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opsavilkums" sheetId="1" r:id="rId1"/>
    <sheet name="Detalizets_izd_aprek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1" i="2" l="1"/>
  <c r="F81" i="2" s="1"/>
  <c r="D81" i="2"/>
  <c r="H80" i="2"/>
  <c r="D80" i="2"/>
  <c r="E80" i="2" s="1"/>
  <c r="F80" i="2" s="1"/>
  <c r="D79" i="2"/>
  <c r="E79" i="2" s="1"/>
  <c r="F79" i="2" s="1"/>
  <c r="D78" i="2"/>
  <c r="E78" i="2" s="1"/>
  <c r="F78" i="2" s="1"/>
  <c r="D77" i="2"/>
  <c r="E77" i="2" s="1"/>
  <c r="F77" i="2" s="1"/>
  <c r="D76" i="2"/>
  <c r="E76" i="2" s="1"/>
  <c r="F76" i="2" s="1"/>
  <c r="D75" i="2"/>
  <c r="E75" i="2" s="1"/>
  <c r="F75" i="2" s="1"/>
  <c r="D74" i="2"/>
  <c r="E74" i="2" s="1"/>
  <c r="F74" i="2" s="1"/>
  <c r="D73" i="2"/>
  <c r="E73" i="2" s="1"/>
  <c r="F73" i="2" s="1"/>
  <c r="D72" i="2"/>
  <c r="E72" i="2" s="1"/>
  <c r="H71" i="2"/>
  <c r="D71" i="2"/>
  <c r="C71" i="2"/>
  <c r="B71" i="2"/>
  <c r="D70" i="2"/>
  <c r="E70" i="2" s="1"/>
  <c r="F70" i="2" s="1"/>
  <c r="D69" i="2"/>
  <c r="E69" i="2" s="1"/>
  <c r="F69" i="2" s="1"/>
  <c r="D68" i="2"/>
  <c r="E68" i="2" s="1"/>
  <c r="D67" i="2"/>
  <c r="E67" i="2" s="1"/>
  <c r="E66" i="2"/>
  <c r="F66" i="2" s="1"/>
  <c r="H66" i="2" s="1"/>
  <c r="D66" i="2"/>
  <c r="E65" i="2"/>
  <c r="F65" i="2" s="1"/>
  <c r="D65" i="2"/>
  <c r="D64" i="2"/>
  <c r="E64" i="2" s="1"/>
  <c r="F64" i="2" s="1"/>
  <c r="H64" i="2" s="1"/>
  <c r="D63" i="2"/>
  <c r="E63" i="2" s="1"/>
  <c r="E62" i="2"/>
  <c r="F62" i="2" s="1"/>
  <c r="H62" i="2" s="1"/>
  <c r="D62" i="2"/>
  <c r="D61" i="2"/>
  <c r="E61" i="2" s="1"/>
  <c r="F61" i="2" s="1"/>
  <c r="H61" i="2" s="1"/>
  <c r="D60" i="2"/>
  <c r="E60" i="2" s="1"/>
  <c r="E59" i="2"/>
  <c r="F59" i="2" s="1"/>
  <c r="H59" i="2" s="1"/>
  <c r="D59" i="2"/>
  <c r="D58" i="2"/>
  <c r="E58" i="2" s="1"/>
  <c r="F58" i="2" s="1"/>
  <c r="H58" i="2" s="1"/>
  <c r="D57" i="2"/>
  <c r="E57" i="2" s="1"/>
  <c r="E56" i="2"/>
  <c r="F56" i="2" s="1"/>
  <c r="H56" i="2" s="1"/>
  <c r="D56" i="2"/>
  <c r="D55" i="2"/>
  <c r="E55" i="2" s="1"/>
  <c r="F55" i="2" s="1"/>
  <c r="H55" i="2" s="1"/>
  <c r="D54" i="2"/>
  <c r="E54" i="2" s="1"/>
  <c r="F54" i="2" s="1"/>
  <c r="D53" i="2"/>
  <c r="E53" i="2" s="1"/>
  <c r="F53" i="2" s="1"/>
  <c r="D52" i="2"/>
  <c r="E52" i="2" s="1"/>
  <c r="E51" i="2"/>
  <c r="F51" i="2" s="1"/>
  <c r="D51" i="2"/>
  <c r="B50" i="2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B43" i="2"/>
  <c r="D41" i="2"/>
  <c r="E41" i="2" s="1"/>
  <c r="F41" i="2" s="1"/>
  <c r="D40" i="2"/>
  <c r="E40" i="2" s="1"/>
  <c r="F40" i="2" s="1"/>
  <c r="D39" i="2"/>
  <c r="E39" i="2" s="1"/>
  <c r="F39" i="2" s="1"/>
  <c r="D38" i="2"/>
  <c r="E38" i="2" s="1"/>
  <c r="F38" i="2" s="1"/>
  <c r="D37" i="2"/>
  <c r="E37" i="2" s="1"/>
  <c r="F37" i="2" s="1"/>
  <c r="D36" i="2"/>
  <c r="E36" i="2" s="1"/>
  <c r="F36" i="2" s="1"/>
  <c r="F35" i="2"/>
  <c r="F34" i="2" s="1"/>
  <c r="D35" i="2"/>
  <c r="E35" i="2" s="1"/>
  <c r="D34" i="2"/>
  <c r="D33" i="2"/>
  <c r="E33" i="2" s="1"/>
  <c r="F33" i="2" s="1"/>
  <c r="F32" i="2"/>
  <c r="D32" i="2"/>
  <c r="E32" i="2" s="1"/>
  <c r="D31" i="2"/>
  <c r="E31" i="2" s="1"/>
  <c r="F31" i="2" s="1"/>
  <c r="D30" i="2"/>
  <c r="E30" i="2" s="1"/>
  <c r="F30" i="2" s="1"/>
  <c r="F29" i="2"/>
  <c r="D29" i="2"/>
  <c r="E29" i="2" s="1"/>
  <c r="D28" i="2"/>
  <c r="E28" i="2" s="1"/>
  <c r="F28" i="2" s="1"/>
  <c r="F27" i="2" s="1"/>
  <c r="D26" i="2"/>
  <c r="D25" i="2"/>
  <c r="D24" i="2"/>
  <c r="D23" i="2"/>
  <c r="D22" i="2"/>
  <c r="D21" i="2"/>
  <c r="D20" i="2"/>
  <c r="E18" i="2"/>
  <c r="F18" i="2" s="1"/>
  <c r="D18" i="2"/>
  <c r="E17" i="2"/>
  <c r="F17" i="2" s="1"/>
  <c r="D17" i="2"/>
  <c r="E16" i="2"/>
  <c r="F16" i="2" s="1"/>
  <c r="D16" i="2"/>
  <c r="E15" i="2"/>
  <c r="F15" i="2" s="1"/>
  <c r="D15" i="2"/>
  <c r="E14" i="2"/>
  <c r="F14" i="2" s="1"/>
  <c r="D14" i="2"/>
  <c r="E13" i="2"/>
  <c r="F13" i="2" s="1"/>
  <c r="D13" i="2"/>
  <c r="E12" i="2"/>
  <c r="F12" i="2" s="1"/>
  <c r="D12" i="2"/>
  <c r="E11" i="2"/>
  <c r="F11" i="2" s="1"/>
  <c r="D11" i="2"/>
  <c r="E10" i="2"/>
  <c r="F10" i="2" s="1"/>
  <c r="D10" i="2"/>
  <c r="E9" i="2"/>
  <c r="D9" i="2"/>
  <c r="H7" i="2"/>
  <c r="D7" i="2"/>
  <c r="E18" i="1"/>
  <c r="E17" i="1"/>
  <c r="C16" i="1"/>
  <c r="D16" i="1" s="1"/>
  <c r="E16" i="1" s="1"/>
  <c r="F16" i="1" s="1"/>
  <c r="F12" i="1" s="1"/>
  <c r="F9" i="1" s="1"/>
  <c r="F18" i="1" s="1"/>
  <c r="F15" i="1"/>
  <c r="D15" i="1"/>
  <c r="E15" i="1" s="1"/>
  <c r="C15" i="1"/>
  <c r="F14" i="1"/>
  <c r="C14" i="1"/>
  <c r="D14" i="1" s="1"/>
  <c r="F13" i="1"/>
  <c r="D13" i="1"/>
  <c r="E13" i="1" s="1"/>
  <c r="C12" i="1"/>
  <c r="C9" i="1" s="1"/>
  <c r="B12" i="1"/>
  <c r="F11" i="1"/>
  <c r="E11" i="1"/>
  <c r="C11" i="1"/>
  <c r="F10" i="1"/>
  <c r="E10" i="1"/>
  <c r="C10" i="1"/>
  <c r="B9" i="1"/>
  <c r="F9" i="2" l="1"/>
  <c r="F8" i="2" s="1"/>
  <c r="E7" i="2"/>
  <c r="E25" i="2"/>
  <c r="F25" i="2"/>
  <c r="E23" i="2"/>
  <c r="F23" i="2" s="1"/>
  <c r="E26" i="2"/>
  <c r="F26" i="2"/>
  <c r="E43" i="2"/>
  <c r="E21" i="2"/>
  <c r="F21" i="2"/>
  <c r="E24" i="2"/>
  <c r="F24" i="2"/>
  <c r="E34" i="2"/>
  <c r="E71" i="2"/>
  <c r="F72" i="2"/>
  <c r="F71" i="2" s="1"/>
  <c r="D6" i="2"/>
  <c r="E22" i="2"/>
  <c r="F22" i="2" s="1"/>
  <c r="H51" i="2"/>
  <c r="E20" i="2"/>
  <c r="F20" i="2" s="1"/>
  <c r="F44" i="2"/>
  <c r="F45" i="2"/>
  <c r="F46" i="2"/>
  <c r="F47" i="2"/>
  <c r="F48" i="2"/>
  <c r="F49" i="2"/>
  <c r="E50" i="2"/>
  <c r="E42" i="2" s="1"/>
  <c r="F52" i="2"/>
  <c r="H52" i="2" s="1"/>
  <c r="F57" i="2"/>
  <c r="H57" i="2" s="1"/>
  <c r="F60" i="2"/>
  <c r="H60" i="2" s="1"/>
  <c r="F63" i="2"/>
  <c r="H63" i="2" s="1"/>
  <c r="F67" i="2"/>
  <c r="F68" i="2"/>
  <c r="H68" i="2" s="1"/>
  <c r="D50" i="2"/>
  <c r="D42" i="2" s="1"/>
  <c r="D12" i="1"/>
  <c r="D9" i="1" s="1"/>
  <c r="E14" i="1"/>
  <c r="E12" i="1" s="1"/>
  <c r="E9" i="1" s="1"/>
  <c r="F19" i="2" l="1"/>
  <c r="F7" i="2" s="1"/>
  <c r="F43" i="2"/>
  <c r="F50" i="2"/>
  <c r="F82" i="2"/>
  <c r="H50" i="2"/>
  <c r="H42" i="2" s="1"/>
  <c r="H6" i="2" s="1"/>
  <c r="H83" i="2" s="1"/>
  <c r="E6" i="2"/>
  <c r="F42" i="2" l="1"/>
  <c r="F6" i="2" s="1"/>
  <c r="F83" i="2" s="1"/>
</calcChain>
</file>

<file path=xl/sharedStrings.xml><?xml version="1.0" encoding="utf-8"?>
<sst xmlns="http://schemas.openxmlformats.org/spreadsheetml/2006/main" count="137" uniqueCount="122">
  <si>
    <t>1.pielikums</t>
  </si>
  <si>
    <t>Nepieciešamie ieguldījumi valsts sociālās aprūpes centru ārstniecības struktūrvienību izveidei, reģistrācijai Ārstniecības iestāžu reģistrā un uzturēšanai</t>
  </si>
  <si>
    <t>2013.gads</t>
  </si>
  <si>
    <t>Papildus  uzturēšanai 2014. un turpmākajos gados</t>
  </si>
  <si>
    <t xml:space="preserve">1 ārstniecības struktūrvienības izveidei </t>
  </si>
  <si>
    <t>VSAC kopā (26 filiāles)</t>
  </si>
  <si>
    <t>finansējums bez PVN</t>
  </si>
  <si>
    <t>PVN</t>
  </si>
  <si>
    <t xml:space="preserve"> kopā 2013.gads</t>
  </si>
  <si>
    <t>3=2*0.21</t>
  </si>
  <si>
    <t>4=2+3</t>
  </si>
  <si>
    <t>5=4*26</t>
  </si>
  <si>
    <t>Ārstniecības kabinetu izveidošana KOPĀ</t>
  </si>
  <si>
    <t>I. Telpu ierīkošas izmaksas t.sk.</t>
  </si>
  <si>
    <t>II. IT risinājuma nodrošināšana (pieslēguma Nacionālā veselības dienesta IS nodrošināšanai)</t>
  </si>
  <si>
    <t>III.Ārstniecības kabinetu darbības nodrošināšanas izmaksas, t.sk.: (aprīkojumam, medicīniskajām ierīcēm, utml. )</t>
  </si>
  <si>
    <t xml:space="preserve">1. aprīkojums </t>
  </si>
  <si>
    <t>2. medicīniskās ierīces</t>
  </si>
  <si>
    <t>3. citi izdevumi</t>
  </si>
  <si>
    <t>4. Izdevumi analīžu noņemšanai</t>
  </si>
  <si>
    <t>EKK5000</t>
  </si>
  <si>
    <t>EKK2000</t>
  </si>
  <si>
    <t>Labklājības ministre                                                                                                                 I.Viņķele</t>
  </si>
  <si>
    <t>A.Grīnberga, 67021522, Aija.Grinberga@lm.gov.lv</t>
  </si>
  <si>
    <t>Fakss 67021678, tel. 67021522</t>
  </si>
  <si>
    <t>1.1.pielikums</t>
  </si>
  <si>
    <t>cena par vienību bez PVN</t>
  </si>
  <si>
    <t>Nepieciešamais daudzums</t>
  </si>
  <si>
    <t>kopā</t>
  </si>
  <si>
    <t>Skaidrojums/Pamatojums</t>
  </si>
  <si>
    <t>4=2*3</t>
  </si>
  <si>
    <t>5=4*0.21</t>
  </si>
  <si>
    <t>6=4+5</t>
  </si>
  <si>
    <t>I. telpu ierīkošas izmaksas t.sk.</t>
  </si>
  <si>
    <t>Telpa  klientu apskatei un izmeklēšanai, ārstniecikām procedūrām un manipulācijām:</t>
  </si>
  <si>
    <t>Ventilācijas izbūve, ieskaitot ventilācijas vadu (PVC plakans, balts) , nosūces ventilatoru, gaisa ieņemšanas resti, āra resti ar sietu, divus difuzorus, pretspiediena vārstu, savienojuma detaļas, trejgabalus un līkumus, aizveramas žalūzijas un citus nepieciešamos montāžas materiālus</t>
  </si>
  <si>
    <t xml:space="preserve"> cenas norādītas iekļaujot materiālus un darbu</t>
  </si>
  <si>
    <t>Griestu sagatavošana krāsošanai, ieskaitot visas plaknes špaktelēšanu, slīpēšanu un gruntēšanu</t>
  </si>
  <si>
    <t>Griestu krāsošana, pielietojot telpas prasībām atbilstošu krāsu</t>
  </si>
  <si>
    <t>koka durvis slēdzamas, baltas, ieskaitot furnitūru, montāžas materiālus un apdares līstes</t>
  </si>
  <si>
    <t>sienu sagatavošanu krāsošanai, ieskaitot visas plaknes gruntēšanu, špaktelēšanu, slīpēšanu un gruntēšanu</t>
  </si>
  <si>
    <t>Sienu krāsošana, pielietojot telpas prasībām atbilstošu krāsu</t>
  </si>
  <si>
    <t>Loga un durvju aiļu sagatavošana krāsošanai,  ieskaitot visas plaknes gruntēšanu, špaktelēšanu, slīpēšanu un gruntēšanu</t>
  </si>
  <si>
    <t>Loga un durvju aiļu krāsošana, pielietojot telpas prasībām atbilstošu krāsu</t>
  </si>
  <si>
    <t>Pamatnes sagatavošana mīkstā grīdas seguma ieklāšanai, ieskaitot gruntēšanu un špaktelēsānu</t>
  </si>
  <si>
    <t>grīdas mīkstā seguma ieklāšana - linolejs 32/33 klase, nodilšanas pakāpe 42, ieskaitot montāžas materiālus un atbilstošas koka grīdlīstes</t>
  </si>
  <si>
    <t>Intensīvas uzraudzības telpas un izolācijas telpas infekciju gadījumā izveide</t>
  </si>
  <si>
    <t>Griestu remonts un krāsošana</t>
  </si>
  <si>
    <t>Grīdas seguma nomaiņa</t>
  </si>
  <si>
    <t>Sienu špaktelēšana unkrāsošana</t>
  </si>
  <si>
    <t>durvju nomaiņa</t>
  </si>
  <si>
    <t>loga nomaiņa</t>
  </si>
  <si>
    <t>gaismas slēdžu un apgaismojuma ierīkošana</t>
  </si>
  <si>
    <t>Sanitārā mezgla izveide</t>
  </si>
  <si>
    <t>Ārsta pieņemšanas telpas izveide</t>
  </si>
  <si>
    <t>Griestu krāsošana</t>
  </si>
  <si>
    <t>Starpsienas izbūve</t>
  </si>
  <si>
    <t>Sienu špaktelēšana un krāsošana</t>
  </si>
  <si>
    <t>Durvju slīpēšana un lakošana</t>
  </si>
  <si>
    <t>Ūdensvada un kanalizācijas ierīkošana</t>
  </si>
  <si>
    <t>elektroinstalāciju nomaiņa</t>
  </si>
  <si>
    <t>II  IT risinājuma nodrošināšana (lai varētu saslēgties ar Nacionālo veselības dienestu)</t>
  </si>
  <si>
    <t>Dators ar programmatūru WIN7, Office 2010, Tildes Birojs 2011</t>
  </si>
  <si>
    <t>Monitors</t>
  </si>
  <si>
    <t>Printeris</t>
  </si>
  <si>
    <t>Nepārtraukstās elektrobarošanas avots (UPS)</t>
  </si>
  <si>
    <t>Vītā pāra neekranēts kabelis UTP CAT 5e (305m)</t>
  </si>
  <si>
    <t>Rozetes virsapmetuma RJ45</t>
  </si>
  <si>
    <t>Vada kanāli</t>
  </si>
  <si>
    <t>III. kabinetu darbības nodrošināšanas izmaksas, t.sk.: (aprīkojumam, medicīniskajām ierīcēm, utml. )</t>
  </si>
  <si>
    <t>1. aprīkojums (detalizēti)</t>
  </si>
  <si>
    <t xml:space="preserve">zāļu glabāšanas skapis </t>
  </si>
  <si>
    <t>Medikamentu izvietošanai.</t>
  </si>
  <si>
    <t>medicīniskā kušete</t>
  </si>
  <si>
    <t>Klientu izmeklēšanai</t>
  </si>
  <si>
    <t>aizslietnis , 3-daļīgs</t>
  </si>
  <si>
    <t>Klientu intimitātes nodrošināšanai.</t>
  </si>
  <si>
    <t>seifs, ar signalizāciju</t>
  </si>
  <si>
    <t>Stingrās uzskaites medikamentu uzglabāšanai</t>
  </si>
  <si>
    <t>procedūru galds ar 2 plauktiem</t>
  </si>
  <si>
    <t>m/m darbam(injekcijas, instrumenti)</t>
  </si>
  <si>
    <t>pakāpiens pie kušetes</t>
  </si>
  <si>
    <t>klientu drošibai</t>
  </si>
  <si>
    <t>Vienreiz lietojamie termometri</t>
  </si>
  <si>
    <t>infekcijas slimniekiem un kontaktpersonām</t>
  </si>
  <si>
    <t>Medicīniskie termometri</t>
  </si>
  <si>
    <t>slimniekiem ar neskaidrām diagnozēm</t>
  </si>
  <si>
    <t>Infūziju statīvi</t>
  </si>
  <si>
    <t>infekcijas slimnieku un slimnieku ar neskaidru diagnozi izmeklēšanas telpai</t>
  </si>
  <si>
    <t>Tonometri</t>
  </si>
  <si>
    <t>Pincete anatomiskā 14,5cm</t>
  </si>
  <si>
    <t>medicīnas kabinetam manipulāciju veikšanai</t>
  </si>
  <si>
    <t>Pincete ķirurģiskā 14,5cm</t>
  </si>
  <si>
    <t>Šķēres 14cm</t>
  </si>
  <si>
    <t>Adatturis 14 cm</t>
  </si>
  <si>
    <t>Moskīta spaile 13 cm</t>
  </si>
  <si>
    <t>Pincete ērces izņemšanai</t>
  </si>
  <si>
    <t>Šķēres 9sm</t>
  </si>
  <si>
    <t>Skalpelis 35mm</t>
  </si>
  <si>
    <t>Diagnostikas lukturītis</t>
  </si>
  <si>
    <t>Žņaugs</t>
  </si>
  <si>
    <t>Medicīniskie svari</t>
  </si>
  <si>
    <t>Folija sega</t>
  </si>
  <si>
    <t>Kakla fiksators</t>
  </si>
  <si>
    <t>Adatas, diegi, brūču materiāls</t>
  </si>
  <si>
    <t>Nebulaizers</t>
  </si>
  <si>
    <t>Autoklāvs sterilizācijai</t>
  </si>
  <si>
    <t>Rakstāmgalds</t>
  </si>
  <si>
    <t>veselības punkta darbības nodrošināšanai</t>
  </si>
  <si>
    <t>Datorgalds</t>
  </si>
  <si>
    <t>1 krēsls(pie datora)</t>
  </si>
  <si>
    <t>2 krēsli (klientam, apmeklētājiem)</t>
  </si>
  <si>
    <t>Skapis</t>
  </si>
  <si>
    <t>Kumode ar plauktiem, slēdzama</t>
  </si>
  <si>
    <t>Žalūzijas</t>
  </si>
  <si>
    <t>Metāla izlietne , 2-daļiga, ar skapīti apakšā</t>
  </si>
  <si>
    <t>Germicidālā gaisa cauplūdes lampa</t>
  </si>
  <si>
    <t>telpu dezinficēšanai</t>
  </si>
  <si>
    <t xml:space="preserve">izdevumi gadā uz 1 klientu 3 Ls, </t>
  </si>
  <si>
    <r>
      <t xml:space="preserve">Detalizēts aprēķins par ārstniecības struktūrvienības izveides, reģistrācijas un uzturēšanas izmaksām </t>
    </r>
    <r>
      <rPr>
        <b/>
        <u/>
        <sz val="12"/>
        <color indexed="8"/>
        <rFont val="Times New Roman"/>
        <family val="1"/>
        <charset val="186"/>
      </rPr>
      <t>vienā valsts sociālās aprūpes centra filiālē</t>
    </r>
  </si>
  <si>
    <t xml:space="preserve">Ministru kabineta rīkojuma projekta
„Par finanšu līdzekļu piešķiršanu no valsts budžeta programmas  
"Līdzekļi neparedzētiem gadījumiem"” sākotnējās ietekmes novērtējuma ziņojums (anotācija) </t>
  </si>
  <si>
    <t>31.05.2013. 08:42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</si>
</sst>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0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 applyAlignment="1"/>
    <xf numFmtId="3" fontId="3" fillId="0" borderId="0" xfId="0" applyNumberFormat="1" applyFont="1"/>
    <xf numFmtId="4" fontId="2" fillId="0" borderId="0" xfId="0" applyNumberFormat="1" applyFont="1"/>
    <xf numFmtId="0" fontId="1" fillId="0" borderId="0" xfId="0" applyFont="1" applyBorder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1" xfId="0" applyFont="1" applyFill="1" applyBorder="1"/>
    <xf numFmtId="3" fontId="7" fillId="2" borderId="1" xfId="0" applyNumberFormat="1" applyFont="1" applyFill="1" applyBorder="1"/>
    <xf numFmtId="3" fontId="7" fillId="2" borderId="5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/>
    <xf numFmtId="3" fontId="1" fillId="3" borderId="5" xfId="0" applyNumberFormat="1" applyFont="1" applyFill="1" applyBorder="1"/>
    <xf numFmtId="3" fontId="1" fillId="3" borderId="5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4" fontId="1" fillId="4" borderId="4" xfId="0" applyNumberFormat="1" applyFont="1" applyFill="1" applyBorder="1"/>
    <xf numFmtId="3" fontId="1" fillId="4" borderId="4" xfId="0" applyNumberFormat="1" applyFont="1" applyFill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0" borderId="0" xfId="0" applyNumberFormat="1" applyFont="1" applyAlignment="1"/>
    <xf numFmtId="0" fontId="2" fillId="0" borderId="0" xfId="0" applyFont="1" applyAlignment="1"/>
    <xf numFmtId="4" fontId="0" fillId="0" borderId="0" xfId="0" applyNumberFormat="1"/>
    <xf numFmtId="3" fontId="11" fillId="0" borderId="0" xfId="0" applyNumberFormat="1" applyFont="1"/>
    <xf numFmtId="0" fontId="11" fillId="0" borderId="0" xfId="0" applyFont="1"/>
    <xf numFmtId="0" fontId="3" fillId="0" borderId="0" xfId="1" applyFont="1" applyAlignment="1" applyProtection="1"/>
    <xf numFmtId="0" fontId="3" fillId="0" borderId="0" xfId="0" applyFont="1" applyAlignment="1">
      <alignment horizontal="justify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3" fontId="1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vertical="top" wrapText="1"/>
    </xf>
    <xf numFmtId="2" fontId="7" fillId="5" borderId="1" xfId="0" applyNumberFormat="1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4" fontId="15" fillId="6" borderId="1" xfId="0" applyNumberFormat="1" applyFont="1" applyFill="1" applyBorder="1" applyAlignment="1">
      <alignment vertical="top" wrapText="1"/>
    </xf>
    <xf numFmtId="2" fontId="15" fillId="6" borderId="1" xfId="0" applyNumberFormat="1" applyFont="1" applyFill="1" applyBorder="1" applyAlignment="1">
      <alignment vertical="top" wrapText="1"/>
    </xf>
    <xf numFmtId="3" fontId="15" fillId="6" borderId="1" xfId="0" applyNumberFormat="1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top" wrapText="1"/>
    </xf>
    <xf numFmtId="4" fontId="17" fillId="7" borderId="1" xfId="0" applyNumberFormat="1" applyFont="1" applyFill="1" applyBorder="1" applyAlignment="1">
      <alignment vertical="top" wrapText="1"/>
    </xf>
    <xf numFmtId="3" fontId="17" fillId="7" borderId="1" xfId="0" applyNumberFormat="1" applyFont="1" applyFill="1" applyBorder="1" applyAlignment="1">
      <alignment horizontal="center" vertical="top" wrapText="1"/>
    </xf>
    <xf numFmtId="3" fontId="18" fillId="7" borderId="1" xfId="0" applyNumberFormat="1" applyFont="1" applyFill="1" applyBorder="1" applyAlignment="1">
      <alignment vertical="top" wrapText="1"/>
    </xf>
    <xf numFmtId="49" fontId="17" fillId="7" borderId="1" xfId="0" applyNumberFormat="1" applyFont="1" applyFill="1" applyBorder="1" applyAlignment="1">
      <alignment vertical="top" wrapText="1"/>
    </xf>
    <xf numFmtId="3" fontId="17" fillId="7" borderId="1" xfId="0" applyNumberFormat="1" applyFont="1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4" fontId="17" fillId="0" borderId="7" xfId="0" applyNumberFormat="1" applyFont="1" applyBorder="1" applyAlignment="1">
      <alignment vertical="top" wrapText="1"/>
    </xf>
    <xf numFmtId="3" fontId="17" fillId="0" borderId="8" xfId="0" applyNumberFormat="1" applyFont="1" applyBorder="1" applyAlignment="1">
      <alignment vertical="top" wrapText="1"/>
    </xf>
    <xf numFmtId="3" fontId="17" fillId="0" borderId="9" xfId="0" applyNumberFormat="1" applyFont="1" applyBorder="1" applyAlignment="1">
      <alignment vertical="top" wrapText="1"/>
    </xf>
    <xf numFmtId="3" fontId="18" fillId="0" borderId="9" xfId="0" applyNumberFormat="1" applyFont="1" applyBorder="1" applyAlignment="1">
      <alignment vertical="top" wrapText="1"/>
    </xf>
    <xf numFmtId="3" fontId="17" fillId="0" borderId="11" xfId="0" applyNumberFormat="1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4" fontId="17" fillId="0" borderId="13" xfId="0" applyNumberFormat="1" applyFont="1" applyBorder="1" applyAlignment="1">
      <alignment vertical="top" wrapText="1"/>
    </xf>
    <xf numFmtId="3" fontId="17" fillId="0" borderId="14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top" wrapText="1"/>
    </xf>
    <xf numFmtId="3" fontId="18" fillId="0" borderId="15" xfId="0" applyNumberFormat="1" applyFont="1" applyBorder="1" applyAlignment="1">
      <alignment vertical="top" wrapText="1"/>
    </xf>
    <xf numFmtId="0" fontId="17" fillId="0" borderId="0" xfId="0" applyFont="1"/>
    <xf numFmtId="0" fontId="17" fillId="0" borderId="17" xfId="0" applyFont="1" applyBorder="1" applyAlignment="1">
      <alignment vertical="top" wrapText="1"/>
    </xf>
    <xf numFmtId="3" fontId="17" fillId="0" borderId="18" xfId="0" applyNumberFormat="1" applyFont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4" fontId="7" fillId="6" borderId="19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4" fontId="7" fillId="6" borderId="1" xfId="0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top" wrapText="1"/>
    </xf>
    <xf numFmtId="3" fontId="17" fillId="0" borderId="20" xfId="0" applyNumberFormat="1" applyFont="1" applyBorder="1" applyAlignment="1">
      <alignment vertical="top" wrapText="1"/>
    </xf>
    <xf numFmtId="4" fontId="17" fillId="0" borderId="21" xfId="0" applyNumberFormat="1" applyFont="1" applyBorder="1" applyAlignment="1">
      <alignment vertical="top" wrapText="1"/>
    </xf>
    <xf numFmtId="3" fontId="17" fillId="0" borderId="22" xfId="0" applyNumberFormat="1" applyFont="1" applyBorder="1" applyAlignment="1">
      <alignment vertical="top" wrapText="1"/>
    </xf>
    <xf numFmtId="3" fontId="18" fillId="0" borderId="20" xfId="0" applyNumberFormat="1" applyFont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2" fontId="7" fillId="6" borderId="1" xfId="0" applyNumberFormat="1" applyFont="1" applyFill="1" applyBorder="1" applyAlignment="1">
      <alignment vertical="top" wrapText="1"/>
    </xf>
    <xf numFmtId="3" fontId="10" fillId="0" borderId="23" xfId="0" applyNumberFormat="1" applyFont="1" applyBorder="1" applyAlignment="1">
      <alignment horizontal="right" vertical="top" wrapText="1"/>
    </xf>
    <xf numFmtId="4" fontId="10" fillId="0" borderId="24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3" fontId="17" fillId="0" borderId="0" xfId="0" applyNumberFormat="1" applyFont="1" applyBorder="1"/>
    <xf numFmtId="3" fontId="10" fillId="0" borderId="25" xfId="0" applyNumberFormat="1" applyFont="1" applyBorder="1" applyAlignment="1">
      <alignment horizontal="right" vertical="top" wrapText="1"/>
    </xf>
    <xf numFmtId="4" fontId="10" fillId="0" borderId="26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19" fillId="0" borderId="18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4" borderId="4" xfId="0" applyNumberFormat="1" applyFont="1" applyFill="1" applyBorder="1" applyAlignment="1">
      <alignment vertical="top" wrapText="1"/>
    </xf>
    <xf numFmtId="3" fontId="7" fillId="4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 wrapText="1"/>
    </xf>
    <xf numFmtId="4" fontId="1" fillId="0" borderId="0" xfId="0" applyNumberFormat="1" applyFont="1" applyBorder="1"/>
    <xf numFmtId="3" fontId="7" fillId="0" borderId="0" xfId="0" applyNumberFormat="1" applyFont="1"/>
    <xf numFmtId="3" fontId="21" fillId="0" borderId="0" xfId="0" applyNumberFormat="1" applyFont="1"/>
    <xf numFmtId="0" fontId="22" fillId="0" borderId="0" xfId="1" applyFont="1" applyAlignment="1" applyProtection="1"/>
    <xf numFmtId="0" fontId="22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right"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16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Layout" topLeftCell="A13" zoomScaleNormal="100" workbookViewId="0">
      <selection activeCell="C31" sqref="C31"/>
    </sheetView>
  </sheetViews>
  <sheetFormatPr defaultRowHeight="15" x14ac:dyDescent="0.25"/>
  <cols>
    <col min="1" max="1" width="38.42578125" style="1" customWidth="1"/>
    <col min="2" max="2" width="11" style="2" customWidth="1"/>
    <col min="3" max="3" width="9.140625" style="2" customWidth="1"/>
    <col min="4" max="5" width="10.42578125" style="3" customWidth="1"/>
    <col min="6" max="6" width="11.85546875" style="3" customWidth="1"/>
    <col min="7" max="7" width="33" style="1" customWidth="1"/>
    <col min="8" max="248" width="9.140625" style="1"/>
    <col min="249" max="249" width="37.42578125" style="1" customWidth="1"/>
    <col min="250" max="250" width="10.140625" style="1" bestFit="1" customWidth="1"/>
    <col min="251" max="251" width="11.28515625" style="1" customWidth="1"/>
    <col min="252" max="252" width="10" style="1" customWidth="1"/>
    <col min="253" max="253" width="9.140625" style="1" customWidth="1"/>
    <col min="254" max="254" width="9.5703125" style="1" customWidth="1"/>
    <col min="255" max="255" width="55" style="1" customWidth="1"/>
    <col min="256" max="256" width="10.140625" style="1" customWidth="1"/>
    <col min="257" max="257" width="33" style="1" customWidth="1"/>
    <col min="258" max="504" width="9.140625" style="1"/>
    <col min="505" max="505" width="37.42578125" style="1" customWidth="1"/>
    <col min="506" max="506" width="10.140625" style="1" bestFit="1" customWidth="1"/>
    <col min="507" max="507" width="11.28515625" style="1" customWidth="1"/>
    <col min="508" max="508" width="10" style="1" customWidth="1"/>
    <col min="509" max="509" width="9.140625" style="1" customWidth="1"/>
    <col min="510" max="510" width="9.5703125" style="1" customWidth="1"/>
    <col min="511" max="511" width="55" style="1" customWidth="1"/>
    <col min="512" max="512" width="10.140625" style="1" customWidth="1"/>
    <col min="513" max="513" width="33" style="1" customWidth="1"/>
    <col min="514" max="760" width="9.140625" style="1"/>
    <col min="761" max="761" width="37.42578125" style="1" customWidth="1"/>
    <col min="762" max="762" width="10.140625" style="1" bestFit="1" customWidth="1"/>
    <col min="763" max="763" width="11.28515625" style="1" customWidth="1"/>
    <col min="764" max="764" width="10" style="1" customWidth="1"/>
    <col min="765" max="765" width="9.140625" style="1" customWidth="1"/>
    <col min="766" max="766" width="9.5703125" style="1" customWidth="1"/>
    <col min="767" max="767" width="55" style="1" customWidth="1"/>
    <col min="768" max="768" width="10.140625" style="1" customWidth="1"/>
    <col min="769" max="769" width="33" style="1" customWidth="1"/>
    <col min="770" max="1016" width="9.140625" style="1"/>
    <col min="1017" max="1017" width="37.42578125" style="1" customWidth="1"/>
    <col min="1018" max="1018" width="10.140625" style="1" bestFit="1" customWidth="1"/>
    <col min="1019" max="1019" width="11.28515625" style="1" customWidth="1"/>
    <col min="1020" max="1020" width="10" style="1" customWidth="1"/>
    <col min="1021" max="1021" width="9.140625" style="1" customWidth="1"/>
    <col min="1022" max="1022" width="9.5703125" style="1" customWidth="1"/>
    <col min="1023" max="1023" width="55" style="1" customWidth="1"/>
    <col min="1024" max="1024" width="10.140625" style="1" customWidth="1"/>
    <col min="1025" max="1025" width="33" style="1" customWidth="1"/>
    <col min="1026" max="1272" width="9.140625" style="1"/>
    <col min="1273" max="1273" width="37.42578125" style="1" customWidth="1"/>
    <col min="1274" max="1274" width="10.140625" style="1" bestFit="1" customWidth="1"/>
    <col min="1275" max="1275" width="11.28515625" style="1" customWidth="1"/>
    <col min="1276" max="1276" width="10" style="1" customWidth="1"/>
    <col min="1277" max="1277" width="9.140625" style="1" customWidth="1"/>
    <col min="1278" max="1278" width="9.5703125" style="1" customWidth="1"/>
    <col min="1279" max="1279" width="55" style="1" customWidth="1"/>
    <col min="1280" max="1280" width="10.140625" style="1" customWidth="1"/>
    <col min="1281" max="1281" width="33" style="1" customWidth="1"/>
    <col min="1282" max="1528" width="9.140625" style="1"/>
    <col min="1529" max="1529" width="37.42578125" style="1" customWidth="1"/>
    <col min="1530" max="1530" width="10.140625" style="1" bestFit="1" customWidth="1"/>
    <col min="1531" max="1531" width="11.28515625" style="1" customWidth="1"/>
    <col min="1532" max="1532" width="10" style="1" customWidth="1"/>
    <col min="1533" max="1533" width="9.140625" style="1" customWidth="1"/>
    <col min="1534" max="1534" width="9.5703125" style="1" customWidth="1"/>
    <col min="1535" max="1535" width="55" style="1" customWidth="1"/>
    <col min="1536" max="1536" width="10.140625" style="1" customWidth="1"/>
    <col min="1537" max="1537" width="33" style="1" customWidth="1"/>
    <col min="1538" max="1784" width="9.140625" style="1"/>
    <col min="1785" max="1785" width="37.42578125" style="1" customWidth="1"/>
    <col min="1786" max="1786" width="10.140625" style="1" bestFit="1" customWidth="1"/>
    <col min="1787" max="1787" width="11.28515625" style="1" customWidth="1"/>
    <col min="1788" max="1788" width="10" style="1" customWidth="1"/>
    <col min="1789" max="1789" width="9.140625" style="1" customWidth="1"/>
    <col min="1790" max="1790" width="9.5703125" style="1" customWidth="1"/>
    <col min="1791" max="1791" width="55" style="1" customWidth="1"/>
    <col min="1792" max="1792" width="10.140625" style="1" customWidth="1"/>
    <col min="1793" max="1793" width="33" style="1" customWidth="1"/>
    <col min="1794" max="2040" width="9.140625" style="1"/>
    <col min="2041" max="2041" width="37.42578125" style="1" customWidth="1"/>
    <col min="2042" max="2042" width="10.140625" style="1" bestFit="1" customWidth="1"/>
    <col min="2043" max="2043" width="11.28515625" style="1" customWidth="1"/>
    <col min="2044" max="2044" width="10" style="1" customWidth="1"/>
    <col min="2045" max="2045" width="9.140625" style="1" customWidth="1"/>
    <col min="2046" max="2046" width="9.5703125" style="1" customWidth="1"/>
    <col min="2047" max="2047" width="55" style="1" customWidth="1"/>
    <col min="2048" max="2048" width="10.140625" style="1" customWidth="1"/>
    <col min="2049" max="2049" width="33" style="1" customWidth="1"/>
    <col min="2050" max="2296" width="9.140625" style="1"/>
    <col min="2297" max="2297" width="37.42578125" style="1" customWidth="1"/>
    <col min="2298" max="2298" width="10.140625" style="1" bestFit="1" customWidth="1"/>
    <col min="2299" max="2299" width="11.28515625" style="1" customWidth="1"/>
    <col min="2300" max="2300" width="10" style="1" customWidth="1"/>
    <col min="2301" max="2301" width="9.140625" style="1" customWidth="1"/>
    <col min="2302" max="2302" width="9.5703125" style="1" customWidth="1"/>
    <col min="2303" max="2303" width="55" style="1" customWidth="1"/>
    <col min="2304" max="2304" width="10.140625" style="1" customWidth="1"/>
    <col min="2305" max="2305" width="33" style="1" customWidth="1"/>
    <col min="2306" max="2552" width="9.140625" style="1"/>
    <col min="2553" max="2553" width="37.42578125" style="1" customWidth="1"/>
    <col min="2554" max="2554" width="10.140625" style="1" bestFit="1" customWidth="1"/>
    <col min="2555" max="2555" width="11.28515625" style="1" customWidth="1"/>
    <col min="2556" max="2556" width="10" style="1" customWidth="1"/>
    <col min="2557" max="2557" width="9.140625" style="1" customWidth="1"/>
    <col min="2558" max="2558" width="9.5703125" style="1" customWidth="1"/>
    <col min="2559" max="2559" width="55" style="1" customWidth="1"/>
    <col min="2560" max="2560" width="10.140625" style="1" customWidth="1"/>
    <col min="2561" max="2561" width="33" style="1" customWidth="1"/>
    <col min="2562" max="2808" width="9.140625" style="1"/>
    <col min="2809" max="2809" width="37.42578125" style="1" customWidth="1"/>
    <col min="2810" max="2810" width="10.140625" style="1" bestFit="1" customWidth="1"/>
    <col min="2811" max="2811" width="11.28515625" style="1" customWidth="1"/>
    <col min="2812" max="2812" width="10" style="1" customWidth="1"/>
    <col min="2813" max="2813" width="9.140625" style="1" customWidth="1"/>
    <col min="2814" max="2814" width="9.5703125" style="1" customWidth="1"/>
    <col min="2815" max="2815" width="55" style="1" customWidth="1"/>
    <col min="2816" max="2816" width="10.140625" style="1" customWidth="1"/>
    <col min="2817" max="2817" width="33" style="1" customWidth="1"/>
    <col min="2818" max="3064" width="9.140625" style="1"/>
    <col min="3065" max="3065" width="37.42578125" style="1" customWidth="1"/>
    <col min="3066" max="3066" width="10.140625" style="1" bestFit="1" customWidth="1"/>
    <col min="3067" max="3067" width="11.28515625" style="1" customWidth="1"/>
    <col min="3068" max="3068" width="10" style="1" customWidth="1"/>
    <col min="3069" max="3069" width="9.140625" style="1" customWidth="1"/>
    <col min="3070" max="3070" width="9.5703125" style="1" customWidth="1"/>
    <col min="3071" max="3071" width="55" style="1" customWidth="1"/>
    <col min="3072" max="3072" width="10.140625" style="1" customWidth="1"/>
    <col min="3073" max="3073" width="33" style="1" customWidth="1"/>
    <col min="3074" max="3320" width="9.140625" style="1"/>
    <col min="3321" max="3321" width="37.42578125" style="1" customWidth="1"/>
    <col min="3322" max="3322" width="10.140625" style="1" bestFit="1" customWidth="1"/>
    <col min="3323" max="3323" width="11.28515625" style="1" customWidth="1"/>
    <col min="3324" max="3324" width="10" style="1" customWidth="1"/>
    <col min="3325" max="3325" width="9.140625" style="1" customWidth="1"/>
    <col min="3326" max="3326" width="9.5703125" style="1" customWidth="1"/>
    <col min="3327" max="3327" width="55" style="1" customWidth="1"/>
    <col min="3328" max="3328" width="10.140625" style="1" customWidth="1"/>
    <col min="3329" max="3329" width="33" style="1" customWidth="1"/>
    <col min="3330" max="3576" width="9.140625" style="1"/>
    <col min="3577" max="3577" width="37.42578125" style="1" customWidth="1"/>
    <col min="3578" max="3578" width="10.140625" style="1" bestFit="1" customWidth="1"/>
    <col min="3579" max="3579" width="11.28515625" style="1" customWidth="1"/>
    <col min="3580" max="3580" width="10" style="1" customWidth="1"/>
    <col min="3581" max="3581" width="9.140625" style="1" customWidth="1"/>
    <col min="3582" max="3582" width="9.5703125" style="1" customWidth="1"/>
    <col min="3583" max="3583" width="55" style="1" customWidth="1"/>
    <col min="3584" max="3584" width="10.140625" style="1" customWidth="1"/>
    <col min="3585" max="3585" width="33" style="1" customWidth="1"/>
    <col min="3586" max="3832" width="9.140625" style="1"/>
    <col min="3833" max="3833" width="37.42578125" style="1" customWidth="1"/>
    <col min="3834" max="3834" width="10.140625" style="1" bestFit="1" customWidth="1"/>
    <col min="3835" max="3835" width="11.28515625" style="1" customWidth="1"/>
    <col min="3836" max="3836" width="10" style="1" customWidth="1"/>
    <col min="3837" max="3837" width="9.140625" style="1" customWidth="1"/>
    <col min="3838" max="3838" width="9.5703125" style="1" customWidth="1"/>
    <col min="3839" max="3839" width="55" style="1" customWidth="1"/>
    <col min="3840" max="3840" width="10.140625" style="1" customWidth="1"/>
    <col min="3841" max="3841" width="33" style="1" customWidth="1"/>
    <col min="3842" max="4088" width="9.140625" style="1"/>
    <col min="4089" max="4089" width="37.42578125" style="1" customWidth="1"/>
    <col min="4090" max="4090" width="10.140625" style="1" bestFit="1" customWidth="1"/>
    <col min="4091" max="4091" width="11.28515625" style="1" customWidth="1"/>
    <col min="4092" max="4092" width="10" style="1" customWidth="1"/>
    <col min="4093" max="4093" width="9.140625" style="1" customWidth="1"/>
    <col min="4094" max="4094" width="9.5703125" style="1" customWidth="1"/>
    <col min="4095" max="4095" width="55" style="1" customWidth="1"/>
    <col min="4096" max="4096" width="10.140625" style="1" customWidth="1"/>
    <col min="4097" max="4097" width="33" style="1" customWidth="1"/>
    <col min="4098" max="4344" width="9.140625" style="1"/>
    <col min="4345" max="4345" width="37.42578125" style="1" customWidth="1"/>
    <col min="4346" max="4346" width="10.140625" style="1" bestFit="1" customWidth="1"/>
    <col min="4347" max="4347" width="11.28515625" style="1" customWidth="1"/>
    <col min="4348" max="4348" width="10" style="1" customWidth="1"/>
    <col min="4349" max="4349" width="9.140625" style="1" customWidth="1"/>
    <col min="4350" max="4350" width="9.5703125" style="1" customWidth="1"/>
    <col min="4351" max="4351" width="55" style="1" customWidth="1"/>
    <col min="4352" max="4352" width="10.140625" style="1" customWidth="1"/>
    <col min="4353" max="4353" width="33" style="1" customWidth="1"/>
    <col min="4354" max="4600" width="9.140625" style="1"/>
    <col min="4601" max="4601" width="37.42578125" style="1" customWidth="1"/>
    <col min="4602" max="4602" width="10.140625" style="1" bestFit="1" customWidth="1"/>
    <col min="4603" max="4603" width="11.28515625" style="1" customWidth="1"/>
    <col min="4604" max="4604" width="10" style="1" customWidth="1"/>
    <col min="4605" max="4605" width="9.140625" style="1" customWidth="1"/>
    <col min="4606" max="4606" width="9.5703125" style="1" customWidth="1"/>
    <col min="4607" max="4607" width="55" style="1" customWidth="1"/>
    <col min="4608" max="4608" width="10.140625" style="1" customWidth="1"/>
    <col min="4609" max="4609" width="33" style="1" customWidth="1"/>
    <col min="4610" max="4856" width="9.140625" style="1"/>
    <col min="4857" max="4857" width="37.42578125" style="1" customWidth="1"/>
    <col min="4858" max="4858" width="10.140625" style="1" bestFit="1" customWidth="1"/>
    <col min="4859" max="4859" width="11.28515625" style="1" customWidth="1"/>
    <col min="4860" max="4860" width="10" style="1" customWidth="1"/>
    <col min="4861" max="4861" width="9.140625" style="1" customWidth="1"/>
    <col min="4862" max="4862" width="9.5703125" style="1" customWidth="1"/>
    <col min="4863" max="4863" width="55" style="1" customWidth="1"/>
    <col min="4864" max="4864" width="10.140625" style="1" customWidth="1"/>
    <col min="4865" max="4865" width="33" style="1" customWidth="1"/>
    <col min="4866" max="5112" width="9.140625" style="1"/>
    <col min="5113" max="5113" width="37.42578125" style="1" customWidth="1"/>
    <col min="5114" max="5114" width="10.140625" style="1" bestFit="1" customWidth="1"/>
    <col min="5115" max="5115" width="11.28515625" style="1" customWidth="1"/>
    <col min="5116" max="5116" width="10" style="1" customWidth="1"/>
    <col min="5117" max="5117" width="9.140625" style="1" customWidth="1"/>
    <col min="5118" max="5118" width="9.5703125" style="1" customWidth="1"/>
    <col min="5119" max="5119" width="55" style="1" customWidth="1"/>
    <col min="5120" max="5120" width="10.140625" style="1" customWidth="1"/>
    <col min="5121" max="5121" width="33" style="1" customWidth="1"/>
    <col min="5122" max="5368" width="9.140625" style="1"/>
    <col min="5369" max="5369" width="37.42578125" style="1" customWidth="1"/>
    <col min="5370" max="5370" width="10.140625" style="1" bestFit="1" customWidth="1"/>
    <col min="5371" max="5371" width="11.28515625" style="1" customWidth="1"/>
    <col min="5372" max="5372" width="10" style="1" customWidth="1"/>
    <col min="5373" max="5373" width="9.140625" style="1" customWidth="1"/>
    <col min="5374" max="5374" width="9.5703125" style="1" customWidth="1"/>
    <col min="5375" max="5375" width="55" style="1" customWidth="1"/>
    <col min="5376" max="5376" width="10.140625" style="1" customWidth="1"/>
    <col min="5377" max="5377" width="33" style="1" customWidth="1"/>
    <col min="5378" max="5624" width="9.140625" style="1"/>
    <col min="5625" max="5625" width="37.42578125" style="1" customWidth="1"/>
    <col min="5626" max="5626" width="10.140625" style="1" bestFit="1" customWidth="1"/>
    <col min="5627" max="5627" width="11.28515625" style="1" customWidth="1"/>
    <col min="5628" max="5628" width="10" style="1" customWidth="1"/>
    <col min="5629" max="5629" width="9.140625" style="1" customWidth="1"/>
    <col min="5630" max="5630" width="9.5703125" style="1" customWidth="1"/>
    <col min="5631" max="5631" width="55" style="1" customWidth="1"/>
    <col min="5632" max="5632" width="10.140625" style="1" customWidth="1"/>
    <col min="5633" max="5633" width="33" style="1" customWidth="1"/>
    <col min="5634" max="5880" width="9.140625" style="1"/>
    <col min="5881" max="5881" width="37.42578125" style="1" customWidth="1"/>
    <col min="5882" max="5882" width="10.140625" style="1" bestFit="1" customWidth="1"/>
    <col min="5883" max="5883" width="11.28515625" style="1" customWidth="1"/>
    <col min="5884" max="5884" width="10" style="1" customWidth="1"/>
    <col min="5885" max="5885" width="9.140625" style="1" customWidth="1"/>
    <col min="5886" max="5886" width="9.5703125" style="1" customWidth="1"/>
    <col min="5887" max="5887" width="55" style="1" customWidth="1"/>
    <col min="5888" max="5888" width="10.140625" style="1" customWidth="1"/>
    <col min="5889" max="5889" width="33" style="1" customWidth="1"/>
    <col min="5890" max="6136" width="9.140625" style="1"/>
    <col min="6137" max="6137" width="37.42578125" style="1" customWidth="1"/>
    <col min="6138" max="6138" width="10.140625" style="1" bestFit="1" customWidth="1"/>
    <col min="6139" max="6139" width="11.28515625" style="1" customWidth="1"/>
    <col min="6140" max="6140" width="10" style="1" customWidth="1"/>
    <col min="6141" max="6141" width="9.140625" style="1" customWidth="1"/>
    <col min="6142" max="6142" width="9.5703125" style="1" customWidth="1"/>
    <col min="6143" max="6143" width="55" style="1" customWidth="1"/>
    <col min="6144" max="6144" width="10.140625" style="1" customWidth="1"/>
    <col min="6145" max="6145" width="33" style="1" customWidth="1"/>
    <col min="6146" max="6392" width="9.140625" style="1"/>
    <col min="6393" max="6393" width="37.42578125" style="1" customWidth="1"/>
    <col min="6394" max="6394" width="10.140625" style="1" bestFit="1" customWidth="1"/>
    <col min="6395" max="6395" width="11.28515625" style="1" customWidth="1"/>
    <col min="6396" max="6396" width="10" style="1" customWidth="1"/>
    <col min="6397" max="6397" width="9.140625" style="1" customWidth="1"/>
    <col min="6398" max="6398" width="9.5703125" style="1" customWidth="1"/>
    <col min="6399" max="6399" width="55" style="1" customWidth="1"/>
    <col min="6400" max="6400" width="10.140625" style="1" customWidth="1"/>
    <col min="6401" max="6401" width="33" style="1" customWidth="1"/>
    <col min="6402" max="6648" width="9.140625" style="1"/>
    <col min="6649" max="6649" width="37.42578125" style="1" customWidth="1"/>
    <col min="6650" max="6650" width="10.140625" style="1" bestFit="1" customWidth="1"/>
    <col min="6651" max="6651" width="11.28515625" style="1" customWidth="1"/>
    <col min="6652" max="6652" width="10" style="1" customWidth="1"/>
    <col min="6653" max="6653" width="9.140625" style="1" customWidth="1"/>
    <col min="6654" max="6654" width="9.5703125" style="1" customWidth="1"/>
    <col min="6655" max="6655" width="55" style="1" customWidth="1"/>
    <col min="6656" max="6656" width="10.140625" style="1" customWidth="1"/>
    <col min="6657" max="6657" width="33" style="1" customWidth="1"/>
    <col min="6658" max="6904" width="9.140625" style="1"/>
    <col min="6905" max="6905" width="37.42578125" style="1" customWidth="1"/>
    <col min="6906" max="6906" width="10.140625" style="1" bestFit="1" customWidth="1"/>
    <col min="6907" max="6907" width="11.28515625" style="1" customWidth="1"/>
    <col min="6908" max="6908" width="10" style="1" customWidth="1"/>
    <col min="6909" max="6909" width="9.140625" style="1" customWidth="1"/>
    <col min="6910" max="6910" width="9.5703125" style="1" customWidth="1"/>
    <col min="6911" max="6911" width="55" style="1" customWidth="1"/>
    <col min="6912" max="6912" width="10.140625" style="1" customWidth="1"/>
    <col min="6913" max="6913" width="33" style="1" customWidth="1"/>
    <col min="6914" max="7160" width="9.140625" style="1"/>
    <col min="7161" max="7161" width="37.42578125" style="1" customWidth="1"/>
    <col min="7162" max="7162" width="10.140625" style="1" bestFit="1" customWidth="1"/>
    <col min="7163" max="7163" width="11.28515625" style="1" customWidth="1"/>
    <col min="7164" max="7164" width="10" style="1" customWidth="1"/>
    <col min="7165" max="7165" width="9.140625" style="1" customWidth="1"/>
    <col min="7166" max="7166" width="9.5703125" style="1" customWidth="1"/>
    <col min="7167" max="7167" width="55" style="1" customWidth="1"/>
    <col min="7168" max="7168" width="10.140625" style="1" customWidth="1"/>
    <col min="7169" max="7169" width="33" style="1" customWidth="1"/>
    <col min="7170" max="7416" width="9.140625" style="1"/>
    <col min="7417" max="7417" width="37.42578125" style="1" customWidth="1"/>
    <col min="7418" max="7418" width="10.140625" style="1" bestFit="1" customWidth="1"/>
    <col min="7419" max="7419" width="11.28515625" style="1" customWidth="1"/>
    <col min="7420" max="7420" width="10" style="1" customWidth="1"/>
    <col min="7421" max="7421" width="9.140625" style="1" customWidth="1"/>
    <col min="7422" max="7422" width="9.5703125" style="1" customWidth="1"/>
    <col min="7423" max="7423" width="55" style="1" customWidth="1"/>
    <col min="7424" max="7424" width="10.140625" style="1" customWidth="1"/>
    <col min="7425" max="7425" width="33" style="1" customWidth="1"/>
    <col min="7426" max="7672" width="9.140625" style="1"/>
    <col min="7673" max="7673" width="37.42578125" style="1" customWidth="1"/>
    <col min="7674" max="7674" width="10.140625" style="1" bestFit="1" customWidth="1"/>
    <col min="7675" max="7675" width="11.28515625" style="1" customWidth="1"/>
    <col min="7676" max="7676" width="10" style="1" customWidth="1"/>
    <col min="7677" max="7677" width="9.140625" style="1" customWidth="1"/>
    <col min="7678" max="7678" width="9.5703125" style="1" customWidth="1"/>
    <col min="7679" max="7679" width="55" style="1" customWidth="1"/>
    <col min="7680" max="7680" width="10.140625" style="1" customWidth="1"/>
    <col min="7681" max="7681" width="33" style="1" customWidth="1"/>
    <col min="7682" max="7928" width="9.140625" style="1"/>
    <col min="7929" max="7929" width="37.42578125" style="1" customWidth="1"/>
    <col min="7930" max="7930" width="10.140625" style="1" bestFit="1" customWidth="1"/>
    <col min="7931" max="7931" width="11.28515625" style="1" customWidth="1"/>
    <col min="7932" max="7932" width="10" style="1" customWidth="1"/>
    <col min="7933" max="7933" width="9.140625" style="1" customWidth="1"/>
    <col min="7934" max="7934" width="9.5703125" style="1" customWidth="1"/>
    <col min="7935" max="7935" width="55" style="1" customWidth="1"/>
    <col min="7936" max="7936" width="10.140625" style="1" customWidth="1"/>
    <col min="7937" max="7937" width="33" style="1" customWidth="1"/>
    <col min="7938" max="8184" width="9.140625" style="1"/>
    <col min="8185" max="8185" width="37.42578125" style="1" customWidth="1"/>
    <col min="8186" max="8186" width="10.140625" style="1" bestFit="1" customWidth="1"/>
    <col min="8187" max="8187" width="11.28515625" style="1" customWidth="1"/>
    <col min="8188" max="8188" width="10" style="1" customWidth="1"/>
    <col min="8189" max="8189" width="9.140625" style="1" customWidth="1"/>
    <col min="8190" max="8190" width="9.5703125" style="1" customWidth="1"/>
    <col min="8191" max="8191" width="55" style="1" customWidth="1"/>
    <col min="8192" max="8192" width="10.140625" style="1" customWidth="1"/>
    <col min="8193" max="8193" width="33" style="1" customWidth="1"/>
    <col min="8194" max="8440" width="9.140625" style="1"/>
    <col min="8441" max="8441" width="37.42578125" style="1" customWidth="1"/>
    <col min="8442" max="8442" width="10.140625" style="1" bestFit="1" customWidth="1"/>
    <col min="8443" max="8443" width="11.28515625" style="1" customWidth="1"/>
    <col min="8444" max="8444" width="10" style="1" customWidth="1"/>
    <col min="8445" max="8445" width="9.140625" style="1" customWidth="1"/>
    <col min="8446" max="8446" width="9.5703125" style="1" customWidth="1"/>
    <col min="8447" max="8447" width="55" style="1" customWidth="1"/>
    <col min="8448" max="8448" width="10.140625" style="1" customWidth="1"/>
    <col min="8449" max="8449" width="33" style="1" customWidth="1"/>
    <col min="8450" max="8696" width="9.140625" style="1"/>
    <col min="8697" max="8697" width="37.42578125" style="1" customWidth="1"/>
    <col min="8698" max="8698" width="10.140625" style="1" bestFit="1" customWidth="1"/>
    <col min="8699" max="8699" width="11.28515625" style="1" customWidth="1"/>
    <col min="8700" max="8700" width="10" style="1" customWidth="1"/>
    <col min="8701" max="8701" width="9.140625" style="1" customWidth="1"/>
    <col min="8702" max="8702" width="9.5703125" style="1" customWidth="1"/>
    <col min="8703" max="8703" width="55" style="1" customWidth="1"/>
    <col min="8704" max="8704" width="10.140625" style="1" customWidth="1"/>
    <col min="8705" max="8705" width="33" style="1" customWidth="1"/>
    <col min="8706" max="8952" width="9.140625" style="1"/>
    <col min="8953" max="8953" width="37.42578125" style="1" customWidth="1"/>
    <col min="8954" max="8954" width="10.140625" style="1" bestFit="1" customWidth="1"/>
    <col min="8955" max="8955" width="11.28515625" style="1" customWidth="1"/>
    <col min="8956" max="8956" width="10" style="1" customWidth="1"/>
    <col min="8957" max="8957" width="9.140625" style="1" customWidth="1"/>
    <col min="8958" max="8958" width="9.5703125" style="1" customWidth="1"/>
    <col min="8959" max="8959" width="55" style="1" customWidth="1"/>
    <col min="8960" max="8960" width="10.140625" style="1" customWidth="1"/>
    <col min="8961" max="8961" width="33" style="1" customWidth="1"/>
    <col min="8962" max="9208" width="9.140625" style="1"/>
    <col min="9209" max="9209" width="37.42578125" style="1" customWidth="1"/>
    <col min="9210" max="9210" width="10.140625" style="1" bestFit="1" customWidth="1"/>
    <col min="9211" max="9211" width="11.28515625" style="1" customWidth="1"/>
    <col min="9212" max="9212" width="10" style="1" customWidth="1"/>
    <col min="9213" max="9213" width="9.140625" style="1" customWidth="1"/>
    <col min="9214" max="9214" width="9.5703125" style="1" customWidth="1"/>
    <col min="9215" max="9215" width="55" style="1" customWidth="1"/>
    <col min="9216" max="9216" width="10.140625" style="1" customWidth="1"/>
    <col min="9217" max="9217" width="33" style="1" customWidth="1"/>
    <col min="9218" max="9464" width="9.140625" style="1"/>
    <col min="9465" max="9465" width="37.42578125" style="1" customWidth="1"/>
    <col min="9466" max="9466" width="10.140625" style="1" bestFit="1" customWidth="1"/>
    <col min="9467" max="9467" width="11.28515625" style="1" customWidth="1"/>
    <col min="9468" max="9468" width="10" style="1" customWidth="1"/>
    <col min="9469" max="9469" width="9.140625" style="1" customWidth="1"/>
    <col min="9470" max="9470" width="9.5703125" style="1" customWidth="1"/>
    <col min="9471" max="9471" width="55" style="1" customWidth="1"/>
    <col min="9472" max="9472" width="10.140625" style="1" customWidth="1"/>
    <col min="9473" max="9473" width="33" style="1" customWidth="1"/>
    <col min="9474" max="9720" width="9.140625" style="1"/>
    <col min="9721" max="9721" width="37.42578125" style="1" customWidth="1"/>
    <col min="9722" max="9722" width="10.140625" style="1" bestFit="1" customWidth="1"/>
    <col min="9723" max="9723" width="11.28515625" style="1" customWidth="1"/>
    <col min="9724" max="9724" width="10" style="1" customWidth="1"/>
    <col min="9725" max="9725" width="9.140625" style="1" customWidth="1"/>
    <col min="9726" max="9726" width="9.5703125" style="1" customWidth="1"/>
    <col min="9727" max="9727" width="55" style="1" customWidth="1"/>
    <col min="9728" max="9728" width="10.140625" style="1" customWidth="1"/>
    <col min="9729" max="9729" width="33" style="1" customWidth="1"/>
    <col min="9730" max="9976" width="9.140625" style="1"/>
    <col min="9977" max="9977" width="37.42578125" style="1" customWidth="1"/>
    <col min="9978" max="9978" width="10.140625" style="1" bestFit="1" customWidth="1"/>
    <col min="9979" max="9979" width="11.28515625" style="1" customWidth="1"/>
    <col min="9980" max="9980" width="10" style="1" customWidth="1"/>
    <col min="9981" max="9981" width="9.140625" style="1" customWidth="1"/>
    <col min="9982" max="9982" width="9.5703125" style="1" customWidth="1"/>
    <col min="9983" max="9983" width="55" style="1" customWidth="1"/>
    <col min="9984" max="9984" width="10.140625" style="1" customWidth="1"/>
    <col min="9985" max="9985" width="33" style="1" customWidth="1"/>
    <col min="9986" max="10232" width="9.140625" style="1"/>
    <col min="10233" max="10233" width="37.42578125" style="1" customWidth="1"/>
    <col min="10234" max="10234" width="10.140625" style="1" bestFit="1" customWidth="1"/>
    <col min="10235" max="10235" width="11.28515625" style="1" customWidth="1"/>
    <col min="10236" max="10236" width="10" style="1" customWidth="1"/>
    <col min="10237" max="10237" width="9.140625" style="1" customWidth="1"/>
    <col min="10238" max="10238" width="9.5703125" style="1" customWidth="1"/>
    <col min="10239" max="10239" width="55" style="1" customWidth="1"/>
    <col min="10240" max="10240" width="10.140625" style="1" customWidth="1"/>
    <col min="10241" max="10241" width="33" style="1" customWidth="1"/>
    <col min="10242" max="10488" width="9.140625" style="1"/>
    <col min="10489" max="10489" width="37.42578125" style="1" customWidth="1"/>
    <col min="10490" max="10490" width="10.140625" style="1" bestFit="1" customWidth="1"/>
    <col min="10491" max="10491" width="11.28515625" style="1" customWidth="1"/>
    <col min="10492" max="10492" width="10" style="1" customWidth="1"/>
    <col min="10493" max="10493" width="9.140625" style="1" customWidth="1"/>
    <col min="10494" max="10494" width="9.5703125" style="1" customWidth="1"/>
    <col min="10495" max="10495" width="55" style="1" customWidth="1"/>
    <col min="10496" max="10496" width="10.140625" style="1" customWidth="1"/>
    <col min="10497" max="10497" width="33" style="1" customWidth="1"/>
    <col min="10498" max="10744" width="9.140625" style="1"/>
    <col min="10745" max="10745" width="37.42578125" style="1" customWidth="1"/>
    <col min="10746" max="10746" width="10.140625" style="1" bestFit="1" customWidth="1"/>
    <col min="10747" max="10747" width="11.28515625" style="1" customWidth="1"/>
    <col min="10748" max="10748" width="10" style="1" customWidth="1"/>
    <col min="10749" max="10749" width="9.140625" style="1" customWidth="1"/>
    <col min="10750" max="10750" width="9.5703125" style="1" customWidth="1"/>
    <col min="10751" max="10751" width="55" style="1" customWidth="1"/>
    <col min="10752" max="10752" width="10.140625" style="1" customWidth="1"/>
    <col min="10753" max="10753" width="33" style="1" customWidth="1"/>
    <col min="10754" max="11000" width="9.140625" style="1"/>
    <col min="11001" max="11001" width="37.42578125" style="1" customWidth="1"/>
    <col min="11002" max="11002" width="10.140625" style="1" bestFit="1" customWidth="1"/>
    <col min="11003" max="11003" width="11.28515625" style="1" customWidth="1"/>
    <col min="11004" max="11004" width="10" style="1" customWidth="1"/>
    <col min="11005" max="11005" width="9.140625" style="1" customWidth="1"/>
    <col min="11006" max="11006" width="9.5703125" style="1" customWidth="1"/>
    <col min="11007" max="11007" width="55" style="1" customWidth="1"/>
    <col min="11008" max="11008" width="10.140625" style="1" customWidth="1"/>
    <col min="11009" max="11009" width="33" style="1" customWidth="1"/>
    <col min="11010" max="11256" width="9.140625" style="1"/>
    <col min="11257" max="11257" width="37.42578125" style="1" customWidth="1"/>
    <col min="11258" max="11258" width="10.140625" style="1" bestFit="1" customWidth="1"/>
    <col min="11259" max="11259" width="11.28515625" style="1" customWidth="1"/>
    <col min="11260" max="11260" width="10" style="1" customWidth="1"/>
    <col min="11261" max="11261" width="9.140625" style="1" customWidth="1"/>
    <col min="11262" max="11262" width="9.5703125" style="1" customWidth="1"/>
    <col min="11263" max="11263" width="55" style="1" customWidth="1"/>
    <col min="11264" max="11264" width="10.140625" style="1" customWidth="1"/>
    <col min="11265" max="11265" width="33" style="1" customWidth="1"/>
    <col min="11266" max="11512" width="9.140625" style="1"/>
    <col min="11513" max="11513" width="37.42578125" style="1" customWidth="1"/>
    <col min="11514" max="11514" width="10.140625" style="1" bestFit="1" customWidth="1"/>
    <col min="11515" max="11515" width="11.28515625" style="1" customWidth="1"/>
    <col min="11516" max="11516" width="10" style="1" customWidth="1"/>
    <col min="11517" max="11517" width="9.140625" style="1" customWidth="1"/>
    <col min="11518" max="11518" width="9.5703125" style="1" customWidth="1"/>
    <col min="11519" max="11519" width="55" style="1" customWidth="1"/>
    <col min="11520" max="11520" width="10.140625" style="1" customWidth="1"/>
    <col min="11521" max="11521" width="33" style="1" customWidth="1"/>
    <col min="11522" max="11768" width="9.140625" style="1"/>
    <col min="11769" max="11769" width="37.42578125" style="1" customWidth="1"/>
    <col min="11770" max="11770" width="10.140625" style="1" bestFit="1" customWidth="1"/>
    <col min="11771" max="11771" width="11.28515625" style="1" customWidth="1"/>
    <col min="11772" max="11772" width="10" style="1" customWidth="1"/>
    <col min="11773" max="11773" width="9.140625" style="1" customWidth="1"/>
    <col min="11774" max="11774" width="9.5703125" style="1" customWidth="1"/>
    <col min="11775" max="11775" width="55" style="1" customWidth="1"/>
    <col min="11776" max="11776" width="10.140625" style="1" customWidth="1"/>
    <col min="11777" max="11777" width="33" style="1" customWidth="1"/>
    <col min="11778" max="12024" width="9.140625" style="1"/>
    <col min="12025" max="12025" width="37.42578125" style="1" customWidth="1"/>
    <col min="12026" max="12026" width="10.140625" style="1" bestFit="1" customWidth="1"/>
    <col min="12027" max="12027" width="11.28515625" style="1" customWidth="1"/>
    <col min="12028" max="12028" width="10" style="1" customWidth="1"/>
    <col min="12029" max="12029" width="9.140625" style="1" customWidth="1"/>
    <col min="12030" max="12030" width="9.5703125" style="1" customWidth="1"/>
    <col min="12031" max="12031" width="55" style="1" customWidth="1"/>
    <col min="12032" max="12032" width="10.140625" style="1" customWidth="1"/>
    <col min="12033" max="12033" width="33" style="1" customWidth="1"/>
    <col min="12034" max="12280" width="9.140625" style="1"/>
    <col min="12281" max="12281" width="37.42578125" style="1" customWidth="1"/>
    <col min="12282" max="12282" width="10.140625" style="1" bestFit="1" customWidth="1"/>
    <col min="12283" max="12283" width="11.28515625" style="1" customWidth="1"/>
    <col min="12284" max="12284" width="10" style="1" customWidth="1"/>
    <col min="12285" max="12285" width="9.140625" style="1" customWidth="1"/>
    <col min="12286" max="12286" width="9.5703125" style="1" customWidth="1"/>
    <col min="12287" max="12287" width="55" style="1" customWidth="1"/>
    <col min="12288" max="12288" width="10.140625" style="1" customWidth="1"/>
    <col min="12289" max="12289" width="33" style="1" customWidth="1"/>
    <col min="12290" max="12536" width="9.140625" style="1"/>
    <col min="12537" max="12537" width="37.42578125" style="1" customWidth="1"/>
    <col min="12538" max="12538" width="10.140625" style="1" bestFit="1" customWidth="1"/>
    <col min="12539" max="12539" width="11.28515625" style="1" customWidth="1"/>
    <col min="12540" max="12540" width="10" style="1" customWidth="1"/>
    <col min="12541" max="12541" width="9.140625" style="1" customWidth="1"/>
    <col min="12542" max="12542" width="9.5703125" style="1" customWidth="1"/>
    <col min="12543" max="12543" width="55" style="1" customWidth="1"/>
    <col min="12544" max="12544" width="10.140625" style="1" customWidth="1"/>
    <col min="12545" max="12545" width="33" style="1" customWidth="1"/>
    <col min="12546" max="12792" width="9.140625" style="1"/>
    <col min="12793" max="12793" width="37.42578125" style="1" customWidth="1"/>
    <col min="12794" max="12794" width="10.140625" style="1" bestFit="1" customWidth="1"/>
    <col min="12795" max="12795" width="11.28515625" style="1" customWidth="1"/>
    <col min="12796" max="12796" width="10" style="1" customWidth="1"/>
    <col min="12797" max="12797" width="9.140625" style="1" customWidth="1"/>
    <col min="12798" max="12798" width="9.5703125" style="1" customWidth="1"/>
    <col min="12799" max="12799" width="55" style="1" customWidth="1"/>
    <col min="12800" max="12800" width="10.140625" style="1" customWidth="1"/>
    <col min="12801" max="12801" width="33" style="1" customWidth="1"/>
    <col min="12802" max="13048" width="9.140625" style="1"/>
    <col min="13049" max="13049" width="37.42578125" style="1" customWidth="1"/>
    <col min="13050" max="13050" width="10.140625" style="1" bestFit="1" customWidth="1"/>
    <col min="13051" max="13051" width="11.28515625" style="1" customWidth="1"/>
    <col min="13052" max="13052" width="10" style="1" customWidth="1"/>
    <col min="13053" max="13053" width="9.140625" style="1" customWidth="1"/>
    <col min="13054" max="13054" width="9.5703125" style="1" customWidth="1"/>
    <col min="13055" max="13055" width="55" style="1" customWidth="1"/>
    <col min="13056" max="13056" width="10.140625" style="1" customWidth="1"/>
    <col min="13057" max="13057" width="33" style="1" customWidth="1"/>
    <col min="13058" max="13304" width="9.140625" style="1"/>
    <col min="13305" max="13305" width="37.42578125" style="1" customWidth="1"/>
    <col min="13306" max="13306" width="10.140625" style="1" bestFit="1" customWidth="1"/>
    <col min="13307" max="13307" width="11.28515625" style="1" customWidth="1"/>
    <col min="13308" max="13308" width="10" style="1" customWidth="1"/>
    <col min="13309" max="13309" width="9.140625" style="1" customWidth="1"/>
    <col min="13310" max="13310" width="9.5703125" style="1" customWidth="1"/>
    <col min="13311" max="13311" width="55" style="1" customWidth="1"/>
    <col min="13312" max="13312" width="10.140625" style="1" customWidth="1"/>
    <col min="13313" max="13313" width="33" style="1" customWidth="1"/>
    <col min="13314" max="13560" width="9.140625" style="1"/>
    <col min="13561" max="13561" width="37.42578125" style="1" customWidth="1"/>
    <col min="13562" max="13562" width="10.140625" style="1" bestFit="1" customWidth="1"/>
    <col min="13563" max="13563" width="11.28515625" style="1" customWidth="1"/>
    <col min="13564" max="13564" width="10" style="1" customWidth="1"/>
    <col min="13565" max="13565" width="9.140625" style="1" customWidth="1"/>
    <col min="13566" max="13566" width="9.5703125" style="1" customWidth="1"/>
    <col min="13567" max="13567" width="55" style="1" customWidth="1"/>
    <col min="13568" max="13568" width="10.140625" style="1" customWidth="1"/>
    <col min="13569" max="13569" width="33" style="1" customWidth="1"/>
    <col min="13570" max="13816" width="9.140625" style="1"/>
    <col min="13817" max="13817" width="37.42578125" style="1" customWidth="1"/>
    <col min="13818" max="13818" width="10.140625" style="1" bestFit="1" customWidth="1"/>
    <col min="13819" max="13819" width="11.28515625" style="1" customWidth="1"/>
    <col min="13820" max="13820" width="10" style="1" customWidth="1"/>
    <col min="13821" max="13821" width="9.140625" style="1" customWidth="1"/>
    <col min="13822" max="13822" width="9.5703125" style="1" customWidth="1"/>
    <col min="13823" max="13823" width="55" style="1" customWidth="1"/>
    <col min="13824" max="13824" width="10.140625" style="1" customWidth="1"/>
    <col min="13825" max="13825" width="33" style="1" customWidth="1"/>
    <col min="13826" max="14072" width="9.140625" style="1"/>
    <col min="14073" max="14073" width="37.42578125" style="1" customWidth="1"/>
    <col min="14074" max="14074" width="10.140625" style="1" bestFit="1" customWidth="1"/>
    <col min="14075" max="14075" width="11.28515625" style="1" customWidth="1"/>
    <col min="14076" max="14076" width="10" style="1" customWidth="1"/>
    <col min="14077" max="14077" width="9.140625" style="1" customWidth="1"/>
    <col min="14078" max="14078" width="9.5703125" style="1" customWidth="1"/>
    <col min="14079" max="14079" width="55" style="1" customWidth="1"/>
    <col min="14080" max="14080" width="10.140625" style="1" customWidth="1"/>
    <col min="14081" max="14081" width="33" style="1" customWidth="1"/>
    <col min="14082" max="14328" width="9.140625" style="1"/>
    <col min="14329" max="14329" width="37.42578125" style="1" customWidth="1"/>
    <col min="14330" max="14330" width="10.140625" style="1" bestFit="1" customWidth="1"/>
    <col min="14331" max="14331" width="11.28515625" style="1" customWidth="1"/>
    <col min="14332" max="14332" width="10" style="1" customWidth="1"/>
    <col min="14333" max="14333" width="9.140625" style="1" customWidth="1"/>
    <col min="14334" max="14334" width="9.5703125" style="1" customWidth="1"/>
    <col min="14335" max="14335" width="55" style="1" customWidth="1"/>
    <col min="14336" max="14336" width="10.140625" style="1" customWidth="1"/>
    <col min="14337" max="14337" width="33" style="1" customWidth="1"/>
    <col min="14338" max="14584" width="9.140625" style="1"/>
    <col min="14585" max="14585" width="37.42578125" style="1" customWidth="1"/>
    <col min="14586" max="14586" width="10.140625" style="1" bestFit="1" customWidth="1"/>
    <col min="14587" max="14587" width="11.28515625" style="1" customWidth="1"/>
    <col min="14588" max="14588" width="10" style="1" customWidth="1"/>
    <col min="14589" max="14589" width="9.140625" style="1" customWidth="1"/>
    <col min="14590" max="14590" width="9.5703125" style="1" customWidth="1"/>
    <col min="14591" max="14591" width="55" style="1" customWidth="1"/>
    <col min="14592" max="14592" width="10.140625" style="1" customWidth="1"/>
    <col min="14593" max="14593" width="33" style="1" customWidth="1"/>
    <col min="14594" max="14840" width="9.140625" style="1"/>
    <col min="14841" max="14841" width="37.42578125" style="1" customWidth="1"/>
    <col min="14842" max="14842" width="10.140625" style="1" bestFit="1" customWidth="1"/>
    <col min="14843" max="14843" width="11.28515625" style="1" customWidth="1"/>
    <col min="14844" max="14844" width="10" style="1" customWidth="1"/>
    <col min="14845" max="14845" width="9.140625" style="1" customWidth="1"/>
    <col min="14846" max="14846" width="9.5703125" style="1" customWidth="1"/>
    <col min="14847" max="14847" width="55" style="1" customWidth="1"/>
    <col min="14848" max="14848" width="10.140625" style="1" customWidth="1"/>
    <col min="14849" max="14849" width="33" style="1" customWidth="1"/>
    <col min="14850" max="15096" width="9.140625" style="1"/>
    <col min="15097" max="15097" width="37.42578125" style="1" customWidth="1"/>
    <col min="15098" max="15098" width="10.140625" style="1" bestFit="1" customWidth="1"/>
    <col min="15099" max="15099" width="11.28515625" style="1" customWidth="1"/>
    <col min="15100" max="15100" width="10" style="1" customWidth="1"/>
    <col min="15101" max="15101" width="9.140625" style="1" customWidth="1"/>
    <col min="15102" max="15102" width="9.5703125" style="1" customWidth="1"/>
    <col min="15103" max="15103" width="55" style="1" customWidth="1"/>
    <col min="15104" max="15104" width="10.140625" style="1" customWidth="1"/>
    <col min="15105" max="15105" width="33" style="1" customWidth="1"/>
    <col min="15106" max="15352" width="9.140625" style="1"/>
    <col min="15353" max="15353" width="37.42578125" style="1" customWidth="1"/>
    <col min="15354" max="15354" width="10.140625" style="1" bestFit="1" customWidth="1"/>
    <col min="15355" max="15355" width="11.28515625" style="1" customWidth="1"/>
    <col min="15356" max="15356" width="10" style="1" customWidth="1"/>
    <col min="15357" max="15357" width="9.140625" style="1" customWidth="1"/>
    <col min="15358" max="15358" width="9.5703125" style="1" customWidth="1"/>
    <col min="15359" max="15359" width="55" style="1" customWidth="1"/>
    <col min="15360" max="15360" width="10.140625" style="1" customWidth="1"/>
    <col min="15361" max="15361" width="33" style="1" customWidth="1"/>
    <col min="15362" max="15608" width="9.140625" style="1"/>
    <col min="15609" max="15609" width="37.42578125" style="1" customWidth="1"/>
    <col min="15610" max="15610" width="10.140625" style="1" bestFit="1" customWidth="1"/>
    <col min="15611" max="15611" width="11.28515625" style="1" customWidth="1"/>
    <col min="15612" max="15612" width="10" style="1" customWidth="1"/>
    <col min="15613" max="15613" width="9.140625" style="1" customWidth="1"/>
    <col min="15614" max="15614" width="9.5703125" style="1" customWidth="1"/>
    <col min="15615" max="15615" width="55" style="1" customWidth="1"/>
    <col min="15616" max="15616" width="10.140625" style="1" customWidth="1"/>
    <col min="15617" max="15617" width="33" style="1" customWidth="1"/>
    <col min="15618" max="15864" width="9.140625" style="1"/>
    <col min="15865" max="15865" width="37.42578125" style="1" customWidth="1"/>
    <col min="15866" max="15866" width="10.140625" style="1" bestFit="1" customWidth="1"/>
    <col min="15867" max="15867" width="11.28515625" style="1" customWidth="1"/>
    <col min="15868" max="15868" width="10" style="1" customWidth="1"/>
    <col min="15869" max="15869" width="9.140625" style="1" customWidth="1"/>
    <col min="15870" max="15870" width="9.5703125" style="1" customWidth="1"/>
    <col min="15871" max="15871" width="55" style="1" customWidth="1"/>
    <col min="15872" max="15872" width="10.140625" style="1" customWidth="1"/>
    <col min="15873" max="15873" width="33" style="1" customWidth="1"/>
    <col min="15874" max="16120" width="9.140625" style="1"/>
    <col min="16121" max="16121" width="37.42578125" style="1" customWidth="1"/>
    <col min="16122" max="16122" width="10.140625" style="1" bestFit="1" customWidth="1"/>
    <col min="16123" max="16123" width="11.28515625" style="1" customWidth="1"/>
    <col min="16124" max="16124" width="10" style="1" customWidth="1"/>
    <col min="16125" max="16125" width="9.140625" style="1" customWidth="1"/>
    <col min="16126" max="16126" width="9.5703125" style="1" customWidth="1"/>
    <col min="16127" max="16127" width="55" style="1" customWidth="1"/>
    <col min="16128" max="16128" width="10.140625" style="1" customWidth="1"/>
    <col min="16129" max="16129" width="33" style="1" customWidth="1"/>
    <col min="16130" max="16384" width="9.140625" style="1"/>
  </cols>
  <sheetData>
    <row r="1" spans="1:13" ht="17.25" customHeight="1" x14ac:dyDescent="0.25">
      <c r="F1" s="4" t="s">
        <v>0</v>
      </c>
    </row>
    <row r="2" spans="1:13" s="5" customFormat="1" ht="67.5" customHeight="1" x14ac:dyDescent="0.25">
      <c r="B2" s="6"/>
      <c r="C2" s="6"/>
      <c r="D2" s="131" t="s">
        <v>120</v>
      </c>
      <c r="E2" s="131"/>
      <c r="F2" s="131"/>
      <c r="J2" s="7"/>
      <c r="M2" s="4"/>
    </row>
    <row r="3" spans="1:13" s="5" customFormat="1" ht="15.75" x14ac:dyDescent="0.25">
      <c r="B3" s="6"/>
      <c r="C3" s="6"/>
      <c r="D3" s="8"/>
      <c r="E3" s="8"/>
      <c r="F3" s="4"/>
      <c r="J3" s="9"/>
      <c r="M3" s="4"/>
    </row>
    <row r="4" spans="1:13" s="10" customFormat="1" ht="33" customHeight="1" x14ac:dyDescent="0.25">
      <c r="A4" s="132" t="s">
        <v>1</v>
      </c>
      <c r="B4" s="132"/>
      <c r="C4" s="132"/>
      <c r="D4" s="132"/>
      <c r="E4" s="132"/>
      <c r="F4" s="132"/>
    </row>
    <row r="5" spans="1:13" ht="15.75" x14ac:dyDescent="0.25">
      <c r="A5" s="11"/>
      <c r="B5" s="133" t="s">
        <v>2</v>
      </c>
      <c r="C5" s="133"/>
      <c r="D5" s="133"/>
      <c r="E5" s="133"/>
      <c r="F5" s="134" t="s">
        <v>3</v>
      </c>
    </row>
    <row r="6" spans="1:13" ht="15.75" x14ac:dyDescent="0.25">
      <c r="A6" s="11"/>
      <c r="B6" s="133" t="s">
        <v>4</v>
      </c>
      <c r="C6" s="133"/>
      <c r="D6" s="133"/>
      <c r="E6" s="137" t="s">
        <v>5</v>
      </c>
      <c r="F6" s="135"/>
    </row>
    <row r="7" spans="1:13" s="16" customFormat="1" ht="30" x14ac:dyDescent="0.25">
      <c r="A7" s="12"/>
      <c r="B7" s="13" t="s">
        <v>6</v>
      </c>
      <c r="C7" s="14" t="s">
        <v>7</v>
      </c>
      <c r="D7" s="15" t="s">
        <v>8</v>
      </c>
      <c r="E7" s="138"/>
      <c r="F7" s="136"/>
    </row>
    <row r="8" spans="1:13" s="20" customFormat="1" ht="12.75" x14ac:dyDescent="0.2">
      <c r="A8" s="17">
        <v>1</v>
      </c>
      <c r="B8" s="18">
        <v>2</v>
      </c>
      <c r="C8" s="18" t="s">
        <v>9</v>
      </c>
      <c r="D8" s="18" t="s">
        <v>10</v>
      </c>
      <c r="E8" s="18" t="s">
        <v>11</v>
      </c>
      <c r="F8" s="19">
        <v>6</v>
      </c>
    </row>
    <row r="9" spans="1:13" ht="15.75" x14ac:dyDescent="0.25">
      <c r="A9" s="21" t="s">
        <v>12</v>
      </c>
      <c r="B9" s="22">
        <f t="shared" ref="B9:C9" si="0">B10+B11+B12</f>
        <v>8052.24</v>
      </c>
      <c r="C9" s="22">
        <f t="shared" si="0"/>
        <v>1690.9703999999999</v>
      </c>
      <c r="D9" s="22">
        <f>D10+D11+D12</f>
        <v>12488.020399999999</v>
      </c>
      <c r="E9" s="22">
        <f>E10+E11+E12</f>
        <v>324688.53039999993</v>
      </c>
      <c r="F9" s="23">
        <f>F10+F11+F12</f>
        <v>54100.020000000004</v>
      </c>
    </row>
    <row r="10" spans="1:13" x14ac:dyDescent="0.25">
      <c r="A10" s="24" t="s">
        <v>13</v>
      </c>
      <c r="B10" s="25">
        <v>533.48</v>
      </c>
      <c r="C10" s="25">
        <f>B10*0.21</f>
        <v>112.0308</v>
      </c>
      <c r="D10" s="25">
        <v>3389.7908000000002</v>
      </c>
      <c r="E10" s="25">
        <f>D10*26</f>
        <v>88134.560800000007</v>
      </c>
      <c r="F10" s="26">
        <f>900*26</f>
        <v>23400</v>
      </c>
    </row>
    <row r="11" spans="1:13" ht="45" x14ac:dyDescent="0.25">
      <c r="A11" s="24" t="s">
        <v>14</v>
      </c>
      <c r="B11" s="25">
        <v>1786</v>
      </c>
      <c r="C11" s="25">
        <f t="shared" ref="C11:C16" si="1">B11*0.21</f>
        <v>375.06</v>
      </c>
      <c r="D11" s="25">
        <v>2161.06</v>
      </c>
      <c r="E11" s="25">
        <f>D11*26</f>
        <v>56187.56</v>
      </c>
      <c r="F11" s="27">
        <f>100*26</f>
        <v>2600</v>
      </c>
    </row>
    <row r="12" spans="1:13" ht="63" x14ac:dyDescent="0.25">
      <c r="A12" s="28" t="s">
        <v>15</v>
      </c>
      <c r="B12" s="25">
        <f t="shared" ref="B12:F12" si="2">B14+B15+B13+B16</f>
        <v>5732.76</v>
      </c>
      <c r="C12" s="25">
        <f t="shared" si="1"/>
        <v>1203.8796</v>
      </c>
      <c r="D12" s="25">
        <f t="shared" si="2"/>
        <v>6937.1695999999993</v>
      </c>
      <c r="E12" s="25">
        <f>E14+E15+E13+E16</f>
        <v>180366.40959999996</v>
      </c>
      <c r="F12" s="25">
        <f t="shared" si="2"/>
        <v>28100.02</v>
      </c>
    </row>
    <row r="13" spans="1:13" s="32" customFormat="1" x14ac:dyDescent="0.25">
      <c r="A13" s="29" t="s">
        <v>16</v>
      </c>
      <c r="B13" s="30">
        <v>807</v>
      </c>
      <c r="C13" s="30">
        <v>170</v>
      </c>
      <c r="D13" s="30">
        <f>B13+C13</f>
        <v>977</v>
      </c>
      <c r="E13" s="30">
        <f>D13*26</f>
        <v>25402</v>
      </c>
      <c r="F13" s="31">
        <f>149*26</f>
        <v>3874</v>
      </c>
      <c r="G13" s="1"/>
    </row>
    <row r="14" spans="1:13" s="32" customFormat="1" x14ac:dyDescent="0.25">
      <c r="A14" s="33" t="s">
        <v>17</v>
      </c>
      <c r="B14" s="34">
        <v>3398.7599999999998</v>
      </c>
      <c r="C14" s="34">
        <f t="shared" si="1"/>
        <v>713.73959999999988</v>
      </c>
      <c r="D14" s="30">
        <f t="shared" ref="D14:D15" si="3">B14+C14</f>
        <v>4112.4995999999992</v>
      </c>
      <c r="E14" s="30">
        <f t="shared" ref="E14:E15" si="4">D14*26</f>
        <v>106924.98959999997</v>
      </c>
      <c r="F14" s="35">
        <f>207*26</f>
        <v>5382</v>
      </c>
      <c r="G14" s="1"/>
    </row>
    <row r="15" spans="1:13" x14ac:dyDescent="0.25">
      <c r="A15" s="33" t="s">
        <v>18</v>
      </c>
      <c r="B15" s="34">
        <v>990</v>
      </c>
      <c r="C15" s="34">
        <f t="shared" si="1"/>
        <v>207.9</v>
      </c>
      <c r="D15" s="30">
        <f t="shared" si="3"/>
        <v>1197.9000000000001</v>
      </c>
      <c r="E15" s="30">
        <f t="shared" si="4"/>
        <v>31145.4</v>
      </c>
      <c r="F15" s="35">
        <f>75*26</f>
        <v>1950</v>
      </c>
    </row>
    <row r="16" spans="1:13" x14ac:dyDescent="0.25">
      <c r="A16" s="36" t="s">
        <v>19</v>
      </c>
      <c r="B16" s="37">
        <v>537</v>
      </c>
      <c r="C16" s="37">
        <f t="shared" si="1"/>
        <v>112.77</v>
      </c>
      <c r="D16" s="30">
        <f>B16+C16</f>
        <v>649.77</v>
      </c>
      <c r="E16" s="37">
        <f>D16*26</f>
        <v>16894.02</v>
      </c>
      <c r="F16" s="34">
        <f>E16</f>
        <v>16894.02</v>
      </c>
    </row>
    <row r="17" spans="1:13" x14ac:dyDescent="0.25">
      <c r="C17" s="38" t="s">
        <v>20</v>
      </c>
      <c r="D17" s="39">
        <v>5978</v>
      </c>
      <c r="E17" s="39">
        <f>D17*26</f>
        <v>155428</v>
      </c>
      <c r="F17" s="39"/>
    </row>
    <row r="18" spans="1:13" x14ac:dyDescent="0.25">
      <c r="C18" s="40" t="s">
        <v>21</v>
      </c>
      <c r="D18" s="41">
        <v>6510</v>
      </c>
      <c r="E18" s="41">
        <f>D18*26</f>
        <v>169260</v>
      </c>
      <c r="F18" s="41">
        <f>F9</f>
        <v>54100.020000000004</v>
      </c>
    </row>
    <row r="21" spans="1:13" customFormat="1" ht="15.75" x14ac:dyDescent="0.25">
      <c r="A21" s="7" t="s">
        <v>22</v>
      </c>
      <c r="B21" s="7"/>
      <c r="C21" s="7"/>
      <c r="D21" s="42"/>
      <c r="E21" s="42"/>
      <c r="F21" s="42"/>
      <c r="G21" s="43"/>
      <c r="H21" s="43"/>
      <c r="I21" s="43"/>
      <c r="J21" s="43"/>
      <c r="K21" s="44"/>
    </row>
    <row r="22" spans="1:13" customFormat="1" x14ac:dyDescent="0.25">
      <c r="B22" s="44"/>
      <c r="C22" s="44"/>
      <c r="D22" s="45"/>
      <c r="E22" s="45"/>
      <c r="F22" s="45"/>
      <c r="G22" s="46"/>
      <c r="H22" s="46"/>
      <c r="I22" s="46"/>
      <c r="J22" s="46"/>
      <c r="K22" s="46"/>
      <c r="L22" s="46"/>
      <c r="M22" s="46"/>
    </row>
    <row r="23" spans="1:13" customFormat="1" x14ac:dyDescent="0.25">
      <c r="A23" s="5" t="s">
        <v>121</v>
      </c>
      <c r="B23" s="44"/>
      <c r="C23" s="44"/>
      <c r="D23" s="45"/>
      <c r="E23" s="45"/>
      <c r="F23" s="45"/>
      <c r="G23" s="46"/>
      <c r="H23" s="46"/>
      <c r="I23" s="46"/>
      <c r="J23" s="46"/>
      <c r="K23" s="46"/>
      <c r="L23" s="46"/>
      <c r="M23" s="46"/>
    </row>
    <row r="24" spans="1:13" customFormat="1" x14ac:dyDescent="0.25">
      <c r="A24" s="5"/>
      <c r="B24" s="44"/>
      <c r="C24" s="44"/>
      <c r="D24" s="45"/>
      <c r="E24" s="45"/>
      <c r="F24" s="45"/>
      <c r="G24" s="46"/>
      <c r="H24" s="46"/>
      <c r="I24" s="46"/>
      <c r="J24" s="46"/>
      <c r="K24" s="46"/>
      <c r="L24" s="46"/>
      <c r="M24" s="46"/>
    </row>
    <row r="25" spans="1:13" customFormat="1" x14ac:dyDescent="0.25">
      <c r="A25" s="47" t="s">
        <v>23</v>
      </c>
      <c r="B25" s="44"/>
      <c r="C25" s="44"/>
      <c r="D25" s="45"/>
      <c r="E25" s="45"/>
      <c r="F25" s="45"/>
      <c r="G25" s="46"/>
      <c r="H25" s="46"/>
      <c r="I25" s="46"/>
      <c r="J25" s="46"/>
      <c r="K25" s="46"/>
      <c r="L25" s="46"/>
      <c r="M25" s="46"/>
    </row>
    <row r="26" spans="1:13" customFormat="1" x14ac:dyDescent="0.25">
      <c r="A26" s="48" t="s">
        <v>24</v>
      </c>
      <c r="B26" s="44"/>
      <c r="C26" s="44"/>
      <c r="D26" s="45"/>
      <c r="E26" s="45"/>
      <c r="F26" s="45"/>
      <c r="G26" s="46"/>
      <c r="H26" s="46"/>
      <c r="I26" s="46"/>
      <c r="J26" s="46"/>
      <c r="K26" s="46"/>
      <c r="L26" s="46"/>
      <c r="M26" s="46"/>
    </row>
  </sheetData>
  <mergeCells count="6">
    <mergeCell ref="D2:F2"/>
    <mergeCell ref="A4:F4"/>
    <mergeCell ref="B5:E5"/>
    <mergeCell ref="F5:F7"/>
    <mergeCell ref="B6:D6"/>
    <mergeCell ref="E6:E7"/>
  </mergeCells>
  <pageMargins left="0.25" right="0.25" top="0.75" bottom="0.75" header="0.3" footer="0.3"/>
  <pageSetup paperSize="9" orientation="portrait" r:id="rId1"/>
  <headerFooter>
    <oddFooter>&amp;C&amp;"Times New Roman,Regular"&amp;10 1_pielik_310513_LMZino_arstn_izm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0" workbookViewId="0">
      <selection activeCell="A88" sqref="A88"/>
    </sheetView>
  </sheetViews>
  <sheetFormatPr defaultRowHeight="15" x14ac:dyDescent="0.25"/>
  <cols>
    <col min="1" max="1" width="45.7109375" style="1" customWidth="1"/>
    <col min="2" max="2" width="10.140625" style="2" customWidth="1"/>
    <col min="3" max="3" width="9.28515625" style="1" customWidth="1"/>
    <col min="4" max="4" width="10.42578125" style="2" customWidth="1"/>
    <col min="5" max="5" width="10.140625" style="2" customWidth="1"/>
    <col min="6" max="6" width="10.42578125" style="127" customWidth="1"/>
    <col min="7" max="7" width="27" style="1" customWidth="1"/>
    <col min="8" max="8" width="10.7109375" style="3" customWidth="1"/>
    <col min="9" max="243" width="9.140625" style="1"/>
    <col min="244" max="244" width="37.42578125" style="1" customWidth="1"/>
    <col min="245" max="245" width="10.140625" style="1" bestFit="1" customWidth="1"/>
    <col min="246" max="246" width="11.28515625" style="1" customWidth="1"/>
    <col min="247" max="247" width="10" style="1" customWidth="1"/>
    <col min="248" max="248" width="9.140625" style="1" customWidth="1"/>
    <col min="249" max="249" width="9.5703125" style="1" customWidth="1"/>
    <col min="250" max="250" width="55" style="1" customWidth="1"/>
    <col min="251" max="251" width="10.140625" style="1" customWidth="1"/>
    <col min="252" max="252" width="33" style="1" customWidth="1"/>
    <col min="253" max="499" width="9.140625" style="1"/>
    <col min="500" max="500" width="37.42578125" style="1" customWidth="1"/>
    <col min="501" max="501" width="10.140625" style="1" bestFit="1" customWidth="1"/>
    <col min="502" max="502" width="11.28515625" style="1" customWidth="1"/>
    <col min="503" max="503" width="10" style="1" customWidth="1"/>
    <col min="504" max="504" width="9.140625" style="1" customWidth="1"/>
    <col min="505" max="505" width="9.5703125" style="1" customWidth="1"/>
    <col min="506" max="506" width="55" style="1" customWidth="1"/>
    <col min="507" max="507" width="10.140625" style="1" customWidth="1"/>
    <col min="508" max="508" width="33" style="1" customWidth="1"/>
    <col min="509" max="755" width="9.140625" style="1"/>
    <col min="756" max="756" width="37.42578125" style="1" customWidth="1"/>
    <col min="757" max="757" width="10.140625" style="1" bestFit="1" customWidth="1"/>
    <col min="758" max="758" width="11.28515625" style="1" customWidth="1"/>
    <col min="759" max="759" width="10" style="1" customWidth="1"/>
    <col min="760" max="760" width="9.140625" style="1" customWidth="1"/>
    <col min="761" max="761" width="9.5703125" style="1" customWidth="1"/>
    <col min="762" max="762" width="55" style="1" customWidth="1"/>
    <col min="763" max="763" width="10.140625" style="1" customWidth="1"/>
    <col min="764" max="764" width="33" style="1" customWidth="1"/>
    <col min="765" max="1011" width="9.140625" style="1"/>
    <col min="1012" max="1012" width="37.42578125" style="1" customWidth="1"/>
    <col min="1013" max="1013" width="10.140625" style="1" bestFit="1" customWidth="1"/>
    <col min="1014" max="1014" width="11.28515625" style="1" customWidth="1"/>
    <col min="1015" max="1015" width="10" style="1" customWidth="1"/>
    <col min="1016" max="1016" width="9.140625" style="1" customWidth="1"/>
    <col min="1017" max="1017" width="9.5703125" style="1" customWidth="1"/>
    <col min="1018" max="1018" width="55" style="1" customWidth="1"/>
    <col min="1019" max="1019" width="10.140625" style="1" customWidth="1"/>
    <col min="1020" max="1020" width="33" style="1" customWidth="1"/>
    <col min="1021" max="1267" width="9.140625" style="1"/>
    <col min="1268" max="1268" width="37.42578125" style="1" customWidth="1"/>
    <col min="1269" max="1269" width="10.140625" style="1" bestFit="1" customWidth="1"/>
    <col min="1270" max="1270" width="11.28515625" style="1" customWidth="1"/>
    <col min="1271" max="1271" width="10" style="1" customWidth="1"/>
    <col min="1272" max="1272" width="9.140625" style="1" customWidth="1"/>
    <col min="1273" max="1273" width="9.5703125" style="1" customWidth="1"/>
    <col min="1274" max="1274" width="55" style="1" customWidth="1"/>
    <col min="1275" max="1275" width="10.140625" style="1" customWidth="1"/>
    <col min="1276" max="1276" width="33" style="1" customWidth="1"/>
    <col min="1277" max="1523" width="9.140625" style="1"/>
    <col min="1524" max="1524" width="37.42578125" style="1" customWidth="1"/>
    <col min="1525" max="1525" width="10.140625" style="1" bestFit="1" customWidth="1"/>
    <col min="1526" max="1526" width="11.28515625" style="1" customWidth="1"/>
    <col min="1527" max="1527" width="10" style="1" customWidth="1"/>
    <col min="1528" max="1528" width="9.140625" style="1" customWidth="1"/>
    <col min="1529" max="1529" width="9.5703125" style="1" customWidth="1"/>
    <col min="1530" max="1530" width="55" style="1" customWidth="1"/>
    <col min="1531" max="1531" width="10.140625" style="1" customWidth="1"/>
    <col min="1532" max="1532" width="33" style="1" customWidth="1"/>
    <col min="1533" max="1779" width="9.140625" style="1"/>
    <col min="1780" max="1780" width="37.42578125" style="1" customWidth="1"/>
    <col min="1781" max="1781" width="10.140625" style="1" bestFit="1" customWidth="1"/>
    <col min="1782" max="1782" width="11.28515625" style="1" customWidth="1"/>
    <col min="1783" max="1783" width="10" style="1" customWidth="1"/>
    <col min="1784" max="1784" width="9.140625" style="1" customWidth="1"/>
    <col min="1785" max="1785" width="9.5703125" style="1" customWidth="1"/>
    <col min="1786" max="1786" width="55" style="1" customWidth="1"/>
    <col min="1787" max="1787" width="10.140625" style="1" customWidth="1"/>
    <col min="1788" max="1788" width="33" style="1" customWidth="1"/>
    <col min="1789" max="2035" width="9.140625" style="1"/>
    <col min="2036" max="2036" width="37.42578125" style="1" customWidth="1"/>
    <col min="2037" max="2037" width="10.140625" style="1" bestFit="1" customWidth="1"/>
    <col min="2038" max="2038" width="11.28515625" style="1" customWidth="1"/>
    <col min="2039" max="2039" width="10" style="1" customWidth="1"/>
    <col min="2040" max="2040" width="9.140625" style="1" customWidth="1"/>
    <col min="2041" max="2041" width="9.5703125" style="1" customWidth="1"/>
    <col min="2042" max="2042" width="55" style="1" customWidth="1"/>
    <col min="2043" max="2043" width="10.140625" style="1" customWidth="1"/>
    <col min="2044" max="2044" width="33" style="1" customWidth="1"/>
    <col min="2045" max="2291" width="9.140625" style="1"/>
    <col min="2292" max="2292" width="37.42578125" style="1" customWidth="1"/>
    <col min="2293" max="2293" width="10.140625" style="1" bestFit="1" customWidth="1"/>
    <col min="2294" max="2294" width="11.28515625" style="1" customWidth="1"/>
    <col min="2295" max="2295" width="10" style="1" customWidth="1"/>
    <col min="2296" max="2296" width="9.140625" style="1" customWidth="1"/>
    <col min="2297" max="2297" width="9.5703125" style="1" customWidth="1"/>
    <col min="2298" max="2298" width="55" style="1" customWidth="1"/>
    <col min="2299" max="2299" width="10.140625" style="1" customWidth="1"/>
    <col min="2300" max="2300" width="33" style="1" customWidth="1"/>
    <col min="2301" max="2547" width="9.140625" style="1"/>
    <col min="2548" max="2548" width="37.42578125" style="1" customWidth="1"/>
    <col min="2549" max="2549" width="10.140625" style="1" bestFit="1" customWidth="1"/>
    <col min="2550" max="2550" width="11.28515625" style="1" customWidth="1"/>
    <col min="2551" max="2551" width="10" style="1" customWidth="1"/>
    <col min="2552" max="2552" width="9.140625" style="1" customWidth="1"/>
    <col min="2553" max="2553" width="9.5703125" style="1" customWidth="1"/>
    <col min="2554" max="2554" width="55" style="1" customWidth="1"/>
    <col min="2555" max="2555" width="10.140625" style="1" customWidth="1"/>
    <col min="2556" max="2556" width="33" style="1" customWidth="1"/>
    <col min="2557" max="2803" width="9.140625" style="1"/>
    <col min="2804" max="2804" width="37.42578125" style="1" customWidth="1"/>
    <col min="2805" max="2805" width="10.140625" style="1" bestFit="1" customWidth="1"/>
    <col min="2806" max="2806" width="11.28515625" style="1" customWidth="1"/>
    <col min="2807" max="2807" width="10" style="1" customWidth="1"/>
    <col min="2808" max="2808" width="9.140625" style="1" customWidth="1"/>
    <col min="2809" max="2809" width="9.5703125" style="1" customWidth="1"/>
    <col min="2810" max="2810" width="55" style="1" customWidth="1"/>
    <col min="2811" max="2811" width="10.140625" style="1" customWidth="1"/>
    <col min="2812" max="2812" width="33" style="1" customWidth="1"/>
    <col min="2813" max="3059" width="9.140625" style="1"/>
    <col min="3060" max="3060" width="37.42578125" style="1" customWidth="1"/>
    <col min="3061" max="3061" width="10.140625" style="1" bestFit="1" customWidth="1"/>
    <col min="3062" max="3062" width="11.28515625" style="1" customWidth="1"/>
    <col min="3063" max="3063" width="10" style="1" customWidth="1"/>
    <col min="3064" max="3064" width="9.140625" style="1" customWidth="1"/>
    <col min="3065" max="3065" width="9.5703125" style="1" customWidth="1"/>
    <col min="3066" max="3066" width="55" style="1" customWidth="1"/>
    <col min="3067" max="3067" width="10.140625" style="1" customWidth="1"/>
    <col min="3068" max="3068" width="33" style="1" customWidth="1"/>
    <col min="3069" max="3315" width="9.140625" style="1"/>
    <col min="3316" max="3316" width="37.42578125" style="1" customWidth="1"/>
    <col min="3317" max="3317" width="10.140625" style="1" bestFit="1" customWidth="1"/>
    <col min="3318" max="3318" width="11.28515625" style="1" customWidth="1"/>
    <col min="3319" max="3319" width="10" style="1" customWidth="1"/>
    <col min="3320" max="3320" width="9.140625" style="1" customWidth="1"/>
    <col min="3321" max="3321" width="9.5703125" style="1" customWidth="1"/>
    <col min="3322" max="3322" width="55" style="1" customWidth="1"/>
    <col min="3323" max="3323" width="10.140625" style="1" customWidth="1"/>
    <col min="3324" max="3324" width="33" style="1" customWidth="1"/>
    <col min="3325" max="3571" width="9.140625" style="1"/>
    <col min="3572" max="3572" width="37.42578125" style="1" customWidth="1"/>
    <col min="3573" max="3573" width="10.140625" style="1" bestFit="1" customWidth="1"/>
    <col min="3574" max="3574" width="11.28515625" style="1" customWidth="1"/>
    <col min="3575" max="3575" width="10" style="1" customWidth="1"/>
    <col min="3576" max="3576" width="9.140625" style="1" customWidth="1"/>
    <col min="3577" max="3577" width="9.5703125" style="1" customWidth="1"/>
    <col min="3578" max="3578" width="55" style="1" customWidth="1"/>
    <col min="3579" max="3579" width="10.140625" style="1" customWidth="1"/>
    <col min="3580" max="3580" width="33" style="1" customWidth="1"/>
    <col min="3581" max="3827" width="9.140625" style="1"/>
    <col min="3828" max="3828" width="37.42578125" style="1" customWidth="1"/>
    <col min="3829" max="3829" width="10.140625" style="1" bestFit="1" customWidth="1"/>
    <col min="3830" max="3830" width="11.28515625" style="1" customWidth="1"/>
    <col min="3831" max="3831" width="10" style="1" customWidth="1"/>
    <col min="3832" max="3832" width="9.140625" style="1" customWidth="1"/>
    <col min="3833" max="3833" width="9.5703125" style="1" customWidth="1"/>
    <col min="3834" max="3834" width="55" style="1" customWidth="1"/>
    <col min="3835" max="3835" width="10.140625" style="1" customWidth="1"/>
    <col min="3836" max="3836" width="33" style="1" customWidth="1"/>
    <col min="3837" max="4083" width="9.140625" style="1"/>
    <col min="4084" max="4084" width="37.42578125" style="1" customWidth="1"/>
    <col min="4085" max="4085" width="10.140625" style="1" bestFit="1" customWidth="1"/>
    <col min="4086" max="4086" width="11.28515625" style="1" customWidth="1"/>
    <col min="4087" max="4087" width="10" style="1" customWidth="1"/>
    <col min="4088" max="4088" width="9.140625" style="1" customWidth="1"/>
    <col min="4089" max="4089" width="9.5703125" style="1" customWidth="1"/>
    <col min="4090" max="4090" width="55" style="1" customWidth="1"/>
    <col min="4091" max="4091" width="10.140625" style="1" customWidth="1"/>
    <col min="4092" max="4092" width="33" style="1" customWidth="1"/>
    <col min="4093" max="4339" width="9.140625" style="1"/>
    <col min="4340" max="4340" width="37.42578125" style="1" customWidth="1"/>
    <col min="4341" max="4341" width="10.140625" style="1" bestFit="1" customWidth="1"/>
    <col min="4342" max="4342" width="11.28515625" style="1" customWidth="1"/>
    <col min="4343" max="4343" width="10" style="1" customWidth="1"/>
    <col min="4344" max="4344" width="9.140625" style="1" customWidth="1"/>
    <col min="4345" max="4345" width="9.5703125" style="1" customWidth="1"/>
    <col min="4346" max="4346" width="55" style="1" customWidth="1"/>
    <col min="4347" max="4347" width="10.140625" style="1" customWidth="1"/>
    <col min="4348" max="4348" width="33" style="1" customWidth="1"/>
    <col min="4349" max="4595" width="9.140625" style="1"/>
    <col min="4596" max="4596" width="37.42578125" style="1" customWidth="1"/>
    <col min="4597" max="4597" width="10.140625" style="1" bestFit="1" customWidth="1"/>
    <col min="4598" max="4598" width="11.28515625" style="1" customWidth="1"/>
    <col min="4599" max="4599" width="10" style="1" customWidth="1"/>
    <col min="4600" max="4600" width="9.140625" style="1" customWidth="1"/>
    <col min="4601" max="4601" width="9.5703125" style="1" customWidth="1"/>
    <col min="4602" max="4602" width="55" style="1" customWidth="1"/>
    <col min="4603" max="4603" width="10.140625" style="1" customWidth="1"/>
    <col min="4604" max="4604" width="33" style="1" customWidth="1"/>
    <col min="4605" max="4851" width="9.140625" style="1"/>
    <col min="4852" max="4852" width="37.42578125" style="1" customWidth="1"/>
    <col min="4853" max="4853" width="10.140625" style="1" bestFit="1" customWidth="1"/>
    <col min="4854" max="4854" width="11.28515625" style="1" customWidth="1"/>
    <col min="4855" max="4855" width="10" style="1" customWidth="1"/>
    <col min="4856" max="4856" width="9.140625" style="1" customWidth="1"/>
    <col min="4857" max="4857" width="9.5703125" style="1" customWidth="1"/>
    <col min="4858" max="4858" width="55" style="1" customWidth="1"/>
    <col min="4859" max="4859" width="10.140625" style="1" customWidth="1"/>
    <col min="4860" max="4860" width="33" style="1" customWidth="1"/>
    <col min="4861" max="5107" width="9.140625" style="1"/>
    <col min="5108" max="5108" width="37.42578125" style="1" customWidth="1"/>
    <col min="5109" max="5109" width="10.140625" style="1" bestFit="1" customWidth="1"/>
    <col min="5110" max="5110" width="11.28515625" style="1" customWidth="1"/>
    <col min="5111" max="5111" width="10" style="1" customWidth="1"/>
    <col min="5112" max="5112" width="9.140625" style="1" customWidth="1"/>
    <col min="5113" max="5113" width="9.5703125" style="1" customWidth="1"/>
    <col min="5114" max="5114" width="55" style="1" customWidth="1"/>
    <col min="5115" max="5115" width="10.140625" style="1" customWidth="1"/>
    <col min="5116" max="5116" width="33" style="1" customWidth="1"/>
    <col min="5117" max="5363" width="9.140625" style="1"/>
    <col min="5364" max="5364" width="37.42578125" style="1" customWidth="1"/>
    <col min="5365" max="5365" width="10.140625" style="1" bestFit="1" customWidth="1"/>
    <col min="5366" max="5366" width="11.28515625" style="1" customWidth="1"/>
    <col min="5367" max="5367" width="10" style="1" customWidth="1"/>
    <col min="5368" max="5368" width="9.140625" style="1" customWidth="1"/>
    <col min="5369" max="5369" width="9.5703125" style="1" customWidth="1"/>
    <col min="5370" max="5370" width="55" style="1" customWidth="1"/>
    <col min="5371" max="5371" width="10.140625" style="1" customWidth="1"/>
    <col min="5372" max="5372" width="33" style="1" customWidth="1"/>
    <col min="5373" max="5619" width="9.140625" style="1"/>
    <col min="5620" max="5620" width="37.42578125" style="1" customWidth="1"/>
    <col min="5621" max="5621" width="10.140625" style="1" bestFit="1" customWidth="1"/>
    <col min="5622" max="5622" width="11.28515625" style="1" customWidth="1"/>
    <col min="5623" max="5623" width="10" style="1" customWidth="1"/>
    <col min="5624" max="5624" width="9.140625" style="1" customWidth="1"/>
    <col min="5625" max="5625" width="9.5703125" style="1" customWidth="1"/>
    <col min="5626" max="5626" width="55" style="1" customWidth="1"/>
    <col min="5627" max="5627" width="10.140625" style="1" customWidth="1"/>
    <col min="5628" max="5628" width="33" style="1" customWidth="1"/>
    <col min="5629" max="5875" width="9.140625" style="1"/>
    <col min="5876" max="5876" width="37.42578125" style="1" customWidth="1"/>
    <col min="5877" max="5877" width="10.140625" style="1" bestFit="1" customWidth="1"/>
    <col min="5878" max="5878" width="11.28515625" style="1" customWidth="1"/>
    <col min="5879" max="5879" width="10" style="1" customWidth="1"/>
    <col min="5880" max="5880" width="9.140625" style="1" customWidth="1"/>
    <col min="5881" max="5881" width="9.5703125" style="1" customWidth="1"/>
    <col min="5882" max="5882" width="55" style="1" customWidth="1"/>
    <col min="5883" max="5883" width="10.140625" style="1" customWidth="1"/>
    <col min="5884" max="5884" width="33" style="1" customWidth="1"/>
    <col min="5885" max="6131" width="9.140625" style="1"/>
    <col min="6132" max="6132" width="37.42578125" style="1" customWidth="1"/>
    <col min="6133" max="6133" width="10.140625" style="1" bestFit="1" customWidth="1"/>
    <col min="6134" max="6134" width="11.28515625" style="1" customWidth="1"/>
    <col min="6135" max="6135" width="10" style="1" customWidth="1"/>
    <col min="6136" max="6136" width="9.140625" style="1" customWidth="1"/>
    <col min="6137" max="6137" width="9.5703125" style="1" customWidth="1"/>
    <col min="6138" max="6138" width="55" style="1" customWidth="1"/>
    <col min="6139" max="6139" width="10.140625" style="1" customWidth="1"/>
    <col min="6140" max="6140" width="33" style="1" customWidth="1"/>
    <col min="6141" max="6387" width="9.140625" style="1"/>
    <col min="6388" max="6388" width="37.42578125" style="1" customWidth="1"/>
    <col min="6389" max="6389" width="10.140625" style="1" bestFit="1" customWidth="1"/>
    <col min="6390" max="6390" width="11.28515625" style="1" customWidth="1"/>
    <col min="6391" max="6391" width="10" style="1" customWidth="1"/>
    <col min="6392" max="6392" width="9.140625" style="1" customWidth="1"/>
    <col min="6393" max="6393" width="9.5703125" style="1" customWidth="1"/>
    <col min="6394" max="6394" width="55" style="1" customWidth="1"/>
    <col min="6395" max="6395" width="10.140625" style="1" customWidth="1"/>
    <col min="6396" max="6396" width="33" style="1" customWidth="1"/>
    <col min="6397" max="6643" width="9.140625" style="1"/>
    <col min="6644" max="6644" width="37.42578125" style="1" customWidth="1"/>
    <col min="6645" max="6645" width="10.140625" style="1" bestFit="1" customWidth="1"/>
    <col min="6646" max="6646" width="11.28515625" style="1" customWidth="1"/>
    <col min="6647" max="6647" width="10" style="1" customWidth="1"/>
    <col min="6648" max="6648" width="9.140625" style="1" customWidth="1"/>
    <col min="6649" max="6649" width="9.5703125" style="1" customWidth="1"/>
    <col min="6650" max="6650" width="55" style="1" customWidth="1"/>
    <col min="6651" max="6651" width="10.140625" style="1" customWidth="1"/>
    <col min="6652" max="6652" width="33" style="1" customWidth="1"/>
    <col min="6653" max="6899" width="9.140625" style="1"/>
    <col min="6900" max="6900" width="37.42578125" style="1" customWidth="1"/>
    <col min="6901" max="6901" width="10.140625" style="1" bestFit="1" customWidth="1"/>
    <col min="6902" max="6902" width="11.28515625" style="1" customWidth="1"/>
    <col min="6903" max="6903" width="10" style="1" customWidth="1"/>
    <col min="6904" max="6904" width="9.140625" style="1" customWidth="1"/>
    <col min="6905" max="6905" width="9.5703125" style="1" customWidth="1"/>
    <col min="6906" max="6906" width="55" style="1" customWidth="1"/>
    <col min="6907" max="6907" width="10.140625" style="1" customWidth="1"/>
    <col min="6908" max="6908" width="33" style="1" customWidth="1"/>
    <col min="6909" max="7155" width="9.140625" style="1"/>
    <col min="7156" max="7156" width="37.42578125" style="1" customWidth="1"/>
    <col min="7157" max="7157" width="10.140625" style="1" bestFit="1" customWidth="1"/>
    <col min="7158" max="7158" width="11.28515625" style="1" customWidth="1"/>
    <col min="7159" max="7159" width="10" style="1" customWidth="1"/>
    <col min="7160" max="7160" width="9.140625" style="1" customWidth="1"/>
    <col min="7161" max="7161" width="9.5703125" style="1" customWidth="1"/>
    <col min="7162" max="7162" width="55" style="1" customWidth="1"/>
    <col min="7163" max="7163" width="10.140625" style="1" customWidth="1"/>
    <col min="7164" max="7164" width="33" style="1" customWidth="1"/>
    <col min="7165" max="7411" width="9.140625" style="1"/>
    <col min="7412" max="7412" width="37.42578125" style="1" customWidth="1"/>
    <col min="7413" max="7413" width="10.140625" style="1" bestFit="1" customWidth="1"/>
    <col min="7414" max="7414" width="11.28515625" style="1" customWidth="1"/>
    <col min="7415" max="7415" width="10" style="1" customWidth="1"/>
    <col min="7416" max="7416" width="9.140625" style="1" customWidth="1"/>
    <col min="7417" max="7417" width="9.5703125" style="1" customWidth="1"/>
    <col min="7418" max="7418" width="55" style="1" customWidth="1"/>
    <col min="7419" max="7419" width="10.140625" style="1" customWidth="1"/>
    <col min="7420" max="7420" width="33" style="1" customWidth="1"/>
    <col min="7421" max="7667" width="9.140625" style="1"/>
    <col min="7668" max="7668" width="37.42578125" style="1" customWidth="1"/>
    <col min="7669" max="7669" width="10.140625" style="1" bestFit="1" customWidth="1"/>
    <col min="7670" max="7670" width="11.28515625" style="1" customWidth="1"/>
    <col min="7671" max="7671" width="10" style="1" customWidth="1"/>
    <col min="7672" max="7672" width="9.140625" style="1" customWidth="1"/>
    <col min="7673" max="7673" width="9.5703125" style="1" customWidth="1"/>
    <col min="7674" max="7674" width="55" style="1" customWidth="1"/>
    <col min="7675" max="7675" width="10.140625" style="1" customWidth="1"/>
    <col min="7676" max="7676" width="33" style="1" customWidth="1"/>
    <col min="7677" max="7923" width="9.140625" style="1"/>
    <col min="7924" max="7924" width="37.42578125" style="1" customWidth="1"/>
    <col min="7925" max="7925" width="10.140625" style="1" bestFit="1" customWidth="1"/>
    <col min="7926" max="7926" width="11.28515625" style="1" customWidth="1"/>
    <col min="7927" max="7927" width="10" style="1" customWidth="1"/>
    <col min="7928" max="7928" width="9.140625" style="1" customWidth="1"/>
    <col min="7929" max="7929" width="9.5703125" style="1" customWidth="1"/>
    <col min="7930" max="7930" width="55" style="1" customWidth="1"/>
    <col min="7931" max="7931" width="10.140625" style="1" customWidth="1"/>
    <col min="7932" max="7932" width="33" style="1" customWidth="1"/>
    <col min="7933" max="8179" width="9.140625" style="1"/>
    <col min="8180" max="8180" width="37.42578125" style="1" customWidth="1"/>
    <col min="8181" max="8181" width="10.140625" style="1" bestFit="1" customWidth="1"/>
    <col min="8182" max="8182" width="11.28515625" style="1" customWidth="1"/>
    <col min="8183" max="8183" width="10" style="1" customWidth="1"/>
    <col min="8184" max="8184" width="9.140625" style="1" customWidth="1"/>
    <col min="8185" max="8185" width="9.5703125" style="1" customWidth="1"/>
    <col min="8186" max="8186" width="55" style="1" customWidth="1"/>
    <col min="8187" max="8187" width="10.140625" style="1" customWidth="1"/>
    <col min="8188" max="8188" width="33" style="1" customWidth="1"/>
    <col min="8189" max="8435" width="9.140625" style="1"/>
    <col min="8436" max="8436" width="37.42578125" style="1" customWidth="1"/>
    <col min="8437" max="8437" width="10.140625" style="1" bestFit="1" customWidth="1"/>
    <col min="8438" max="8438" width="11.28515625" style="1" customWidth="1"/>
    <col min="8439" max="8439" width="10" style="1" customWidth="1"/>
    <col min="8440" max="8440" width="9.140625" style="1" customWidth="1"/>
    <col min="8441" max="8441" width="9.5703125" style="1" customWidth="1"/>
    <col min="8442" max="8442" width="55" style="1" customWidth="1"/>
    <col min="8443" max="8443" width="10.140625" style="1" customWidth="1"/>
    <col min="8444" max="8444" width="33" style="1" customWidth="1"/>
    <col min="8445" max="8691" width="9.140625" style="1"/>
    <col min="8692" max="8692" width="37.42578125" style="1" customWidth="1"/>
    <col min="8693" max="8693" width="10.140625" style="1" bestFit="1" customWidth="1"/>
    <col min="8694" max="8694" width="11.28515625" style="1" customWidth="1"/>
    <col min="8695" max="8695" width="10" style="1" customWidth="1"/>
    <col min="8696" max="8696" width="9.140625" style="1" customWidth="1"/>
    <col min="8697" max="8697" width="9.5703125" style="1" customWidth="1"/>
    <col min="8698" max="8698" width="55" style="1" customWidth="1"/>
    <col min="8699" max="8699" width="10.140625" style="1" customWidth="1"/>
    <col min="8700" max="8700" width="33" style="1" customWidth="1"/>
    <col min="8701" max="8947" width="9.140625" style="1"/>
    <col min="8948" max="8948" width="37.42578125" style="1" customWidth="1"/>
    <col min="8949" max="8949" width="10.140625" style="1" bestFit="1" customWidth="1"/>
    <col min="8950" max="8950" width="11.28515625" style="1" customWidth="1"/>
    <col min="8951" max="8951" width="10" style="1" customWidth="1"/>
    <col min="8952" max="8952" width="9.140625" style="1" customWidth="1"/>
    <col min="8953" max="8953" width="9.5703125" style="1" customWidth="1"/>
    <col min="8954" max="8954" width="55" style="1" customWidth="1"/>
    <col min="8955" max="8955" width="10.140625" style="1" customWidth="1"/>
    <col min="8956" max="8956" width="33" style="1" customWidth="1"/>
    <col min="8957" max="9203" width="9.140625" style="1"/>
    <col min="9204" max="9204" width="37.42578125" style="1" customWidth="1"/>
    <col min="9205" max="9205" width="10.140625" style="1" bestFit="1" customWidth="1"/>
    <col min="9206" max="9206" width="11.28515625" style="1" customWidth="1"/>
    <col min="9207" max="9207" width="10" style="1" customWidth="1"/>
    <col min="9208" max="9208" width="9.140625" style="1" customWidth="1"/>
    <col min="9209" max="9209" width="9.5703125" style="1" customWidth="1"/>
    <col min="9210" max="9210" width="55" style="1" customWidth="1"/>
    <col min="9211" max="9211" width="10.140625" style="1" customWidth="1"/>
    <col min="9212" max="9212" width="33" style="1" customWidth="1"/>
    <col min="9213" max="9459" width="9.140625" style="1"/>
    <col min="9460" max="9460" width="37.42578125" style="1" customWidth="1"/>
    <col min="9461" max="9461" width="10.140625" style="1" bestFit="1" customWidth="1"/>
    <col min="9462" max="9462" width="11.28515625" style="1" customWidth="1"/>
    <col min="9463" max="9463" width="10" style="1" customWidth="1"/>
    <col min="9464" max="9464" width="9.140625" style="1" customWidth="1"/>
    <col min="9465" max="9465" width="9.5703125" style="1" customWidth="1"/>
    <col min="9466" max="9466" width="55" style="1" customWidth="1"/>
    <col min="9467" max="9467" width="10.140625" style="1" customWidth="1"/>
    <col min="9468" max="9468" width="33" style="1" customWidth="1"/>
    <col min="9469" max="9715" width="9.140625" style="1"/>
    <col min="9716" max="9716" width="37.42578125" style="1" customWidth="1"/>
    <col min="9717" max="9717" width="10.140625" style="1" bestFit="1" customWidth="1"/>
    <col min="9718" max="9718" width="11.28515625" style="1" customWidth="1"/>
    <col min="9719" max="9719" width="10" style="1" customWidth="1"/>
    <col min="9720" max="9720" width="9.140625" style="1" customWidth="1"/>
    <col min="9721" max="9721" width="9.5703125" style="1" customWidth="1"/>
    <col min="9722" max="9722" width="55" style="1" customWidth="1"/>
    <col min="9723" max="9723" width="10.140625" style="1" customWidth="1"/>
    <col min="9724" max="9724" width="33" style="1" customWidth="1"/>
    <col min="9725" max="9971" width="9.140625" style="1"/>
    <col min="9972" max="9972" width="37.42578125" style="1" customWidth="1"/>
    <col min="9973" max="9973" width="10.140625" style="1" bestFit="1" customWidth="1"/>
    <col min="9974" max="9974" width="11.28515625" style="1" customWidth="1"/>
    <col min="9975" max="9975" width="10" style="1" customWidth="1"/>
    <col min="9976" max="9976" width="9.140625" style="1" customWidth="1"/>
    <col min="9977" max="9977" width="9.5703125" style="1" customWidth="1"/>
    <col min="9978" max="9978" width="55" style="1" customWidth="1"/>
    <col min="9979" max="9979" width="10.140625" style="1" customWidth="1"/>
    <col min="9980" max="9980" width="33" style="1" customWidth="1"/>
    <col min="9981" max="10227" width="9.140625" style="1"/>
    <col min="10228" max="10228" width="37.42578125" style="1" customWidth="1"/>
    <col min="10229" max="10229" width="10.140625" style="1" bestFit="1" customWidth="1"/>
    <col min="10230" max="10230" width="11.28515625" style="1" customWidth="1"/>
    <col min="10231" max="10231" width="10" style="1" customWidth="1"/>
    <col min="10232" max="10232" width="9.140625" style="1" customWidth="1"/>
    <col min="10233" max="10233" width="9.5703125" style="1" customWidth="1"/>
    <col min="10234" max="10234" width="55" style="1" customWidth="1"/>
    <col min="10235" max="10235" width="10.140625" style="1" customWidth="1"/>
    <col min="10236" max="10236" width="33" style="1" customWidth="1"/>
    <col min="10237" max="10483" width="9.140625" style="1"/>
    <col min="10484" max="10484" width="37.42578125" style="1" customWidth="1"/>
    <col min="10485" max="10485" width="10.140625" style="1" bestFit="1" customWidth="1"/>
    <col min="10486" max="10486" width="11.28515625" style="1" customWidth="1"/>
    <col min="10487" max="10487" width="10" style="1" customWidth="1"/>
    <col min="10488" max="10488" width="9.140625" style="1" customWidth="1"/>
    <col min="10489" max="10489" width="9.5703125" style="1" customWidth="1"/>
    <col min="10490" max="10490" width="55" style="1" customWidth="1"/>
    <col min="10491" max="10491" width="10.140625" style="1" customWidth="1"/>
    <col min="10492" max="10492" width="33" style="1" customWidth="1"/>
    <col min="10493" max="10739" width="9.140625" style="1"/>
    <col min="10740" max="10740" width="37.42578125" style="1" customWidth="1"/>
    <col min="10741" max="10741" width="10.140625" style="1" bestFit="1" customWidth="1"/>
    <col min="10742" max="10742" width="11.28515625" style="1" customWidth="1"/>
    <col min="10743" max="10743" width="10" style="1" customWidth="1"/>
    <col min="10744" max="10744" width="9.140625" style="1" customWidth="1"/>
    <col min="10745" max="10745" width="9.5703125" style="1" customWidth="1"/>
    <col min="10746" max="10746" width="55" style="1" customWidth="1"/>
    <col min="10747" max="10747" width="10.140625" style="1" customWidth="1"/>
    <col min="10748" max="10748" width="33" style="1" customWidth="1"/>
    <col min="10749" max="10995" width="9.140625" style="1"/>
    <col min="10996" max="10996" width="37.42578125" style="1" customWidth="1"/>
    <col min="10997" max="10997" width="10.140625" style="1" bestFit="1" customWidth="1"/>
    <col min="10998" max="10998" width="11.28515625" style="1" customWidth="1"/>
    <col min="10999" max="10999" width="10" style="1" customWidth="1"/>
    <col min="11000" max="11000" width="9.140625" style="1" customWidth="1"/>
    <col min="11001" max="11001" width="9.5703125" style="1" customWidth="1"/>
    <col min="11002" max="11002" width="55" style="1" customWidth="1"/>
    <col min="11003" max="11003" width="10.140625" style="1" customWidth="1"/>
    <col min="11004" max="11004" width="33" style="1" customWidth="1"/>
    <col min="11005" max="11251" width="9.140625" style="1"/>
    <col min="11252" max="11252" width="37.42578125" style="1" customWidth="1"/>
    <col min="11253" max="11253" width="10.140625" style="1" bestFit="1" customWidth="1"/>
    <col min="11254" max="11254" width="11.28515625" style="1" customWidth="1"/>
    <col min="11255" max="11255" width="10" style="1" customWidth="1"/>
    <col min="11256" max="11256" width="9.140625" style="1" customWidth="1"/>
    <col min="11257" max="11257" width="9.5703125" style="1" customWidth="1"/>
    <col min="11258" max="11258" width="55" style="1" customWidth="1"/>
    <col min="11259" max="11259" width="10.140625" style="1" customWidth="1"/>
    <col min="11260" max="11260" width="33" style="1" customWidth="1"/>
    <col min="11261" max="11507" width="9.140625" style="1"/>
    <col min="11508" max="11508" width="37.42578125" style="1" customWidth="1"/>
    <col min="11509" max="11509" width="10.140625" style="1" bestFit="1" customWidth="1"/>
    <col min="11510" max="11510" width="11.28515625" style="1" customWidth="1"/>
    <col min="11511" max="11511" width="10" style="1" customWidth="1"/>
    <col min="11512" max="11512" width="9.140625" style="1" customWidth="1"/>
    <col min="11513" max="11513" width="9.5703125" style="1" customWidth="1"/>
    <col min="11514" max="11514" width="55" style="1" customWidth="1"/>
    <col min="11515" max="11515" width="10.140625" style="1" customWidth="1"/>
    <col min="11516" max="11516" width="33" style="1" customWidth="1"/>
    <col min="11517" max="11763" width="9.140625" style="1"/>
    <col min="11764" max="11764" width="37.42578125" style="1" customWidth="1"/>
    <col min="11765" max="11765" width="10.140625" style="1" bestFit="1" customWidth="1"/>
    <col min="11766" max="11766" width="11.28515625" style="1" customWidth="1"/>
    <col min="11767" max="11767" width="10" style="1" customWidth="1"/>
    <col min="11768" max="11768" width="9.140625" style="1" customWidth="1"/>
    <col min="11769" max="11769" width="9.5703125" style="1" customWidth="1"/>
    <col min="11770" max="11770" width="55" style="1" customWidth="1"/>
    <col min="11771" max="11771" width="10.140625" style="1" customWidth="1"/>
    <col min="11772" max="11772" width="33" style="1" customWidth="1"/>
    <col min="11773" max="12019" width="9.140625" style="1"/>
    <col min="12020" max="12020" width="37.42578125" style="1" customWidth="1"/>
    <col min="12021" max="12021" width="10.140625" style="1" bestFit="1" customWidth="1"/>
    <col min="12022" max="12022" width="11.28515625" style="1" customWidth="1"/>
    <col min="12023" max="12023" width="10" style="1" customWidth="1"/>
    <col min="12024" max="12024" width="9.140625" style="1" customWidth="1"/>
    <col min="12025" max="12025" width="9.5703125" style="1" customWidth="1"/>
    <col min="12026" max="12026" width="55" style="1" customWidth="1"/>
    <col min="12027" max="12027" width="10.140625" style="1" customWidth="1"/>
    <col min="12028" max="12028" width="33" style="1" customWidth="1"/>
    <col min="12029" max="12275" width="9.140625" style="1"/>
    <col min="12276" max="12276" width="37.42578125" style="1" customWidth="1"/>
    <col min="12277" max="12277" width="10.140625" style="1" bestFit="1" customWidth="1"/>
    <col min="12278" max="12278" width="11.28515625" style="1" customWidth="1"/>
    <col min="12279" max="12279" width="10" style="1" customWidth="1"/>
    <col min="12280" max="12280" width="9.140625" style="1" customWidth="1"/>
    <col min="12281" max="12281" width="9.5703125" style="1" customWidth="1"/>
    <col min="12282" max="12282" width="55" style="1" customWidth="1"/>
    <col min="12283" max="12283" width="10.140625" style="1" customWidth="1"/>
    <col min="12284" max="12284" width="33" style="1" customWidth="1"/>
    <col min="12285" max="12531" width="9.140625" style="1"/>
    <col min="12532" max="12532" width="37.42578125" style="1" customWidth="1"/>
    <col min="12533" max="12533" width="10.140625" style="1" bestFit="1" customWidth="1"/>
    <col min="12534" max="12534" width="11.28515625" style="1" customWidth="1"/>
    <col min="12535" max="12535" width="10" style="1" customWidth="1"/>
    <col min="12536" max="12536" width="9.140625" style="1" customWidth="1"/>
    <col min="12537" max="12537" width="9.5703125" style="1" customWidth="1"/>
    <col min="12538" max="12538" width="55" style="1" customWidth="1"/>
    <col min="12539" max="12539" width="10.140625" style="1" customWidth="1"/>
    <col min="12540" max="12540" width="33" style="1" customWidth="1"/>
    <col min="12541" max="12787" width="9.140625" style="1"/>
    <col min="12788" max="12788" width="37.42578125" style="1" customWidth="1"/>
    <col min="12789" max="12789" width="10.140625" style="1" bestFit="1" customWidth="1"/>
    <col min="12790" max="12790" width="11.28515625" style="1" customWidth="1"/>
    <col min="12791" max="12791" width="10" style="1" customWidth="1"/>
    <col min="12792" max="12792" width="9.140625" style="1" customWidth="1"/>
    <col min="12793" max="12793" width="9.5703125" style="1" customWidth="1"/>
    <col min="12794" max="12794" width="55" style="1" customWidth="1"/>
    <col min="12795" max="12795" width="10.140625" style="1" customWidth="1"/>
    <col min="12796" max="12796" width="33" style="1" customWidth="1"/>
    <col min="12797" max="13043" width="9.140625" style="1"/>
    <col min="13044" max="13044" width="37.42578125" style="1" customWidth="1"/>
    <col min="13045" max="13045" width="10.140625" style="1" bestFit="1" customWidth="1"/>
    <col min="13046" max="13046" width="11.28515625" style="1" customWidth="1"/>
    <col min="13047" max="13047" width="10" style="1" customWidth="1"/>
    <col min="13048" max="13048" width="9.140625" style="1" customWidth="1"/>
    <col min="13049" max="13049" width="9.5703125" style="1" customWidth="1"/>
    <col min="13050" max="13050" width="55" style="1" customWidth="1"/>
    <col min="13051" max="13051" width="10.140625" style="1" customWidth="1"/>
    <col min="13052" max="13052" width="33" style="1" customWidth="1"/>
    <col min="13053" max="13299" width="9.140625" style="1"/>
    <col min="13300" max="13300" width="37.42578125" style="1" customWidth="1"/>
    <col min="13301" max="13301" width="10.140625" style="1" bestFit="1" customWidth="1"/>
    <col min="13302" max="13302" width="11.28515625" style="1" customWidth="1"/>
    <col min="13303" max="13303" width="10" style="1" customWidth="1"/>
    <col min="13304" max="13304" width="9.140625" style="1" customWidth="1"/>
    <col min="13305" max="13305" width="9.5703125" style="1" customWidth="1"/>
    <col min="13306" max="13306" width="55" style="1" customWidth="1"/>
    <col min="13307" max="13307" width="10.140625" style="1" customWidth="1"/>
    <col min="13308" max="13308" width="33" style="1" customWidth="1"/>
    <col min="13309" max="13555" width="9.140625" style="1"/>
    <col min="13556" max="13556" width="37.42578125" style="1" customWidth="1"/>
    <col min="13557" max="13557" width="10.140625" style="1" bestFit="1" customWidth="1"/>
    <col min="13558" max="13558" width="11.28515625" style="1" customWidth="1"/>
    <col min="13559" max="13559" width="10" style="1" customWidth="1"/>
    <col min="13560" max="13560" width="9.140625" style="1" customWidth="1"/>
    <col min="13561" max="13561" width="9.5703125" style="1" customWidth="1"/>
    <col min="13562" max="13562" width="55" style="1" customWidth="1"/>
    <col min="13563" max="13563" width="10.140625" style="1" customWidth="1"/>
    <col min="13564" max="13564" width="33" style="1" customWidth="1"/>
    <col min="13565" max="13811" width="9.140625" style="1"/>
    <col min="13812" max="13812" width="37.42578125" style="1" customWidth="1"/>
    <col min="13813" max="13813" width="10.140625" style="1" bestFit="1" customWidth="1"/>
    <col min="13814" max="13814" width="11.28515625" style="1" customWidth="1"/>
    <col min="13815" max="13815" width="10" style="1" customWidth="1"/>
    <col min="13816" max="13816" width="9.140625" style="1" customWidth="1"/>
    <col min="13817" max="13817" width="9.5703125" style="1" customWidth="1"/>
    <col min="13818" max="13818" width="55" style="1" customWidth="1"/>
    <col min="13819" max="13819" width="10.140625" style="1" customWidth="1"/>
    <col min="13820" max="13820" width="33" style="1" customWidth="1"/>
    <col min="13821" max="14067" width="9.140625" style="1"/>
    <col min="14068" max="14068" width="37.42578125" style="1" customWidth="1"/>
    <col min="14069" max="14069" width="10.140625" style="1" bestFit="1" customWidth="1"/>
    <col min="14070" max="14070" width="11.28515625" style="1" customWidth="1"/>
    <col min="14071" max="14071" width="10" style="1" customWidth="1"/>
    <col min="14072" max="14072" width="9.140625" style="1" customWidth="1"/>
    <col min="14073" max="14073" width="9.5703125" style="1" customWidth="1"/>
    <col min="14074" max="14074" width="55" style="1" customWidth="1"/>
    <col min="14075" max="14075" width="10.140625" style="1" customWidth="1"/>
    <col min="14076" max="14076" width="33" style="1" customWidth="1"/>
    <col min="14077" max="14323" width="9.140625" style="1"/>
    <col min="14324" max="14324" width="37.42578125" style="1" customWidth="1"/>
    <col min="14325" max="14325" width="10.140625" style="1" bestFit="1" customWidth="1"/>
    <col min="14326" max="14326" width="11.28515625" style="1" customWidth="1"/>
    <col min="14327" max="14327" width="10" style="1" customWidth="1"/>
    <col min="14328" max="14328" width="9.140625" style="1" customWidth="1"/>
    <col min="14329" max="14329" width="9.5703125" style="1" customWidth="1"/>
    <col min="14330" max="14330" width="55" style="1" customWidth="1"/>
    <col min="14331" max="14331" width="10.140625" style="1" customWidth="1"/>
    <col min="14332" max="14332" width="33" style="1" customWidth="1"/>
    <col min="14333" max="14579" width="9.140625" style="1"/>
    <col min="14580" max="14580" width="37.42578125" style="1" customWidth="1"/>
    <col min="14581" max="14581" width="10.140625" style="1" bestFit="1" customWidth="1"/>
    <col min="14582" max="14582" width="11.28515625" style="1" customWidth="1"/>
    <col min="14583" max="14583" width="10" style="1" customWidth="1"/>
    <col min="14584" max="14584" width="9.140625" style="1" customWidth="1"/>
    <col min="14585" max="14585" width="9.5703125" style="1" customWidth="1"/>
    <col min="14586" max="14586" width="55" style="1" customWidth="1"/>
    <col min="14587" max="14587" width="10.140625" style="1" customWidth="1"/>
    <col min="14588" max="14588" width="33" style="1" customWidth="1"/>
    <col min="14589" max="14835" width="9.140625" style="1"/>
    <col min="14836" max="14836" width="37.42578125" style="1" customWidth="1"/>
    <col min="14837" max="14837" width="10.140625" style="1" bestFit="1" customWidth="1"/>
    <col min="14838" max="14838" width="11.28515625" style="1" customWidth="1"/>
    <col min="14839" max="14839" width="10" style="1" customWidth="1"/>
    <col min="14840" max="14840" width="9.140625" style="1" customWidth="1"/>
    <col min="14841" max="14841" width="9.5703125" style="1" customWidth="1"/>
    <col min="14842" max="14842" width="55" style="1" customWidth="1"/>
    <col min="14843" max="14843" width="10.140625" style="1" customWidth="1"/>
    <col min="14844" max="14844" width="33" style="1" customWidth="1"/>
    <col min="14845" max="15091" width="9.140625" style="1"/>
    <col min="15092" max="15092" width="37.42578125" style="1" customWidth="1"/>
    <col min="15093" max="15093" width="10.140625" style="1" bestFit="1" customWidth="1"/>
    <col min="15094" max="15094" width="11.28515625" style="1" customWidth="1"/>
    <col min="15095" max="15095" width="10" style="1" customWidth="1"/>
    <col min="15096" max="15096" width="9.140625" style="1" customWidth="1"/>
    <col min="15097" max="15097" width="9.5703125" style="1" customWidth="1"/>
    <col min="15098" max="15098" width="55" style="1" customWidth="1"/>
    <col min="15099" max="15099" width="10.140625" style="1" customWidth="1"/>
    <col min="15100" max="15100" width="33" style="1" customWidth="1"/>
    <col min="15101" max="15347" width="9.140625" style="1"/>
    <col min="15348" max="15348" width="37.42578125" style="1" customWidth="1"/>
    <col min="15349" max="15349" width="10.140625" style="1" bestFit="1" customWidth="1"/>
    <col min="15350" max="15350" width="11.28515625" style="1" customWidth="1"/>
    <col min="15351" max="15351" width="10" style="1" customWidth="1"/>
    <col min="15352" max="15352" width="9.140625" style="1" customWidth="1"/>
    <col min="15353" max="15353" width="9.5703125" style="1" customWidth="1"/>
    <col min="15354" max="15354" width="55" style="1" customWidth="1"/>
    <col min="15355" max="15355" width="10.140625" style="1" customWidth="1"/>
    <col min="15356" max="15356" width="33" style="1" customWidth="1"/>
    <col min="15357" max="15603" width="9.140625" style="1"/>
    <col min="15604" max="15604" width="37.42578125" style="1" customWidth="1"/>
    <col min="15605" max="15605" width="10.140625" style="1" bestFit="1" customWidth="1"/>
    <col min="15606" max="15606" width="11.28515625" style="1" customWidth="1"/>
    <col min="15607" max="15607" width="10" style="1" customWidth="1"/>
    <col min="15608" max="15608" width="9.140625" style="1" customWidth="1"/>
    <col min="15609" max="15609" width="9.5703125" style="1" customWidth="1"/>
    <col min="15610" max="15610" width="55" style="1" customWidth="1"/>
    <col min="15611" max="15611" width="10.140625" style="1" customWidth="1"/>
    <col min="15612" max="15612" width="33" style="1" customWidth="1"/>
    <col min="15613" max="15859" width="9.140625" style="1"/>
    <col min="15860" max="15860" width="37.42578125" style="1" customWidth="1"/>
    <col min="15861" max="15861" width="10.140625" style="1" bestFit="1" customWidth="1"/>
    <col min="15862" max="15862" width="11.28515625" style="1" customWidth="1"/>
    <col min="15863" max="15863" width="10" style="1" customWidth="1"/>
    <col min="15864" max="15864" width="9.140625" style="1" customWidth="1"/>
    <col min="15865" max="15865" width="9.5703125" style="1" customWidth="1"/>
    <col min="15866" max="15866" width="55" style="1" customWidth="1"/>
    <col min="15867" max="15867" width="10.140625" style="1" customWidth="1"/>
    <col min="15868" max="15868" width="33" style="1" customWidth="1"/>
    <col min="15869" max="16115" width="9.140625" style="1"/>
    <col min="16116" max="16116" width="37.42578125" style="1" customWidth="1"/>
    <col min="16117" max="16117" width="10.140625" style="1" bestFit="1" customWidth="1"/>
    <col min="16118" max="16118" width="11.28515625" style="1" customWidth="1"/>
    <col min="16119" max="16119" width="10" style="1" customWidth="1"/>
    <col min="16120" max="16120" width="9.140625" style="1" customWidth="1"/>
    <col min="16121" max="16121" width="9.5703125" style="1" customWidth="1"/>
    <col min="16122" max="16122" width="55" style="1" customWidth="1"/>
    <col min="16123" max="16123" width="10.140625" style="1" customWidth="1"/>
    <col min="16124" max="16124" width="33" style="1" customWidth="1"/>
    <col min="16125" max="16384" width="9.140625" style="1"/>
  </cols>
  <sheetData>
    <row r="1" spans="1:8" s="5" customFormat="1" ht="15.75" x14ac:dyDescent="0.2">
      <c r="A1" s="49"/>
      <c r="B1" s="50"/>
      <c r="C1" s="49"/>
      <c r="D1" s="50"/>
      <c r="E1" s="50"/>
      <c r="F1" s="51"/>
      <c r="G1" s="139" t="s">
        <v>25</v>
      </c>
      <c r="H1" s="139"/>
    </row>
    <row r="2" spans="1:8" s="5" customFormat="1" ht="72" customHeight="1" x14ac:dyDescent="0.2">
      <c r="A2" s="49"/>
      <c r="B2" s="50"/>
      <c r="C2" s="49"/>
      <c r="D2" s="50"/>
      <c r="E2" s="139" t="s">
        <v>120</v>
      </c>
      <c r="F2" s="139"/>
      <c r="G2" s="139"/>
      <c r="H2" s="139"/>
    </row>
    <row r="3" spans="1:8" s="10" customFormat="1" ht="35.25" customHeight="1" x14ac:dyDescent="0.25">
      <c r="A3" s="132" t="s">
        <v>119</v>
      </c>
      <c r="B3" s="132"/>
      <c r="C3" s="132"/>
      <c r="D3" s="132"/>
      <c r="E3" s="132"/>
      <c r="F3" s="132"/>
      <c r="G3" s="132"/>
      <c r="H3" s="132"/>
    </row>
    <row r="4" spans="1:8" s="16" customFormat="1" ht="75" x14ac:dyDescent="0.25">
      <c r="A4" s="52"/>
      <c r="B4" s="53" t="s">
        <v>26</v>
      </c>
      <c r="C4" s="52" t="s">
        <v>27</v>
      </c>
      <c r="D4" s="53" t="s">
        <v>28</v>
      </c>
      <c r="E4" s="54" t="s">
        <v>7</v>
      </c>
      <c r="F4" s="55" t="s">
        <v>8</v>
      </c>
      <c r="G4" s="52" t="s">
        <v>29</v>
      </c>
      <c r="H4" s="56" t="s">
        <v>3</v>
      </c>
    </row>
    <row r="5" spans="1:8" s="20" customFormat="1" ht="12.75" x14ac:dyDescent="0.2">
      <c r="A5" s="57">
        <v>1</v>
      </c>
      <c r="B5" s="58">
        <v>2</v>
      </c>
      <c r="C5" s="57">
        <v>3</v>
      </c>
      <c r="D5" s="59" t="s">
        <v>30</v>
      </c>
      <c r="E5" s="59" t="s">
        <v>31</v>
      </c>
      <c r="F5" s="58" t="s">
        <v>32</v>
      </c>
      <c r="G5" s="57">
        <v>7</v>
      </c>
      <c r="H5" s="58">
        <v>8</v>
      </c>
    </row>
    <row r="6" spans="1:8" ht="15.75" x14ac:dyDescent="0.25">
      <c r="A6" s="60" t="s">
        <v>12</v>
      </c>
      <c r="B6" s="61"/>
      <c r="C6" s="62"/>
      <c r="D6" s="63">
        <f>D7+D34+D42</f>
        <v>8053</v>
      </c>
      <c r="E6" s="63">
        <f t="shared" ref="E6:F6" si="0">E7+E34+E42</f>
        <v>1691.1299999999999</v>
      </c>
      <c r="F6" s="63">
        <f t="shared" si="0"/>
        <v>12488.41</v>
      </c>
      <c r="G6" s="62"/>
      <c r="H6" s="63">
        <f>H7+H34+H42</f>
        <v>2080.942</v>
      </c>
    </row>
    <row r="7" spans="1:8" x14ac:dyDescent="0.25">
      <c r="A7" s="64" t="s">
        <v>33</v>
      </c>
      <c r="B7" s="65"/>
      <c r="C7" s="66"/>
      <c r="D7" s="65">
        <f>SUM(D9:D14)</f>
        <v>533.48</v>
      </c>
      <c r="E7" s="65">
        <f>SUM(E9:E14)</f>
        <v>112.03080000000001</v>
      </c>
      <c r="F7" s="67">
        <f>F8+F19+F27</f>
        <v>3389.7908000000002</v>
      </c>
      <c r="G7" s="64"/>
      <c r="H7" s="67">
        <f>H8+H19+H27</f>
        <v>900</v>
      </c>
    </row>
    <row r="8" spans="1:8" ht="30" x14ac:dyDescent="0.25">
      <c r="A8" s="68" t="s">
        <v>34</v>
      </c>
      <c r="B8" s="69"/>
      <c r="C8" s="70"/>
      <c r="D8" s="69"/>
      <c r="E8" s="69"/>
      <c r="F8" s="71">
        <f>SUM(F9:F18)</f>
        <v>1024.3134</v>
      </c>
      <c r="G8" s="72"/>
      <c r="H8" s="73">
        <v>500</v>
      </c>
    </row>
    <row r="9" spans="1:8" ht="90" x14ac:dyDescent="0.25">
      <c r="A9" s="74" t="s">
        <v>35</v>
      </c>
      <c r="B9" s="75">
        <v>90</v>
      </c>
      <c r="C9" s="76">
        <v>1</v>
      </c>
      <c r="D9" s="77">
        <f t="shared" ref="D9:D18" si="1">B9*C9</f>
        <v>90</v>
      </c>
      <c r="E9" s="77">
        <f t="shared" ref="E9:E18" si="2">D9*0.21</f>
        <v>18.899999999999999</v>
      </c>
      <c r="F9" s="78">
        <f t="shared" ref="F9:F18" si="3">D9+E9</f>
        <v>108.9</v>
      </c>
      <c r="G9" s="140" t="s">
        <v>36</v>
      </c>
      <c r="H9" s="79"/>
    </row>
    <row r="10" spans="1:8" ht="30" x14ac:dyDescent="0.25">
      <c r="A10" s="80" t="s">
        <v>37</v>
      </c>
      <c r="B10" s="81">
        <v>3.3</v>
      </c>
      <c r="C10" s="82">
        <v>12.6</v>
      </c>
      <c r="D10" s="83">
        <f t="shared" si="1"/>
        <v>41.58</v>
      </c>
      <c r="E10" s="83">
        <f t="shared" si="2"/>
        <v>8.7317999999999998</v>
      </c>
      <c r="F10" s="84">
        <f t="shared" si="3"/>
        <v>50.311799999999998</v>
      </c>
      <c r="G10" s="141"/>
      <c r="H10" s="83"/>
    </row>
    <row r="11" spans="1:8" ht="30" x14ac:dyDescent="0.25">
      <c r="A11" s="80" t="s">
        <v>38</v>
      </c>
      <c r="B11" s="81">
        <v>2.5</v>
      </c>
      <c r="C11" s="82">
        <v>12.6</v>
      </c>
      <c r="D11" s="83">
        <f t="shared" si="1"/>
        <v>31.5</v>
      </c>
      <c r="E11" s="83">
        <f t="shared" si="2"/>
        <v>6.6149999999999993</v>
      </c>
      <c r="F11" s="84">
        <f t="shared" si="3"/>
        <v>38.115000000000002</v>
      </c>
      <c r="G11" s="141"/>
      <c r="H11" s="83"/>
    </row>
    <row r="12" spans="1:8" ht="30" x14ac:dyDescent="0.25">
      <c r="A12" s="80" t="s">
        <v>39</v>
      </c>
      <c r="B12" s="81">
        <v>150</v>
      </c>
      <c r="C12" s="82">
        <v>1</v>
      </c>
      <c r="D12" s="83">
        <f t="shared" si="1"/>
        <v>150</v>
      </c>
      <c r="E12" s="83">
        <f t="shared" si="2"/>
        <v>31.5</v>
      </c>
      <c r="F12" s="84">
        <f t="shared" si="3"/>
        <v>181.5</v>
      </c>
      <c r="G12" s="141"/>
      <c r="H12" s="83"/>
    </row>
    <row r="13" spans="1:8" s="85" customFormat="1" ht="45" x14ac:dyDescent="0.25">
      <c r="A13" s="80" t="s">
        <v>40</v>
      </c>
      <c r="B13" s="81">
        <v>3.3</v>
      </c>
      <c r="C13" s="82">
        <v>38</v>
      </c>
      <c r="D13" s="83">
        <f t="shared" si="1"/>
        <v>125.39999999999999</v>
      </c>
      <c r="E13" s="83">
        <f t="shared" si="2"/>
        <v>26.333999999999996</v>
      </c>
      <c r="F13" s="84">
        <f t="shared" si="3"/>
        <v>151.73399999999998</v>
      </c>
      <c r="G13" s="141"/>
      <c r="H13" s="83"/>
    </row>
    <row r="14" spans="1:8" ht="30" x14ac:dyDescent="0.25">
      <c r="A14" s="80" t="s">
        <v>41</v>
      </c>
      <c r="B14" s="81">
        <v>2.5</v>
      </c>
      <c r="C14" s="82">
        <v>38</v>
      </c>
      <c r="D14" s="83">
        <f t="shared" si="1"/>
        <v>95</v>
      </c>
      <c r="E14" s="83">
        <f t="shared" si="2"/>
        <v>19.95</v>
      </c>
      <c r="F14" s="84">
        <f t="shared" si="3"/>
        <v>114.95</v>
      </c>
      <c r="G14" s="141"/>
      <c r="H14" s="83"/>
    </row>
    <row r="15" spans="1:8" ht="45" x14ac:dyDescent="0.25">
      <c r="A15" s="80" t="s">
        <v>42</v>
      </c>
      <c r="B15" s="75">
        <v>3.3</v>
      </c>
      <c r="C15" s="76">
        <v>12.7</v>
      </c>
      <c r="D15" s="77">
        <f t="shared" si="1"/>
        <v>41.91</v>
      </c>
      <c r="E15" s="77">
        <f t="shared" si="2"/>
        <v>8.8010999999999981</v>
      </c>
      <c r="F15" s="78">
        <f t="shared" si="3"/>
        <v>50.711099999999995</v>
      </c>
      <c r="G15" s="141"/>
      <c r="H15" s="83"/>
    </row>
    <row r="16" spans="1:8" ht="30" x14ac:dyDescent="0.25">
      <c r="A16" s="80" t="s">
        <v>43</v>
      </c>
      <c r="B16" s="75">
        <v>2.5</v>
      </c>
      <c r="C16" s="76">
        <v>12.7</v>
      </c>
      <c r="D16" s="77">
        <f t="shared" si="1"/>
        <v>31.75</v>
      </c>
      <c r="E16" s="77">
        <f t="shared" si="2"/>
        <v>6.6674999999999995</v>
      </c>
      <c r="F16" s="78">
        <f t="shared" si="3"/>
        <v>38.417499999999997</v>
      </c>
      <c r="G16" s="141"/>
      <c r="H16" s="83"/>
    </row>
    <row r="17" spans="1:8" ht="30" x14ac:dyDescent="0.25">
      <c r="A17" s="80" t="s">
        <v>44</v>
      </c>
      <c r="B17" s="81">
        <v>3</v>
      </c>
      <c r="C17" s="82">
        <v>12.6</v>
      </c>
      <c r="D17" s="83">
        <f t="shared" si="1"/>
        <v>37.799999999999997</v>
      </c>
      <c r="E17" s="83">
        <f t="shared" si="2"/>
        <v>7.9379999999999988</v>
      </c>
      <c r="F17" s="84">
        <f t="shared" si="3"/>
        <v>45.738</v>
      </c>
      <c r="G17" s="141"/>
      <c r="H17" s="83"/>
    </row>
    <row r="18" spans="1:8" s="85" customFormat="1" ht="45" x14ac:dyDescent="0.25">
      <c r="A18" s="86" t="s">
        <v>45</v>
      </c>
      <c r="B18" s="81">
        <v>16</v>
      </c>
      <c r="C18" s="82">
        <v>12.6</v>
      </c>
      <c r="D18" s="83">
        <f t="shared" si="1"/>
        <v>201.6</v>
      </c>
      <c r="E18" s="83">
        <f t="shared" si="2"/>
        <v>42.335999999999999</v>
      </c>
      <c r="F18" s="84">
        <f t="shared" si="3"/>
        <v>243.93599999999998</v>
      </c>
      <c r="G18" s="141"/>
      <c r="H18" s="87"/>
    </row>
    <row r="19" spans="1:8" s="85" customFormat="1" ht="30" x14ac:dyDescent="0.25">
      <c r="A19" s="68" t="s">
        <v>46</v>
      </c>
      <c r="B19" s="69"/>
      <c r="C19" s="70"/>
      <c r="D19" s="69"/>
      <c r="E19" s="69"/>
      <c r="F19" s="71">
        <f>SUM(F20:F26)</f>
        <v>1959.0626</v>
      </c>
      <c r="G19" s="142"/>
      <c r="H19" s="73">
        <v>300</v>
      </c>
    </row>
    <row r="20" spans="1:8" s="85" customFormat="1" x14ac:dyDescent="0.25">
      <c r="A20" s="80" t="s">
        <v>47</v>
      </c>
      <c r="B20" s="75">
        <v>9.2605000000000004</v>
      </c>
      <c r="C20" s="76">
        <v>20</v>
      </c>
      <c r="D20" s="77">
        <f t="shared" ref="D20:D33" si="4">B20*C20</f>
        <v>185.21</v>
      </c>
      <c r="E20" s="77">
        <f t="shared" ref="E20:E33" si="5">D20*0.21</f>
        <v>38.894100000000002</v>
      </c>
      <c r="F20" s="78">
        <f t="shared" ref="F20:F33" si="6">D20+E20</f>
        <v>224.10410000000002</v>
      </c>
      <c r="G20" s="142"/>
      <c r="H20" s="83"/>
    </row>
    <row r="21" spans="1:8" x14ac:dyDescent="0.25">
      <c r="A21" s="80" t="s">
        <v>48</v>
      </c>
      <c r="B21" s="81">
        <v>10.418000000000001</v>
      </c>
      <c r="C21" s="82">
        <v>20</v>
      </c>
      <c r="D21" s="83">
        <f t="shared" si="4"/>
        <v>208.36</v>
      </c>
      <c r="E21" s="83">
        <f t="shared" si="5"/>
        <v>43.755600000000001</v>
      </c>
      <c r="F21" s="84">
        <f t="shared" si="6"/>
        <v>252.11560000000003</v>
      </c>
      <c r="G21" s="142"/>
      <c r="H21" s="83"/>
    </row>
    <row r="22" spans="1:8" x14ac:dyDescent="0.25">
      <c r="A22" s="80" t="s">
        <v>49</v>
      </c>
      <c r="B22" s="81">
        <v>8.9413461538461529</v>
      </c>
      <c r="C22" s="82">
        <v>52</v>
      </c>
      <c r="D22" s="83">
        <f t="shared" si="4"/>
        <v>464.94999999999993</v>
      </c>
      <c r="E22" s="83">
        <f t="shared" si="5"/>
        <v>97.639499999999984</v>
      </c>
      <c r="F22" s="84">
        <f t="shared" si="6"/>
        <v>562.58949999999993</v>
      </c>
      <c r="G22" s="142"/>
      <c r="H22" s="83"/>
    </row>
    <row r="23" spans="1:8" x14ac:dyDescent="0.25">
      <c r="A23" s="80" t="s">
        <v>50</v>
      </c>
      <c r="B23" s="81">
        <v>250</v>
      </c>
      <c r="C23" s="82">
        <v>1</v>
      </c>
      <c r="D23" s="83">
        <f t="shared" si="4"/>
        <v>250</v>
      </c>
      <c r="E23" s="83">
        <f t="shared" si="5"/>
        <v>52.5</v>
      </c>
      <c r="F23" s="84">
        <f t="shared" si="6"/>
        <v>302.5</v>
      </c>
      <c r="G23" s="142"/>
      <c r="H23" s="83"/>
    </row>
    <row r="24" spans="1:8" s="85" customFormat="1" x14ac:dyDescent="0.25">
      <c r="A24" s="80" t="s">
        <v>51</v>
      </c>
      <c r="B24" s="81">
        <v>120</v>
      </c>
      <c r="C24" s="82">
        <v>1</v>
      </c>
      <c r="D24" s="83">
        <f t="shared" si="4"/>
        <v>120</v>
      </c>
      <c r="E24" s="83">
        <f t="shared" si="5"/>
        <v>25.2</v>
      </c>
      <c r="F24" s="84">
        <f t="shared" si="6"/>
        <v>145.19999999999999</v>
      </c>
      <c r="G24" s="142"/>
      <c r="H24" s="83"/>
    </row>
    <row r="25" spans="1:8" s="85" customFormat="1" x14ac:dyDescent="0.25">
      <c r="A25" s="80" t="s">
        <v>52</v>
      </c>
      <c r="B25" s="81">
        <v>83.54</v>
      </c>
      <c r="C25" s="82">
        <v>1</v>
      </c>
      <c r="D25" s="83">
        <f t="shared" si="4"/>
        <v>83.54</v>
      </c>
      <c r="E25" s="83">
        <f t="shared" si="5"/>
        <v>17.543400000000002</v>
      </c>
      <c r="F25" s="84">
        <f t="shared" si="6"/>
        <v>101.08340000000001</v>
      </c>
      <c r="G25" s="142"/>
      <c r="H25" s="83"/>
    </row>
    <row r="26" spans="1:8" s="85" customFormat="1" x14ac:dyDescent="0.25">
      <c r="A26" s="80" t="s">
        <v>53</v>
      </c>
      <c r="B26" s="75">
        <v>307</v>
      </c>
      <c r="C26" s="76">
        <v>1</v>
      </c>
      <c r="D26" s="77">
        <f t="shared" si="4"/>
        <v>307</v>
      </c>
      <c r="E26" s="77">
        <f t="shared" si="5"/>
        <v>64.47</v>
      </c>
      <c r="F26" s="78">
        <f t="shared" si="6"/>
        <v>371.47</v>
      </c>
      <c r="G26" s="142"/>
      <c r="H26" s="83"/>
    </row>
    <row r="27" spans="1:8" s="85" customFormat="1" x14ac:dyDescent="0.25">
      <c r="A27" s="68" t="s">
        <v>54</v>
      </c>
      <c r="B27" s="69"/>
      <c r="C27" s="70"/>
      <c r="D27" s="69"/>
      <c r="E27" s="69"/>
      <c r="F27" s="71">
        <f>SUM(F28:F33)</f>
        <v>406.41480000000001</v>
      </c>
      <c r="G27" s="142"/>
      <c r="H27" s="73">
        <v>100</v>
      </c>
    </row>
    <row r="28" spans="1:8" s="85" customFormat="1" x14ac:dyDescent="0.25">
      <c r="A28" s="80" t="s">
        <v>55</v>
      </c>
      <c r="B28" s="75">
        <v>1.2616666666666667</v>
      </c>
      <c r="C28" s="76">
        <v>18</v>
      </c>
      <c r="D28" s="77">
        <f t="shared" si="4"/>
        <v>22.71</v>
      </c>
      <c r="E28" s="77">
        <f t="shared" si="5"/>
        <v>4.7690999999999999</v>
      </c>
      <c r="F28" s="78">
        <f t="shared" si="6"/>
        <v>27.479100000000003</v>
      </c>
      <c r="G28" s="142"/>
      <c r="H28" s="83"/>
    </row>
    <row r="29" spans="1:8" s="85" customFormat="1" x14ac:dyDescent="0.25">
      <c r="A29" s="80" t="s">
        <v>56</v>
      </c>
      <c r="B29" s="81">
        <v>24.777777777777779</v>
      </c>
      <c r="C29" s="82">
        <v>4.5</v>
      </c>
      <c r="D29" s="83">
        <f t="shared" si="4"/>
        <v>111.5</v>
      </c>
      <c r="E29" s="83">
        <f t="shared" si="5"/>
        <v>23.414999999999999</v>
      </c>
      <c r="F29" s="84">
        <f t="shared" si="6"/>
        <v>134.91499999999999</v>
      </c>
      <c r="G29" s="142"/>
      <c r="H29" s="83"/>
    </row>
    <row r="30" spans="1:8" s="85" customFormat="1" x14ac:dyDescent="0.25">
      <c r="A30" s="80" t="s">
        <v>57</v>
      </c>
      <c r="B30" s="81">
        <v>1.5176923076923077</v>
      </c>
      <c r="C30" s="82">
        <v>52</v>
      </c>
      <c r="D30" s="83">
        <f t="shared" si="4"/>
        <v>78.92</v>
      </c>
      <c r="E30" s="83">
        <f t="shared" si="5"/>
        <v>16.5732</v>
      </c>
      <c r="F30" s="84">
        <f t="shared" si="6"/>
        <v>95.493200000000002</v>
      </c>
      <c r="G30" s="142"/>
      <c r="H30" s="83"/>
    </row>
    <row r="31" spans="1:8" s="85" customFormat="1" x14ac:dyDescent="0.25">
      <c r="A31" s="80" t="s">
        <v>58</v>
      </c>
      <c r="B31" s="81">
        <v>1.2224999999999999</v>
      </c>
      <c r="C31" s="82">
        <v>4</v>
      </c>
      <c r="D31" s="83">
        <f t="shared" si="4"/>
        <v>4.8899999999999997</v>
      </c>
      <c r="E31" s="83">
        <f t="shared" si="5"/>
        <v>1.0268999999999999</v>
      </c>
      <c r="F31" s="84">
        <f t="shared" si="6"/>
        <v>5.9169</v>
      </c>
      <c r="G31" s="142"/>
      <c r="H31" s="83"/>
    </row>
    <row r="32" spans="1:8" s="85" customFormat="1" x14ac:dyDescent="0.25">
      <c r="A32" s="80" t="s">
        <v>59</v>
      </c>
      <c r="B32" s="81">
        <v>106.7</v>
      </c>
      <c r="C32" s="82">
        <v>1</v>
      </c>
      <c r="D32" s="83">
        <f t="shared" si="4"/>
        <v>106.7</v>
      </c>
      <c r="E32" s="83">
        <f t="shared" si="5"/>
        <v>22.407</v>
      </c>
      <c r="F32" s="84">
        <f t="shared" si="6"/>
        <v>129.107</v>
      </c>
      <c r="G32" s="142"/>
      <c r="H32" s="83"/>
    </row>
    <row r="33" spans="1:8" s="85" customFormat="1" x14ac:dyDescent="0.25">
      <c r="A33" s="80" t="s">
        <v>60</v>
      </c>
      <c r="B33" s="81">
        <v>11.16</v>
      </c>
      <c r="C33" s="82">
        <v>1</v>
      </c>
      <c r="D33" s="83">
        <f t="shared" si="4"/>
        <v>11.16</v>
      </c>
      <c r="E33" s="83">
        <f t="shared" si="5"/>
        <v>2.3435999999999999</v>
      </c>
      <c r="F33" s="84">
        <f t="shared" si="6"/>
        <v>13.5036</v>
      </c>
      <c r="G33" s="143"/>
      <c r="H33" s="83"/>
    </row>
    <row r="34" spans="1:8" ht="30" x14ac:dyDescent="0.25">
      <c r="A34" s="88" t="s">
        <v>61</v>
      </c>
      <c r="B34" s="89"/>
      <c r="C34" s="90"/>
      <c r="D34" s="91">
        <f>SUM(D35:D41)</f>
        <v>1786</v>
      </c>
      <c r="E34" s="91">
        <f>SUM(E35:E41)</f>
        <v>375.06</v>
      </c>
      <c r="F34" s="92">
        <f>SUM(F35:F41)</f>
        <v>2161.06</v>
      </c>
      <c r="G34" s="88"/>
      <c r="H34" s="93">
        <v>100</v>
      </c>
    </row>
    <row r="35" spans="1:8" ht="30" x14ac:dyDescent="0.25">
      <c r="A35" s="77" t="s">
        <v>62</v>
      </c>
      <c r="B35" s="75">
        <v>532</v>
      </c>
      <c r="C35" s="76">
        <v>2</v>
      </c>
      <c r="D35" s="77">
        <f>B35*C35</f>
        <v>1064</v>
      </c>
      <c r="E35" s="77">
        <f>D35*0.21</f>
        <v>223.44</v>
      </c>
      <c r="F35" s="78">
        <f>D35+E35</f>
        <v>1287.44</v>
      </c>
      <c r="G35" s="77"/>
      <c r="H35" s="77"/>
    </row>
    <row r="36" spans="1:8" x14ac:dyDescent="0.25">
      <c r="A36" s="83" t="s">
        <v>63</v>
      </c>
      <c r="B36" s="81">
        <v>99</v>
      </c>
      <c r="C36" s="82">
        <v>2</v>
      </c>
      <c r="D36" s="83">
        <f t="shared" ref="D36:D37" si="7">B36*C36</f>
        <v>198</v>
      </c>
      <c r="E36" s="83">
        <f t="shared" ref="E36:E41" si="8">D36*0.21</f>
        <v>41.58</v>
      </c>
      <c r="F36" s="84">
        <f t="shared" ref="F36:F41" si="9">D36+E36</f>
        <v>239.57999999999998</v>
      </c>
      <c r="G36" s="83"/>
      <c r="H36" s="83"/>
    </row>
    <row r="37" spans="1:8" x14ac:dyDescent="0.25">
      <c r="A37" s="83" t="s">
        <v>64</v>
      </c>
      <c r="B37" s="81">
        <v>90</v>
      </c>
      <c r="C37" s="82">
        <v>1</v>
      </c>
      <c r="D37" s="83">
        <f t="shared" si="7"/>
        <v>90</v>
      </c>
      <c r="E37" s="83">
        <f t="shared" si="8"/>
        <v>18.899999999999999</v>
      </c>
      <c r="F37" s="84">
        <f t="shared" si="9"/>
        <v>108.9</v>
      </c>
      <c r="G37" s="83"/>
      <c r="H37" s="83"/>
    </row>
    <row r="38" spans="1:8" x14ac:dyDescent="0.25">
      <c r="A38" s="83" t="s">
        <v>65</v>
      </c>
      <c r="B38" s="81">
        <v>61</v>
      </c>
      <c r="C38" s="82">
        <v>2</v>
      </c>
      <c r="D38" s="83">
        <f>B38*C38</f>
        <v>122</v>
      </c>
      <c r="E38" s="83">
        <f t="shared" si="8"/>
        <v>25.619999999999997</v>
      </c>
      <c r="F38" s="84">
        <f t="shared" si="9"/>
        <v>147.62</v>
      </c>
      <c r="G38" s="83"/>
      <c r="H38" s="83"/>
    </row>
    <row r="39" spans="1:8" x14ac:dyDescent="0.25">
      <c r="A39" s="83" t="s">
        <v>66</v>
      </c>
      <c r="B39" s="81">
        <v>101</v>
      </c>
      <c r="C39" s="82">
        <v>2</v>
      </c>
      <c r="D39" s="83">
        <f>B39*C39</f>
        <v>202</v>
      </c>
      <c r="E39" s="83">
        <f t="shared" si="8"/>
        <v>42.42</v>
      </c>
      <c r="F39" s="84">
        <f t="shared" si="9"/>
        <v>244.42000000000002</v>
      </c>
      <c r="G39" s="83"/>
      <c r="H39" s="83"/>
    </row>
    <row r="40" spans="1:8" x14ac:dyDescent="0.25">
      <c r="A40" s="83" t="s">
        <v>67</v>
      </c>
      <c r="B40" s="81">
        <v>5</v>
      </c>
      <c r="C40" s="82">
        <v>2</v>
      </c>
      <c r="D40" s="83">
        <f>B40*C40</f>
        <v>10</v>
      </c>
      <c r="E40" s="83">
        <f t="shared" si="8"/>
        <v>2.1</v>
      </c>
      <c r="F40" s="84">
        <f t="shared" si="9"/>
        <v>12.1</v>
      </c>
      <c r="G40" s="83"/>
      <c r="H40" s="83"/>
    </row>
    <row r="41" spans="1:8" x14ac:dyDescent="0.25">
      <c r="A41" s="94" t="s">
        <v>68</v>
      </c>
      <c r="B41" s="95">
        <v>1</v>
      </c>
      <c r="C41" s="96">
        <v>100</v>
      </c>
      <c r="D41" s="94">
        <f>B41*C41</f>
        <v>100</v>
      </c>
      <c r="E41" s="94">
        <f t="shared" si="8"/>
        <v>21</v>
      </c>
      <c r="F41" s="97">
        <f t="shared" si="9"/>
        <v>121</v>
      </c>
      <c r="G41" s="94"/>
      <c r="H41" s="94"/>
    </row>
    <row r="42" spans="1:8" ht="47.25" x14ac:dyDescent="0.25">
      <c r="A42" s="98" t="s">
        <v>69</v>
      </c>
      <c r="B42" s="89"/>
      <c r="C42" s="99"/>
      <c r="D42" s="91">
        <f>D50+D71+D43+D81</f>
        <v>5733.52</v>
      </c>
      <c r="E42" s="91">
        <f>E50+E71+E43+E81</f>
        <v>1204.0391999999999</v>
      </c>
      <c r="F42" s="91">
        <f>F50+F71+F43+F81</f>
        <v>6937.5591999999997</v>
      </c>
      <c r="G42" s="99"/>
      <c r="H42" s="92">
        <f>H50+H71+H43+H81</f>
        <v>1080.942</v>
      </c>
    </row>
    <row r="43" spans="1:8" s="32" customFormat="1" x14ac:dyDescent="0.25">
      <c r="A43" s="100" t="s">
        <v>70</v>
      </c>
      <c r="B43" s="101">
        <f>SUM(B44:B49)</f>
        <v>807.7600000000001</v>
      </c>
      <c r="C43" s="100"/>
      <c r="D43" s="102">
        <f>SUM(D44:D49)</f>
        <v>807.7600000000001</v>
      </c>
      <c r="E43" s="102">
        <f>SUM(E44:E49)</f>
        <v>169.62960000000001</v>
      </c>
      <c r="F43" s="103">
        <f>SUM(F44:F49)</f>
        <v>977.38959999999997</v>
      </c>
      <c r="G43" s="102"/>
      <c r="H43" s="100">
        <v>149</v>
      </c>
    </row>
    <row r="44" spans="1:8" x14ac:dyDescent="0.25">
      <c r="A44" s="82" t="s">
        <v>71</v>
      </c>
      <c r="B44" s="81">
        <v>367.7</v>
      </c>
      <c r="C44" s="82">
        <v>1</v>
      </c>
      <c r="D44" s="83">
        <f t="shared" ref="D44:D49" si="10">B44*C44</f>
        <v>367.7</v>
      </c>
      <c r="E44" s="83">
        <f t="shared" ref="E44:E49" si="11">D44*0.21</f>
        <v>77.216999999999999</v>
      </c>
      <c r="F44" s="84">
        <f t="shared" ref="F44:F49" si="12">D44+E44</f>
        <v>444.91699999999997</v>
      </c>
      <c r="G44" s="83" t="s">
        <v>72</v>
      </c>
      <c r="H44" s="82"/>
    </row>
    <row r="45" spans="1:8" x14ac:dyDescent="0.25">
      <c r="A45" s="82" t="s">
        <v>73</v>
      </c>
      <c r="B45" s="81">
        <v>166.27</v>
      </c>
      <c r="C45" s="82">
        <v>1</v>
      </c>
      <c r="D45" s="83">
        <f t="shared" si="10"/>
        <v>166.27</v>
      </c>
      <c r="E45" s="83">
        <f t="shared" si="11"/>
        <v>34.916699999999999</v>
      </c>
      <c r="F45" s="84">
        <f t="shared" si="12"/>
        <v>201.1867</v>
      </c>
      <c r="G45" s="83" t="s">
        <v>74</v>
      </c>
      <c r="H45" s="82"/>
    </row>
    <row r="46" spans="1:8" ht="30" x14ac:dyDescent="0.25">
      <c r="A46" s="82" t="s">
        <v>75</v>
      </c>
      <c r="B46" s="81">
        <v>94.2</v>
      </c>
      <c r="C46" s="82">
        <v>1</v>
      </c>
      <c r="D46" s="83">
        <f t="shared" si="10"/>
        <v>94.2</v>
      </c>
      <c r="E46" s="83">
        <f t="shared" si="11"/>
        <v>19.782</v>
      </c>
      <c r="F46" s="84">
        <f t="shared" si="12"/>
        <v>113.982</v>
      </c>
      <c r="G46" s="83" t="s">
        <v>76</v>
      </c>
      <c r="H46" s="82"/>
    </row>
    <row r="47" spans="1:8" ht="30" x14ac:dyDescent="0.25">
      <c r="A47" s="82" t="s">
        <v>77</v>
      </c>
      <c r="B47" s="81">
        <v>74.5</v>
      </c>
      <c r="C47" s="82">
        <v>1</v>
      </c>
      <c r="D47" s="83">
        <f t="shared" si="10"/>
        <v>74.5</v>
      </c>
      <c r="E47" s="83">
        <f t="shared" si="11"/>
        <v>15.645</v>
      </c>
      <c r="F47" s="84">
        <f t="shared" si="12"/>
        <v>90.144999999999996</v>
      </c>
      <c r="G47" s="83" t="s">
        <v>78</v>
      </c>
      <c r="H47" s="82"/>
    </row>
    <row r="48" spans="1:8" ht="30" x14ac:dyDescent="0.25">
      <c r="A48" s="82" t="s">
        <v>79</v>
      </c>
      <c r="B48" s="81">
        <v>70</v>
      </c>
      <c r="C48" s="82">
        <v>1</v>
      </c>
      <c r="D48" s="83">
        <f t="shared" si="10"/>
        <v>70</v>
      </c>
      <c r="E48" s="83">
        <f t="shared" si="11"/>
        <v>14.7</v>
      </c>
      <c r="F48" s="84">
        <f t="shared" si="12"/>
        <v>84.7</v>
      </c>
      <c r="G48" s="83" t="s">
        <v>80</v>
      </c>
      <c r="H48" s="82"/>
    </row>
    <row r="49" spans="1:10" x14ac:dyDescent="0.25">
      <c r="A49" s="82" t="s">
        <v>81</v>
      </c>
      <c r="B49" s="81">
        <v>35.090000000000003</v>
      </c>
      <c r="C49" s="82">
        <v>1</v>
      </c>
      <c r="D49" s="83">
        <f t="shared" si="10"/>
        <v>35.090000000000003</v>
      </c>
      <c r="E49" s="83">
        <f t="shared" si="11"/>
        <v>7.3689</v>
      </c>
      <c r="F49" s="84">
        <f t="shared" si="12"/>
        <v>42.4589</v>
      </c>
      <c r="G49" s="83" t="s">
        <v>82</v>
      </c>
      <c r="H49" s="82"/>
    </row>
    <row r="50" spans="1:10" s="32" customFormat="1" x14ac:dyDescent="0.25">
      <c r="A50" s="104" t="s">
        <v>17</v>
      </c>
      <c r="B50" s="105">
        <f>SUM(B51:B70)</f>
        <v>3194.21</v>
      </c>
      <c r="C50" s="104"/>
      <c r="D50" s="106">
        <f>SUM(D51:D70)</f>
        <v>3398.7599999999998</v>
      </c>
      <c r="E50" s="106">
        <f>SUM(E51:E70)</f>
        <v>713.7396</v>
      </c>
      <c r="F50" s="107">
        <f>SUM(F51:F70)</f>
        <v>4112.4996000000001</v>
      </c>
      <c r="G50" s="106"/>
      <c r="H50" s="104">
        <f>SUM(H51:H70)</f>
        <v>206.94200000000001</v>
      </c>
    </row>
    <row r="51" spans="1:10" s="32" customFormat="1" ht="30" x14ac:dyDescent="0.25">
      <c r="A51" s="82" t="s">
        <v>83</v>
      </c>
      <c r="B51" s="81">
        <v>0.15</v>
      </c>
      <c r="C51" s="82">
        <v>100</v>
      </c>
      <c r="D51" s="83">
        <f t="shared" ref="D51:D70" si="13">B51*C51</f>
        <v>15</v>
      </c>
      <c r="E51" s="83">
        <f t="shared" ref="E51:E70" si="14">D51*0.21</f>
        <v>3.15</v>
      </c>
      <c r="F51" s="84">
        <f t="shared" ref="F51:F70" si="15">D51+E51</f>
        <v>18.149999999999999</v>
      </c>
      <c r="G51" s="83" t="s">
        <v>84</v>
      </c>
      <c r="H51" s="82">
        <f>F51</f>
        <v>18.149999999999999</v>
      </c>
    </row>
    <row r="52" spans="1:10" s="32" customFormat="1" ht="30" x14ac:dyDescent="0.25">
      <c r="A52" s="82" t="s">
        <v>85</v>
      </c>
      <c r="B52" s="81">
        <v>3</v>
      </c>
      <c r="C52" s="82">
        <v>4</v>
      </c>
      <c r="D52" s="83">
        <f t="shared" si="13"/>
        <v>12</v>
      </c>
      <c r="E52" s="83">
        <f t="shared" si="14"/>
        <v>2.52</v>
      </c>
      <c r="F52" s="84">
        <f t="shared" si="15"/>
        <v>14.52</v>
      </c>
      <c r="G52" s="83" t="s">
        <v>86</v>
      </c>
      <c r="H52" s="82">
        <f>F52</f>
        <v>14.52</v>
      </c>
    </row>
    <row r="53" spans="1:10" s="32" customFormat="1" ht="46.5" customHeight="1" x14ac:dyDescent="0.25">
      <c r="A53" s="82" t="s">
        <v>87</v>
      </c>
      <c r="B53" s="81">
        <v>45</v>
      </c>
      <c r="C53" s="82">
        <v>2</v>
      </c>
      <c r="D53" s="83">
        <f t="shared" si="13"/>
        <v>90</v>
      </c>
      <c r="E53" s="83">
        <f t="shared" si="14"/>
        <v>18.899999999999999</v>
      </c>
      <c r="F53" s="84">
        <f t="shared" si="15"/>
        <v>108.9</v>
      </c>
      <c r="G53" s="83" t="s">
        <v>88</v>
      </c>
      <c r="H53" s="82">
        <v>1</v>
      </c>
    </row>
    <row r="54" spans="1:10" s="32" customFormat="1" ht="48" customHeight="1" x14ac:dyDescent="0.25">
      <c r="A54" s="82" t="s">
        <v>89</v>
      </c>
      <c r="B54" s="81">
        <v>25</v>
      </c>
      <c r="C54" s="82">
        <v>2</v>
      </c>
      <c r="D54" s="83">
        <f t="shared" si="13"/>
        <v>50</v>
      </c>
      <c r="E54" s="83">
        <f t="shared" si="14"/>
        <v>10.5</v>
      </c>
      <c r="F54" s="84">
        <f t="shared" si="15"/>
        <v>60.5</v>
      </c>
      <c r="G54" s="83" t="s">
        <v>88</v>
      </c>
      <c r="H54" s="82">
        <v>30.25</v>
      </c>
    </row>
    <row r="55" spans="1:10" s="32" customFormat="1" ht="30" x14ac:dyDescent="0.25">
      <c r="A55" s="82" t="s">
        <v>90</v>
      </c>
      <c r="B55" s="81">
        <v>1.3</v>
      </c>
      <c r="C55" s="82">
        <v>4</v>
      </c>
      <c r="D55" s="83">
        <f t="shared" si="13"/>
        <v>5.2</v>
      </c>
      <c r="E55" s="83">
        <f t="shared" si="14"/>
        <v>1.0920000000000001</v>
      </c>
      <c r="F55" s="84">
        <f t="shared" si="15"/>
        <v>6.2919999999999998</v>
      </c>
      <c r="G55" s="83" t="s">
        <v>91</v>
      </c>
      <c r="H55" s="82">
        <f>F55</f>
        <v>6.2919999999999998</v>
      </c>
    </row>
    <row r="56" spans="1:10" s="32" customFormat="1" x14ac:dyDescent="0.25">
      <c r="A56" s="82" t="s">
        <v>92</v>
      </c>
      <c r="B56" s="81">
        <v>1.3</v>
      </c>
      <c r="C56" s="82">
        <v>4</v>
      </c>
      <c r="D56" s="83">
        <f t="shared" si="13"/>
        <v>5.2</v>
      </c>
      <c r="E56" s="83">
        <f t="shared" si="14"/>
        <v>1.0920000000000001</v>
      </c>
      <c r="F56" s="84">
        <f t="shared" si="15"/>
        <v>6.2919999999999998</v>
      </c>
      <c r="G56" s="83"/>
      <c r="H56" s="82">
        <f t="shared" ref="H56:H68" si="16">F56</f>
        <v>6.2919999999999998</v>
      </c>
    </row>
    <row r="57" spans="1:10" s="32" customFormat="1" x14ac:dyDescent="0.25">
      <c r="A57" s="82" t="s">
        <v>93</v>
      </c>
      <c r="B57" s="81">
        <v>1.6</v>
      </c>
      <c r="C57" s="82">
        <v>4</v>
      </c>
      <c r="D57" s="83">
        <f t="shared" si="13"/>
        <v>6.4</v>
      </c>
      <c r="E57" s="83">
        <f t="shared" si="14"/>
        <v>1.3440000000000001</v>
      </c>
      <c r="F57" s="84">
        <f t="shared" si="15"/>
        <v>7.7440000000000007</v>
      </c>
      <c r="G57" s="83"/>
      <c r="H57" s="82">
        <f t="shared" si="16"/>
        <v>7.7440000000000007</v>
      </c>
    </row>
    <row r="58" spans="1:10" s="32" customFormat="1" x14ac:dyDescent="0.25">
      <c r="A58" s="82" t="s">
        <v>94</v>
      </c>
      <c r="B58" s="81">
        <v>2</v>
      </c>
      <c r="C58" s="82">
        <v>2</v>
      </c>
      <c r="D58" s="83">
        <f t="shared" si="13"/>
        <v>4</v>
      </c>
      <c r="E58" s="83">
        <f t="shared" si="14"/>
        <v>0.84</v>
      </c>
      <c r="F58" s="84">
        <f t="shared" si="15"/>
        <v>4.84</v>
      </c>
      <c r="G58" s="83"/>
      <c r="H58" s="82">
        <f t="shared" si="16"/>
        <v>4.84</v>
      </c>
    </row>
    <row r="59" spans="1:10" s="32" customFormat="1" x14ac:dyDescent="0.25">
      <c r="A59" s="82" t="s">
        <v>95</v>
      </c>
      <c r="B59" s="81">
        <v>2</v>
      </c>
      <c r="C59" s="82">
        <v>4</v>
      </c>
      <c r="D59" s="83">
        <f t="shared" si="13"/>
        <v>8</v>
      </c>
      <c r="E59" s="83">
        <f t="shared" si="14"/>
        <v>1.68</v>
      </c>
      <c r="F59" s="84">
        <f t="shared" si="15"/>
        <v>9.68</v>
      </c>
      <c r="G59" s="83"/>
      <c r="H59" s="82">
        <f t="shared" si="16"/>
        <v>9.68</v>
      </c>
    </row>
    <row r="60" spans="1:10" s="32" customFormat="1" x14ac:dyDescent="0.25">
      <c r="A60" s="82" t="s">
        <v>96</v>
      </c>
      <c r="B60" s="81">
        <v>3</v>
      </c>
      <c r="C60" s="82">
        <v>2</v>
      </c>
      <c r="D60" s="83">
        <f t="shared" si="13"/>
        <v>6</v>
      </c>
      <c r="E60" s="83">
        <f t="shared" si="14"/>
        <v>1.26</v>
      </c>
      <c r="F60" s="84">
        <f t="shared" si="15"/>
        <v>7.26</v>
      </c>
      <c r="G60" s="83"/>
      <c r="H60" s="82">
        <f t="shared" si="16"/>
        <v>7.26</v>
      </c>
    </row>
    <row r="61" spans="1:10" s="32" customFormat="1" x14ac:dyDescent="0.25">
      <c r="A61" s="82" t="s">
        <v>97</v>
      </c>
      <c r="B61" s="81">
        <v>1.5</v>
      </c>
      <c r="C61" s="82">
        <v>2</v>
      </c>
      <c r="D61" s="83">
        <f t="shared" si="13"/>
        <v>3</v>
      </c>
      <c r="E61" s="83">
        <f t="shared" si="14"/>
        <v>0.63</v>
      </c>
      <c r="F61" s="84">
        <f t="shared" si="15"/>
        <v>3.63</v>
      </c>
      <c r="G61" s="83"/>
      <c r="H61" s="82">
        <f t="shared" si="16"/>
        <v>3.63</v>
      </c>
    </row>
    <row r="62" spans="1:10" s="32" customFormat="1" x14ac:dyDescent="0.25">
      <c r="A62" s="82" t="s">
        <v>98</v>
      </c>
      <c r="B62" s="81">
        <v>1.8</v>
      </c>
      <c r="C62" s="82">
        <v>3</v>
      </c>
      <c r="D62" s="83">
        <f t="shared" si="13"/>
        <v>5.4</v>
      </c>
      <c r="E62" s="83">
        <f t="shared" si="14"/>
        <v>1.1340000000000001</v>
      </c>
      <c r="F62" s="84">
        <f t="shared" si="15"/>
        <v>6.5340000000000007</v>
      </c>
      <c r="G62" s="83"/>
      <c r="H62" s="82">
        <f t="shared" si="16"/>
        <v>6.5340000000000007</v>
      </c>
    </row>
    <row r="63" spans="1:10" s="32" customFormat="1" x14ac:dyDescent="0.25">
      <c r="A63" s="82" t="s">
        <v>99</v>
      </c>
      <c r="B63" s="81">
        <v>3.5</v>
      </c>
      <c r="C63" s="82">
        <v>2</v>
      </c>
      <c r="D63" s="83">
        <f t="shared" si="13"/>
        <v>7</v>
      </c>
      <c r="E63" s="83">
        <f t="shared" si="14"/>
        <v>1.47</v>
      </c>
      <c r="F63" s="84">
        <f t="shared" si="15"/>
        <v>8.4700000000000006</v>
      </c>
      <c r="G63" s="83"/>
      <c r="H63" s="82">
        <f t="shared" si="16"/>
        <v>8.4700000000000006</v>
      </c>
      <c r="I63" s="108"/>
      <c r="J63" s="108"/>
    </row>
    <row r="64" spans="1:10" s="32" customFormat="1" x14ac:dyDescent="0.25">
      <c r="A64" s="82" t="s">
        <v>100</v>
      </c>
      <c r="B64" s="81">
        <v>6</v>
      </c>
      <c r="C64" s="82">
        <v>2</v>
      </c>
      <c r="D64" s="83">
        <f t="shared" si="13"/>
        <v>12</v>
      </c>
      <c r="E64" s="83">
        <f t="shared" si="14"/>
        <v>2.52</v>
      </c>
      <c r="F64" s="84">
        <f t="shared" si="15"/>
        <v>14.52</v>
      </c>
      <c r="G64" s="83"/>
      <c r="H64" s="82">
        <f t="shared" si="16"/>
        <v>14.52</v>
      </c>
      <c r="I64" s="108"/>
      <c r="J64" s="108"/>
    </row>
    <row r="65" spans="1:10" s="32" customFormat="1" x14ac:dyDescent="0.25">
      <c r="A65" s="82" t="s">
        <v>101</v>
      </c>
      <c r="B65" s="81">
        <v>85</v>
      </c>
      <c r="C65" s="82">
        <v>1</v>
      </c>
      <c r="D65" s="83">
        <f t="shared" si="13"/>
        <v>85</v>
      </c>
      <c r="E65" s="83">
        <f t="shared" si="14"/>
        <v>17.849999999999998</v>
      </c>
      <c r="F65" s="84">
        <f t="shared" si="15"/>
        <v>102.85</v>
      </c>
      <c r="G65" s="83"/>
      <c r="H65" s="82"/>
      <c r="I65" s="108"/>
      <c r="J65" s="108"/>
    </row>
    <row r="66" spans="1:10" s="32" customFormat="1" x14ac:dyDescent="0.25">
      <c r="A66" s="82" t="s">
        <v>102</v>
      </c>
      <c r="B66" s="81">
        <v>1.5</v>
      </c>
      <c r="C66" s="82">
        <v>4</v>
      </c>
      <c r="D66" s="83">
        <f t="shared" si="13"/>
        <v>6</v>
      </c>
      <c r="E66" s="83">
        <f t="shared" si="14"/>
        <v>1.26</v>
      </c>
      <c r="F66" s="84">
        <f t="shared" si="15"/>
        <v>7.26</v>
      </c>
      <c r="G66" s="83"/>
      <c r="H66" s="82">
        <f t="shared" si="16"/>
        <v>7.26</v>
      </c>
      <c r="I66" s="108"/>
      <c r="J66" s="108"/>
    </row>
    <row r="67" spans="1:10" s="32" customFormat="1" x14ac:dyDescent="0.25">
      <c r="A67" s="82" t="s">
        <v>103</v>
      </c>
      <c r="B67" s="81">
        <v>33</v>
      </c>
      <c r="C67" s="82">
        <v>2</v>
      </c>
      <c r="D67" s="83">
        <f t="shared" si="13"/>
        <v>66</v>
      </c>
      <c r="E67" s="83">
        <f t="shared" si="14"/>
        <v>13.86</v>
      </c>
      <c r="F67" s="84">
        <f t="shared" si="15"/>
        <v>79.86</v>
      </c>
      <c r="G67" s="83"/>
      <c r="H67" s="82"/>
      <c r="I67" s="108"/>
      <c r="J67" s="108"/>
    </row>
    <row r="68" spans="1:10" s="32" customFormat="1" x14ac:dyDescent="0.25">
      <c r="A68" s="82" t="s">
        <v>104</v>
      </c>
      <c r="B68" s="81">
        <v>50</v>
      </c>
      <c r="C68" s="82">
        <v>1</v>
      </c>
      <c r="D68" s="83">
        <f t="shared" si="13"/>
        <v>50</v>
      </c>
      <c r="E68" s="83">
        <f t="shared" si="14"/>
        <v>10.5</v>
      </c>
      <c r="F68" s="84">
        <f t="shared" si="15"/>
        <v>60.5</v>
      </c>
      <c r="G68" s="83"/>
      <c r="H68" s="82">
        <f t="shared" si="16"/>
        <v>60.5</v>
      </c>
      <c r="I68" s="109"/>
      <c r="J68" s="108"/>
    </row>
    <row r="69" spans="1:10" s="32" customFormat="1" x14ac:dyDescent="0.25">
      <c r="A69" s="82" t="s">
        <v>105</v>
      </c>
      <c r="B69" s="81">
        <v>35</v>
      </c>
      <c r="C69" s="82">
        <v>2</v>
      </c>
      <c r="D69" s="83">
        <f t="shared" si="13"/>
        <v>70</v>
      </c>
      <c r="E69" s="83">
        <f t="shared" si="14"/>
        <v>14.7</v>
      </c>
      <c r="F69" s="84">
        <f t="shared" si="15"/>
        <v>84.7</v>
      </c>
      <c r="G69" s="83"/>
      <c r="H69" s="82"/>
      <c r="I69" s="109"/>
      <c r="J69" s="108"/>
    </row>
    <row r="70" spans="1:10" s="32" customFormat="1" x14ac:dyDescent="0.25">
      <c r="A70" s="82" t="s">
        <v>106</v>
      </c>
      <c r="B70" s="81">
        <v>2892.56</v>
      </c>
      <c r="C70" s="82">
        <v>1</v>
      </c>
      <c r="D70" s="83">
        <f t="shared" si="13"/>
        <v>2892.56</v>
      </c>
      <c r="E70" s="83">
        <f t="shared" si="14"/>
        <v>607.43759999999997</v>
      </c>
      <c r="F70" s="84">
        <f t="shared" si="15"/>
        <v>3499.9975999999997</v>
      </c>
      <c r="G70" s="83"/>
      <c r="H70" s="82"/>
      <c r="I70" s="109"/>
      <c r="J70" s="108"/>
    </row>
    <row r="71" spans="1:10" s="32" customFormat="1" x14ac:dyDescent="0.25">
      <c r="A71" s="104" t="s">
        <v>18</v>
      </c>
      <c r="B71" s="105">
        <f>SUM(B72:B80)</f>
        <v>970</v>
      </c>
      <c r="C71" s="104">
        <f>SUM(C72:C80)</f>
        <v>10</v>
      </c>
      <c r="D71" s="106">
        <f>SUM(D72:D80)</f>
        <v>990</v>
      </c>
      <c r="E71" s="106">
        <f>SUM(E72:E80)</f>
        <v>207.89999999999998</v>
      </c>
      <c r="F71" s="107">
        <f>SUM(F72:F80)</f>
        <v>1197.8999999999999</v>
      </c>
      <c r="G71" s="106"/>
      <c r="H71" s="104">
        <f>SUM(H72:H80)</f>
        <v>75</v>
      </c>
      <c r="I71" s="109"/>
      <c r="J71" s="108"/>
    </row>
    <row r="72" spans="1:10" ht="30" x14ac:dyDescent="0.25">
      <c r="A72" s="82" t="s">
        <v>107</v>
      </c>
      <c r="B72" s="81">
        <v>90</v>
      </c>
      <c r="C72" s="82">
        <v>1</v>
      </c>
      <c r="D72" s="83">
        <f t="shared" ref="D72:D77" si="17">B72*C72</f>
        <v>90</v>
      </c>
      <c r="E72" s="83">
        <f t="shared" ref="E72:E77" si="18">D72*0.21</f>
        <v>18.899999999999999</v>
      </c>
      <c r="F72" s="84">
        <f t="shared" ref="F72:F77" si="19">D72+E72</f>
        <v>108.9</v>
      </c>
      <c r="G72" s="83" t="s">
        <v>108</v>
      </c>
      <c r="H72" s="82"/>
      <c r="I72" s="109"/>
      <c r="J72" s="10"/>
    </row>
    <row r="73" spans="1:10" x14ac:dyDescent="0.25">
      <c r="A73" s="82" t="s">
        <v>109</v>
      </c>
      <c r="B73" s="81">
        <v>80</v>
      </c>
      <c r="C73" s="82">
        <v>1</v>
      </c>
      <c r="D73" s="83">
        <f t="shared" si="17"/>
        <v>80</v>
      </c>
      <c r="E73" s="83">
        <f t="shared" si="18"/>
        <v>16.8</v>
      </c>
      <c r="F73" s="84">
        <f t="shared" si="19"/>
        <v>96.8</v>
      </c>
      <c r="G73" s="83"/>
      <c r="H73" s="82"/>
      <c r="I73" s="109"/>
      <c r="J73" s="10"/>
    </row>
    <row r="74" spans="1:10" x14ac:dyDescent="0.25">
      <c r="A74" s="82" t="s">
        <v>110</v>
      </c>
      <c r="B74" s="81">
        <v>30</v>
      </c>
      <c r="C74" s="82">
        <v>1</v>
      </c>
      <c r="D74" s="83">
        <f t="shared" si="17"/>
        <v>30</v>
      </c>
      <c r="E74" s="83">
        <f t="shared" si="18"/>
        <v>6.3</v>
      </c>
      <c r="F74" s="84">
        <f t="shared" si="19"/>
        <v>36.299999999999997</v>
      </c>
      <c r="G74" s="83"/>
      <c r="H74" s="82"/>
      <c r="I74" s="10"/>
      <c r="J74" s="10"/>
    </row>
    <row r="75" spans="1:10" x14ac:dyDescent="0.25">
      <c r="A75" s="82" t="s">
        <v>111</v>
      </c>
      <c r="B75" s="81">
        <v>20</v>
      </c>
      <c r="C75" s="82">
        <v>2</v>
      </c>
      <c r="D75" s="83">
        <f t="shared" si="17"/>
        <v>40</v>
      </c>
      <c r="E75" s="83">
        <f t="shared" si="18"/>
        <v>8.4</v>
      </c>
      <c r="F75" s="84">
        <f t="shared" si="19"/>
        <v>48.4</v>
      </c>
      <c r="G75" s="83"/>
      <c r="H75" s="82"/>
    </row>
    <row r="76" spans="1:10" x14ac:dyDescent="0.25">
      <c r="A76" s="82" t="s">
        <v>112</v>
      </c>
      <c r="B76" s="81">
        <v>120</v>
      </c>
      <c r="C76" s="82">
        <v>1</v>
      </c>
      <c r="D76" s="83">
        <f t="shared" si="17"/>
        <v>120</v>
      </c>
      <c r="E76" s="83">
        <f t="shared" si="18"/>
        <v>25.2</v>
      </c>
      <c r="F76" s="84">
        <f t="shared" si="19"/>
        <v>145.19999999999999</v>
      </c>
      <c r="G76" s="83"/>
      <c r="H76" s="82"/>
    </row>
    <row r="77" spans="1:10" x14ac:dyDescent="0.25">
      <c r="A77" s="82" t="s">
        <v>113</v>
      </c>
      <c r="B77" s="81">
        <v>150</v>
      </c>
      <c r="C77" s="82">
        <v>1</v>
      </c>
      <c r="D77" s="83">
        <f t="shared" si="17"/>
        <v>150</v>
      </c>
      <c r="E77" s="83">
        <f t="shared" si="18"/>
        <v>31.5</v>
      </c>
      <c r="F77" s="84">
        <f t="shared" si="19"/>
        <v>181.5</v>
      </c>
      <c r="G77" s="83"/>
      <c r="H77" s="82"/>
    </row>
    <row r="78" spans="1:10" x14ac:dyDescent="0.25">
      <c r="A78" s="82" t="s">
        <v>114</v>
      </c>
      <c r="B78" s="81">
        <v>60</v>
      </c>
      <c r="C78" s="82">
        <v>1</v>
      </c>
      <c r="D78" s="83">
        <f>B78*C78</f>
        <v>60</v>
      </c>
      <c r="E78" s="83">
        <f>D78*0.21</f>
        <v>12.6</v>
      </c>
      <c r="F78" s="84">
        <f>D78+E78</f>
        <v>72.599999999999994</v>
      </c>
      <c r="G78" s="83"/>
      <c r="H78" s="82"/>
    </row>
    <row r="79" spans="1:10" x14ac:dyDescent="0.25">
      <c r="A79" s="82" t="s">
        <v>115</v>
      </c>
      <c r="B79" s="81">
        <v>120</v>
      </c>
      <c r="C79" s="82">
        <v>1</v>
      </c>
      <c r="D79" s="83">
        <f>B79*C79</f>
        <v>120</v>
      </c>
      <c r="E79" s="83">
        <f>D79*0.21</f>
        <v>25.2</v>
      </c>
      <c r="F79" s="84">
        <f>D79+E79</f>
        <v>145.19999999999999</v>
      </c>
      <c r="G79" s="83"/>
      <c r="H79" s="82"/>
    </row>
    <row r="80" spans="1:10" x14ac:dyDescent="0.25">
      <c r="A80" s="82" t="s">
        <v>116</v>
      </c>
      <c r="B80" s="81">
        <v>300</v>
      </c>
      <c r="C80" s="82">
        <v>1</v>
      </c>
      <c r="D80" s="83">
        <f>B80*C80</f>
        <v>300</v>
      </c>
      <c r="E80" s="83">
        <f>D80*0.21</f>
        <v>63</v>
      </c>
      <c r="F80" s="84">
        <f>D80+E80</f>
        <v>363</v>
      </c>
      <c r="G80" s="83" t="s">
        <v>117</v>
      </c>
      <c r="H80" s="82">
        <f>12.5*6</f>
        <v>75</v>
      </c>
    </row>
    <row r="81" spans="1:8" s="32" customFormat="1" ht="30" x14ac:dyDescent="0.25">
      <c r="A81" s="110" t="s">
        <v>19</v>
      </c>
      <c r="B81" s="111">
        <v>3</v>
      </c>
      <c r="C81" s="110">
        <v>179</v>
      </c>
      <c r="D81" s="112">
        <f>B81*C81</f>
        <v>537</v>
      </c>
      <c r="E81" s="112">
        <f>D81*0.21</f>
        <v>112.77</v>
      </c>
      <c r="F81" s="113">
        <f>D81+E81</f>
        <v>649.77</v>
      </c>
      <c r="G81" s="114" t="s">
        <v>118</v>
      </c>
      <c r="H81" s="110">
        <v>650</v>
      </c>
    </row>
    <row r="82" spans="1:8" ht="30" x14ac:dyDescent="0.25">
      <c r="A82" s="115"/>
      <c r="B82" s="116"/>
      <c r="C82" s="117"/>
      <c r="D82" s="116"/>
      <c r="E82" s="118" t="s">
        <v>20</v>
      </c>
      <c r="F82" s="119">
        <f>F77+F70+F44+F45+F35+F80</f>
        <v>5978.0413000000008</v>
      </c>
      <c r="G82" s="120"/>
      <c r="H82" s="121"/>
    </row>
    <row r="83" spans="1:8" ht="30" x14ac:dyDescent="0.25">
      <c r="A83" s="117"/>
      <c r="B83" s="116"/>
      <c r="C83" s="117"/>
      <c r="D83" s="116"/>
      <c r="E83" s="122" t="s">
        <v>21</v>
      </c>
      <c r="F83" s="123">
        <f>F6-F82</f>
        <v>6510.3686999999991</v>
      </c>
      <c r="G83" s="124"/>
      <c r="H83" s="125">
        <f>H6</f>
        <v>2080.942</v>
      </c>
    </row>
    <row r="84" spans="1:8" x14ac:dyDescent="0.25">
      <c r="A84" s="10"/>
      <c r="B84" s="126"/>
      <c r="C84" s="10"/>
      <c r="D84" s="126"/>
    </row>
    <row r="86" spans="1:8" customFormat="1" ht="15.75" x14ac:dyDescent="0.25">
      <c r="A86" s="144" t="s">
        <v>22</v>
      </c>
      <c r="B86" s="144"/>
      <c r="C86" s="144"/>
      <c r="D86" s="144"/>
      <c r="E86" s="144"/>
      <c r="F86" s="144"/>
      <c r="G86" s="144"/>
      <c r="H86" s="144"/>
    </row>
    <row r="87" spans="1:8" customFormat="1" x14ac:dyDescent="0.25">
      <c r="B87" s="44"/>
      <c r="D87" s="44"/>
      <c r="E87" s="44"/>
      <c r="F87" s="128"/>
      <c r="G87" s="46"/>
      <c r="H87" s="45"/>
    </row>
    <row r="88" spans="1:8" customFormat="1" x14ac:dyDescent="0.25">
      <c r="A88" s="5" t="s">
        <v>121</v>
      </c>
      <c r="B88" s="44"/>
      <c r="D88" s="44"/>
      <c r="E88" s="44"/>
      <c r="F88" s="128"/>
      <c r="G88" s="46"/>
      <c r="H88" s="45"/>
    </row>
    <row r="89" spans="1:8" customFormat="1" x14ac:dyDescent="0.25">
      <c r="A89" s="5"/>
      <c r="B89" s="44"/>
      <c r="D89" s="44"/>
      <c r="E89" s="44"/>
      <c r="F89" s="128"/>
      <c r="G89" s="46"/>
      <c r="H89" s="45"/>
    </row>
    <row r="90" spans="1:8" customFormat="1" x14ac:dyDescent="0.25">
      <c r="A90" s="129" t="s">
        <v>23</v>
      </c>
      <c r="B90" s="44"/>
      <c r="D90" s="44"/>
      <c r="E90" s="44"/>
      <c r="F90" s="128"/>
      <c r="G90" s="46"/>
      <c r="H90" s="45"/>
    </row>
    <row r="91" spans="1:8" customFormat="1" x14ac:dyDescent="0.25">
      <c r="A91" s="130" t="s">
        <v>24</v>
      </c>
      <c r="B91" s="44"/>
      <c r="D91" s="44"/>
      <c r="E91" s="44"/>
      <c r="F91" s="128"/>
      <c r="G91" s="46"/>
      <c r="H91" s="45"/>
    </row>
  </sheetData>
  <mergeCells count="5">
    <mergeCell ref="G1:H1"/>
    <mergeCell ref="E2:H2"/>
    <mergeCell ref="A3:H3"/>
    <mergeCell ref="G9:G33"/>
    <mergeCell ref="A86:H8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Kopsavilkums</vt:lpstr>
      <vt:lpstr>Detalizets_izd_aprek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Latvijas Republikas tiesībsarga ziņojumā par valsts sociaļaš aprūpes centriem norādītajām rekomendācijām un papildus nepieciešamo fiannsējumu"</dc:title>
  <dc:creator>Aija Grinberga;LM</dc:creator>
  <cp:keywords>Informatīvā ziņojuma 1.pielikums</cp:keywords>
  <cp:lastModifiedBy>Egita Dorozkina</cp:lastModifiedBy>
  <cp:lastPrinted>2013-05-31T05:35:46Z</cp:lastPrinted>
  <dcterms:created xsi:type="dcterms:W3CDTF">2013-05-31T05:25:46Z</dcterms:created>
  <dcterms:modified xsi:type="dcterms:W3CDTF">2013-05-31T05:42:18Z</dcterms:modified>
  <cp:category>tālr.:67021522</cp:category>
</cp:coreProperties>
</file>