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Šī_darbgrāmata" defaultThemeVersion="124226"/>
  <bookViews>
    <workbookView xWindow="600" yWindow="576" windowWidth="11100" windowHeight="5988" tabRatio="601" firstSheet="15" activeTab="31"/>
  </bookViews>
  <sheets>
    <sheet name="Teksts_2013" sheetId="140" r:id="rId1"/>
    <sheet name="01" sheetId="144" r:id="rId2"/>
    <sheet name="03" sheetId="143" r:id="rId3"/>
    <sheet name="04" sheetId="142" r:id="rId4"/>
    <sheet name="08" sheetId="137" r:id="rId5"/>
    <sheet name="09" sheetId="149" r:id="rId6"/>
    <sheet name="10" sheetId="135" r:id="rId7"/>
    <sheet name="11" sheetId="108" r:id="rId8"/>
    <sheet name="12" sheetId="126" r:id="rId9"/>
    <sheet name="13" sheetId="129" r:id="rId10"/>
    <sheet name="14" sheetId="127" r:id="rId11"/>
    <sheet name="15" sheetId="106" r:id="rId12"/>
    <sheet name="16" sheetId="136" r:id="rId13"/>
    <sheet name="17" sheetId="110" r:id="rId14"/>
    <sheet name="18_pb" sheetId="133" r:id="rId15"/>
    <sheet name="18_sb" sheetId="154" r:id="rId16"/>
    <sheet name="19" sheetId="130" r:id="rId17"/>
    <sheet name="21" sheetId="134" r:id="rId18"/>
    <sheet name="22" sheetId="125" r:id="rId19"/>
    <sheet name="24" sheetId="145" r:id="rId20"/>
    <sheet name="29" sheetId="132" r:id="rId21"/>
    <sheet name="30" sheetId="151" r:id="rId22"/>
    <sheet name="32" sheetId="128" r:id="rId23"/>
    <sheet name="37" sheetId="150" r:id="rId24"/>
    <sheet name="62" sheetId="155" r:id="rId25"/>
    <sheet name="64" sheetId="152" r:id="rId26"/>
    <sheet name="74" sheetId="162" r:id="rId27"/>
    <sheet name="6.piel." sheetId="156" r:id="rId28"/>
    <sheet name="7.piel." sheetId="158" r:id="rId29"/>
    <sheet name="8.piel." sheetId="159" r:id="rId30"/>
    <sheet name="9.piel." sheetId="160" r:id="rId31"/>
    <sheet name="10.piel." sheetId="161" r:id="rId32"/>
  </sheets>
  <externalReferences>
    <externalReference r:id="rId33"/>
    <externalReference r:id="rId34"/>
    <externalReference r:id="rId35"/>
    <externalReference r:id="rId36"/>
  </externalReferences>
  <definedNames>
    <definedName name="_bkm78" localSheetId="0">Teksts_2013!#REF!</definedName>
    <definedName name="BEx3ATHHUCGCIRND8KLAREDV3L40" localSheetId="1" hidden="1">[1]HEADER!#REF!</definedName>
    <definedName name="BEx3ATHHUCGCIRND8KLAREDV3L40" localSheetId="2" hidden="1">[1]HEADER!#REF!</definedName>
    <definedName name="BEx3ATHHUCGCIRND8KLAREDV3L40" localSheetId="3" hidden="1">[1]HEADER!#REF!</definedName>
    <definedName name="BEx3ATHHUCGCIRND8KLAREDV3L40" localSheetId="4" hidden="1">[2]HEADER!#REF!</definedName>
    <definedName name="BEx3ATHHUCGCIRND8KLAREDV3L40" localSheetId="5" hidden="1">[2]HEADER!#REF!</definedName>
    <definedName name="BEx3ATHHUCGCIRND8KLAREDV3L40" localSheetId="6" hidden="1">[1]HEADER!#REF!</definedName>
    <definedName name="BEx3ATHHUCGCIRND8KLAREDV3L40" localSheetId="12" hidden="1">[1]HEADER!#REF!</definedName>
    <definedName name="BEx3ATHHUCGCIRND8KLAREDV3L40" localSheetId="14" hidden="1">[2]HEADER!#REF!</definedName>
    <definedName name="BEx3ATHHUCGCIRND8KLAREDV3L40" localSheetId="15" hidden="1">[3]HEADER!#REF!</definedName>
    <definedName name="BEx3ATHHUCGCIRND8KLAREDV3L40" localSheetId="16" hidden="1">[1]HEADER!#REF!</definedName>
    <definedName name="BEx3ATHHUCGCIRND8KLAREDV3L40" localSheetId="18" hidden="1">[2]HEADER!#REF!</definedName>
    <definedName name="BEx3ATHHUCGCIRND8KLAREDV3L40" localSheetId="19" hidden="1">[1]HEADER!#REF!</definedName>
    <definedName name="BEx3ATHHUCGCIRND8KLAREDV3L40" localSheetId="20" hidden="1">[2]HEADER!#REF!</definedName>
    <definedName name="BEx3ATHHUCGCIRND8KLAREDV3L40" localSheetId="21" hidden="1">[1]HEADER!#REF!</definedName>
    <definedName name="BEx3ATHHUCGCIRND8KLAREDV3L40" localSheetId="23" hidden="1">[1]HEADER!#REF!</definedName>
    <definedName name="BEx3ATHHUCGCIRND8KLAREDV3L40" localSheetId="24" hidden="1">[1]HEADER!#REF!</definedName>
    <definedName name="BEx3ATHHUCGCIRND8KLAREDV3L40" localSheetId="25" hidden="1">[1]HEADER!#REF!</definedName>
    <definedName name="BEx3ATHHUCGCIRND8KLAREDV3L40" localSheetId="26" hidden="1">[1]HEADER!#REF!</definedName>
    <definedName name="BEx3ATHHUCGCIRND8KLAREDV3L40" localSheetId="0" hidden="1">[4]HEADER!#REF!</definedName>
    <definedName name="BEx3ATHHUCGCIRND8KLAREDV3L40" hidden="1">[1]HEADER!#REF!</definedName>
    <definedName name="BEx3QB2RILYEXIROLAFCWQMOJXMN" localSheetId="1" hidden="1">[1]HEADER!#REF!</definedName>
    <definedName name="BEx3QB2RILYEXIROLAFCWQMOJXMN" localSheetId="2" hidden="1">[1]HEADER!#REF!</definedName>
    <definedName name="BEx3QB2RILYEXIROLAFCWQMOJXMN" localSheetId="3" hidden="1">[1]HEADER!#REF!</definedName>
    <definedName name="BEx3QB2RILYEXIROLAFCWQMOJXMN" localSheetId="4" hidden="1">[2]HEADER!#REF!</definedName>
    <definedName name="BEx3QB2RILYEXIROLAFCWQMOJXMN" localSheetId="5" hidden="1">[2]HEADER!#REF!</definedName>
    <definedName name="BEx3QB2RILYEXIROLAFCWQMOJXMN" localSheetId="6" hidden="1">[1]HEADER!#REF!</definedName>
    <definedName name="BEx3QB2RILYEXIROLAFCWQMOJXMN" localSheetId="12" hidden="1">[1]HEADER!#REF!</definedName>
    <definedName name="BEx3QB2RILYEXIROLAFCWQMOJXMN" localSheetId="14" hidden="1">[2]HEADER!#REF!</definedName>
    <definedName name="BEx3QB2RILYEXIROLAFCWQMOJXMN" localSheetId="15" hidden="1">[3]HEADER!#REF!</definedName>
    <definedName name="BEx3QB2RILYEXIROLAFCWQMOJXMN" localSheetId="16" hidden="1">[1]HEADER!#REF!</definedName>
    <definedName name="BEx3QB2RILYEXIROLAFCWQMOJXMN" localSheetId="18" hidden="1">[2]HEADER!#REF!</definedName>
    <definedName name="BEx3QB2RILYEXIROLAFCWQMOJXMN" localSheetId="19" hidden="1">[1]HEADER!#REF!</definedName>
    <definedName name="BEx3QB2RILYEXIROLAFCWQMOJXMN" localSheetId="20" hidden="1">[2]HEADER!#REF!</definedName>
    <definedName name="BEx3QB2RILYEXIROLAFCWQMOJXMN" localSheetId="21" hidden="1">[1]HEADER!#REF!</definedName>
    <definedName name="BEx3QB2RILYEXIROLAFCWQMOJXMN" localSheetId="23" hidden="1">[1]HEADER!#REF!</definedName>
    <definedName name="BEx3QB2RILYEXIROLAFCWQMOJXMN" localSheetId="24" hidden="1">[1]HEADER!#REF!</definedName>
    <definedName name="BEx3QB2RILYEXIROLAFCWQMOJXMN" localSheetId="25" hidden="1">[1]HEADER!#REF!</definedName>
    <definedName name="BEx3QB2RILYEXIROLAFCWQMOJXMN" localSheetId="26" hidden="1">[1]HEADER!#REF!</definedName>
    <definedName name="BEx3QB2RILYEXIROLAFCWQMOJXMN" localSheetId="0" hidden="1">[4]HEADER!#REF!</definedName>
    <definedName name="BEx3QB2RILYEXIROLAFCWQMOJXMN" hidden="1">[1]HEADER!#REF!</definedName>
    <definedName name="BEx3RIJ9LXPXWNF4BFBFA4ILG6AY" localSheetId="1" hidden="1">[1]HEADER!#REF!</definedName>
    <definedName name="BEx3RIJ9LXPXWNF4BFBFA4ILG6AY" localSheetId="2" hidden="1">[1]HEADER!#REF!</definedName>
    <definedName name="BEx3RIJ9LXPXWNF4BFBFA4ILG6AY" localSheetId="3" hidden="1">[1]HEADER!#REF!</definedName>
    <definedName name="BEx3RIJ9LXPXWNF4BFBFA4ILG6AY" localSheetId="4" hidden="1">[2]HEADER!#REF!</definedName>
    <definedName name="BEx3RIJ9LXPXWNF4BFBFA4ILG6AY" localSheetId="5" hidden="1">[2]HEADER!#REF!</definedName>
    <definedName name="BEx3RIJ9LXPXWNF4BFBFA4ILG6AY" localSheetId="6" hidden="1">[1]HEADER!#REF!</definedName>
    <definedName name="BEx3RIJ9LXPXWNF4BFBFA4ILG6AY" localSheetId="12" hidden="1">[1]HEADER!#REF!</definedName>
    <definedName name="BEx3RIJ9LXPXWNF4BFBFA4ILG6AY" localSheetId="14" hidden="1">[2]HEADER!#REF!</definedName>
    <definedName name="BEx3RIJ9LXPXWNF4BFBFA4ILG6AY" localSheetId="15" hidden="1">[3]HEADER!#REF!</definedName>
    <definedName name="BEx3RIJ9LXPXWNF4BFBFA4ILG6AY" localSheetId="16" hidden="1">[1]HEADER!#REF!</definedName>
    <definedName name="BEx3RIJ9LXPXWNF4BFBFA4ILG6AY" localSheetId="18" hidden="1">[2]HEADER!#REF!</definedName>
    <definedName name="BEx3RIJ9LXPXWNF4BFBFA4ILG6AY" localSheetId="19" hidden="1">[1]HEADER!#REF!</definedName>
    <definedName name="BEx3RIJ9LXPXWNF4BFBFA4ILG6AY" localSheetId="20" hidden="1">[2]HEADER!#REF!</definedName>
    <definedName name="BEx3RIJ9LXPXWNF4BFBFA4ILG6AY" localSheetId="21" hidden="1">[1]HEADER!#REF!</definedName>
    <definedName name="BEx3RIJ9LXPXWNF4BFBFA4ILG6AY" localSheetId="23" hidden="1">[1]HEADER!#REF!</definedName>
    <definedName name="BEx3RIJ9LXPXWNF4BFBFA4ILG6AY" localSheetId="24" hidden="1">[1]HEADER!#REF!</definedName>
    <definedName name="BEx3RIJ9LXPXWNF4BFBFA4ILG6AY" localSheetId="25" hidden="1">[1]HEADER!#REF!</definedName>
    <definedName name="BEx3RIJ9LXPXWNF4BFBFA4ILG6AY" localSheetId="26" hidden="1">[1]HEADER!#REF!</definedName>
    <definedName name="BEx3RIJ9LXPXWNF4BFBFA4ILG6AY" localSheetId="0" hidden="1">[4]HEADER!#REF!</definedName>
    <definedName name="BEx3RIJ9LXPXWNF4BFBFA4ILG6AY" hidden="1">[1]HEADER!#REF!</definedName>
    <definedName name="BEx3T3XEKJ0I8634YNR6MPN3OBQL" localSheetId="1" hidden="1">[1]HEADER!#REF!</definedName>
    <definedName name="BEx3T3XEKJ0I8634YNR6MPN3OBQL" localSheetId="2" hidden="1">[1]HEADER!#REF!</definedName>
    <definedName name="BEx3T3XEKJ0I8634YNR6MPN3OBQL" localSheetId="3" hidden="1">[1]HEADER!#REF!</definedName>
    <definedName name="BEx3T3XEKJ0I8634YNR6MPN3OBQL" localSheetId="4" hidden="1">[2]HEADER!#REF!</definedName>
    <definedName name="BEx3T3XEKJ0I8634YNR6MPN3OBQL" localSheetId="5" hidden="1">[2]HEADER!#REF!</definedName>
    <definedName name="BEx3T3XEKJ0I8634YNR6MPN3OBQL" localSheetId="6" hidden="1">[1]HEADER!#REF!</definedName>
    <definedName name="BEx3T3XEKJ0I8634YNR6MPN3OBQL" localSheetId="12" hidden="1">[1]HEADER!#REF!</definedName>
    <definedName name="BEx3T3XEKJ0I8634YNR6MPN3OBQL" localSheetId="14" hidden="1">[2]HEADER!#REF!</definedName>
    <definedName name="BEx3T3XEKJ0I8634YNR6MPN3OBQL" localSheetId="15" hidden="1">[3]HEADER!#REF!</definedName>
    <definedName name="BEx3T3XEKJ0I8634YNR6MPN3OBQL" localSheetId="16" hidden="1">[1]HEADER!#REF!</definedName>
    <definedName name="BEx3T3XEKJ0I8634YNR6MPN3OBQL" localSheetId="18" hidden="1">[2]HEADER!#REF!</definedName>
    <definedName name="BEx3T3XEKJ0I8634YNR6MPN3OBQL" localSheetId="19" hidden="1">[1]HEADER!#REF!</definedName>
    <definedName name="BEx3T3XEKJ0I8634YNR6MPN3OBQL" localSheetId="20" hidden="1">[2]HEADER!#REF!</definedName>
    <definedName name="BEx3T3XEKJ0I8634YNR6MPN3OBQL" localSheetId="21" hidden="1">[1]HEADER!#REF!</definedName>
    <definedName name="BEx3T3XEKJ0I8634YNR6MPN3OBQL" localSheetId="23" hidden="1">[1]HEADER!#REF!</definedName>
    <definedName name="BEx3T3XEKJ0I8634YNR6MPN3OBQL" localSheetId="24" hidden="1">[1]HEADER!#REF!</definedName>
    <definedName name="BEx3T3XEKJ0I8634YNR6MPN3OBQL" localSheetId="25" hidden="1">[1]HEADER!#REF!</definedName>
    <definedName name="BEx3T3XEKJ0I8634YNR6MPN3OBQL" localSheetId="26" hidden="1">[1]HEADER!#REF!</definedName>
    <definedName name="BEx3T3XEKJ0I8634YNR6MPN3OBQL" localSheetId="0" hidden="1">[4]HEADER!#REF!</definedName>
    <definedName name="BEx3T3XEKJ0I8634YNR6MPN3OBQL" hidden="1">[1]HEADER!#REF!</definedName>
    <definedName name="BEx73MBHXPGN5MLC2IC6RCMRLO6D" localSheetId="1" hidden="1">[1]HEADER!#REF!</definedName>
    <definedName name="BEx73MBHXPGN5MLC2IC6RCMRLO6D" localSheetId="2" hidden="1">[1]HEADER!#REF!</definedName>
    <definedName name="BEx73MBHXPGN5MLC2IC6RCMRLO6D" localSheetId="3" hidden="1">[1]HEADER!#REF!</definedName>
    <definedName name="BEx73MBHXPGN5MLC2IC6RCMRLO6D" localSheetId="4" hidden="1">[2]HEADER!#REF!</definedName>
    <definedName name="BEx73MBHXPGN5MLC2IC6RCMRLO6D" localSheetId="5" hidden="1">[2]HEADER!#REF!</definedName>
    <definedName name="BEx73MBHXPGN5MLC2IC6RCMRLO6D" localSheetId="6" hidden="1">[1]HEADER!#REF!</definedName>
    <definedName name="BEx73MBHXPGN5MLC2IC6RCMRLO6D" localSheetId="12" hidden="1">[1]HEADER!#REF!</definedName>
    <definedName name="BEx73MBHXPGN5MLC2IC6RCMRLO6D" localSheetId="14" hidden="1">[2]HEADER!#REF!</definedName>
    <definedName name="BEx73MBHXPGN5MLC2IC6RCMRLO6D" localSheetId="15" hidden="1">[3]HEADER!#REF!</definedName>
    <definedName name="BEx73MBHXPGN5MLC2IC6RCMRLO6D" localSheetId="16" hidden="1">[1]HEADER!#REF!</definedName>
    <definedName name="BEx73MBHXPGN5MLC2IC6RCMRLO6D" localSheetId="18" hidden="1">[2]HEADER!#REF!</definedName>
    <definedName name="BEx73MBHXPGN5MLC2IC6RCMRLO6D" localSheetId="19" hidden="1">[1]HEADER!#REF!</definedName>
    <definedName name="BEx73MBHXPGN5MLC2IC6RCMRLO6D" localSheetId="20" hidden="1">[2]HEADER!#REF!</definedName>
    <definedName name="BEx73MBHXPGN5MLC2IC6RCMRLO6D" localSheetId="21" hidden="1">[1]HEADER!#REF!</definedName>
    <definedName name="BEx73MBHXPGN5MLC2IC6RCMRLO6D" localSheetId="23" hidden="1">[1]HEADER!#REF!</definedName>
    <definedName name="BEx73MBHXPGN5MLC2IC6RCMRLO6D" localSheetId="24" hidden="1">[1]HEADER!#REF!</definedName>
    <definedName name="BEx73MBHXPGN5MLC2IC6RCMRLO6D" localSheetId="25" hidden="1">[1]HEADER!#REF!</definedName>
    <definedName name="BEx73MBHXPGN5MLC2IC6RCMRLO6D" localSheetId="26" hidden="1">[1]HEADER!#REF!</definedName>
    <definedName name="BEx73MBHXPGN5MLC2IC6RCMRLO6D" localSheetId="0" hidden="1">[4]HEADER!#REF!</definedName>
    <definedName name="BEx73MBHXPGN5MLC2IC6RCMRLO6D" hidden="1">[1]HEADER!#REF!</definedName>
    <definedName name="BEx7KKYHXVDNTR0VZKUAIUQCSOP9" localSheetId="1" hidden="1">[1]HEADER!#REF!</definedName>
    <definedName name="BEx7KKYHXVDNTR0VZKUAIUQCSOP9" localSheetId="2" hidden="1">[1]HEADER!#REF!</definedName>
    <definedName name="BEx7KKYHXVDNTR0VZKUAIUQCSOP9" localSheetId="3" hidden="1">[1]HEADER!#REF!</definedName>
    <definedName name="BEx7KKYHXVDNTR0VZKUAIUQCSOP9" localSheetId="4" hidden="1">[2]HEADER!#REF!</definedName>
    <definedName name="BEx7KKYHXVDNTR0VZKUAIUQCSOP9" localSheetId="5" hidden="1">[2]HEADER!#REF!</definedName>
    <definedName name="BEx7KKYHXVDNTR0VZKUAIUQCSOP9" localSheetId="6" hidden="1">[1]HEADER!#REF!</definedName>
    <definedName name="BEx7KKYHXVDNTR0VZKUAIUQCSOP9" localSheetId="12" hidden="1">[1]HEADER!#REF!</definedName>
    <definedName name="BEx7KKYHXVDNTR0VZKUAIUQCSOP9" localSheetId="14" hidden="1">[2]HEADER!#REF!</definedName>
    <definedName name="BEx7KKYHXVDNTR0VZKUAIUQCSOP9" localSheetId="15" hidden="1">[3]HEADER!#REF!</definedName>
    <definedName name="BEx7KKYHXVDNTR0VZKUAIUQCSOP9" localSheetId="16" hidden="1">[1]HEADER!#REF!</definedName>
    <definedName name="BEx7KKYHXVDNTR0VZKUAIUQCSOP9" localSheetId="18" hidden="1">[2]HEADER!#REF!</definedName>
    <definedName name="BEx7KKYHXVDNTR0VZKUAIUQCSOP9" localSheetId="19" hidden="1">[1]HEADER!#REF!</definedName>
    <definedName name="BEx7KKYHXVDNTR0VZKUAIUQCSOP9" localSheetId="20" hidden="1">[2]HEADER!#REF!</definedName>
    <definedName name="BEx7KKYHXVDNTR0VZKUAIUQCSOP9" localSheetId="21" hidden="1">[1]HEADER!#REF!</definedName>
    <definedName name="BEx7KKYHXVDNTR0VZKUAIUQCSOP9" localSheetId="23" hidden="1">[1]HEADER!#REF!</definedName>
    <definedName name="BEx7KKYHXVDNTR0VZKUAIUQCSOP9" localSheetId="24" hidden="1">[1]HEADER!#REF!</definedName>
    <definedName name="BEx7KKYHXVDNTR0VZKUAIUQCSOP9" localSheetId="25" hidden="1">[1]HEADER!#REF!</definedName>
    <definedName name="BEx7KKYHXVDNTR0VZKUAIUQCSOP9" localSheetId="26" hidden="1">[1]HEADER!#REF!</definedName>
    <definedName name="BEx7KKYHXVDNTR0VZKUAIUQCSOP9" localSheetId="0" hidden="1">[4]HEADER!#REF!</definedName>
    <definedName name="BEx7KKYHXVDNTR0VZKUAIUQCSOP9" hidden="1">[1]HEADER!#REF!</definedName>
    <definedName name="BEx9EDPXWEPLE7S1KH5K8GGFZKC0" localSheetId="1" hidden="1">[1]HEADER!#REF!</definedName>
    <definedName name="BEx9EDPXWEPLE7S1KH5K8GGFZKC0" localSheetId="2" hidden="1">[1]HEADER!#REF!</definedName>
    <definedName name="BEx9EDPXWEPLE7S1KH5K8GGFZKC0" localSheetId="3" hidden="1">[1]HEADER!#REF!</definedName>
    <definedName name="BEx9EDPXWEPLE7S1KH5K8GGFZKC0" localSheetId="4" hidden="1">[2]HEADER!#REF!</definedName>
    <definedName name="BEx9EDPXWEPLE7S1KH5K8GGFZKC0" localSheetId="5" hidden="1">[2]HEADER!#REF!</definedName>
    <definedName name="BEx9EDPXWEPLE7S1KH5K8GGFZKC0" localSheetId="6" hidden="1">[1]HEADER!#REF!</definedName>
    <definedName name="BEx9EDPXWEPLE7S1KH5K8GGFZKC0" localSheetId="12" hidden="1">[1]HEADER!#REF!</definedName>
    <definedName name="BEx9EDPXWEPLE7S1KH5K8GGFZKC0" localSheetId="14" hidden="1">[2]HEADER!#REF!</definedName>
    <definedName name="BEx9EDPXWEPLE7S1KH5K8GGFZKC0" localSheetId="15" hidden="1">[3]HEADER!#REF!</definedName>
    <definedName name="BEx9EDPXWEPLE7S1KH5K8GGFZKC0" localSheetId="16" hidden="1">[1]HEADER!#REF!</definedName>
    <definedName name="BEx9EDPXWEPLE7S1KH5K8GGFZKC0" localSheetId="18" hidden="1">[2]HEADER!#REF!</definedName>
    <definedName name="BEx9EDPXWEPLE7S1KH5K8GGFZKC0" localSheetId="19" hidden="1">[1]HEADER!#REF!</definedName>
    <definedName name="BEx9EDPXWEPLE7S1KH5K8GGFZKC0" localSheetId="20" hidden="1">[2]HEADER!#REF!</definedName>
    <definedName name="BEx9EDPXWEPLE7S1KH5K8GGFZKC0" localSheetId="21" hidden="1">[1]HEADER!#REF!</definedName>
    <definedName name="BEx9EDPXWEPLE7S1KH5K8GGFZKC0" localSheetId="23" hidden="1">[1]HEADER!#REF!</definedName>
    <definedName name="BEx9EDPXWEPLE7S1KH5K8GGFZKC0" localSheetId="24" hidden="1">[1]HEADER!#REF!</definedName>
    <definedName name="BEx9EDPXWEPLE7S1KH5K8GGFZKC0" localSheetId="25" hidden="1">[1]HEADER!#REF!</definedName>
    <definedName name="BEx9EDPXWEPLE7S1KH5K8GGFZKC0" localSheetId="26" hidden="1">[1]HEADER!#REF!</definedName>
    <definedName name="BEx9EDPXWEPLE7S1KH5K8GGFZKC0" localSheetId="0" hidden="1">[4]HEADER!#REF!</definedName>
    <definedName name="BEx9EDPXWEPLE7S1KH5K8GGFZKC0" hidden="1">[1]HEADER!#REF!</definedName>
    <definedName name="BExBE9K6C6Q27ZVX3WOCP2J41BHY" localSheetId="1" hidden="1">[1]HEADER!#REF!</definedName>
    <definedName name="BExBE9K6C6Q27ZVX3WOCP2J41BHY" localSheetId="2" hidden="1">[1]HEADER!#REF!</definedName>
    <definedName name="BExBE9K6C6Q27ZVX3WOCP2J41BHY" localSheetId="3" hidden="1">[1]HEADER!#REF!</definedName>
    <definedName name="BExBE9K6C6Q27ZVX3WOCP2J41BHY" localSheetId="4" hidden="1">[2]HEADER!#REF!</definedName>
    <definedName name="BExBE9K6C6Q27ZVX3WOCP2J41BHY" localSheetId="5" hidden="1">[2]HEADER!#REF!</definedName>
    <definedName name="BExBE9K6C6Q27ZVX3WOCP2J41BHY" localSheetId="6" hidden="1">[1]HEADER!#REF!</definedName>
    <definedName name="BExBE9K6C6Q27ZVX3WOCP2J41BHY" localSheetId="12" hidden="1">[1]HEADER!#REF!</definedName>
    <definedName name="BExBE9K6C6Q27ZVX3WOCP2J41BHY" localSheetId="14" hidden="1">[2]HEADER!#REF!</definedName>
    <definedName name="BExBE9K6C6Q27ZVX3WOCP2J41BHY" localSheetId="15" hidden="1">[3]HEADER!#REF!</definedName>
    <definedName name="BExBE9K6C6Q27ZVX3WOCP2J41BHY" localSheetId="16" hidden="1">[1]HEADER!#REF!</definedName>
    <definedName name="BExBE9K6C6Q27ZVX3WOCP2J41BHY" localSheetId="18" hidden="1">[2]HEADER!#REF!</definedName>
    <definedName name="BExBE9K6C6Q27ZVX3WOCP2J41BHY" localSheetId="19" hidden="1">[1]HEADER!#REF!</definedName>
    <definedName name="BExBE9K6C6Q27ZVX3WOCP2J41BHY" localSheetId="20" hidden="1">[2]HEADER!#REF!</definedName>
    <definedName name="BExBE9K6C6Q27ZVX3WOCP2J41BHY" localSheetId="21" hidden="1">[1]HEADER!#REF!</definedName>
    <definedName name="BExBE9K6C6Q27ZVX3WOCP2J41BHY" localSheetId="23" hidden="1">[1]HEADER!#REF!</definedName>
    <definedName name="BExBE9K6C6Q27ZVX3WOCP2J41BHY" localSheetId="24" hidden="1">[1]HEADER!#REF!</definedName>
    <definedName name="BExBE9K6C6Q27ZVX3WOCP2J41BHY" localSheetId="25" hidden="1">[1]HEADER!#REF!</definedName>
    <definedName name="BExBE9K6C6Q27ZVX3WOCP2J41BHY" localSheetId="26" hidden="1">[1]HEADER!#REF!</definedName>
    <definedName name="BExBE9K6C6Q27ZVX3WOCP2J41BHY" localSheetId="0" hidden="1">[4]HEADER!#REF!</definedName>
    <definedName name="BExBE9K6C6Q27ZVX3WOCP2J41BHY" hidden="1">[1]HEADER!#REF!</definedName>
    <definedName name="BEXcq" localSheetId="1" hidden="1">[1]ZQZBC_PLN__04_03_10!#REF!</definedName>
    <definedName name="BEXcq" localSheetId="2" hidden="1">[1]ZQZBC_PLN__04_03_10!#REF!</definedName>
    <definedName name="BEXcq" localSheetId="3" hidden="1">[1]ZQZBC_PLN__04_03_10!#REF!</definedName>
    <definedName name="BEXcq" localSheetId="4" hidden="1">[1]ZQZBC_PLN__04_03_10!#REF!</definedName>
    <definedName name="BEXcq" localSheetId="5" hidden="1">[1]ZQZBC_PLN__04_03_10!#REF!</definedName>
    <definedName name="BEXcq" localSheetId="6" hidden="1">[1]ZQZBC_PLN__04_03_10!#REF!</definedName>
    <definedName name="BEXcq" localSheetId="12" hidden="1">[1]ZQZBC_PLN__04_03_10!#REF!</definedName>
    <definedName name="BEXcq" localSheetId="14" hidden="1">[1]ZQZBC_PLN__04_03_10!#REF!</definedName>
    <definedName name="BEXcq" localSheetId="16" hidden="1">[1]ZQZBC_PLN__04_03_10!#REF!</definedName>
    <definedName name="BEXcq" localSheetId="18" hidden="1">[1]ZQZBC_PLN__04_03_10!#REF!</definedName>
    <definedName name="BEXcq" localSheetId="19" hidden="1">[1]ZQZBC_PLN__04_03_10!#REF!</definedName>
    <definedName name="BEXcq" localSheetId="20" hidden="1">[1]ZQZBC_PLN__04_03_10!#REF!</definedName>
    <definedName name="BEXcq" localSheetId="21" hidden="1">[1]ZQZBC_PLN__04_03_10!#REF!</definedName>
    <definedName name="BEXcq" localSheetId="23" hidden="1">[1]ZQZBC_PLN__04_03_10!#REF!</definedName>
    <definedName name="BEXcq" localSheetId="24" hidden="1">[1]ZQZBC_PLN__04_03_10!#REF!</definedName>
    <definedName name="BEXcq" localSheetId="25" hidden="1">[1]ZQZBC_PLN__04_03_10!#REF!</definedName>
    <definedName name="BEXcq" localSheetId="26" hidden="1">[1]ZQZBC_PLN__04_03_10!#REF!</definedName>
    <definedName name="BEXcq" localSheetId="0" hidden="1">[1]ZQZBC_PLN__04_03_10!#REF!</definedName>
    <definedName name="BEXcq" hidden="1">[1]ZQZBC_PLN__04_03_10!#REF!</definedName>
    <definedName name="BExCQGR4Z3D1E5XRGMT5VWBAFBXW" localSheetId="1" hidden="1">[1]ZQZBC_PLN__04_03_10!#REF!</definedName>
    <definedName name="BExCQGR4Z3D1E5XRGMT5VWBAFBXW" localSheetId="2" hidden="1">[1]ZQZBC_PLN__04_03_10!#REF!</definedName>
    <definedName name="BExCQGR4Z3D1E5XRGMT5VWBAFBXW" localSheetId="3" hidden="1">[1]ZQZBC_PLN__04_03_10!#REF!</definedName>
    <definedName name="BExCQGR4Z3D1E5XRGMT5VWBAFBXW" localSheetId="4" hidden="1">[2]ZQZBC_PLN__04_03_10!#REF!</definedName>
    <definedName name="BExCQGR4Z3D1E5XRGMT5VWBAFBXW" localSheetId="5" hidden="1">[2]ZQZBC_PLN__04_03_10!#REF!</definedName>
    <definedName name="BExCQGR4Z3D1E5XRGMT5VWBAFBXW" localSheetId="6" hidden="1">[1]ZQZBC_PLN__04_03_10!#REF!</definedName>
    <definedName name="BExCQGR4Z3D1E5XRGMT5VWBAFBXW" localSheetId="12" hidden="1">[1]ZQZBC_PLN__04_03_10!#REF!</definedName>
    <definedName name="BExCQGR4Z3D1E5XRGMT5VWBAFBXW" localSheetId="14" hidden="1">[2]ZQZBC_PLN__04_03_10!#REF!</definedName>
    <definedName name="BExCQGR4Z3D1E5XRGMT5VWBAFBXW" localSheetId="15" hidden="1">[3]ZQZBC_PLN__04_03_10!#REF!</definedName>
    <definedName name="BExCQGR4Z3D1E5XRGMT5VWBAFBXW" localSheetId="16" hidden="1">[1]ZQZBC_PLN__04_03_10!#REF!</definedName>
    <definedName name="BExCQGR4Z3D1E5XRGMT5VWBAFBXW" localSheetId="18" hidden="1">[2]ZQZBC_PLN__04_03_10!#REF!</definedName>
    <definedName name="BExCQGR4Z3D1E5XRGMT5VWBAFBXW" localSheetId="19" hidden="1">[1]ZQZBC_PLN__04_03_10!#REF!</definedName>
    <definedName name="BExCQGR4Z3D1E5XRGMT5VWBAFBXW" localSheetId="20" hidden="1">[2]ZQZBC_PLN__04_03_10!#REF!</definedName>
    <definedName name="BExCQGR4Z3D1E5XRGMT5VWBAFBXW" localSheetId="21" hidden="1">[1]ZQZBC_PLN__04_03_10!#REF!</definedName>
    <definedName name="BExCQGR4Z3D1E5XRGMT5VWBAFBXW" localSheetId="23" hidden="1">[1]ZQZBC_PLN__04_03_10!#REF!</definedName>
    <definedName name="BExCQGR4Z3D1E5XRGMT5VWBAFBXW" localSheetId="24" hidden="1">[1]ZQZBC_PLN__04_03_10!#REF!</definedName>
    <definedName name="BExCQGR4Z3D1E5XRGMT5VWBAFBXW" localSheetId="25" hidden="1">[1]ZQZBC_PLN__04_03_10!#REF!</definedName>
    <definedName name="BExCQGR4Z3D1E5XRGMT5VWBAFBXW" localSheetId="26" hidden="1">[1]ZQZBC_PLN__04_03_10!#REF!</definedName>
    <definedName name="BExCQGR4Z3D1E5XRGMT5VWBAFBXW" localSheetId="0" hidden="1">[4]ZQZBC_PLN__04_03_10!#REF!</definedName>
    <definedName name="BExCQGR4Z3D1E5XRGMT5VWBAFBXW" hidden="1">[1]ZQZBC_PLN__04_03_10!#REF!</definedName>
    <definedName name="BExMP7OQLL0R8VO1CGH6H677G4ZU" localSheetId="1" hidden="1">[1]HEADER!#REF!</definedName>
    <definedName name="BExMP7OQLL0R8VO1CGH6H677G4ZU" localSheetId="2" hidden="1">[1]HEADER!#REF!</definedName>
    <definedName name="BExMP7OQLL0R8VO1CGH6H677G4ZU" localSheetId="3" hidden="1">[1]HEADER!#REF!</definedName>
    <definedName name="BExMP7OQLL0R8VO1CGH6H677G4ZU" localSheetId="4" hidden="1">[2]HEADER!#REF!</definedName>
    <definedName name="BExMP7OQLL0R8VO1CGH6H677G4ZU" localSheetId="5" hidden="1">[2]HEADER!#REF!</definedName>
    <definedName name="BExMP7OQLL0R8VO1CGH6H677G4ZU" localSheetId="6" hidden="1">[1]HEADER!#REF!</definedName>
    <definedName name="BExMP7OQLL0R8VO1CGH6H677G4ZU" localSheetId="12" hidden="1">[1]HEADER!#REF!</definedName>
    <definedName name="BExMP7OQLL0R8VO1CGH6H677G4ZU" localSheetId="14" hidden="1">[2]HEADER!#REF!</definedName>
    <definedName name="BExMP7OQLL0R8VO1CGH6H677G4ZU" localSheetId="15" hidden="1">[3]HEADER!#REF!</definedName>
    <definedName name="BExMP7OQLL0R8VO1CGH6H677G4ZU" localSheetId="16" hidden="1">[1]HEADER!#REF!</definedName>
    <definedName name="BExMP7OQLL0R8VO1CGH6H677G4ZU" localSheetId="18" hidden="1">[2]HEADER!#REF!</definedName>
    <definedName name="BExMP7OQLL0R8VO1CGH6H677G4ZU" localSheetId="19" hidden="1">[1]HEADER!#REF!</definedName>
    <definedName name="BExMP7OQLL0R8VO1CGH6H677G4ZU" localSheetId="20" hidden="1">[2]HEADER!#REF!</definedName>
    <definedName name="BExMP7OQLL0R8VO1CGH6H677G4ZU" localSheetId="21" hidden="1">[1]HEADER!#REF!</definedName>
    <definedName name="BExMP7OQLL0R8VO1CGH6H677G4ZU" localSheetId="23" hidden="1">[1]HEADER!#REF!</definedName>
    <definedName name="BExMP7OQLL0R8VO1CGH6H677G4ZU" localSheetId="24" hidden="1">[1]HEADER!#REF!</definedName>
    <definedName name="BExMP7OQLL0R8VO1CGH6H677G4ZU" localSheetId="25" hidden="1">[1]HEADER!#REF!</definedName>
    <definedName name="BExMP7OQLL0R8VO1CGH6H677G4ZU" localSheetId="26" hidden="1">[1]HEADER!#REF!</definedName>
    <definedName name="BExMP7OQLL0R8VO1CGH6H677G4ZU" localSheetId="0" hidden="1">[4]HEADER!#REF!</definedName>
    <definedName name="BExMP7OQLL0R8VO1CGH6H677G4ZU" hidden="1">[1]HEADER!#REF!</definedName>
    <definedName name="BExO50CMJCMLOGHRH7OH9FMGVTSS" localSheetId="1" hidden="1">[1]HEADER!#REF!</definedName>
    <definedName name="BExO50CMJCMLOGHRH7OH9FMGVTSS" localSheetId="2" hidden="1">[1]HEADER!#REF!</definedName>
    <definedName name="BExO50CMJCMLOGHRH7OH9FMGVTSS" localSheetId="3" hidden="1">[1]HEADER!#REF!</definedName>
    <definedName name="BExO50CMJCMLOGHRH7OH9FMGVTSS" localSheetId="4" hidden="1">[2]HEADER!#REF!</definedName>
    <definedName name="BExO50CMJCMLOGHRH7OH9FMGVTSS" localSheetId="5" hidden="1">[2]HEADER!#REF!</definedName>
    <definedName name="BExO50CMJCMLOGHRH7OH9FMGVTSS" localSheetId="6" hidden="1">[1]HEADER!#REF!</definedName>
    <definedName name="BExO50CMJCMLOGHRH7OH9FMGVTSS" localSheetId="12" hidden="1">[1]HEADER!#REF!</definedName>
    <definedName name="BExO50CMJCMLOGHRH7OH9FMGVTSS" localSheetId="14" hidden="1">[2]HEADER!#REF!</definedName>
    <definedName name="BExO50CMJCMLOGHRH7OH9FMGVTSS" localSheetId="15" hidden="1">[3]HEADER!#REF!</definedName>
    <definedName name="BExO50CMJCMLOGHRH7OH9FMGVTSS" localSheetId="16" hidden="1">[1]HEADER!#REF!</definedName>
    <definedName name="BExO50CMJCMLOGHRH7OH9FMGVTSS" localSheetId="18" hidden="1">[2]HEADER!#REF!</definedName>
    <definedName name="BExO50CMJCMLOGHRH7OH9FMGVTSS" localSheetId="19" hidden="1">[1]HEADER!#REF!</definedName>
    <definedName name="BExO50CMJCMLOGHRH7OH9FMGVTSS" localSheetId="20" hidden="1">[2]HEADER!#REF!</definedName>
    <definedName name="BExO50CMJCMLOGHRH7OH9FMGVTSS" localSheetId="21" hidden="1">[1]HEADER!#REF!</definedName>
    <definedName name="BExO50CMJCMLOGHRH7OH9FMGVTSS" localSheetId="23" hidden="1">[1]HEADER!#REF!</definedName>
    <definedName name="BExO50CMJCMLOGHRH7OH9FMGVTSS" localSheetId="24" hidden="1">[1]HEADER!#REF!</definedName>
    <definedName name="BExO50CMJCMLOGHRH7OH9FMGVTSS" localSheetId="25" hidden="1">[1]HEADER!#REF!</definedName>
    <definedName name="BExO50CMJCMLOGHRH7OH9FMGVTSS" localSheetId="26" hidden="1">[1]HEADER!#REF!</definedName>
    <definedName name="BExO50CMJCMLOGHRH7OH9FMGVTSS" localSheetId="0" hidden="1">[4]HEADER!#REF!</definedName>
    <definedName name="BExO50CMJCMLOGHRH7OH9FMGVTSS" hidden="1">[1]HEADER!#REF!</definedName>
    <definedName name="BExOA3RQ9DFFMJC5QYZ23ZT9RUN8" localSheetId="1" hidden="1">[1]HEADER!#REF!</definedName>
    <definedName name="BExOA3RQ9DFFMJC5QYZ23ZT9RUN8" localSheetId="2" hidden="1">[1]HEADER!#REF!</definedName>
    <definedName name="BExOA3RQ9DFFMJC5QYZ23ZT9RUN8" localSheetId="3" hidden="1">[1]HEADER!#REF!</definedName>
    <definedName name="BExOA3RQ9DFFMJC5QYZ23ZT9RUN8" localSheetId="4" hidden="1">[2]HEADER!#REF!</definedName>
    <definedName name="BExOA3RQ9DFFMJC5QYZ23ZT9RUN8" localSheetId="5" hidden="1">[2]HEADER!#REF!</definedName>
    <definedName name="BExOA3RQ9DFFMJC5QYZ23ZT9RUN8" localSheetId="6" hidden="1">[1]HEADER!#REF!</definedName>
    <definedName name="BExOA3RQ9DFFMJC5QYZ23ZT9RUN8" localSheetId="12" hidden="1">[1]HEADER!#REF!</definedName>
    <definedName name="BExOA3RQ9DFFMJC5QYZ23ZT9RUN8" localSheetId="14" hidden="1">[2]HEADER!#REF!</definedName>
    <definedName name="BExOA3RQ9DFFMJC5QYZ23ZT9RUN8" localSheetId="15" hidden="1">[3]HEADER!#REF!</definedName>
    <definedName name="BExOA3RQ9DFFMJC5QYZ23ZT9RUN8" localSheetId="16" hidden="1">[1]HEADER!#REF!</definedName>
    <definedName name="BExOA3RQ9DFFMJC5QYZ23ZT9RUN8" localSheetId="18" hidden="1">[2]HEADER!#REF!</definedName>
    <definedName name="BExOA3RQ9DFFMJC5QYZ23ZT9RUN8" localSheetId="19" hidden="1">[1]HEADER!#REF!</definedName>
    <definedName name="BExOA3RQ9DFFMJC5QYZ23ZT9RUN8" localSheetId="20" hidden="1">[2]HEADER!#REF!</definedName>
    <definedName name="BExOA3RQ9DFFMJC5QYZ23ZT9RUN8" localSheetId="21" hidden="1">[1]HEADER!#REF!</definedName>
    <definedName name="BExOA3RQ9DFFMJC5QYZ23ZT9RUN8" localSheetId="23" hidden="1">[1]HEADER!#REF!</definedName>
    <definedName name="BExOA3RQ9DFFMJC5QYZ23ZT9RUN8" localSheetId="24" hidden="1">[1]HEADER!#REF!</definedName>
    <definedName name="BExOA3RQ9DFFMJC5QYZ23ZT9RUN8" localSheetId="25" hidden="1">[1]HEADER!#REF!</definedName>
    <definedName name="BExOA3RQ9DFFMJC5QYZ23ZT9RUN8" localSheetId="26" hidden="1">[1]HEADER!#REF!</definedName>
    <definedName name="BExOA3RQ9DFFMJC5QYZ23ZT9RUN8" localSheetId="0" hidden="1">[4]HEADER!#REF!</definedName>
    <definedName name="BExOA3RQ9DFFMJC5QYZ23ZT9RUN8" hidden="1">[1]HEADER!#REF!</definedName>
    <definedName name="BExS6S40JMF44ZTMXW3UE4WW9B54" localSheetId="1" hidden="1">[1]HEADER!#REF!</definedName>
    <definedName name="BExS6S40JMF44ZTMXW3UE4WW9B54" localSheetId="2" hidden="1">[1]HEADER!#REF!</definedName>
    <definedName name="BExS6S40JMF44ZTMXW3UE4WW9B54" localSheetId="3" hidden="1">[1]HEADER!#REF!</definedName>
    <definedName name="BExS6S40JMF44ZTMXW3UE4WW9B54" localSheetId="4" hidden="1">[2]HEADER!#REF!</definedName>
    <definedName name="BExS6S40JMF44ZTMXW3UE4WW9B54" localSheetId="5" hidden="1">[2]HEADER!#REF!</definedName>
    <definedName name="BExS6S40JMF44ZTMXW3UE4WW9B54" localSheetId="6" hidden="1">[1]HEADER!#REF!</definedName>
    <definedName name="BExS6S40JMF44ZTMXW3UE4WW9B54" localSheetId="12" hidden="1">[1]HEADER!#REF!</definedName>
    <definedName name="BExS6S40JMF44ZTMXW3UE4WW9B54" localSheetId="14" hidden="1">[2]HEADER!#REF!</definedName>
    <definedName name="BExS6S40JMF44ZTMXW3UE4WW9B54" localSheetId="15" hidden="1">[3]HEADER!#REF!</definedName>
    <definedName name="BExS6S40JMF44ZTMXW3UE4WW9B54" localSheetId="16" hidden="1">[1]HEADER!#REF!</definedName>
    <definedName name="BExS6S40JMF44ZTMXW3UE4WW9B54" localSheetId="18" hidden="1">[2]HEADER!#REF!</definedName>
    <definedName name="BExS6S40JMF44ZTMXW3UE4WW9B54" localSheetId="19" hidden="1">[1]HEADER!#REF!</definedName>
    <definedName name="BExS6S40JMF44ZTMXW3UE4WW9B54" localSheetId="20" hidden="1">[2]HEADER!#REF!</definedName>
    <definedName name="BExS6S40JMF44ZTMXW3UE4WW9B54" localSheetId="21" hidden="1">[1]HEADER!#REF!</definedName>
    <definedName name="BExS6S40JMF44ZTMXW3UE4WW9B54" localSheetId="23" hidden="1">[1]HEADER!#REF!</definedName>
    <definedName name="BExS6S40JMF44ZTMXW3UE4WW9B54" localSheetId="24" hidden="1">[1]HEADER!#REF!</definedName>
    <definedName name="BExS6S40JMF44ZTMXW3UE4WW9B54" localSheetId="25" hidden="1">[1]HEADER!#REF!</definedName>
    <definedName name="BExS6S40JMF44ZTMXW3UE4WW9B54" localSheetId="26" hidden="1">[1]HEADER!#REF!</definedName>
    <definedName name="BExS6S40JMF44ZTMXW3UE4WW9B54" localSheetId="0" hidden="1">[4]HEADER!#REF!</definedName>
    <definedName name="BExS6S40JMF44ZTMXW3UE4WW9B54" hidden="1">[1]HEADER!#REF!</definedName>
    <definedName name="BExU5I577AMALET6AIZ4P1LRV9CU" localSheetId="1" hidden="1">[1]ZQZBC_PLN__04_03_10!#REF!</definedName>
    <definedName name="BExU5I577AMALET6AIZ4P1LRV9CU" localSheetId="2" hidden="1">[1]ZQZBC_PLN__04_03_10!#REF!</definedName>
    <definedName name="BExU5I577AMALET6AIZ4P1LRV9CU" localSheetId="3" hidden="1">[1]ZQZBC_PLN__04_03_10!#REF!</definedName>
    <definedName name="BExU5I577AMALET6AIZ4P1LRV9CU" localSheetId="4" hidden="1">[2]ZQZBC_PLN__04_03_10!#REF!</definedName>
    <definedName name="BExU5I577AMALET6AIZ4P1LRV9CU" localSheetId="5" hidden="1">[2]ZQZBC_PLN__04_03_10!#REF!</definedName>
    <definedName name="BExU5I577AMALET6AIZ4P1LRV9CU" localSheetId="6" hidden="1">[1]ZQZBC_PLN__04_03_10!#REF!</definedName>
    <definedName name="BExU5I577AMALET6AIZ4P1LRV9CU" localSheetId="12" hidden="1">[1]ZQZBC_PLN__04_03_10!#REF!</definedName>
    <definedName name="BExU5I577AMALET6AIZ4P1LRV9CU" localSheetId="14" hidden="1">[2]ZQZBC_PLN__04_03_10!#REF!</definedName>
    <definedName name="BExU5I577AMALET6AIZ4P1LRV9CU" localSheetId="15" hidden="1">[3]ZQZBC_PLN__04_03_10!#REF!</definedName>
    <definedName name="BExU5I577AMALET6AIZ4P1LRV9CU" localSheetId="16" hidden="1">[1]ZQZBC_PLN__04_03_10!#REF!</definedName>
    <definedName name="BExU5I577AMALET6AIZ4P1LRV9CU" localSheetId="18" hidden="1">[2]ZQZBC_PLN__04_03_10!#REF!</definedName>
    <definedName name="BExU5I577AMALET6AIZ4P1LRV9CU" localSheetId="19" hidden="1">[1]ZQZBC_PLN__04_03_10!#REF!</definedName>
    <definedName name="BExU5I577AMALET6AIZ4P1LRV9CU" localSheetId="20" hidden="1">[2]ZQZBC_PLN__04_03_10!#REF!</definedName>
    <definedName name="BExU5I577AMALET6AIZ4P1LRV9CU" localSheetId="21" hidden="1">[1]ZQZBC_PLN__04_03_10!#REF!</definedName>
    <definedName name="BExU5I577AMALET6AIZ4P1LRV9CU" localSheetId="23" hidden="1">[1]ZQZBC_PLN__04_03_10!#REF!</definedName>
    <definedName name="BExU5I577AMALET6AIZ4P1LRV9CU" localSheetId="24" hidden="1">[1]ZQZBC_PLN__04_03_10!#REF!</definedName>
    <definedName name="BExU5I577AMALET6AIZ4P1LRV9CU" localSheetId="25" hidden="1">[1]ZQZBC_PLN__04_03_10!#REF!</definedName>
    <definedName name="BExU5I577AMALET6AIZ4P1LRV9CU" localSheetId="26" hidden="1">[1]ZQZBC_PLN__04_03_10!#REF!</definedName>
    <definedName name="BExU5I577AMALET6AIZ4P1LRV9CU" localSheetId="0" hidden="1">[4]ZQZBC_PLN__04_03_10!#REF!</definedName>
    <definedName name="BExU5I577AMALET6AIZ4P1LRV9CU" hidden="1">[1]ZQZBC_PLN__04_03_10!#REF!</definedName>
    <definedName name="BExU7EBQBMZVYUSS9YS0I4JESH9L" localSheetId="1" hidden="1">[1]HEADER!#REF!</definedName>
    <definedName name="BExU7EBQBMZVYUSS9YS0I4JESH9L" localSheetId="2" hidden="1">[1]HEADER!#REF!</definedName>
    <definedName name="BExU7EBQBMZVYUSS9YS0I4JESH9L" localSheetId="3" hidden="1">[1]HEADER!#REF!</definedName>
    <definedName name="BExU7EBQBMZVYUSS9YS0I4JESH9L" localSheetId="4" hidden="1">[2]HEADER!#REF!</definedName>
    <definedName name="BExU7EBQBMZVYUSS9YS0I4JESH9L" localSheetId="5" hidden="1">[2]HEADER!#REF!</definedName>
    <definedName name="BExU7EBQBMZVYUSS9YS0I4JESH9L" localSheetId="6" hidden="1">[1]HEADER!#REF!</definedName>
    <definedName name="BExU7EBQBMZVYUSS9YS0I4JESH9L" localSheetId="12" hidden="1">[1]HEADER!#REF!</definedName>
    <definedName name="BExU7EBQBMZVYUSS9YS0I4JESH9L" localSheetId="14" hidden="1">[2]HEADER!#REF!</definedName>
    <definedName name="BExU7EBQBMZVYUSS9YS0I4JESH9L" localSheetId="15" hidden="1">[3]HEADER!#REF!</definedName>
    <definedName name="BExU7EBQBMZVYUSS9YS0I4JESH9L" localSheetId="16" hidden="1">[1]HEADER!#REF!</definedName>
    <definedName name="BExU7EBQBMZVYUSS9YS0I4JESH9L" localSheetId="18" hidden="1">[2]HEADER!#REF!</definedName>
    <definedName name="BExU7EBQBMZVYUSS9YS0I4JESH9L" localSheetId="19" hidden="1">[1]HEADER!#REF!</definedName>
    <definedName name="BExU7EBQBMZVYUSS9YS0I4JESH9L" localSheetId="20" hidden="1">[2]HEADER!#REF!</definedName>
    <definedName name="BExU7EBQBMZVYUSS9YS0I4JESH9L" localSheetId="21" hidden="1">[1]HEADER!#REF!</definedName>
    <definedName name="BExU7EBQBMZVYUSS9YS0I4JESH9L" localSheetId="23" hidden="1">[1]HEADER!#REF!</definedName>
    <definedName name="BExU7EBQBMZVYUSS9YS0I4JESH9L" localSheetId="24" hidden="1">[1]HEADER!#REF!</definedName>
    <definedName name="BExU7EBQBMZVYUSS9YS0I4JESH9L" localSheetId="25" hidden="1">[1]HEADER!#REF!</definedName>
    <definedName name="BExU7EBQBMZVYUSS9YS0I4JESH9L" localSheetId="26" hidden="1">[1]HEADER!#REF!</definedName>
    <definedName name="BExU7EBQBMZVYUSS9YS0I4JESH9L" localSheetId="0" hidden="1">[4]HEADER!#REF!</definedName>
    <definedName name="BExU7EBQBMZVYUSS9YS0I4JESH9L" hidden="1">[1]HEADER!#REF!</definedName>
    <definedName name="BExUC9I2YXGSCVE8W0KZ56D3E9UX" localSheetId="1" hidden="1">[1]HEADER!#REF!</definedName>
    <definedName name="BExUC9I2YXGSCVE8W0KZ56D3E9UX" localSheetId="2" hidden="1">[1]HEADER!#REF!</definedName>
    <definedName name="BExUC9I2YXGSCVE8W0KZ56D3E9UX" localSheetId="3" hidden="1">[1]HEADER!#REF!</definedName>
    <definedName name="BExUC9I2YXGSCVE8W0KZ56D3E9UX" localSheetId="4" hidden="1">[2]HEADER!#REF!</definedName>
    <definedName name="BExUC9I2YXGSCVE8W0KZ56D3E9UX" localSheetId="5" hidden="1">[2]HEADER!#REF!</definedName>
    <definedName name="BExUC9I2YXGSCVE8W0KZ56D3E9UX" localSheetId="6" hidden="1">[1]HEADER!#REF!</definedName>
    <definedName name="BExUC9I2YXGSCVE8W0KZ56D3E9UX" localSheetId="12" hidden="1">[1]HEADER!#REF!</definedName>
    <definedName name="BExUC9I2YXGSCVE8W0KZ56D3E9UX" localSheetId="14" hidden="1">[2]HEADER!#REF!</definedName>
    <definedName name="BExUC9I2YXGSCVE8W0KZ56D3E9UX" localSheetId="15" hidden="1">[3]HEADER!#REF!</definedName>
    <definedName name="BExUC9I2YXGSCVE8W0KZ56D3E9UX" localSheetId="16" hidden="1">[1]HEADER!#REF!</definedName>
    <definedName name="BExUC9I2YXGSCVE8W0KZ56D3E9UX" localSheetId="18" hidden="1">[2]HEADER!#REF!</definedName>
    <definedName name="BExUC9I2YXGSCVE8W0KZ56D3E9UX" localSheetId="19" hidden="1">[1]HEADER!#REF!</definedName>
    <definedName name="BExUC9I2YXGSCVE8W0KZ56D3E9UX" localSheetId="20" hidden="1">[2]HEADER!#REF!</definedName>
    <definedName name="BExUC9I2YXGSCVE8W0KZ56D3E9UX" localSheetId="21" hidden="1">[1]HEADER!#REF!</definedName>
    <definedName name="BExUC9I2YXGSCVE8W0KZ56D3E9UX" localSheetId="23" hidden="1">[1]HEADER!#REF!</definedName>
    <definedName name="BExUC9I2YXGSCVE8W0KZ56D3E9UX" localSheetId="24" hidden="1">[1]HEADER!#REF!</definedName>
    <definedName name="BExUC9I2YXGSCVE8W0KZ56D3E9UX" localSheetId="25" hidden="1">[1]HEADER!#REF!</definedName>
    <definedName name="BExUC9I2YXGSCVE8W0KZ56D3E9UX" localSheetId="26" hidden="1">[1]HEADER!#REF!</definedName>
    <definedName name="BExUC9I2YXGSCVE8W0KZ56D3E9UX" localSheetId="0" hidden="1">[4]HEADER!#REF!</definedName>
    <definedName name="BExUC9I2YXGSCVE8W0KZ56D3E9UX" hidden="1">[1]HEADER!#REF!</definedName>
    <definedName name="BExZJQJI4H09EC94GXCLZDAB05VB" localSheetId="1" hidden="1">[1]HEADER!#REF!</definedName>
    <definedName name="BExZJQJI4H09EC94GXCLZDAB05VB" localSheetId="2" hidden="1">[1]HEADER!#REF!</definedName>
    <definedName name="BExZJQJI4H09EC94GXCLZDAB05VB" localSheetId="3" hidden="1">[1]HEADER!#REF!</definedName>
    <definedName name="BExZJQJI4H09EC94GXCLZDAB05VB" localSheetId="4" hidden="1">[2]HEADER!#REF!</definedName>
    <definedName name="BExZJQJI4H09EC94GXCLZDAB05VB" localSheetId="5" hidden="1">[2]HEADER!#REF!</definedName>
    <definedName name="BExZJQJI4H09EC94GXCLZDAB05VB" localSheetId="6" hidden="1">[1]HEADER!#REF!</definedName>
    <definedName name="BExZJQJI4H09EC94GXCLZDAB05VB" localSheetId="12" hidden="1">[1]HEADER!#REF!</definedName>
    <definedName name="BExZJQJI4H09EC94GXCLZDAB05VB" localSheetId="14" hidden="1">[2]HEADER!#REF!</definedName>
    <definedName name="BExZJQJI4H09EC94GXCLZDAB05VB" localSheetId="15" hidden="1">[3]HEADER!#REF!</definedName>
    <definedName name="BExZJQJI4H09EC94GXCLZDAB05VB" localSheetId="16" hidden="1">[1]HEADER!#REF!</definedName>
    <definedName name="BExZJQJI4H09EC94GXCLZDAB05VB" localSheetId="18" hidden="1">[2]HEADER!#REF!</definedName>
    <definedName name="BExZJQJI4H09EC94GXCLZDAB05VB" localSheetId="19" hidden="1">[1]HEADER!#REF!</definedName>
    <definedName name="BExZJQJI4H09EC94GXCLZDAB05VB" localSheetId="20" hidden="1">[2]HEADER!#REF!</definedName>
    <definedName name="BExZJQJI4H09EC94GXCLZDAB05VB" localSheetId="21" hidden="1">[1]HEADER!#REF!</definedName>
    <definedName name="BExZJQJI4H09EC94GXCLZDAB05VB" localSheetId="23" hidden="1">[1]HEADER!#REF!</definedName>
    <definedName name="BExZJQJI4H09EC94GXCLZDAB05VB" localSheetId="24" hidden="1">[1]HEADER!#REF!</definedName>
    <definedName name="BExZJQJI4H09EC94GXCLZDAB05VB" localSheetId="25" hidden="1">[1]HEADER!#REF!</definedName>
    <definedName name="BExZJQJI4H09EC94GXCLZDAB05VB" localSheetId="26" hidden="1">[1]HEADER!#REF!</definedName>
    <definedName name="BExZJQJI4H09EC94GXCLZDAB05VB" localSheetId="0" hidden="1">[4]HEADER!#REF!</definedName>
    <definedName name="BExZJQJI4H09EC94GXCLZDAB05VB" hidden="1">[1]HEADER!#REF!</definedName>
    <definedName name="lapa" localSheetId="1" hidden="1">[1]HEADER!#REF!</definedName>
    <definedName name="lapa" localSheetId="2" hidden="1">[1]HEADER!#REF!</definedName>
    <definedName name="lapa" localSheetId="3" hidden="1">[1]HEADER!#REF!</definedName>
    <definedName name="lapa" localSheetId="4" hidden="1">[1]HEADER!#REF!</definedName>
    <definedName name="lapa" localSheetId="5" hidden="1">[1]HEADER!#REF!</definedName>
    <definedName name="lapa" localSheetId="6" hidden="1">[1]HEADER!#REF!</definedName>
    <definedName name="lapa" localSheetId="12" hidden="1">[1]HEADER!#REF!</definedName>
    <definedName name="lapa" localSheetId="14" hidden="1">[1]HEADER!#REF!</definedName>
    <definedName name="lapa" localSheetId="16" hidden="1">[1]HEADER!#REF!</definedName>
    <definedName name="lapa" localSheetId="18" hidden="1">[1]HEADER!#REF!</definedName>
    <definedName name="lapa" localSheetId="19" hidden="1">[1]HEADER!#REF!</definedName>
    <definedName name="lapa" localSheetId="20" hidden="1">[1]HEADER!#REF!</definedName>
    <definedName name="lapa" localSheetId="21" hidden="1">[1]HEADER!#REF!</definedName>
    <definedName name="lapa" localSheetId="23" hidden="1">[1]HEADER!#REF!</definedName>
    <definedName name="lapa" localSheetId="24" hidden="1">[1]HEADER!#REF!</definedName>
    <definedName name="lapa" localSheetId="25" hidden="1">[1]HEADER!#REF!</definedName>
    <definedName name="lapa" localSheetId="26" hidden="1">[1]HEADER!#REF!</definedName>
    <definedName name="lapa" localSheetId="0" hidden="1">[1]HEADER!#REF!</definedName>
    <definedName name="lapa" hidden="1">[1]HEADER!#REF!</definedName>
    <definedName name="_xlnm.Print_Area" localSheetId="9">'13'!$A:$H</definedName>
    <definedName name="_xlnm.Print_Area" localSheetId="13">'17'!$A:$H</definedName>
    <definedName name="_xlnm.Print_Area" localSheetId="17">'21'!$A:$H</definedName>
    <definedName name="_xlnm.Print_Area" localSheetId="18">'22'!$A$1:$H$2209</definedName>
    <definedName name="_xlnm.Print_Titles" localSheetId="1">'01'!$1:$2</definedName>
    <definedName name="_xlnm.Print_Titles" localSheetId="2">'03'!$1:$2</definedName>
    <definedName name="_xlnm.Print_Titles" localSheetId="3">'04'!$1:$2</definedName>
    <definedName name="_xlnm.Print_Titles" localSheetId="4">'08'!$1:$2</definedName>
    <definedName name="_xlnm.Print_Titles" localSheetId="5">'09'!$1:$2</definedName>
    <definedName name="_xlnm.Print_Titles" localSheetId="6">'10'!$1:$2</definedName>
    <definedName name="_xlnm.Print_Titles" localSheetId="7">'11'!$1:$2</definedName>
    <definedName name="_xlnm.Print_Titles" localSheetId="8">'12'!$1:$2</definedName>
    <definedName name="_xlnm.Print_Titles" localSheetId="9">'13'!$1:$2</definedName>
    <definedName name="_xlnm.Print_Titles" localSheetId="10">'14'!$1:$2</definedName>
    <definedName name="_xlnm.Print_Titles" localSheetId="11">'15'!$1:$2</definedName>
    <definedName name="_xlnm.Print_Titles" localSheetId="12">'16'!$1:$2</definedName>
    <definedName name="_xlnm.Print_Titles" localSheetId="13">'17'!$1:$2</definedName>
    <definedName name="_xlnm.Print_Titles" localSheetId="14">'18_pb'!$1:$2</definedName>
    <definedName name="_xlnm.Print_Titles" localSheetId="15">'18_sb'!$1:$2</definedName>
    <definedName name="_xlnm.Print_Titles" localSheetId="16">'19'!$1:$2</definedName>
    <definedName name="_xlnm.Print_Titles" localSheetId="17">'21'!$1:$2</definedName>
    <definedName name="_xlnm.Print_Titles" localSheetId="18">'22'!$1:$2</definedName>
    <definedName name="_xlnm.Print_Titles" localSheetId="19">'24'!$1:$2</definedName>
    <definedName name="_xlnm.Print_Titles" localSheetId="20">'29'!$1:$2</definedName>
    <definedName name="_xlnm.Print_Titles" localSheetId="21">'30'!$1:$2</definedName>
    <definedName name="_xlnm.Print_Titles" localSheetId="22">'32'!$1:$2</definedName>
    <definedName name="_xlnm.Print_Titles" localSheetId="23">'37'!$1:$2</definedName>
    <definedName name="_xlnm.Print_Titles" localSheetId="24">'62'!$1:$2</definedName>
    <definedName name="_xlnm.Print_Titles" localSheetId="25">'64'!$1:$2</definedName>
    <definedName name="_xlnm.Print_Titles" localSheetId="26">'74'!$1:$2</definedName>
    <definedName name="_xlnm.Print_Titles" localSheetId="0">Teksts_2013!$4:$5</definedName>
  </definedNames>
  <calcPr calcId="145621"/>
</workbook>
</file>

<file path=xl/calcChain.xml><?xml version="1.0" encoding="utf-8"?>
<calcChain xmlns="http://schemas.openxmlformats.org/spreadsheetml/2006/main">
  <c r="H564" i="134" l="1"/>
  <c r="H549" i="134"/>
  <c r="A1171" i="127" l="1"/>
  <c r="H340" i="129" l="1"/>
  <c r="H318" i="129"/>
  <c r="G38" i="144" l="1"/>
  <c r="G37" i="144"/>
  <c r="G36" i="144"/>
  <c r="G34" i="144"/>
  <c r="G33" i="144"/>
  <c r="G32" i="144"/>
  <c r="G30" i="144"/>
  <c r="G26" i="144"/>
  <c r="G22" i="144"/>
  <c r="G21" i="144"/>
  <c r="G20" i="144"/>
  <c r="G18" i="144"/>
  <c r="D18" i="144"/>
  <c r="D20" i="144"/>
  <c r="D21" i="144"/>
  <c r="D22" i="144"/>
  <c r="D26" i="144"/>
  <c r="D32" i="144"/>
  <c r="D33" i="144"/>
  <c r="D34" i="144"/>
  <c r="D36" i="144"/>
  <c r="D37" i="144"/>
  <c r="D38" i="144"/>
  <c r="G117" i="162"/>
  <c r="G116" i="162" s="1"/>
  <c r="G115" i="162" s="1"/>
  <c r="G114" i="162" s="1"/>
  <c r="G133" i="162"/>
  <c r="G132" i="162" s="1"/>
  <c r="G131" i="162" s="1"/>
  <c r="G125" i="162"/>
  <c r="G124" i="162" s="1"/>
  <c r="G123" i="162" s="1"/>
  <c r="G102" i="162"/>
  <c r="G101" i="162" s="1"/>
  <c r="G100" i="162" s="1"/>
  <c r="F102" i="162"/>
  <c r="F101" i="162" s="1"/>
  <c r="F100" i="162" s="1"/>
  <c r="F99" i="162" s="1"/>
  <c r="F98" i="162" s="1"/>
  <c r="F97" i="162" s="1"/>
  <c r="G29" i="162"/>
  <c r="G28" i="162"/>
  <c r="G29" i="144" s="1"/>
  <c r="D29" i="162"/>
  <c r="D30" i="144" s="1"/>
  <c r="D28" i="162"/>
  <c r="G88" i="162"/>
  <c r="G87" i="162" s="1"/>
  <c r="G86" i="162" s="1"/>
  <c r="G80" i="162"/>
  <c r="G79" i="162"/>
  <c r="G78" i="162" s="1"/>
  <c r="G65" i="162"/>
  <c r="G64" i="162" s="1"/>
  <c r="G63" i="162" s="1"/>
  <c r="G62" i="162" s="1"/>
  <c r="G61" i="162" s="1"/>
  <c r="G60" i="162" s="1"/>
  <c r="G122" i="162" l="1"/>
  <c r="G121" i="162" s="1"/>
  <c r="G120" i="162" s="1"/>
  <c r="D120" i="162"/>
  <c r="G77" i="162"/>
  <c r="G76" i="162" s="1"/>
  <c r="G75" i="162" s="1"/>
  <c r="D12" i="162"/>
  <c r="D13" i="144" s="1"/>
  <c r="G99" i="162"/>
  <c r="G98" i="162" s="1"/>
  <c r="G97" i="162" s="1"/>
  <c r="D11" i="162"/>
  <c r="D12" i="144" s="1"/>
  <c r="G11" i="162"/>
  <c r="G12" i="144" s="1"/>
  <c r="G85" i="162"/>
  <c r="G84" i="162" s="1"/>
  <c r="G83" i="162" s="1"/>
  <c r="D13" i="162"/>
  <c r="D14" i="144" s="1"/>
  <c r="D96" i="162"/>
  <c r="G12" i="162"/>
  <c r="G13" i="144" s="1"/>
  <c r="G13" i="162"/>
  <c r="G14" i="144" s="1"/>
  <c r="G130" i="162"/>
  <c r="G129" i="162" s="1"/>
  <c r="G128" i="162" s="1"/>
  <c r="D128" i="162"/>
  <c r="G113" i="162"/>
  <c r="G112" i="162" s="1"/>
  <c r="D110" i="162"/>
  <c r="G9" i="162" l="1"/>
  <c r="D9" i="162"/>
  <c r="G7" i="162"/>
  <c r="D7" i="162"/>
  <c r="D8" i="162"/>
  <c r="G8" i="162"/>
  <c r="D45" i="162"/>
  <c r="F50" i="162"/>
  <c r="F49" i="162" s="1"/>
  <c r="F48" i="162" s="1"/>
  <c r="F47" i="162" s="1"/>
  <c r="F46" i="162" s="1"/>
  <c r="F45" i="162" s="1"/>
  <c r="G51" i="162" l="1"/>
  <c r="G50" i="162" s="1"/>
  <c r="G49" i="162" s="1"/>
  <c r="G48" i="162" s="1"/>
  <c r="G47" i="162" s="1"/>
  <c r="G46" i="162" s="1"/>
  <c r="G45" i="162" s="1"/>
  <c r="G27" i="162"/>
  <c r="F2207" i="125"/>
  <c r="C2207" i="125"/>
  <c r="F2206" i="125"/>
  <c r="C2206" i="125"/>
  <c r="F2199" i="125"/>
  <c r="F2198" i="125" s="1"/>
  <c r="G2195" i="125"/>
  <c r="F2195" i="125"/>
  <c r="D2195" i="125"/>
  <c r="C2195" i="125"/>
  <c r="G2191" i="125"/>
  <c r="F2191" i="125"/>
  <c r="D2191" i="125"/>
  <c r="D2190" i="125" s="1"/>
  <c r="D2189" i="125" s="1"/>
  <c r="C2191" i="125"/>
  <c r="G2190" i="125"/>
  <c r="C2190" i="125"/>
  <c r="C2189" i="125" s="1"/>
  <c r="G2189" i="125"/>
  <c r="G2186" i="125"/>
  <c r="F2186" i="125"/>
  <c r="F2177" i="125" s="1"/>
  <c r="D2186" i="125"/>
  <c r="D2177" i="125" s="1"/>
  <c r="C2186" i="125"/>
  <c r="F2183" i="125"/>
  <c r="F2182" i="125" s="1"/>
  <c r="F2181" i="125" s="1"/>
  <c r="F2180" i="125" s="1"/>
  <c r="G2177" i="125"/>
  <c r="C2177" i="125"/>
  <c r="F2174" i="125"/>
  <c r="F2173" i="125" s="1"/>
  <c r="C2174" i="125"/>
  <c r="C2173" i="125" s="1"/>
  <c r="F2170" i="125"/>
  <c r="F2166" i="125"/>
  <c r="F2165" i="125" s="1"/>
  <c r="F2157" i="125" s="1"/>
  <c r="F2156" i="125" s="1"/>
  <c r="G2162" i="125"/>
  <c r="F2162" i="125"/>
  <c r="D2162" i="125"/>
  <c r="C2162" i="125"/>
  <c r="G2158" i="125"/>
  <c r="F2158" i="125"/>
  <c r="D2158" i="125"/>
  <c r="C2158" i="125"/>
  <c r="C2157" i="125" s="1"/>
  <c r="C2156" i="125" s="1"/>
  <c r="G2157" i="125"/>
  <c r="D2157" i="125"/>
  <c r="G2156" i="125"/>
  <c r="D2156" i="125"/>
  <c r="G2153" i="125"/>
  <c r="F2153" i="125"/>
  <c r="F2144" i="125" s="1"/>
  <c r="D2153" i="125"/>
  <c r="C2153" i="125"/>
  <c r="C2144" i="125" s="1"/>
  <c r="C2172" i="125" s="1"/>
  <c r="F2150" i="125"/>
  <c r="F2149" i="125" s="1"/>
  <c r="F2148" i="125" s="1"/>
  <c r="F2147" i="125" s="1"/>
  <c r="G2144" i="125"/>
  <c r="D2144" i="125"/>
  <c r="F2141" i="125"/>
  <c r="C2141" i="125"/>
  <c r="C2140" i="125" s="1"/>
  <c r="F2140" i="125"/>
  <c r="F2137" i="125"/>
  <c r="F2123" i="125" s="1"/>
  <c r="F2133" i="125"/>
  <c r="F2132" i="125" s="1"/>
  <c r="G2129" i="125"/>
  <c r="F2129" i="125"/>
  <c r="D2129" i="125"/>
  <c r="C2129" i="125"/>
  <c r="G2125" i="125"/>
  <c r="G2124" i="125" s="1"/>
  <c r="G2123" i="125" s="1"/>
  <c r="F2125" i="125"/>
  <c r="D2125" i="125"/>
  <c r="C2125" i="125"/>
  <c r="C2124" i="125" s="1"/>
  <c r="C2123" i="125" s="1"/>
  <c r="D2124" i="125"/>
  <c r="D2123" i="125" s="1"/>
  <c r="G2120" i="125"/>
  <c r="G2111" i="125" s="1"/>
  <c r="F2120" i="125"/>
  <c r="D2120" i="125"/>
  <c r="D2111" i="125" s="1"/>
  <c r="C2120" i="125"/>
  <c r="F2117" i="125"/>
  <c r="F2116" i="125" s="1"/>
  <c r="F2115" i="125" s="1"/>
  <c r="F2114" i="125" s="1"/>
  <c r="F2111" i="125" s="1"/>
  <c r="C2111" i="125"/>
  <c r="F2101" i="125"/>
  <c r="F2100" i="125" s="1"/>
  <c r="C2101" i="125"/>
  <c r="C2100" i="125" s="1"/>
  <c r="G2095" i="125"/>
  <c r="F2095" i="125"/>
  <c r="D2095" i="125"/>
  <c r="C2095" i="125"/>
  <c r="G2091" i="125"/>
  <c r="F2091" i="125"/>
  <c r="D2091" i="125"/>
  <c r="C2091" i="125"/>
  <c r="G2090" i="125"/>
  <c r="G2089" i="125" s="1"/>
  <c r="F2090" i="125"/>
  <c r="D2090" i="125"/>
  <c r="C2090" i="125"/>
  <c r="C2089" i="125" s="1"/>
  <c r="F2089" i="125"/>
  <c r="D2089" i="125"/>
  <c r="G2086" i="125"/>
  <c r="F2086" i="125"/>
  <c r="D2086" i="125"/>
  <c r="C2086" i="125"/>
  <c r="G2084" i="125"/>
  <c r="F2084" i="125"/>
  <c r="F2099" i="125" s="1"/>
  <c r="D2084" i="125"/>
  <c r="C2084" i="125"/>
  <c r="F2081" i="125"/>
  <c r="F2080" i="125" s="1"/>
  <c r="C2081" i="125"/>
  <c r="C2080" i="125" s="1"/>
  <c r="G2075" i="125"/>
  <c r="F2075" i="125"/>
  <c r="D2075" i="125"/>
  <c r="C2075" i="125"/>
  <c r="G2071" i="125"/>
  <c r="F2071" i="125"/>
  <c r="F2070" i="125" s="1"/>
  <c r="F2069" i="125" s="1"/>
  <c r="D2071" i="125"/>
  <c r="C2071" i="125"/>
  <c r="G2070" i="125"/>
  <c r="D2070" i="125"/>
  <c r="C2070" i="125"/>
  <c r="G2069" i="125"/>
  <c r="D2069" i="125"/>
  <c r="C2069" i="125"/>
  <c r="G2066" i="125"/>
  <c r="F2066" i="125"/>
  <c r="D2066" i="125"/>
  <c r="C2066" i="125"/>
  <c r="G2064" i="125"/>
  <c r="F2064" i="125"/>
  <c r="D2064" i="125"/>
  <c r="C2064" i="125"/>
  <c r="C2079" i="125" s="1"/>
  <c r="F2061" i="125"/>
  <c r="F2060" i="125" s="1"/>
  <c r="C2061" i="125"/>
  <c r="C2060" i="125" s="1"/>
  <c r="G2055" i="125"/>
  <c r="F2055" i="125"/>
  <c r="D2055" i="125"/>
  <c r="C2055" i="125"/>
  <c r="G2051" i="125"/>
  <c r="F2051" i="125"/>
  <c r="F2050" i="125" s="1"/>
  <c r="F2049" i="125" s="1"/>
  <c r="D2051" i="125"/>
  <c r="D2050" i="125" s="1"/>
  <c r="D2049" i="125" s="1"/>
  <c r="C2051" i="125"/>
  <c r="C2050" i="125" s="1"/>
  <c r="C2049" i="125" s="1"/>
  <c r="G2050" i="125"/>
  <c r="G2049" i="125"/>
  <c r="G2046" i="125"/>
  <c r="F2046" i="125"/>
  <c r="D2046" i="125"/>
  <c r="C2046" i="125"/>
  <c r="G2044" i="125"/>
  <c r="F2044" i="125"/>
  <c r="F2059" i="125" s="1"/>
  <c r="D2044" i="125"/>
  <c r="C2044" i="125"/>
  <c r="G2037" i="125"/>
  <c r="G2036" i="125" s="1"/>
  <c r="F2037" i="125"/>
  <c r="C2037" i="125"/>
  <c r="C2036" i="125" s="1"/>
  <c r="F2036" i="125"/>
  <c r="G2031" i="125"/>
  <c r="F2031" i="125"/>
  <c r="D2031" i="125"/>
  <c r="C2031" i="125"/>
  <c r="G2027" i="125"/>
  <c r="F2027" i="125"/>
  <c r="D2027" i="125"/>
  <c r="C2027" i="125"/>
  <c r="G2026" i="125"/>
  <c r="F2026" i="125"/>
  <c r="F2025" i="125" s="1"/>
  <c r="D2026" i="125"/>
  <c r="D2025" i="125" s="1"/>
  <c r="C2026" i="125"/>
  <c r="G2025" i="125"/>
  <c r="C2025" i="125"/>
  <c r="G2022" i="125"/>
  <c r="F2022" i="125"/>
  <c r="D2022" i="125"/>
  <c r="C2022" i="125"/>
  <c r="G2020" i="125"/>
  <c r="G2035" i="125" s="1"/>
  <c r="F2020" i="125"/>
  <c r="D2020" i="125"/>
  <c r="C2020" i="125"/>
  <c r="C2035" i="125" s="1"/>
  <c r="C2011" i="125"/>
  <c r="C2010" i="125" s="1"/>
  <c r="C2003" i="125"/>
  <c r="C2002" i="125"/>
  <c r="D1999" i="125"/>
  <c r="C1999" i="125"/>
  <c r="D1995" i="125"/>
  <c r="D1994" i="125" s="1"/>
  <c r="D1993" i="125" s="1"/>
  <c r="C1995" i="125"/>
  <c r="C1994" i="125" s="1"/>
  <c r="C1993" i="125" s="1"/>
  <c r="D1990" i="125"/>
  <c r="D1981" i="125" s="1"/>
  <c r="C1990" i="125"/>
  <c r="C1981" i="125" s="1"/>
  <c r="C1987" i="125"/>
  <c r="C1986" i="125" s="1"/>
  <c r="C1985" i="125" s="1"/>
  <c r="C1984" i="125" s="1"/>
  <c r="C1978" i="125"/>
  <c r="C1977" i="125" s="1"/>
  <c r="C1974" i="125"/>
  <c r="C1970" i="125"/>
  <c r="C1969" i="125" s="1"/>
  <c r="D1966" i="125"/>
  <c r="C1966" i="125"/>
  <c r="C1961" i="125" s="1"/>
  <c r="D1962" i="125"/>
  <c r="C1962" i="125"/>
  <c r="D1957" i="125"/>
  <c r="D1948" i="125" s="1"/>
  <c r="C1957" i="125"/>
  <c r="C1948" i="125" s="1"/>
  <c r="C1954" i="125"/>
  <c r="C1953" i="125" s="1"/>
  <c r="C1952" i="125" s="1"/>
  <c r="C1951" i="125" s="1"/>
  <c r="C1945" i="125"/>
  <c r="C1944" i="125" s="1"/>
  <c r="C1941" i="125"/>
  <c r="C1927" i="125" s="1"/>
  <c r="C1937" i="125"/>
  <c r="C1936" i="125"/>
  <c r="D1933" i="125"/>
  <c r="C1933" i="125"/>
  <c r="D1929" i="125"/>
  <c r="D1928" i="125" s="1"/>
  <c r="D1927" i="125" s="1"/>
  <c r="C1929" i="125"/>
  <c r="D1924" i="125"/>
  <c r="D1915" i="125" s="1"/>
  <c r="C1924" i="125"/>
  <c r="C1921" i="125"/>
  <c r="C1920" i="125" s="1"/>
  <c r="C1919" i="125" s="1"/>
  <c r="C1918" i="125" s="1"/>
  <c r="C1915" i="125" s="1"/>
  <c r="C1943" i="125" s="1"/>
  <c r="C1905" i="125"/>
  <c r="C1904" i="125" s="1"/>
  <c r="D1899" i="125"/>
  <c r="C1899" i="125"/>
  <c r="D1895" i="125"/>
  <c r="C1895" i="125"/>
  <c r="D1894" i="125"/>
  <c r="D1893" i="125" s="1"/>
  <c r="C1894" i="125"/>
  <c r="C1893" i="125" s="1"/>
  <c r="D1890" i="125"/>
  <c r="D1888" i="125" s="1"/>
  <c r="C1890" i="125"/>
  <c r="C1888" i="125" s="1"/>
  <c r="C1885" i="125"/>
  <c r="C1884" i="125" s="1"/>
  <c r="C1881" i="125"/>
  <c r="D1879" i="125"/>
  <c r="C1879" i="125"/>
  <c r="D1875" i="125"/>
  <c r="D1874" i="125" s="1"/>
  <c r="D1873" i="125" s="1"/>
  <c r="C1875" i="125"/>
  <c r="C1874" i="125" s="1"/>
  <c r="C1873" i="125" s="1"/>
  <c r="D1870" i="125"/>
  <c r="D1868" i="125" s="1"/>
  <c r="C1870" i="125"/>
  <c r="C1868" i="125" s="1"/>
  <c r="C1865" i="125"/>
  <c r="C1864" i="125" s="1"/>
  <c r="D1858" i="125"/>
  <c r="C1858" i="125"/>
  <c r="D1856" i="125"/>
  <c r="D1855" i="125" s="1"/>
  <c r="C1856" i="125"/>
  <c r="C1855" i="125"/>
  <c r="D1854" i="125"/>
  <c r="D1852" i="125"/>
  <c r="C1852" i="125"/>
  <c r="D1848" i="125"/>
  <c r="D1847" i="125" s="1"/>
  <c r="D1846" i="125" s="1"/>
  <c r="C1848" i="125"/>
  <c r="D1843" i="125"/>
  <c r="C1843" i="125"/>
  <c r="C1841" i="125" s="1"/>
  <c r="D1841" i="125"/>
  <c r="D1834" i="125"/>
  <c r="C1834" i="125"/>
  <c r="C1833" i="125" s="1"/>
  <c r="D1833" i="125"/>
  <c r="D1827" i="125"/>
  <c r="C1827" i="125"/>
  <c r="D1825" i="125"/>
  <c r="C1825" i="125"/>
  <c r="C1824" i="125" s="1"/>
  <c r="C1823" i="125" s="1"/>
  <c r="D1824" i="125"/>
  <c r="D1823" i="125" s="1"/>
  <c r="D1821" i="125"/>
  <c r="C1821" i="125"/>
  <c r="D1817" i="125"/>
  <c r="D1816" i="125" s="1"/>
  <c r="D1815" i="125" s="1"/>
  <c r="C1817" i="125"/>
  <c r="D1812" i="125"/>
  <c r="D1810" i="125" s="1"/>
  <c r="C1812" i="125"/>
  <c r="C1810" i="125" s="1"/>
  <c r="C1801" i="125"/>
  <c r="C1744" i="125"/>
  <c r="G1623" i="125"/>
  <c r="F1623" i="125"/>
  <c r="G1621" i="125"/>
  <c r="G1620" i="125" s="1"/>
  <c r="G1619" i="125" s="1"/>
  <c r="G1618" i="125" s="1"/>
  <c r="G1616" i="125" s="1"/>
  <c r="F1621" i="125"/>
  <c r="F1620" i="125"/>
  <c r="F1619" i="125" s="1"/>
  <c r="F1618" i="125" s="1"/>
  <c r="F1616" i="125" s="1"/>
  <c r="G1607" i="125"/>
  <c r="G1604" i="125"/>
  <c r="G1600" i="125"/>
  <c r="G1595" i="125"/>
  <c r="G1591" i="125"/>
  <c r="G1590" i="125"/>
  <c r="G1589" i="125" s="1"/>
  <c r="G1588" i="125" s="1"/>
  <c r="G1587" i="125"/>
  <c r="G1583" i="125"/>
  <c r="G1582" i="125" s="1"/>
  <c r="G1570" i="125"/>
  <c r="G1568" i="125"/>
  <c r="G1566" i="125"/>
  <c r="F1566" i="125"/>
  <c r="G1562" i="125"/>
  <c r="F1562" i="125"/>
  <c r="F1561" i="125" s="1"/>
  <c r="F1560" i="125" s="1"/>
  <c r="G1561" i="125"/>
  <c r="G1560" i="125" s="1"/>
  <c r="G1559" i="125" s="1"/>
  <c r="F1558" i="125"/>
  <c r="F1556" i="125"/>
  <c r="D1547" i="125"/>
  <c r="D1546" i="125"/>
  <c r="D1545" i="125"/>
  <c r="D1544" i="125" s="1"/>
  <c r="D1543" i="125" s="1"/>
  <c r="D1542" i="125" s="1"/>
  <c r="D1539" i="125"/>
  <c r="D1538" i="125" s="1"/>
  <c r="D1537" i="125" s="1"/>
  <c r="D1536" i="125" s="1"/>
  <c r="D1535" i="125" s="1"/>
  <c r="D1534" i="125" s="1"/>
  <c r="D1531" i="125"/>
  <c r="D1530" i="125"/>
  <c r="D1529" i="125" s="1"/>
  <c r="D1528" i="125" s="1"/>
  <c r="D1527" i="125" s="1"/>
  <c r="D1526" i="125" s="1"/>
  <c r="D1523" i="125"/>
  <c r="D1522" i="125" s="1"/>
  <c r="D1521" i="125" s="1"/>
  <c r="D1520" i="125" s="1"/>
  <c r="D1519" i="125" s="1"/>
  <c r="D1518" i="125" s="1"/>
  <c r="F1511" i="125"/>
  <c r="G1508" i="125"/>
  <c r="G1505" i="125" s="1"/>
  <c r="F1508" i="125"/>
  <c r="F1506" i="125"/>
  <c r="F1505" i="125" s="1"/>
  <c r="F1503" i="125"/>
  <c r="G1501" i="125"/>
  <c r="F1501" i="125"/>
  <c r="G1497" i="125"/>
  <c r="G1496" i="125" s="1"/>
  <c r="G1495" i="125" s="1"/>
  <c r="G1494" i="125" s="1"/>
  <c r="G1493" i="125" s="1"/>
  <c r="G1491" i="125" s="1"/>
  <c r="F1497" i="125"/>
  <c r="D1496" i="125"/>
  <c r="D1495" i="125" s="1"/>
  <c r="D1494" i="125" s="1"/>
  <c r="D1493" i="125" s="1"/>
  <c r="D1492" i="125" s="1"/>
  <c r="D1491" i="125" s="1"/>
  <c r="F1493" i="125"/>
  <c r="F1491" i="125"/>
  <c r="G1482" i="125"/>
  <c r="G1479" i="125"/>
  <c r="G1475" i="125"/>
  <c r="G1470" i="125"/>
  <c r="G1466" i="125"/>
  <c r="G1465" i="125" s="1"/>
  <c r="G1464" i="125" s="1"/>
  <c r="G1463" i="125" s="1"/>
  <c r="G1462" i="125" s="1"/>
  <c r="D1460" i="125"/>
  <c r="D1459" i="125" s="1"/>
  <c r="D1458" i="125" s="1"/>
  <c r="D1457" i="125" s="1"/>
  <c r="D1456" i="125" s="1"/>
  <c r="D1455" i="125" s="1"/>
  <c r="G1458" i="125"/>
  <c r="G1457" i="125" s="1"/>
  <c r="F1445" i="125"/>
  <c r="F1444" i="125" s="1"/>
  <c r="F1443" i="125" s="1"/>
  <c r="F1441" i="125"/>
  <c r="G1438" i="125"/>
  <c r="F1438" i="125"/>
  <c r="F1436" i="125"/>
  <c r="D1436" i="125"/>
  <c r="C1436" i="125"/>
  <c r="D1435" i="125"/>
  <c r="D1434" i="125" s="1"/>
  <c r="D1433" i="125" s="1"/>
  <c r="D1432" i="125" s="1"/>
  <c r="D1431" i="125" s="1"/>
  <c r="C1435" i="125"/>
  <c r="C1434" i="125" s="1"/>
  <c r="C1433" i="125" s="1"/>
  <c r="C1432" i="125" s="1"/>
  <c r="C1431" i="125" s="1"/>
  <c r="G1410" i="125"/>
  <c r="G1405" i="125"/>
  <c r="G1404" i="125" s="1"/>
  <c r="G1403" i="125" s="1"/>
  <c r="G1402" i="125" s="1"/>
  <c r="D1400" i="125"/>
  <c r="D1399" i="125" s="1"/>
  <c r="D1398" i="125" s="1"/>
  <c r="G1398" i="125"/>
  <c r="G1397" i="125"/>
  <c r="D1397" i="125"/>
  <c r="D1396" i="125" s="1"/>
  <c r="D1395" i="125" s="1"/>
  <c r="G1380" i="125"/>
  <c r="G1375" i="125" s="1"/>
  <c r="D1375" i="125"/>
  <c r="D1374" i="125" s="1"/>
  <c r="D1373" i="125" s="1"/>
  <c r="D1372" i="125" s="1"/>
  <c r="D1371" i="125" s="1"/>
  <c r="D1370" i="125" s="1"/>
  <c r="G1374" i="125"/>
  <c r="G1373" i="125" s="1"/>
  <c r="G1372" i="125" s="1"/>
  <c r="G1370" i="125" s="1"/>
  <c r="G1360" i="125"/>
  <c r="G1355" i="125"/>
  <c r="G1350" i="125" s="1"/>
  <c r="G1349" i="125" s="1"/>
  <c r="G1348" i="125" s="1"/>
  <c r="G1347" i="125" s="1"/>
  <c r="D1345" i="125"/>
  <c r="D1344" i="125" s="1"/>
  <c r="D1343" i="125" s="1"/>
  <c r="D1342" i="125" s="1"/>
  <c r="D1341" i="125" s="1"/>
  <c r="D1340" i="125" s="1"/>
  <c r="G1343" i="125"/>
  <c r="G1342" i="125" s="1"/>
  <c r="F1330" i="125"/>
  <c r="F1314" i="125" s="1"/>
  <c r="G1327" i="125"/>
  <c r="F1327" i="125"/>
  <c r="F1325" i="125"/>
  <c r="F1324" i="125" s="1"/>
  <c r="G1324" i="125"/>
  <c r="F1322" i="125"/>
  <c r="G1320" i="125"/>
  <c r="F1320" i="125"/>
  <c r="G1316" i="125"/>
  <c r="F1316" i="125"/>
  <c r="G1315" i="125"/>
  <c r="F1315" i="125"/>
  <c r="D1315" i="125"/>
  <c r="D1314" i="125" s="1"/>
  <c r="D1313" i="125" s="1"/>
  <c r="D1312" i="125" s="1"/>
  <c r="D1311" i="125" s="1"/>
  <c r="D1310" i="125" s="1"/>
  <c r="C1315" i="125"/>
  <c r="G1314" i="125"/>
  <c r="C1314" i="125"/>
  <c r="C1313" i="125" s="1"/>
  <c r="C1312" i="125" s="1"/>
  <c r="C1311" i="125" s="1"/>
  <c r="C1310" i="125" s="1"/>
  <c r="G1313" i="125"/>
  <c r="G1312" i="125" s="1"/>
  <c r="G1310" i="125" s="1"/>
  <c r="F1312" i="125"/>
  <c r="F1310" i="125" s="1"/>
  <c r="G1294" i="125"/>
  <c r="G1289" i="125"/>
  <c r="G1284" i="125"/>
  <c r="G1283" i="125" s="1"/>
  <c r="G1282" i="125" s="1"/>
  <c r="G1281" i="125" s="1"/>
  <c r="G1277" i="125"/>
  <c r="G1276" i="125" s="1"/>
  <c r="G1260" i="125"/>
  <c r="G1255" i="125" s="1"/>
  <c r="G1254" i="125" s="1"/>
  <c r="G1256" i="125"/>
  <c r="G1253" i="125"/>
  <c r="G1252" i="125" s="1"/>
  <c r="G1250" i="125" s="1"/>
  <c r="D1250" i="125"/>
  <c r="G1234" i="125"/>
  <c r="G1229" i="125"/>
  <c r="G1224" i="125"/>
  <c r="G1223" i="125" s="1"/>
  <c r="G1222" i="125" s="1"/>
  <c r="G1221" i="125" s="1"/>
  <c r="G1217" i="125"/>
  <c r="G1216" i="125" s="1"/>
  <c r="F1204" i="125"/>
  <c r="G1201" i="125"/>
  <c r="G1198" i="125" s="1"/>
  <c r="F1201" i="125"/>
  <c r="F1199" i="125"/>
  <c r="F1196" i="125"/>
  <c r="G1194" i="125"/>
  <c r="F1194" i="125"/>
  <c r="G1190" i="125"/>
  <c r="F1190" i="125"/>
  <c r="G1189" i="125"/>
  <c r="G1188" i="125" s="1"/>
  <c r="G1187" i="125" s="1"/>
  <c r="F1186" i="125"/>
  <c r="F1184" i="125"/>
  <c r="G1169" i="125"/>
  <c r="G1168" i="125" s="1"/>
  <c r="G1163" i="125"/>
  <c r="G1158" i="125" s="1"/>
  <c r="G1157" i="125" s="1"/>
  <c r="G1156" i="125" s="1"/>
  <c r="G1155" i="125" s="1"/>
  <c r="G1159" i="125"/>
  <c r="D1153" i="125"/>
  <c r="D1152" i="125" s="1"/>
  <c r="D1151" i="125" s="1"/>
  <c r="D1150" i="125" s="1"/>
  <c r="D1149" i="125" s="1"/>
  <c r="D1148" i="125" s="1"/>
  <c r="G1151" i="125"/>
  <c r="G1150" i="125" s="1"/>
  <c r="G1139" i="125"/>
  <c r="G1138" i="125" s="1"/>
  <c r="G1133" i="125"/>
  <c r="G1129" i="125"/>
  <c r="G1128" i="125"/>
  <c r="G1127" i="125" s="1"/>
  <c r="G1126" i="125" s="1"/>
  <c r="G1125" i="125" s="1"/>
  <c r="D1123" i="125"/>
  <c r="D1122" i="125" s="1"/>
  <c r="D1121" i="125" s="1"/>
  <c r="D1120" i="125" s="1"/>
  <c r="D1119" i="125" s="1"/>
  <c r="D1118" i="125" s="1"/>
  <c r="G1121" i="125"/>
  <c r="G1120" i="125"/>
  <c r="G1109" i="125"/>
  <c r="G1108" i="125" s="1"/>
  <c r="G1103" i="125"/>
  <c r="G1098" i="125" s="1"/>
  <c r="G1097" i="125" s="1"/>
  <c r="G1099" i="125"/>
  <c r="G1096" i="125"/>
  <c r="G1095" i="125" s="1"/>
  <c r="D1093" i="125"/>
  <c r="D1092" i="125" s="1"/>
  <c r="D1091" i="125" s="1"/>
  <c r="D1090" i="125" s="1"/>
  <c r="D1089" i="125" s="1"/>
  <c r="D1088" i="125" s="1"/>
  <c r="G1091" i="125"/>
  <c r="G1090" i="125" s="1"/>
  <c r="G1077" i="125"/>
  <c r="G1076" i="125"/>
  <c r="G1073" i="125"/>
  <c r="G1068" i="125"/>
  <c r="G1064" i="125"/>
  <c r="G1063" i="125"/>
  <c r="G1062" i="125" s="1"/>
  <c r="G1061" i="125" s="1"/>
  <c r="G1060" i="125" s="1"/>
  <c r="G1058" i="125" s="1"/>
  <c r="D1063" i="125"/>
  <c r="C1063" i="125"/>
  <c r="D1062" i="125"/>
  <c r="D1061" i="125" s="1"/>
  <c r="D1060" i="125" s="1"/>
  <c r="D1059" i="125" s="1"/>
  <c r="D1058" i="125" s="1"/>
  <c r="C1062" i="125"/>
  <c r="C1061" i="125" s="1"/>
  <c r="C1060" i="125" s="1"/>
  <c r="C1059" i="125" s="1"/>
  <c r="C1058" i="125" s="1"/>
  <c r="G1046" i="125"/>
  <c r="G1042" i="125" s="1"/>
  <c r="G1032" i="125" s="1"/>
  <c r="G1031" i="125" s="1"/>
  <c r="G1030" i="125" s="1"/>
  <c r="G1029" i="125" s="1"/>
  <c r="G1043" i="125"/>
  <c r="G1037" i="125"/>
  <c r="G1033" i="125"/>
  <c r="D1027" i="125"/>
  <c r="D1026" i="125" s="1"/>
  <c r="D1025" i="125" s="1"/>
  <c r="D1024" i="125" s="1"/>
  <c r="D1023" i="125" s="1"/>
  <c r="D1022" i="125" s="1"/>
  <c r="G1025" i="125"/>
  <c r="G1024" i="125" s="1"/>
  <c r="G1016" i="125"/>
  <c r="G1012" i="125" s="1"/>
  <c r="G1013" i="125"/>
  <c r="G1007" i="125"/>
  <c r="G1003" i="125"/>
  <c r="D997" i="125"/>
  <c r="D996" i="125" s="1"/>
  <c r="D995" i="125" s="1"/>
  <c r="D994" i="125" s="1"/>
  <c r="D993" i="125" s="1"/>
  <c r="D992" i="125" s="1"/>
  <c r="G995" i="125"/>
  <c r="G994" i="125"/>
  <c r="G986" i="125"/>
  <c r="G982" i="125" s="1"/>
  <c r="G983" i="125"/>
  <c r="G977" i="125"/>
  <c r="G973" i="125"/>
  <c r="D967" i="125"/>
  <c r="D966" i="125" s="1"/>
  <c r="D965" i="125" s="1"/>
  <c r="D964" i="125" s="1"/>
  <c r="D963" i="125" s="1"/>
  <c r="D962" i="125" s="1"/>
  <c r="G965" i="125"/>
  <c r="G964" i="125"/>
  <c r="G949" i="125"/>
  <c r="G946" i="125" s="1"/>
  <c r="G937" i="125" s="1"/>
  <c r="G936" i="125" s="1"/>
  <c r="G935" i="125" s="1"/>
  <c r="G934" i="125" s="1"/>
  <c r="G932" i="125" s="1"/>
  <c r="G942" i="125"/>
  <c r="G938" i="125"/>
  <c r="D937" i="125"/>
  <c r="D936" i="125" s="1"/>
  <c r="D935" i="125" s="1"/>
  <c r="D934" i="125" s="1"/>
  <c r="D933" i="125" s="1"/>
  <c r="D932" i="125" s="1"/>
  <c r="C937" i="125"/>
  <c r="C936" i="125" s="1"/>
  <c r="C935" i="125" s="1"/>
  <c r="C934" i="125" s="1"/>
  <c r="C933" i="125" s="1"/>
  <c r="C932" i="125" s="1"/>
  <c r="D907" i="125"/>
  <c r="D906" i="125" s="1"/>
  <c r="D902" i="125"/>
  <c r="D901" i="125" s="1"/>
  <c r="D900" i="125"/>
  <c r="D899" i="125" s="1"/>
  <c r="D898" i="125" s="1"/>
  <c r="D896" i="125" s="1"/>
  <c r="D877" i="125"/>
  <c r="D876" i="125" s="1"/>
  <c r="D872" i="125"/>
  <c r="D871" i="125" s="1"/>
  <c r="D870" i="125" s="1"/>
  <c r="D869" i="125" s="1"/>
  <c r="D868" i="125" s="1"/>
  <c r="D866" i="125" s="1"/>
  <c r="D847" i="125"/>
  <c r="D846" i="125" s="1"/>
  <c r="D845" i="125" s="1"/>
  <c r="D842" i="125" s="1"/>
  <c r="D841" i="125" s="1"/>
  <c r="D840" i="125" s="1"/>
  <c r="D839" i="125" s="1"/>
  <c r="D838" i="125" s="1"/>
  <c r="D836" i="125" s="1"/>
  <c r="G791" i="125"/>
  <c r="G790" i="125" s="1"/>
  <c r="G780" i="125" s="1"/>
  <c r="G779" i="125" s="1"/>
  <c r="G778" i="125" s="1"/>
  <c r="G777" i="125" s="1"/>
  <c r="G785" i="125"/>
  <c r="G781" i="125"/>
  <c r="D775" i="125"/>
  <c r="D774" i="125" s="1"/>
  <c r="D773" i="125" s="1"/>
  <c r="D772" i="125" s="1"/>
  <c r="D771" i="125" s="1"/>
  <c r="D770" i="125" s="1"/>
  <c r="G773" i="125"/>
  <c r="G772" i="125" s="1"/>
  <c r="F760" i="125"/>
  <c r="G757" i="125"/>
  <c r="G756" i="125" s="1"/>
  <c r="F756" i="125"/>
  <c r="G753" i="125"/>
  <c r="F753" i="125"/>
  <c r="G749" i="125"/>
  <c r="G748" i="125"/>
  <c r="G747" i="125" s="1"/>
  <c r="G746" i="125" s="1"/>
  <c r="G745" i="125" s="1"/>
  <c r="F748" i="125"/>
  <c r="F747" i="125" s="1"/>
  <c r="F745" i="125"/>
  <c r="G743" i="125"/>
  <c r="F743" i="125"/>
  <c r="D743" i="125"/>
  <c r="C743" i="125"/>
  <c r="G742" i="125"/>
  <c r="F742" i="125"/>
  <c r="D742" i="125"/>
  <c r="D741" i="125" s="1"/>
  <c r="D740" i="125" s="1"/>
  <c r="D739" i="125" s="1"/>
  <c r="D738" i="125" s="1"/>
  <c r="C742" i="125"/>
  <c r="C741" i="125" s="1"/>
  <c r="C740" i="125" s="1"/>
  <c r="C739" i="125" s="1"/>
  <c r="C738" i="125" s="1"/>
  <c r="G741" i="125"/>
  <c r="F741" i="125"/>
  <c r="F740" i="125" s="1"/>
  <c r="G740" i="125"/>
  <c r="G723" i="125"/>
  <c r="G722" i="125" s="1"/>
  <c r="G717" i="125"/>
  <c r="G713" i="125"/>
  <c r="G712" i="125" s="1"/>
  <c r="G711" i="125" s="1"/>
  <c r="G710" i="125" s="1"/>
  <c r="G709" i="125" s="1"/>
  <c r="D707" i="125"/>
  <c r="D706" i="125" s="1"/>
  <c r="D705" i="125" s="1"/>
  <c r="D704" i="125" s="1"/>
  <c r="D703" i="125" s="1"/>
  <c r="D702" i="125" s="1"/>
  <c r="G705" i="125"/>
  <c r="G704" i="125"/>
  <c r="G693" i="125"/>
  <c r="G692" i="125" s="1"/>
  <c r="G687" i="125"/>
  <c r="G683" i="125"/>
  <c r="G682" i="125" s="1"/>
  <c r="G681" i="125"/>
  <c r="G680" i="125" s="1"/>
  <c r="G679" i="125" s="1"/>
  <c r="D677" i="125"/>
  <c r="D676" i="125"/>
  <c r="D675" i="125" s="1"/>
  <c r="D674" i="125" s="1"/>
  <c r="D673" i="125" s="1"/>
  <c r="D672" i="125" s="1"/>
  <c r="G675" i="125"/>
  <c r="G674" i="125" s="1"/>
  <c r="G663" i="125"/>
  <c r="G662" i="125" s="1"/>
  <c r="G657" i="125"/>
  <c r="G653" i="125"/>
  <c r="G652" i="125"/>
  <c r="G651" i="125" s="1"/>
  <c r="G650" i="125" s="1"/>
  <c r="G649" i="125" s="1"/>
  <c r="D647" i="125"/>
  <c r="D646" i="125" s="1"/>
  <c r="D645" i="125" s="1"/>
  <c r="D644" i="125" s="1"/>
  <c r="D643" i="125" s="1"/>
  <c r="D642" i="125" s="1"/>
  <c r="G645" i="125"/>
  <c r="G644" i="125"/>
  <c r="F632" i="125"/>
  <c r="G629" i="125"/>
  <c r="G628" i="125" s="1"/>
  <c r="F628" i="125"/>
  <c r="G625" i="125"/>
  <c r="F625" i="125"/>
  <c r="G621" i="125"/>
  <c r="G620" i="125"/>
  <c r="G619" i="125" s="1"/>
  <c r="G618" i="125" s="1"/>
  <c r="G617" i="125" s="1"/>
  <c r="G610" i="125" s="1"/>
  <c r="F620" i="125"/>
  <c r="F619" i="125" s="1"/>
  <c r="F617" i="125"/>
  <c r="G615" i="125"/>
  <c r="F615" i="125"/>
  <c r="D615" i="125"/>
  <c r="C615" i="125"/>
  <c r="G614" i="125"/>
  <c r="F614" i="125"/>
  <c r="D614" i="125"/>
  <c r="D613" i="125" s="1"/>
  <c r="D612" i="125" s="1"/>
  <c r="D611" i="125" s="1"/>
  <c r="D610" i="125" s="1"/>
  <c r="C614" i="125"/>
  <c r="G613" i="125"/>
  <c r="F613" i="125"/>
  <c r="F612" i="125" s="1"/>
  <c r="F610" i="125" s="1"/>
  <c r="C613" i="125"/>
  <c r="C612" i="125" s="1"/>
  <c r="C611" i="125" s="1"/>
  <c r="C610" i="125" s="1"/>
  <c r="G612" i="125"/>
  <c r="G595" i="125"/>
  <c r="G594" i="125"/>
  <c r="G584" i="125" s="1"/>
  <c r="G583" i="125" s="1"/>
  <c r="G582" i="125" s="1"/>
  <c r="G581" i="125" s="1"/>
  <c r="G589" i="125"/>
  <c r="D579" i="125"/>
  <c r="D578" i="125" s="1"/>
  <c r="D577" i="125" s="1"/>
  <c r="D576" i="125" s="1"/>
  <c r="D575" i="125" s="1"/>
  <c r="D574" i="125" s="1"/>
  <c r="G577" i="125"/>
  <c r="G576" i="125" s="1"/>
  <c r="G565" i="125"/>
  <c r="G564" i="125"/>
  <c r="G554" i="125" s="1"/>
  <c r="G553" i="125" s="1"/>
  <c r="G552" i="125" s="1"/>
  <c r="G551" i="125" s="1"/>
  <c r="G559" i="125"/>
  <c r="D549" i="125"/>
  <c r="D548" i="125" s="1"/>
  <c r="D547" i="125" s="1"/>
  <c r="D546" i="125" s="1"/>
  <c r="D545" i="125" s="1"/>
  <c r="D544" i="125" s="1"/>
  <c r="G547" i="125"/>
  <c r="G546" i="125" s="1"/>
  <c r="G535" i="125"/>
  <c r="G534" i="125" s="1"/>
  <c r="G524" i="125" s="1"/>
  <c r="G523" i="125" s="1"/>
  <c r="G522" i="125" s="1"/>
  <c r="G521" i="125" s="1"/>
  <c r="G529" i="125"/>
  <c r="D519" i="125"/>
  <c r="D518" i="125" s="1"/>
  <c r="D517" i="125" s="1"/>
  <c r="D516" i="125" s="1"/>
  <c r="D515" i="125" s="1"/>
  <c r="D514" i="125" s="1"/>
  <c r="G517" i="125"/>
  <c r="G516" i="125" s="1"/>
  <c r="F504" i="125"/>
  <c r="G501" i="125"/>
  <c r="G500" i="125" s="1"/>
  <c r="G492" i="125" s="1"/>
  <c r="G491" i="125" s="1"/>
  <c r="G490" i="125" s="1"/>
  <c r="G489" i="125" s="1"/>
  <c r="F500" i="125"/>
  <c r="G497" i="125"/>
  <c r="F497" i="125"/>
  <c r="G493" i="125"/>
  <c r="F489" i="125"/>
  <c r="G487" i="125"/>
  <c r="G486" i="125" s="1"/>
  <c r="G485" i="125" s="1"/>
  <c r="G484" i="125" s="1"/>
  <c r="F487" i="125"/>
  <c r="D487" i="125"/>
  <c r="D486" i="125" s="1"/>
  <c r="D485" i="125" s="1"/>
  <c r="C487" i="125"/>
  <c r="C486" i="125" s="1"/>
  <c r="C485" i="125" s="1"/>
  <c r="C484" i="125" s="1"/>
  <c r="C483" i="125" s="1"/>
  <c r="C482" i="125" s="1"/>
  <c r="F486" i="125"/>
  <c r="F485" i="125"/>
  <c r="F484" i="125" s="1"/>
  <c r="F482" i="125" s="1"/>
  <c r="G453" i="125"/>
  <c r="G440" i="125"/>
  <c r="D440" i="125"/>
  <c r="D408" i="125"/>
  <c r="D378" i="125"/>
  <c r="D348" i="125"/>
  <c r="F319" i="125"/>
  <c r="F317" i="125"/>
  <c r="F316" i="125"/>
  <c r="D315" i="125"/>
  <c r="C315" i="125"/>
  <c r="F312" i="125"/>
  <c r="F311" i="125" s="1"/>
  <c r="F310" i="125" s="1"/>
  <c r="G311" i="125"/>
  <c r="G310" i="125" s="1"/>
  <c r="G309" i="125" s="1"/>
  <c r="G308" i="125" s="1"/>
  <c r="G306" i="125" s="1"/>
  <c r="C311" i="125"/>
  <c r="D310" i="125"/>
  <c r="D309" i="125" s="1"/>
  <c r="D308" i="125" s="1"/>
  <c r="C310" i="125"/>
  <c r="C309" i="125" s="1"/>
  <c r="F308" i="125"/>
  <c r="C307" i="125"/>
  <c r="C306" i="125" s="1"/>
  <c r="F306" i="125"/>
  <c r="G290" i="125"/>
  <c r="G285" i="125"/>
  <c r="G280" i="125" s="1"/>
  <c r="G279" i="125" s="1"/>
  <c r="G278" i="125" s="1"/>
  <c r="G277" i="125" s="1"/>
  <c r="D275" i="125"/>
  <c r="D274" i="125" s="1"/>
  <c r="D273" i="125" s="1"/>
  <c r="D272" i="125" s="1"/>
  <c r="D271" i="125" s="1"/>
  <c r="D270" i="125" s="1"/>
  <c r="G273" i="125"/>
  <c r="G272" i="125" s="1"/>
  <c r="G259" i="125"/>
  <c r="G258" i="125" s="1"/>
  <c r="G257" i="125" s="1"/>
  <c r="G256" i="125" s="1"/>
  <c r="F259" i="125"/>
  <c r="F258" i="125" s="1"/>
  <c r="F257" i="125" s="1"/>
  <c r="D259" i="125"/>
  <c r="D258" i="125" s="1"/>
  <c r="D257" i="125" s="1"/>
  <c r="D256" i="125" s="1"/>
  <c r="D255" i="125" s="1"/>
  <c r="D254" i="125" s="1"/>
  <c r="C259" i="125"/>
  <c r="C258" i="125"/>
  <c r="C257" i="125" s="1"/>
  <c r="C256" i="125" s="1"/>
  <c r="C255" i="125" s="1"/>
  <c r="C254" i="125" s="1"/>
  <c r="F255" i="125"/>
  <c r="F254" i="125" s="1"/>
  <c r="G233" i="125"/>
  <c r="G228" i="125"/>
  <c r="G227" i="125" s="1"/>
  <c r="G226" i="125" s="1"/>
  <c r="G225" i="125" s="1"/>
  <c r="D223" i="125"/>
  <c r="D222" i="125" s="1"/>
  <c r="D221" i="125" s="1"/>
  <c r="G221" i="125"/>
  <c r="G220" i="125"/>
  <c r="G203" i="125"/>
  <c r="G198" i="125" s="1"/>
  <c r="G197" i="125" s="1"/>
  <c r="G196" i="125" s="1"/>
  <c r="G195" i="125" s="1"/>
  <c r="D193" i="125"/>
  <c r="D192" i="125" s="1"/>
  <c r="D191" i="125" s="1"/>
  <c r="G191" i="125"/>
  <c r="G190" i="125" s="1"/>
  <c r="G178" i="125"/>
  <c r="G173" i="125"/>
  <c r="G168" i="125" s="1"/>
  <c r="G167" i="125" s="1"/>
  <c r="G166" i="125" s="1"/>
  <c r="G165" i="125" s="1"/>
  <c r="D163" i="125"/>
  <c r="D162" i="125" s="1"/>
  <c r="D161" i="125" s="1"/>
  <c r="D160" i="125" s="1"/>
  <c r="D159" i="125" s="1"/>
  <c r="D158" i="125" s="1"/>
  <c r="G161" i="125"/>
  <c r="G160" i="125" s="1"/>
  <c r="G147" i="125"/>
  <c r="F147" i="125"/>
  <c r="F146" i="125" s="1"/>
  <c r="F145" i="125" s="1"/>
  <c r="D147" i="125"/>
  <c r="C147" i="125"/>
  <c r="C146" i="125" s="1"/>
  <c r="C145" i="125" s="1"/>
  <c r="C144" i="125" s="1"/>
  <c r="C143" i="125" s="1"/>
  <c r="C142" i="125" s="1"/>
  <c r="G146" i="125"/>
  <c r="G145" i="125" s="1"/>
  <c r="G144" i="125" s="1"/>
  <c r="D146" i="125"/>
  <c r="D145" i="125"/>
  <c r="D144" i="125" s="1"/>
  <c r="D143" i="125" s="1"/>
  <c r="D142" i="125" s="1"/>
  <c r="F143" i="125"/>
  <c r="F142" i="125" s="1"/>
  <c r="G117" i="125"/>
  <c r="G116" i="125" s="1"/>
  <c r="G115" i="125" s="1"/>
  <c r="G114" i="125" s="1"/>
  <c r="G113" i="125" s="1"/>
  <c r="G111" i="125" s="1"/>
  <c r="D116" i="125"/>
  <c r="D115" i="125"/>
  <c r="D114" i="125" s="1"/>
  <c r="G92" i="125"/>
  <c r="G91" i="125" s="1"/>
  <c r="G90" i="125" s="1"/>
  <c r="G89" i="125" s="1"/>
  <c r="G88" i="125" s="1"/>
  <c r="G81" i="125" s="1"/>
  <c r="D86" i="125"/>
  <c r="D85" i="125" s="1"/>
  <c r="D84" i="125" s="1"/>
  <c r="D83" i="125" s="1"/>
  <c r="D82" i="125" s="1"/>
  <c r="D81" i="125" s="1"/>
  <c r="G71" i="125"/>
  <c r="G70" i="125" s="1"/>
  <c r="G69" i="125" s="1"/>
  <c r="G68" i="125" s="1"/>
  <c r="G67" i="125" s="1"/>
  <c r="G66" i="125" s="1"/>
  <c r="D71" i="125"/>
  <c r="D70" i="125" s="1"/>
  <c r="D69" i="125" s="1"/>
  <c r="D68" i="125" s="1"/>
  <c r="D67" i="125" s="1"/>
  <c r="D66" i="125" s="1"/>
  <c r="G63" i="125"/>
  <c r="G62" i="125" s="1"/>
  <c r="G61" i="125" s="1"/>
  <c r="G60" i="125" s="1"/>
  <c r="G59" i="125" s="1"/>
  <c r="G58" i="125" s="1"/>
  <c r="D63" i="125"/>
  <c r="D62" i="125"/>
  <c r="D61" i="125" s="1"/>
  <c r="D60" i="125" s="1"/>
  <c r="D59" i="125" s="1"/>
  <c r="D58" i="125" s="1"/>
  <c r="F52" i="125"/>
  <c r="G50" i="125"/>
  <c r="F50" i="125"/>
  <c r="F49" i="125" s="1"/>
  <c r="F48" i="125" s="1"/>
  <c r="F47" i="125" s="1"/>
  <c r="F46" i="125" s="1"/>
  <c r="F45" i="125" s="1"/>
  <c r="D50" i="125"/>
  <c r="D49" i="125" s="1"/>
  <c r="D48" i="125" s="1"/>
  <c r="G49" i="125"/>
  <c r="G48" i="125" s="1"/>
  <c r="G47" i="125" s="1"/>
  <c r="D27" i="162" l="1"/>
  <c r="D17" i="125"/>
  <c r="G17" i="125"/>
  <c r="F1189" i="125"/>
  <c r="F1188" i="125" s="1"/>
  <c r="G1558" i="125"/>
  <c r="G1556" i="125" s="1"/>
  <c r="D1556" i="125"/>
  <c r="C2139" i="125"/>
  <c r="D15" i="125"/>
  <c r="G15" i="125"/>
  <c r="G514" i="125"/>
  <c r="G672" i="125"/>
  <c r="G1395" i="125"/>
  <c r="G770" i="125"/>
  <c r="F1435" i="125"/>
  <c r="F1434" i="125" s="1"/>
  <c r="F1433" i="125" s="1"/>
  <c r="F1432" i="125" s="1"/>
  <c r="F1431" i="125" s="1"/>
  <c r="C1854" i="125"/>
  <c r="C1847" i="125" s="1"/>
  <c r="C1846" i="125" s="1"/>
  <c r="C1863" i="125" s="1"/>
  <c r="G482" i="125"/>
  <c r="F2172" i="125"/>
  <c r="C2205" i="125"/>
  <c r="F2079" i="125"/>
  <c r="G738" i="125"/>
  <c r="G972" i="125"/>
  <c r="G971" i="125" s="1"/>
  <c r="G970" i="125" s="1"/>
  <c r="G969" i="125" s="1"/>
  <c r="G1002" i="125"/>
  <c r="G1001" i="125" s="1"/>
  <c r="G1000" i="125" s="1"/>
  <c r="G999" i="125" s="1"/>
  <c r="G992" i="125" s="1"/>
  <c r="D1832" i="125"/>
  <c r="G270" i="125"/>
  <c r="F492" i="125"/>
  <c r="F491" i="125" s="1"/>
  <c r="F738" i="125"/>
  <c r="G1088" i="125"/>
  <c r="F1198" i="125"/>
  <c r="C1816" i="125"/>
  <c r="C1815" i="125" s="1"/>
  <c r="C1832" i="125" s="1"/>
  <c r="D1961" i="125"/>
  <c r="D1960" i="125" s="1"/>
  <c r="D16" i="125"/>
  <c r="G16" i="125"/>
  <c r="F2190" i="125"/>
  <c r="F2189" i="125" s="1"/>
  <c r="F2205" i="125" s="1"/>
  <c r="G143" i="125"/>
  <c r="G142" i="125"/>
  <c r="D113" i="125"/>
  <c r="D112" i="125" s="1"/>
  <c r="D111" i="125" s="1"/>
  <c r="G24" i="125"/>
  <c r="D24" i="125"/>
  <c r="G158" i="125"/>
  <c r="G188" i="125"/>
  <c r="G218" i="125"/>
  <c r="D306" i="125"/>
  <c r="D307" i="125"/>
  <c r="G544" i="125"/>
  <c r="G702" i="125"/>
  <c r="G1022" i="125"/>
  <c r="C2059" i="125"/>
  <c r="G46" i="125"/>
  <c r="G45" i="125"/>
  <c r="D190" i="125"/>
  <c r="D189" i="125" s="1"/>
  <c r="D188" i="125" s="1"/>
  <c r="D12" i="125"/>
  <c r="G255" i="125"/>
  <c r="G254" i="125"/>
  <c r="D484" i="125"/>
  <c r="D483" i="125" s="1"/>
  <c r="D482" i="125" s="1"/>
  <c r="D11" i="125"/>
  <c r="G574" i="125"/>
  <c r="C2099" i="125"/>
  <c r="D23" i="125"/>
  <c r="G23" i="125"/>
  <c r="D47" i="125"/>
  <c r="D220" i="125"/>
  <c r="D219" i="125" s="1"/>
  <c r="D218" i="125" s="1"/>
  <c r="D13" i="125"/>
  <c r="F2035" i="125"/>
  <c r="G642" i="125"/>
  <c r="G962" i="125"/>
  <c r="G1274" i="125"/>
  <c r="D1273" i="125" s="1"/>
  <c r="G1340" i="125"/>
  <c r="C1960" i="125"/>
  <c r="F2139" i="125"/>
  <c r="G1455" i="125"/>
  <c r="D1184" i="125"/>
  <c r="G1186" i="125"/>
  <c r="G1184" i="125" s="1"/>
  <c r="G1214" i="125"/>
  <c r="D1213" i="125" s="1"/>
  <c r="F1496" i="125"/>
  <c r="F1495" i="125" s="1"/>
  <c r="G1118" i="125"/>
  <c r="G1148" i="125"/>
  <c r="G1435" i="125"/>
  <c r="G1434" i="125" s="1"/>
  <c r="G1433" i="125" s="1"/>
  <c r="G1432" i="125" s="1"/>
  <c r="G1431" i="125"/>
  <c r="C1903" i="125"/>
  <c r="C2009" i="125"/>
  <c r="G1580" i="125"/>
  <c r="D1579" i="125" s="1"/>
  <c r="C1883" i="125"/>
  <c r="C1976" i="125"/>
  <c r="C1510" i="106"/>
  <c r="G1446" i="106"/>
  <c r="G1445" i="106"/>
  <c r="G1443" i="106" s="1"/>
  <c r="C1237" i="106"/>
  <c r="C1235" i="106"/>
  <c r="C1234" i="106" s="1"/>
  <c r="C1231" i="106"/>
  <c r="C1228" i="106"/>
  <c r="C1224" i="106"/>
  <c r="C1220" i="106"/>
  <c r="C1210" i="106" s="1"/>
  <c r="D1217" i="106"/>
  <c r="D1216" i="106"/>
  <c r="D1214" i="106"/>
  <c r="D1213" i="106" s="1"/>
  <c r="D1212" i="106" s="1"/>
  <c r="G1125" i="106"/>
  <c r="F1125" i="106"/>
  <c r="G1123" i="106"/>
  <c r="G1122" i="106" s="1"/>
  <c r="G1121" i="106" s="1"/>
  <c r="G1120" i="106" s="1"/>
  <c r="G1118" i="106" s="1"/>
  <c r="F1123" i="106"/>
  <c r="F1122" i="106" s="1"/>
  <c r="F1121" i="106" s="1"/>
  <c r="F1120" i="106" s="1"/>
  <c r="F1118" i="106" s="1"/>
  <c r="G1025" i="106"/>
  <c r="G1024" i="106"/>
  <c r="G1023" i="106" s="1"/>
  <c r="G1020" i="106"/>
  <c r="G1019" i="106" s="1"/>
  <c r="G1015" i="106"/>
  <c r="G1014" i="106" s="1"/>
  <c r="G1013" i="106" s="1"/>
  <c r="G1012" i="106" s="1"/>
  <c r="G1010" i="106"/>
  <c r="G1009" i="106" s="1"/>
  <c r="G1005" i="106"/>
  <c r="G1004" i="106" s="1"/>
  <c r="G1003" i="106" s="1"/>
  <c r="G1002" i="106" s="1"/>
  <c r="G1000" i="106"/>
  <c r="G999" i="106" s="1"/>
  <c r="G995" i="106"/>
  <c r="G991" i="106"/>
  <c r="G990" i="106"/>
  <c r="G989" i="106" s="1"/>
  <c r="G987" i="106"/>
  <c r="G986" i="106" s="1"/>
  <c r="G982" i="106"/>
  <c r="G978" i="106"/>
  <c r="G977" i="106"/>
  <c r="G976" i="106" s="1"/>
  <c r="G974" i="106"/>
  <c r="G973" i="106" s="1"/>
  <c r="G967" i="106"/>
  <c r="F967" i="106"/>
  <c r="G965" i="106"/>
  <c r="G964" i="106" s="1"/>
  <c r="F965" i="106"/>
  <c r="F964" i="106" s="1"/>
  <c r="G960" i="106"/>
  <c r="F960" i="106"/>
  <c r="G956" i="106"/>
  <c r="G955" i="106" s="1"/>
  <c r="F956" i="106"/>
  <c r="F955" i="106"/>
  <c r="F929" i="106"/>
  <c r="F927" i="106" s="1"/>
  <c r="G927" i="106"/>
  <c r="G917" i="106"/>
  <c r="G913" i="106"/>
  <c r="G912" i="106" s="1"/>
  <c r="G911" i="106" s="1"/>
  <c r="G909" i="106"/>
  <c r="G908" i="106"/>
  <c r="G904" i="106"/>
  <c r="G900" i="106"/>
  <c r="G899" i="106" s="1"/>
  <c r="G898" i="106" s="1"/>
  <c r="G896" i="106"/>
  <c r="G895" i="106"/>
  <c r="G891" i="106"/>
  <c r="G887" i="106"/>
  <c r="G886" i="106" s="1"/>
  <c r="G885" i="106" s="1"/>
  <c r="G883" i="106"/>
  <c r="G882" i="106"/>
  <c r="G876" i="106"/>
  <c r="F876" i="106"/>
  <c r="G872" i="106"/>
  <c r="F872" i="106"/>
  <c r="F871" i="106" s="1"/>
  <c r="G871" i="106"/>
  <c r="G870" i="106" s="1"/>
  <c r="G868" i="106"/>
  <c r="G867" i="106" s="1"/>
  <c r="F868" i="106"/>
  <c r="F867" i="106"/>
  <c r="C706" i="106"/>
  <c r="G230" i="106"/>
  <c r="G229" i="106" s="1"/>
  <c r="G228" i="106" s="1"/>
  <c r="G183" i="106"/>
  <c r="D183" i="106"/>
  <c r="G35" i="106"/>
  <c r="D35" i="106"/>
  <c r="G29" i="106"/>
  <c r="D29" i="106"/>
  <c r="G28" i="106"/>
  <c r="D28" i="106"/>
  <c r="G27" i="106"/>
  <c r="D27" i="106"/>
  <c r="G23" i="106"/>
  <c r="D23" i="106"/>
  <c r="G15" i="106"/>
  <c r="D15" i="106"/>
  <c r="G13" i="106"/>
  <c r="D13" i="106"/>
  <c r="G12" i="106"/>
  <c r="D12" i="106"/>
  <c r="G11" i="106"/>
  <c r="D11" i="106"/>
  <c r="F870" i="106" l="1"/>
  <c r="C1233" i="106"/>
  <c r="C1223" i="106" s="1"/>
  <c r="C1222" i="106" s="1"/>
  <c r="C1240" i="106" s="1"/>
  <c r="D46" i="125"/>
  <c r="D45" i="125"/>
  <c r="D27" i="125"/>
  <c r="G27" i="125"/>
  <c r="F959" i="106"/>
  <c r="F958" i="106" s="1"/>
  <c r="G959" i="106"/>
  <c r="G958" i="106" s="1"/>
  <c r="D695" i="130"/>
  <c r="D673" i="130"/>
  <c r="D650" i="130"/>
  <c r="D629" i="130"/>
  <c r="D600" i="130"/>
  <c r="D575" i="130"/>
  <c r="D546" i="130"/>
  <c r="D521" i="130"/>
  <c r="D492" i="130"/>
  <c r="D467" i="130"/>
  <c r="D439" i="130"/>
  <c r="D29" i="130" s="1"/>
  <c r="D417" i="130"/>
  <c r="G28" i="130" s="1"/>
  <c r="D394" i="130"/>
  <c r="D380" i="130"/>
  <c r="G217" i="130"/>
  <c r="G216" i="130"/>
  <c r="G23" i="130"/>
  <c r="D23" i="130"/>
  <c r="D15" i="130"/>
  <c r="D13" i="130"/>
  <c r="D12" i="130"/>
  <c r="D11" i="130"/>
  <c r="D27" i="130" l="1"/>
  <c r="D28" i="130"/>
  <c r="G27" i="130"/>
  <c r="G29" i="130"/>
  <c r="G1412" i="133"/>
  <c r="G1411" i="133" s="1"/>
  <c r="G1410" i="133" s="1"/>
  <c r="D1411" i="133"/>
  <c r="D1410" i="133" s="1"/>
  <c r="D1409" i="133"/>
  <c r="G1407" i="133"/>
  <c r="G1406" i="133" s="1"/>
  <c r="F1403" i="133"/>
  <c r="F1400" i="133"/>
  <c r="F1398" i="133"/>
  <c r="F1397" i="133" s="1"/>
  <c r="F1394" i="133"/>
  <c r="G1390" i="133"/>
  <c r="G1389" i="133" s="1"/>
  <c r="G1388" i="133" s="1"/>
  <c r="F1390" i="133"/>
  <c r="G1385" i="133"/>
  <c r="G1379" i="133" s="1"/>
  <c r="F1385" i="133"/>
  <c r="D1384" i="133"/>
  <c r="D1383" i="133" s="1"/>
  <c r="C1384" i="133"/>
  <c r="C1383" i="133" s="1"/>
  <c r="C1382" i="133" s="1"/>
  <c r="C1381" i="133" s="1"/>
  <c r="C1380" i="133" s="1"/>
  <c r="C1379" i="133" s="1"/>
  <c r="F1383" i="133"/>
  <c r="F1382" i="133"/>
  <c r="F1381" i="133" s="1"/>
  <c r="F1380" i="133" s="1"/>
  <c r="F1379" i="133" s="1"/>
  <c r="D1382" i="133"/>
  <c r="D1381" i="133" s="1"/>
  <c r="D1380" i="133" s="1"/>
  <c r="D1379" i="133" s="1"/>
  <c r="G1369" i="133"/>
  <c r="D1369" i="133"/>
  <c r="D1368" i="133" s="1"/>
  <c r="D1367" i="133" s="1"/>
  <c r="D1366" i="133" s="1"/>
  <c r="D1365" i="133" s="1"/>
  <c r="D1364" i="133" s="1"/>
  <c r="G1368" i="133"/>
  <c r="G1367" i="133" s="1"/>
  <c r="G1366" i="133" s="1"/>
  <c r="G1365" i="133" s="1"/>
  <c r="G1364" i="133" s="1"/>
  <c r="G1361" i="133"/>
  <c r="G1360" i="133" s="1"/>
  <c r="G1359" i="133" s="1"/>
  <c r="G1358" i="133" s="1"/>
  <c r="G1357" i="133" s="1"/>
  <c r="G1356" i="133" s="1"/>
  <c r="D1361" i="133"/>
  <c r="D1360" i="133" s="1"/>
  <c r="C1361" i="133"/>
  <c r="C1360" i="133" s="1"/>
  <c r="C1359" i="133" s="1"/>
  <c r="D1359" i="133"/>
  <c r="C1358" i="133"/>
  <c r="C1357" i="133" s="1"/>
  <c r="C1356" i="133" s="1"/>
  <c r="D1357" i="133"/>
  <c r="D1356" i="133"/>
  <c r="G1350" i="133"/>
  <c r="G1349" i="133" s="1"/>
  <c r="D1350" i="133"/>
  <c r="D1349" i="133" s="1"/>
  <c r="D1348" i="133" s="1"/>
  <c r="C1350" i="133"/>
  <c r="C1349" i="133" s="1"/>
  <c r="C1348" i="133" s="1"/>
  <c r="C1347" i="133" s="1"/>
  <c r="C1346" i="133" s="1"/>
  <c r="C1345" i="133" s="1"/>
  <c r="G1348" i="133"/>
  <c r="G1347" i="133" s="1"/>
  <c r="G1346" i="133" s="1"/>
  <c r="G1345" i="133" s="1"/>
  <c r="D1346" i="133"/>
  <c r="D1345" i="133" s="1"/>
  <c r="C1336" i="133"/>
  <c r="C1333" i="133"/>
  <c r="C1331" i="133"/>
  <c r="C1330" i="133"/>
  <c r="C1328" i="133"/>
  <c r="D1324" i="133"/>
  <c r="C1324" i="133"/>
  <c r="D1323" i="133"/>
  <c r="D1322" i="133" s="1"/>
  <c r="C1319" i="133"/>
  <c r="D1317" i="133"/>
  <c r="C1314" i="133"/>
  <c r="C1311" i="133"/>
  <c r="C1309" i="133"/>
  <c r="C1305" i="133"/>
  <c r="D1301" i="133"/>
  <c r="D1300" i="133" s="1"/>
  <c r="D1299" i="133" s="1"/>
  <c r="C1301" i="133"/>
  <c r="C1296" i="133"/>
  <c r="C1294" i="133"/>
  <c r="C1293" i="133"/>
  <c r="C1292" i="133"/>
  <c r="C1291" i="133" s="1"/>
  <c r="D1289" i="133"/>
  <c r="D1277" i="133"/>
  <c r="D1276" i="133"/>
  <c r="D1275" i="133"/>
  <c r="D1273" i="133"/>
  <c r="D1268" i="133"/>
  <c r="D1267" i="133"/>
  <c r="D1266" i="133"/>
  <c r="D1264" i="133"/>
  <c r="D1256" i="133"/>
  <c r="D1255" i="133"/>
  <c r="D1254" i="133"/>
  <c r="D1252" i="133"/>
  <c r="D1243" i="133"/>
  <c r="C1243" i="133"/>
  <c r="C1240" i="133"/>
  <c r="C1238" i="133"/>
  <c r="C1234" i="133"/>
  <c r="D1230" i="133"/>
  <c r="D1229" i="133" s="1"/>
  <c r="C1230" i="133"/>
  <c r="D1228" i="133"/>
  <c r="C1225" i="133"/>
  <c r="C1223" i="133"/>
  <c r="C1222" i="133" s="1"/>
  <c r="C1221" i="133" s="1"/>
  <c r="C1220" i="133" s="1"/>
  <c r="C1219" i="133" s="1"/>
  <c r="D1209" i="133"/>
  <c r="C1209" i="133"/>
  <c r="D1205" i="133"/>
  <c r="D1204" i="133" s="1"/>
  <c r="C1205" i="133"/>
  <c r="C1204" i="133" s="1"/>
  <c r="C1201" i="133"/>
  <c r="C1200" i="133"/>
  <c r="D1194" i="133"/>
  <c r="C1194" i="133"/>
  <c r="D1190" i="133"/>
  <c r="D1189" i="133" s="1"/>
  <c r="D1188" i="133" s="1"/>
  <c r="C1190" i="133"/>
  <c r="C1189" i="133" s="1"/>
  <c r="C1188" i="133" s="1"/>
  <c r="C1186" i="133"/>
  <c r="C1185" i="133" s="1"/>
  <c r="C1176" i="133"/>
  <c r="D1172" i="133"/>
  <c r="D1169" i="133" s="1"/>
  <c r="C1172" i="133"/>
  <c r="C1170" i="133"/>
  <c r="D1166" i="133"/>
  <c r="C1166" i="133"/>
  <c r="C1162" i="133"/>
  <c r="C1157" i="133"/>
  <c r="C1155" i="133"/>
  <c r="C1154" i="133" s="1"/>
  <c r="C1153" i="133" s="1"/>
  <c r="C1152" i="133" s="1"/>
  <c r="C1151" i="133" s="1"/>
  <c r="D1140" i="133"/>
  <c r="D1137" i="133" s="1"/>
  <c r="C1140" i="133"/>
  <c r="C1138" i="133"/>
  <c r="C1137" i="133" s="1"/>
  <c r="D1134" i="133"/>
  <c r="C1134" i="133"/>
  <c r="C1130" i="133"/>
  <c r="C1126" i="133"/>
  <c r="C1124" i="133"/>
  <c r="C1123" i="133"/>
  <c r="C1122" i="133" s="1"/>
  <c r="C1121" i="133" s="1"/>
  <c r="C1120" i="133" s="1"/>
  <c r="D1114" i="133"/>
  <c r="C1114" i="133"/>
  <c r="C1112" i="133"/>
  <c r="C1111" i="133" s="1"/>
  <c r="D1111" i="133"/>
  <c r="D1108" i="133"/>
  <c r="C1108" i="133"/>
  <c r="C1104" i="133"/>
  <c r="C1100" i="133"/>
  <c r="C1098" i="133"/>
  <c r="C1097" i="133"/>
  <c r="C1096" i="133" s="1"/>
  <c r="C1095" i="133" s="1"/>
  <c r="C1094" i="133" s="1"/>
  <c r="F1085" i="133"/>
  <c r="F1082" i="133"/>
  <c r="F1080" i="133"/>
  <c r="F1079" i="133" s="1"/>
  <c r="F1076" i="133"/>
  <c r="G1071" i="133"/>
  <c r="G1070" i="133" s="1"/>
  <c r="G1069" i="133" s="1"/>
  <c r="F1071" i="133"/>
  <c r="G1066" i="133"/>
  <c r="G1060" i="133" s="1"/>
  <c r="F1066" i="133"/>
  <c r="D1065" i="133"/>
  <c r="D1064" i="133" s="1"/>
  <c r="C1065" i="133"/>
  <c r="C1064" i="133" s="1"/>
  <c r="C1063" i="133" s="1"/>
  <c r="F1064" i="133"/>
  <c r="F1063" i="133" s="1"/>
  <c r="F1062" i="133" s="1"/>
  <c r="F1061" i="133" s="1"/>
  <c r="D1063" i="133"/>
  <c r="D1062" i="133" s="1"/>
  <c r="D1061" i="133" s="1"/>
  <c r="D1060" i="133" s="1"/>
  <c r="C1062" i="133"/>
  <c r="C1061" i="133" s="1"/>
  <c r="C1060" i="133" s="1"/>
  <c r="F1050" i="133"/>
  <c r="F1048" i="133"/>
  <c r="F1047" i="133" s="1"/>
  <c r="F1039" i="133" s="1"/>
  <c r="F1038" i="133" s="1"/>
  <c r="F1044" i="133"/>
  <c r="G1040" i="133"/>
  <c r="G1039" i="133" s="1"/>
  <c r="G1038" i="133" s="1"/>
  <c r="F1040" i="133"/>
  <c r="G1036" i="133"/>
  <c r="F1036" i="133"/>
  <c r="D1035" i="133"/>
  <c r="D1034" i="133" s="1"/>
  <c r="D1033" i="133" s="1"/>
  <c r="D1032" i="133" s="1"/>
  <c r="D1031" i="133" s="1"/>
  <c r="D1030" i="133" s="1"/>
  <c r="C1035" i="133"/>
  <c r="C1034" i="133" s="1"/>
  <c r="F1034" i="133"/>
  <c r="F1033" i="133" s="1"/>
  <c r="F1032" i="133" s="1"/>
  <c r="F1031" i="133" s="1"/>
  <c r="C1033" i="133"/>
  <c r="C1032" i="133" s="1"/>
  <c r="C1031" i="133" s="1"/>
  <c r="C1030" i="133" s="1"/>
  <c r="G1030" i="133"/>
  <c r="F1030" i="133"/>
  <c r="F1025" i="133"/>
  <c r="F1023" i="133"/>
  <c r="F1019" i="133"/>
  <c r="G1015" i="133"/>
  <c r="G1014" i="133" s="1"/>
  <c r="G1013" i="133" s="1"/>
  <c r="F1015" i="133"/>
  <c r="G1011" i="133"/>
  <c r="F1011" i="133"/>
  <c r="D1010" i="133"/>
  <c r="D1009" i="133" s="1"/>
  <c r="D1008" i="133" s="1"/>
  <c r="C1010" i="133"/>
  <c r="C1009" i="133" s="1"/>
  <c r="C1008" i="133" s="1"/>
  <c r="C1007" i="133" s="1"/>
  <c r="C1006" i="133" s="1"/>
  <c r="C1005" i="133" s="1"/>
  <c r="F1009" i="133"/>
  <c r="F1008" i="133"/>
  <c r="F1007" i="133"/>
  <c r="F1006" i="133" s="1"/>
  <c r="F1005" i="133" s="1"/>
  <c r="D1007" i="133"/>
  <c r="D1006" i="133" s="1"/>
  <c r="D1005" i="133" s="1"/>
  <c r="G1005" i="133"/>
  <c r="G996" i="133"/>
  <c r="F996" i="133"/>
  <c r="F993" i="133"/>
  <c r="F991" i="133"/>
  <c r="F987" i="133"/>
  <c r="G983" i="133"/>
  <c r="G982" i="133" s="1"/>
  <c r="G981" i="133" s="1"/>
  <c r="F983" i="133"/>
  <c r="G978" i="133"/>
  <c r="G972" i="133" s="1"/>
  <c r="F978" i="133"/>
  <c r="D977" i="133"/>
  <c r="D976" i="133" s="1"/>
  <c r="C977" i="133"/>
  <c r="C976" i="133" s="1"/>
  <c r="C975" i="133" s="1"/>
  <c r="C974" i="133" s="1"/>
  <c r="C973" i="133" s="1"/>
  <c r="C972" i="133" s="1"/>
  <c r="F976" i="133"/>
  <c r="F975" i="133" s="1"/>
  <c r="F974" i="133" s="1"/>
  <c r="F973" i="133" s="1"/>
  <c r="D975" i="133"/>
  <c r="D974" i="133" s="1"/>
  <c r="D973" i="133" s="1"/>
  <c r="D972" i="133" s="1"/>
  <c r="F972" i="133"/>
  <c r="G962" i="133"/>
  <c r="F962" i="133"/>
  <c r="G960" i="133"/>
  <c r="F960" i="133"/>
  <c r="D960" i="133"/>
  <c r="C960" i="133"/>
  <c r="G959" i="133"/>
  <c r="F959" i="133"/>
  <c r="D959" i="133"/>
  <c r="D958" i="133" s="1"/>
  <c r="D957" i="133" s="1"/>
  <c r="D956" i="133" s="1"/>
  <c r="D955" i="133" s="1"/>
  <c r="C959" i="133"/>
  <c r="C958" i="133" s="1"/>
  <c r="C957" i="133" s="1"/>
  <c r="C956" i="133" s="1"/>
  <c r="C955" i="133" s="1"/>
  <c r="F958" i="133"/>
  <c r="G956" i="133"/>
  <c r="G955" i="133" s="1"/>
  <c r="F956" i="133"/>
  <c r="F955" i="133" s="1"/>
  <c r="G950" i="133"/>
  <c r="G946" i="133" s="1"/>
  <c r="F950" i="133"/>
  <c r="G948" i="133"/>
  <c r="F948" i="133"/>
  <c r="D948" i="133"/>
  <c r="C948" i="133"/>
  <c r="C947" i="133" s="1"/>
  <c r="C946" i="133" s="1"/>
  <c r="C945" i="133" s="1"/>
  <c r="C944" i="133" s="1"/>
  <c r="C943" i="133" s="1"/>
  <c r="G947" i="133"/>
  <c r="F947" i="133"/>
  <c r="D947" i="133"/>
  <c r="D946" i="133" s="1"/>
  <c r="F946" i="133"/>
  <c r="G944" i="133"/>
  <c r="G943" i="133" s="1"/>
  <c r="F944" i="133"/>
  <c r="F943" i="133"/>
  <c r="F934" i="133"/>
  <c r="F932" i="133"/>
  <c r="G930" i="133"/>
  <c r="G927" i="133" s="1"/>
  <c r="F930" i="133"/>
  <c r="F927" i="133" s="1"/>
  <c r="F928" i="133"/>
  <c r="F925" i="133"/>
  <c r="F922" i="133"/>
  <c r="F918" i="133"/>
  <c r="G917" i="133"/>
  <c r="G916" i="133" s="1"/>
  <c r="C917" i="133"/>
  <c r="C916" i="133" s="1"/>
  <c r="C915" i="133" s="1"/>
  <c r="F914" i="133"/>
  <c r="F912" i="133" s="1"/>
  <c r="C913" i="133"/>
  <c r="C912" i="133" s="1"/>
  <c r="F909" i="133"/>
  <c r="F907" i="133"/>
  <c r="G905" i="133"/>
  <c r="G902" i="133" s="1"/>
  <c r="G892" i="133" s="1"/>
  <c r="G891" i="133" s="1"/>
  <c r="F905" i="133"/>
  <c r="F903" i="133"/>
  <c r="F900" i="133"/>
  <c r="F897" i="133"/>
  <c r="F893" i="133"/>
  <c r="F889" i="133"/>
  <c r="F887" i="133"/>
  <c r="C887" i="133"/>
  <c r="F886" i="133"/>
  <c r="F885" i="133" s="1"/>
  <c r="F884" i="133" s="1"/>
  <c r="C886" i="133"/>
  <c r="C885" i="133" s="1"/>
  <c r="C883" i="133"/>
  <c r="C882" i="133"/>
  <c r="F872" i="133"/>
  <c r="F870" i="133"/>
  <c r="G868" i="133"/>
  <c r="G865" i="133" s="1"/>
  <c r="G855" i="133" s="1"/>
  <c r="G854" i="133" s="1"/>
  <c r="F868" i="133"/>
  <c r="F866" i="133"/>
  <c r="F863" i="133"/>
  <c r="F860" i="133"/>
  <c r="F856" i="133"/>
  <c r="G852" i="133"/>
  <c r="G850" i="133" s="1"/>
  <c r="F852" i="133"/>
  <c r="F850" i="133" s="1"/>
  <c r="D851" i="133"/>
  <c r="F847" i="133"/>
  <c r="F845" i="133"/>
  <c r="G843" i="133"/>
  <c r="G840" i="133" s="1"/>
  <c r="G830" i="133" s="1"/>
  <c r="G829" i="133" s="1"/>
  <c r="F843" i="133"/>
  <c r="F841" i="133"/>
  <c r="F838" i="133"/>
  <c r="F835" i="133"/>
  <c r="F831" i="133"/>
  <c r="G827" i="133"/>
  <c r="G820" i="133" s="1"/>
  <c r="F827" i="133"/>
  <c r="F825" i="133"/>
  <c r="F824" i="133"/>
  <c r="F823" i="133"/>
  <c r="F822" i="133" s="1"/>
  <c r="D822" i="133"/>
  <c r="D36" i="133" s="1"/>
  <c r="D821" i="133"/>
  <c r="F817" i="133"/>
  <c r="F815" i="133"/>
  <c r="G813" i="133"/>
  <c r="G810" i="133" s="1"/>
  <c r="G800" i="133" s="1"/>
  <c r="G799" i="133" s="1"/>
  <c r="D790" i="133" s="1"/>
  <c r="F813" i="133"/>
  <c r="F811" i="133"/>
  <c r="F808" i="133"/>
  <c r="F805" i="133"/>
  <c r="F801" i="133"/>
  <c r="G797" i="133"/>
  <c r="G790" i="133" s="1"/>
  <c r="F797" i="133"/>
  <c r="F795" i="133"/>
  <c r="F794" i="133" s="1"/>
  <c r="F793" i="133" s="1"/>
  <c r="F792" i="133" s="1"/>
  <c r="D789" i="133"/>
  <c r="G780" i="133"/>
  <c r="G779" i="133"/>
  <c r="G778" i="133" s="1"/>
  <c r="G777" i="133" s="1"/>
  <c r="D773" i="133"/>
  <c r="F765" i="133"/>
  <c r="F763" i="133"/>
  <c r="F758" i="133" s="1"/>
  <c r="F761" i="133"/>
  <c r="G759" i="133"/>
  <c r="F759" i="133"/>
  <c r="G758" i="133"/>
  <c r="G748" i="133" s="1"/>
  <c r="G747" i="133" s="1"/>
  <c r="F756" i="133"/>
  <c r="F753" i="133"/>
  <c r="F749" i="133"/>
  <c r="G745" i="133"/>
  <c r="G743" i="133" s="1"/>
  <c r="F745" i="133"/>
  <c r="D744" i="133"/>
  <c r="F743" i="133"/>
  <c r="F740" i="133"/>
  <c r="F738" i="133"/>
  <c r="F736" i="133"/>
  <c r="G734" i="133"/>
  <c r="G733" i="133" s="1"/>
  <c r="G723" i="133" s="1"/>
  <c r="G722" i="133" s="1"/>
  <c r="F734" i="133"/>
  <c r="F731" i="133"/>
  <c r="F728" i="133"/>
  <c r="F724" i="133"/>
  <c r="G720" i="133"/>
  <c r="G713" i="133" s="1"/>
  <c r="F720" i="133"/>
  <c r="F718" i="133"/>
  <c r="F717" i="133" s="1"/>
  <c r="F716" i="133" s="1"/>
  <c r="F715" i="133" s="1"/>
  <c r="F713" i="133" s="1"/>
  <c r="D714" i="133"/>
  <c r="F710" i="133"/>
  <c r="F708" i="133"/>
  <c r="F706" i="133"/>
  <c r="G704" i="133"/>
  <c r="G703" i="133" s="1"/>
  <c r="G693" i="133" s="1"/>
  <c r="G692" i="133" s="1"/>
  <c r="D682" i="133" s="1"/>
  <c r="F704" i="133"/>
  <c r="F701" i="133"/>
  <c r="F698" i="133"/>
  <c r="F694" i="133"/>
  <c r="G690" i="133"/>
  <c r="G683" i="133" s="1"/>
  <c r="F690" i="133"/>
  <c r="F688" i="133"/>
  <c r="F687" i="133" s="1"/>
  <c r="F686" i="133" s="1"/>
  <c r="F685" i="133" s="1"/>
  <c r="F683" i="133" s="1"/>
  <c r="G673" i="133"/>
  <c r="G672" i="133" s="1"/>
  <c r="G671" i="133" s="1"/>
  <c r="G670" i="133" s="1"/>
  <c r="F673" i="133"/>
  <c r="F672" i="133"/>
  <c r="F671" i="133" s="1"/>
  <c r="F670" i="133" s="1"/>
  <c r="F668" i="133"/>
  <c r="F667" i="133"/>
  <c r="F658" i="133"/>
  <c r="F656" i="133"/>
  <c r="F654" i="133"/>
  <c r="F651" i="133" s="1"/>
  <c r="G652" i="133"/>
  <c r="F652" i="133"/>
  <c r="G651" i="133"/>
  <c r="F649" i="133"/>
  <c r="F646" i="133"/>
  <c r="F642" i="133"/>
  <c r="G641" i="133"/>
  <c r="G640" i="133" s="1"/>
  <c r="G638" i="133"/>
  <c r="G636" i="133" s="1"/>
  <c r="F638" i="133"/>
  <c r="D637" i="133"/>
  <c r="F636" i="133"/>
  <c r="F633" i="133"/>
  <c r="F631" i="133"/>
  <c r="F629" i="133"/>
  <c r="G627" i="133"/>
  <c r="G626" i="133" s="1"/>
  <c r="G616" i="133" s="1"/>
  <c r="G615" i="133" s="1"/>
  <c r="F627" i="133"/>
  <c r="F624" i="133"/>
  <c r="F621" i="133"/>
  <c r="F617" i="133"/>
  <c r="G613" i="133"/>
  <c r="F613" i="133"/>
  <c r="F611" i="133"/>
  <c r="F610" i="133"/>
  <c r="F609" i="133" s="1"/>
  <c r="F608" i="133" s="1"/>
  <c r="F606" i="133" s="1"/>
  <c r="D607" i="133"/>
  <c r="G606" i="133"/>
  <c r="F603" i="133"/>
  <c r="F601" i="133"/>
  <c r="F599" i="133"/>
  <c r="G597" i="133"/>
  <c r="G596" i="133" s="1"/>
  <c r="F597" i="133"/>
  <c r="F594" i="133"/>
  <c r="F591" i="133"/>
  <c r="F587" i="133"/>
  <c r="G586" i="133"/>
  <c r="G585" i="133" s="1"/>
  <c r="F583" i="133"/>
  <c r="F581" i="133"/>
  <c r="F580" i="133"/>
  <c r="F579" i="133"/>
  <c r="F578" i="133" s="1"/>
  <c r="F576" i="133" s="1"/>
  <c r="G566" i="133"/>
  <c r="F566" i="133"/>
  <c r="F565" i="133" s="1"/>
  <c r="F564" i="133" s="1"/>
  <c r="F563" i="133" s="1"/>
  <c r="G565" i="133"/>
  <c r="G564" i="133" s="1"/>
  <c r="G563" i="133" s="1"/>
  <c r="G562" i="133" s="1"/>
  <c r="G561" i="133" s="1"/>
  <c r="G560" i="133" s="1"/>
  <c r="F561" i="133"/>
  <c r="F560" i="133" s="1"/>
  <c r="F551" i="133"/>
  <c r="F549" i="133"/>
  <c r="F547" i="133"/>
  <c r="F544" i="133" s="1"/>
  <c r="F545" i="133"/>
  <c r="F542" i="133"/>
  <c r="G539" i="133"/>
  <c r="G534" i="133" s="1"/>
  <c r="G533" i="133" s="1"/>
  <c r="F539" i="133"/>
  <c r="F535" i="133"/>
  <c r="G531" i="133"/>
  <c r="G529" i="133" s="1"/>
  <c r="F531" i="133"/>
  <c r="F529" i="133" s="1"/>
  <c r="D530" i="133"/>
  <c r="F526" i="133"/>
  <c r="F524" i="133"/>
  <c r="F522" i="133"/>
  <c r="F520" i="133"/>
  <c r="F519" i="133"/>
  <c r="F517" i="133"/>
  <c r="G514" i="133"/>
  <c r="G509" i="133" s="1"/>
  <c r="G508" i="133" s="1"/>
  <c r="D500" i="133" s="1"/>
  <c r="F514" i="133"/>
  <c r="F510" i="133"/>
  <c r="F509" i="133" s="1"/>
  <c r="F508" i="133" s="1"/>
  <c r="G506" i="133"/>
  <c r="G499" i="133" s="1"/>
  <c r="F506" i="133"/>
  <c r="F504" i="133"/>
  <c r="F503" i="133" s="1"/>
  <c r="F502" i="133" s="1"/>
  <c r="F501" i="133" s="1"/>
  <c r="F499" i="133" s="1"/>
  <c r="F496" i="133"/>
  <c r="F494" i="133"/>
  <c r="F489" i="133" s="1"/>
  <c r="F479" i="133" s="1"/>
  <c r="F478" i="133" s="1"/>
  <c r="F492" i="133"/>
  <c r="F490" i="133"/>
  <c r="F487" i="133"/>
  <c r="G486" i="133"/>
  <c r="G484" i="133"/>
  <c r="G479" i="133" s="1"/>
  <c r="G478" i="133" s="1"/>
  <c r="F484" i="133"/>
  <c r="F480" i="133"/>
  <c r="F476" i="133"/>
  <c r="F474" i="133"/>
  <c r="F473" i="133"/>
  <c r="F472" i="133" s="1"/>
  <c r="F471" i="133" s="1"/>
  <c r="F469" i="133" s="1"/>
  <c r="F459" i="133"/>
  <c r="F458" i="133" s="1"/>
  <c r="F455" i="133" s="1"/>
  <c r="F454" i="133" s="1"/>
  <c r="F453" i="133" s="1"/>
  <c r="F452" i="133" s="1"/>
  <c r="F451" i="133" s="1"/>
  <c r="G457" i="133"/>
  <c r="G456" i="133" s="1"/>
  <c r="F456" i="133"/>
  <c r="G455" i="133"/>
  <c r="G454" i="133" s="1"/>
  <c r="G453" i="133" s="1"/>
  <c r="G452" i="133" s="1"/>
  <c r="G451" i="133" s="1"/>
  <c r="F442" i="133"/>
  <c r="F440" i="133"/>
  <c r="F438" i="133"/>
  <c r="F435" i="133" s="1"/>
  <c r="F425" i="133" s="1"/>
  <c r="F424" i="133" s="1"/>
  <c r="F436" i="133"/>
  <c r="F433" i="133"/>
  <c r="G430" i="133"/>
  <c r="G425" i="133" s="1"/>
  <c r="G424" i="133" s="1"/>
  <c r="G423" i="133" s="1"/>
  <c r="G422" i="133" s="1"/>
  <c r="G415" i="133" s="1"/>
  <c r="F430" i="133"/>
  <c r="F426" i="133"/>
  <c r="F422" i="133"/>
  <c r="F420" i="133"/>
  <c r="F419" i="133" s="1"/>
  <c r="D420" i="133"/>
  <c r="D419" i="133" s="1"/>
  <c r="F418" i="133"/>
  <c r="F417" i="133" s="1"/>
  <c r="D418" i="133"/>
  <c r="D417" i="133" s="1"/>
  <c r="D415" i="133" s="1"/>
  <c r="D406" i="133"/>
  <c r="C404" i="133"/>
  <c r="C403" i="133" s="1"/>
  <c r="C402" i="133" s="1"/>
  <c r="D403" i="133"/>
  <c r="D402" i="133" s="1"/>
  <c r="D401" i="133" s="1"/>
  <c r="C400" i="133"/>
  <c r="C399" i="133" s="1"/>
  <c r="F397" i="133"/>
  <c r="F396" i="133" s="1"/>
  <c r="F393" i="133" s="1"/>
  <c r="F392" i="133" s="1"/>
  <c r="F391" i="133" s="1"/>
  <c r="F390" i="133" s="1"/>
  <c r="F389" i="133" s="1"/>
  <c r="D396" i="133"/>
  <c r="D393" i="133" s="1"/>
  <c r="D392" i="133" s="1"/>
  <c r="G395" i="133"/>
  <c r="G394" i="133" s="1"/>
  <c r="G393" i="133" s="1"/>
  <c r="G392" i="133" s="1"/>
  <c r="G391" i="133" s="1"/>
  <c r="G390" i="133" s="1"/>
  <c r="G389" i="133" s="1"/>
  <c r="F394" i="133"/>
  <c r="C379" i="133"/>
  <c r="C377" i="133"/>
  <c r="C375" i="133"/>
  <c r="C373" i="133"/>
  <c r="C370" i="133"/>
  <c r="C367" i="133"/>
  <c r="C363" i="133"/>
  <c r="D361" i="133"/>
  <c r="C359" i="133"/>
  <c r="C357" i="133" s="1"/>
  <c r="C354" i="133"/>
  <c r="C352" i="133"/>
  <c r="C347" i="133" s="1"/>
  <c r="C350" i="133"/>
  <c r="C348" i="133"/>
  <c r="C345" i="133"/>
  <c r="C337" i="133" s="1"/>
  <c r="C336" i="133" s="1"/>
  <c r="C342" i="133"/>
  <c r="C338" i="133"/>
  <c r="D336" i="133"/>
  <c r="C334" i="133"/>
  <c r="C332" i="133"/>
  <c r="C331" i="133" s="1"/>
  <c r="C330" i="133" s="1"/>
  <c r="C329" i="133" s="1"/>
  <c r="C327" i="133" s="1"/>
  <c r="C324" i="133"/>
  <c r="C322" i="133"/>
  <c r="C317" i="133" s="1"/>
  <c r="C320" i="133"/>
  <c r="C318" i="133"/>
  <c r="C315" i="133"/>
  <c r="C312" i="133"/>
  <c r="C308" i="133"/>
  <c r="D306" i="133"/>
  <c r="C304" i="133"/>
  <c r="C302" i="133"/>
  <c r="C301" i="133" s="1"/>
  <c r="C300" i="133" s="1"/>
  <c r="C299" i="133" s="1"/>
  <c r="C297" i="133" s="1"/>
  <c r="F287" i="133"/>
  <c r="F286" i="133" s="1"/>
  <c r="G284" i="133"/>
  <c r="F284" i="133"/>
  <c r="D284" i="133"/>
  <c r="C284" i="133"/>
  <c r="G283" i="133"/>
  <c r="F283" i="133"/>
  <c r="F282" i="133" s="1"/>
  <c r="D283" i="133"/>
  <c r="D282" i="133" s="1"/>
  <c r="D281" i="133" s="1"/>
  <c r="D280" i="133" s="1"/>
  <c r="D279" i="133" s="1"/>
  <c r="C283" i="133"/>
  <c r="G282" i="133"/>
  <c r="C282" i="133"/>
  <c r="G281" i="133"/>
  <c r="G280" i="133" s="1"/>
  <c r="G279" i="133" s="1"/>
  <c r="C281" i="133"/>
  <c r="C280" i="133" s="1"/>
  <c r="F280" i="133"/>
  <c r="F279" i="133"/>
  <c r="C279" i="133"/>
  <c r="D270" i="133"/>
  <c r="C270" i="133"/>
  <c r="C268" i="133"/>
  <c r="C266" i="133"/>
  <c r="C263" i="133" s="1"/>
  <c r="C264" i="133"/>
  <c r="C261" i="133"/>
  <c r="C258" i="133"/>
  <c r="D254" i="133"/>
  <c r="D253" i="133" s="1"/>
  <c r="D252" i="133" s="1"/>
  <c r="C254" i="133"/>
  <c r="C250" i="133"/>
  <c r="C248" i="133"/>
  <c r="C247" i="133" s="1"/>
  <c r="C246" i="133" s="1"/>
  <c r="C245" i="133" s="1"/>
  <c r="C243" i="133" s="1"/>
  <c r="D229" i="133"/>
  <c r="D228" i="133" s="1"/>
  <c r="D227" i="133" s="1"/>
  <c r="C229" i="133"/>
  <c r="C228" i="133"/>
  <c r="C227" i="133" s="1"/>
  <c r="C225" i="133"/>
  <c r="C224" i="133"/>
  <c r="F215" i="133"/>
  <c r="F213" i="133"/>
  <c r="F211" i="133"/>
  <c r="F209" i="133"/>
  <c r="F206" i="133"/>
  <c r="F203" i="133"/>
  <c r="G199" i="133"/>
  <c r="G198" i="133" s="1"/>
  <c r="F199" i="133"/>
  <c r="G197" i="133"/>
  <c r="G196" i="133" s="1"/>
  <c r="G195" i="133" s="1"/>
  <c r="G188" i="133" s="1"/>
  <c r="F195" i="133"/>
  <c r="F193" i="133"/>
  <c r="D193" i="133"/>
  <c r="D192" i="133" s="1"/>
  <c r="D191" i="133" s="1"/>
  <c r="D190" i="133" s="1"/>
  <c r="D189" i="133" s="1"/>
  <c r="D188" i="133" s="1"/>
  <c r="C193" i="133"/>
  <c r="C192" i="133" s="1"/>
  <c r="C191" i="133" s="1"/>
  <c r="F192" i="133"/>
  <c r="F191" i="133" s="1"/>
  <c r="F190" i="133" s="1"/>
  <c r="F188" i="133" s="1"/>
  <c r="C189" i="133"/>
  <c r="C188" i="133" s="1"/>
  <c r="F185" i="133"/>
  <c r="F183" i="133"/>
  <c r="F181" i="133"/>
  <c r="F179" i="133"/>
  <c r="F176" i="133"/>
  <c r="F173" i="133"/>
  <c r="G169" i="133"/>
  <c r="G168" i="133" s="1"/>
  <c r="G167" i="133" s="1"/>
  <c r="F169" i="133"/>
  <c r="G165" i="133"/>
  <c r="G158" i="133" s="1"/>
  <c r="F165" i="133"/>
  <c r="F163" i="133"/>
  <c r="D163" i="133"/>
  <c r="D162" i="133" s="1"/>
  <c r="D161" i="133" s="1"/>
  <c r="D160" i="133" s="1"/>
  <c r="D159" i="133" s="1"/>
  <c r="D158" i="133" s="1"/>
  <c r="C163" i="133"/>
  <c r="C162" i="133" s="1"/>
  <c r="C161" i="133" s="1"/>
  <c r="F162" i="133"/>
  <c r="F161" i="133" s="1"/>
  <c r="F160" i="133" s="1"/>
  <c r="F158" i="133" s="1"/>
  <c r="C159" i="133"/>
  <c r="C158" i="133"/>
  <c r="G147" i="133"/>
  <c r="G146" i="133" s="1"/>
  <c r="G145" i="133" s="1"/>
  <c r="D147" i="133"/>
  <c r="D146" i="133" s="1"/>
  <c r="D145" i="133" s="1"/>
  <c r="C147" i="133"/>
  <c r="C146" i="133"/>
  <c r="C145" i="133" s="1"/>
  <c r="G143" i="133"/>
  <c r="G142" i="133" s="1"/>
  <c r="D143" i="133"/>
  <c r="C143" i="133"/>
  <c r="D142" i="133"/>
  <c r="C142" i="133"/>
  <c r="G138" i="133"/>
  <c r="D138" i="133"/>
  <c r="D137" i="133" s="1"/>
  <c r="D136" i="133" s="1"/>
  <c r="C138" i="133"/>
  <c r="C137" i="133" s="1"/>
  <c r="C136" i="133" s="1"/>
  <c r="G137" i="133"/>
  <c r="G136" i="133" s="1"/>
  <c r="G134" i="133"/>
  <c r="G133" i="133" s="1"/>
  <c r="D134" i="133"/>
  <c r="D133" i="133" s="1"/>
  <c r="C134" i="133"/>
  <c r="C133" i="133" s="1"/>
  <c r="F125" i="133"/>
  <c r="F124" i="133" s="1"/>
  <c r="F122" i="133"/>
  <c r="G118" i="133"/>
  <c r="G117" i="133" s="1"/>
  <c r="G116" i="133" s="1"/>
  <c r="F118" i="133"/>
  <c r="D118" i="133"/>
  <c r="D117" i="133" s="1"/>
  <c r="C118" i="133"/>
  <c r="C117" i="133" s="1"/>
  <c r="C116" i="133" s="1"/>
  <c r="D116" i="133"/>
  <c r="G114" i="133"/>
  <c r="G113" i="133" s="1"/>
  <c r="F114" i="133"/>
  <c r="F113" i="133" s="1"/>
  <c r="D114" i="133"/>
  <c r="D113" i="133" s="1"/>
  <c r="C114" i="133"/>
  <c r="C113" i="133" s="1"/>
  <c r="G104" i="133"/>
  <c r="F104" i="133"/>
  <c r="F102" i="133"/>
  <c r="F100" i="133"/>
  <c r="F98" i="133"/>
  <c r="F95" i="133"/>
  <c r="F92" i="133"/>
  <c r="F88" i="133"/>
  <c r="G86" i="133"/>
  <c r="G85" i="133" s="1"/>
  <c r="G84" i="133" s="1"/>
  <c r="G77" i="133" s="1"/>
  <c r="F84" i="133"/>
  <c r="F82" i="133"/>
  <c r="F81" i="133" s="1"/>
  <c r="F80" i="133" s="1"/>
  <c r="F79" i="133" s="1"/>
  <c r="F77" i="133" s="1"/>
  <c r="D82" i="133"/>
  <c r="D81" i="133" s="1"/>
  <c r="D80" i="133" s="1"/>
  <c r="D79" i="133" s="1"/>
  <c r="D78" i="133" s="1"/>
  <c r="D77" i="133" s="1"/>
  <c r="C82" i="133"/>
  <c r="C81" i="133" s="1"/>
  <c r="C80" i="133" s="1"/>
  <c r="C78" i="133"/>
  <c r="C77" i="133" s="1"/>
  <c r="D67" i="133"/>
  <c r="D66" i="133" s="1"/>
  <c r="D65" i="133" s="1"/>
  <c r="D64" i="133" s="1"/>
  <c r="D63" i="133" s="1"/>
  <c r="D62" i="133" s="1"/>
  <c r="C67" i="133"/>
  <c r="C66" i="133" s="1"/>
  <c r="C65" i="133" s="1"/>
  <c r="G66" i="133"/>
  <c r="G65" i="133" s="1"/>
  <c r="G64" i="133" s="1"/>
  <c r="G63" i="133" s="1"/>
  <c r="G62" i="133" s="1"/>
  <c r="C63" i="133"/>
  <c r="C62" i="133" s="1"/>
  <c r="G56" i="133"/>
  <c r="F56" i="133"/>
  <c r="F54" i="133"/>
  <c r="F50" i="133"/>
  <c r="F49" i="133" s="1"/>
  <c r="D50" i="133"/>
  <c r="D49" i="133" s="1"/>
  <c r="D48" i="133" s="1"/>
  <c r="C50" i="133"/>
  <c r="C49" i="133" s="1"/>
  <c r="C48" i="133" s="1"/>
  <c r="G48" i="133"/>
  <c r="G47" i="133" s="1"/>
  <c r="G46" i="133" s="1"/>
  <c r="G45" i="133" s="1"/>
  <c r="C46" i="133"/>
  <c r="C45" i="133" s="1"/>
  <c r="G37" i="133"/>
  <c r="D37" i="133"/>
  <c r="G36" i="133"/>
  <c r="G15" i="133"/>
  <c r="D23" i="133" l="1"/>
  <c r="G23" i="133"/>
  <c r="D47" i="133"/>
  <c r="D46" i="133" s="1"/>
  <c r="D45" i="133" s="1"/>
  <c r="F48" i="133"/>
  <c r="F47" i="133" s="1"/>
  <c r="F46" i="133" s="1"/>
  <c r="F45" i="133" s="1"/>
  <c r="F882" i="133"/>
  <c r="D945" i="133"/>
  <c r="D944" i="133" s="1"/>
  <c r="D943" i="133" s="1"/>
  <c r="D15" i="133"/>
  <c r="G32" i="133"/>
  <c r="D32" i="133"/>
  <c r="D24" i="133"/>
  <c r="G24" i="133"/>
  <c r="G669" i="133"/>
  <c r="G668" i="133" s="1"/>
  <c r="G667" i="133" s="1"/>
  <c r="D667" i="133"/>
  <c r="D918" i="133"/>
  <c r="D917" i="133" s="1"/>
  <c r="D916" i="133" s="1"/>
  <c r="D915" i="133" s="1"/>
  <c r="G915" i="133"/>
  <c r="G914" i="133" s="1"/>
  <c r="G912" i="133" s="1"/>
  <c r="F982" i="133"/>
  <c r="F981" i="133" s="1"/>
  <c r="C372" i="133"/>
  <c r="F1060" i="133"/>
  <c r="C1323" i="133"/>
  <c r="C1322" i="133" s="1"/>
  <c r="F178" i="133"/>
  <c r="F168" i="133" s="1"/>
  <c r="F167" i="133" s="1"/>
  <c r="D451" i="133"/>
  <c r="F596" i="133"/>
  <c r="F586" i="133" s="1"/>
  <c r="F585" i="133" s="1"/>
  <c r="F626" i="133"/>
  <c r="F616" i="133" s="1"/>
  <c r="F615" i="133" s="1"/>
  <c r="F790" i="133"/>
  <c r="F990" i="133"/>
  <c r="C1129" i="133"/>
  <c r="C1128" i="133" s="1"/>
  <c r="D1203" i="133"/>
  <c r="C1229" i="133"/>
  <c r="C1228" i="133" s="1"/>
  <c r="C1103" i="133"/>
  <c r="C1102" i="133" s="1"/>
  <c r="C307" i="133"/>
  <c r="C306" i="133" s="1"/>
  <c r="F415" i="133"/>
  <c r="F820" i="133"/>
  <c r="C1237" i="133"/>
  <c r="C1289" i="133"/>
  <c r="C253" i="133"/>
  <c r="C252" i="133" s="1"/>
  <c r="D33" i="133"/>
  <c r="G33" i="133"/>
  <c r="F534" i="133"/>
  <c r="F533" i="133" s="1"/>
  <c r="F810" i="133"/>
  <c r="F800" i="133" s="1"/>
  <c r="F799" i="133" s="1"/>
  <c r="F840" i="133"/>
  <c r="F902" i="133"/>
  <c r="F892" i="133" s="1"/>
  <c r="F891" i="133" s="1"/>
  <c r="G958" i="133"/>
  <c r="C1169" i="133"/>
  <c r="C1161" i="133" s="1"/>
  <c r="C1160" i="133" s="1"/>
  <c r="C1203" i="133"/>
  <c r="C1317" i="133"/>
  <c r="C362" i="133"/>
  <c r="C361" i="133" s="1"/>
  <c r="G19" i="133"/>
  <c r="D19" i="133"/>
  <c r="G477" i="133"/>
  <c r="G476" i="133" s="1"/>
  <c r="G469" i="133" s="1"/>
  <c r="D468" i="133"/>
  <c r="D1408" i="133"/>
  <c r="D1407" i="133" s="1"/>
  <c r="D1406" i="133" s="1"/>
  <c r="G16" i="133"/>
  <c r="D16" i="133"/>
  <c r="D400" i="133"/>
  <c r="D399" i="133" s="1"/>
  <c r="D391" i="133"/>
  <c r="D390" i="133" s="1"/>
  <c r="D389" i="133" s="1"/>
  <c r="F208" i="133"/>
  <c r="F198" i="133" s="1"/>
  <c r="F197" i="133" s="1"/>
  <c r="G890" i="133"/>
  <c r="G889" i="133" s="1"/>
  <c r="G882" i="133" s="1"/>
  <c r="D888" i="133"/>
  <c r="D887" i="133" s="1"/>
  <c r="D886" i="133" s="1"/>
  <c r="D885" i="133" s="1"/>
  <c r="G584" i="133"/>
  <c r="G583" i="133" s="1"/>
  <c r="G576" i="133" s="1"/>
  <c r="D575" i="133"/>
  <c r="G776" i="133"/>
  <c r="G775" i="133" s="1"/>
  <c r="G774" i="133" s="1"/>
  <c r="D774" i="133"/>
  <c r="F97" i="133"/>
  <c r="F87" i="133" s="1"/>
  <c r="F86" i="133" s="1"/>
  <c r="F117" i="133"/>
  <c r="F116" i="133" s="1"/>
  <c r="F693" i="133"/>
  <c r="F692" i="133" s="1"/>
  <c r="G13" i="133"/>
  <c r="D914" i="133"/>
  <c r="D913" i="133" s="1"/>
  <c r="D912" i="133" s="1"/>
  <c r="D13" i="133"/>
  <c r="F865" i="133"/>
  <c r="F855" i="133" s="1"/>
  <c r="F854" i="133" s="1"/>
  <c r="D560" i="133"/>
  <c r="D31" i="133" s="1"/>
  <c r="F703" i="133"/>
  <c r="F1389" i="133"/>
  <c r="F1388" i="133" s="1"/>
  <c r="F641" i="133"/>
  <c r="F640" i="133" s="1"/>
  <c r="F733" i="133"/>
  <c r="F723" i="133" s="1"/>
  <c r="F722" i="133" s="1"/>
  <c r="F748" i="133"/>
  <c r="F747" i="133" s="1"/>
  <c r="F830" i="133"/>
  <c r="F829" i="133" s="1"/>
  <c r="F917" i="133"/>
  <c r="F916" i="133" s="1"/>
  <c r="F1022" i="133"/>
  <c r="C1308" i="133"/>
  <c r="F1014" i="133"/>
  <c r="F1013" i="133" s="1"/>
  <c r="F1070" i="133"/>
  <c r="F1069" i="133" s="1"/>
  <c r="C1300" i="133"/>
  <c r="C1299" i="133" s="1"/>
  <c r="G31" i="133" l="1"/>
  <c r="D884" i="133"/>
  <c r="D883" i="133" s="1"/>
  <c r="D882" i="133" s="1"/>
  <c r="D12" i="133"/>
  <c r="G12" i="133"/>
  <c r="G35" i="133"/>
  <c r="D35" i="133"/>
  <c r="E131" i="161"/>
  <c r="E135" i="160"/>
  <c r="E143" i="160" s="1"/>
  <c r="G85" i="159"/>
  <c r="F85" i="159"/>
  <c r="G77" i="159"/>
  <c r="F77" i="159"/>
  <c r="E135" i="158"/>
  <c r="E143" i="158" s="1"/>
  <c r="E135" i="156"/>
  <c r="E143" i="156" s="1"/>
  <c r="C469" i="154" l="1"/>
  <c r="C465" i="154"/>
  <c r="C463" i="154"/>
  <c r="D460" i="154"/>
  <c r="D455" i="154" s="1"/>
  <c r="D454" i="154" s="1"/>
  <c r="C460" i="154"/>
  <c r="C456" i="154"/>
  <c r="C455" i="154" s="1"/>
  <c r="C454" i="154"/>
  <c r="C471" i="154" s="1"/>
  <c r="C472" i="154" s="1"/>
  <c r="C473" i="154" s="1"/>
  <c r="C474" i="154" s="1"/>
  <c r="C449" i="154"/>
  <c r="D448" i="154"/>
  <c r="C448" i="154"/>
  <c r="C441" i="154"/>
  <c r="C438" i="154"/>
  <c r="C437" i="154"/>
  <c r="C435" i="154"/>
  <c r="D432" i="154"/>
  <c r="D427" i="154" s="1"/>
  <c r="D426" i="154" s="1"/>
  <c r="C432" i="154"/>
  <c r="C428" i="154"/>
  <c r="C427" i="154"/>
  <c r="C426" i="154" s="1"/>
  <c r="C421" i="154"/>
  <c r="C420" i="154" s="1"/>
  <c r="D420" i="154"/>
  <c r="C418" i="154"/>
  <c r="C416" i="154" s="1"/>
  <c r="C413" i="154"/>
  <c r="C410" i="154"/>
  <c r="C409" i="154" s="1"/>
  <c r="C407" i="154"/>
  <c r="D404" i="154"/>
  <c r="C404" i="154"/>
  <c r="C399" i="154"/>
  <c r="D398" i="154"/>
  <c r="D397" i="154" s="1"/>
  <c r="C392" i="154"/>
  <c r="C391" i="154" s="1"/>
  <c r="D391" i="154"/>
  <c r="C382" i="154"/>
  <c r="C380" i="154"/>
  <c r="C377" i="154"/>
  <c r="C376" i="154" s="1"/>
  <c r="C373" i="154" s="1"/>
  <c r="C372" i="154" s="1"/>
  <c r="D374" i="154"/>
  <c r="D373" i="154" s="1"/>
  <c r="C374" i="154"/>
  <c r="D372" i="154"/>
  <c r="C370" i="154"/>
  <c r="C368" i="154"/>
  <c r="D367" i="154"/>
  <c r="D366" i="154" s="1"/>
  <c r="D365" i="154" s="1"/>
  <c r="D355" i="154" s="1"/>
  <c r="C366" i="154"/>
  <c r="C365" i="154"/>
  <c r="C363" i="154"/>
  <c r="C362" i="154"/>
  <c r="C361" i="154"/>
  <c r="C359" i="154"/>
  <c r="C358" i="154" s="1"/>
  <c r="C357" i="154" s="1"/>
  <c r="C356" i="154" s="1"/>
  <c r="C355" i="154" s="1"/>
  <c r="C379" i="154" s="1"/>
  <c r="C347" i="154"/>
  <c r="C345" i="154" s="1"/>
  <c r="D342" i="154"/>
  <c r="C342" i="154"/>
  <c r="D341" i="154"/>
  <c r="C341" i="154"/>
  <c r="C338" i="154" s="1"/>
  <c r="C337" i="154" s="1"/>
  <c r="C339" i="154"/>
  <c r="D338" i="154"/>
  <c r="D337" i="154"/>
  <c r="D336" i="154"/>
  <c r="D335" i="154" s="1"/>
  <c r="D331" i="154" s="1"/>
  <c r="D330" i="154" s="1"/>
  <c r="D320" i="154" s="1"/>
  <c r="C335" i="154"/>
  <c r="C331" i="154" s="1"/>
  <c r="C330" i="154" s="1"/>
  <c r="C333" i="154"/>
  <c r="C332" i="154"/>
  <c r="C328" i="154"/>
  <c r="C327" i="154"/>
  <c r="C326" i="154" s="1"/>
  <c r="C324" i="154"/>
  <c r="C323" i="154" s="1"/>
  <c r="C322" i="154"/>
  <c r="C321" i="154" s="1"/>
  <c r="F312" i="154"/>
  <c r="F310" i="154"/>
  <c r="F306" i="154"/>
  <c r="F304" i="154"/>
  <c r="F303" i="154" s="1"/>
  <c r="C301" i="154"/>
  <c r="F300" i="154"/>
  <c r="C299" i="154"/>
  <c r="F298" i="154"/>
  <c r="F297" i="154" s="1"/>
  <c r="F296" i="154" s="1"/>
  <c r="G296" i="154"/>
  <c r="D296" i="154"/>
  <c r="C296" i="154"/>
  <c r="C295" i="154"/>
  <c r="C292" i="154" s="1"/>
  <c r="C291" i="154" s="1"/>
  <c r="G293" i="154"/>
  <c r="F293" i="154"/>
  <c r="F292" i="154" s="1"/>
  <c r="C293" i="154"/>
  <c r="G292" i="154"/>
  <c r="G288" i="154" s="1"/>
  <c r="G287" i="154" s="1"/>
  <c r="G274" i="154" s="1"/>
  <c r="G309" i="154" s="1"/>
  <c r="G310" i="154" s="1"/>
  <c r="G311" i="154" s="1"/>
  <c r="G312" i="154" s="1"/>
  <c r="D292" i="154"/>
  <c r="D291" i="154"/>
  <c r="D298" i="154" s="1"/>
  <c r="D299" i="154" s="1"/>
  <c r="D300" i="154" s="1"/>
  <c r="D301" i="154" s="1"/>
  <c r="F290" i="154"/>
  <c r="F289" i="154" s="1"/>
  <c r="F288" i="154" s="1"/>
  <c r="F287" i="154" s="1"/>
  <c r="C289" i="154"/>
  <c r="C285" i="154" s="1"/>
  <c r="C284" i="154" s="1"/>
  <c r="C287" i="154"/>
  <c r="C286" i="154"/>
  <c r="F285" i="154"/>
  <c r="F282" i="154"/>
  <c r="C282" i="154"/>
  <c r="C281" i="154" s="1"/>
  <c r="C280" i="154" s="1"/>
  <c r="F281" i="154"/>
  <c r="F280" i="154" s="1"/>
  <c r="F278" i="154"/>
  <c r="F277" i="154" s="1"/>
  <c r="C278" i="154"/>
  <c r="C277" i="154"/>
  <c r="C276" i="154" s="1"/>
  <c r="F276" i="154"/>
  <c r="F275" i="154" s="1"/>
  <c r="C261" i="154"/>
  <c r="C257" i="154"/>
  <c r="C255" i="154"/>
  <c r="C252" i="154"/>
  <c r="C248" i="154"/>
  <c r="C247" i="154"/>
  <c r="C246" i="154" s="1"/>
  <c r="D246" i="154"/>
  <c r="C241" i="154"/>
  <c r="C240" i="154" s="1"/>
  <c r="C263" i="154" s="1"/>
  <c r="C264" i="154" s="1"/>
  <c r="C265" i="154" s="1"/>
  <c r="C266" i="154" s="1"/>
  <c r="D240" i="154"/>
  <c r="D263" i="154" s="1"/>
  <c r="D264" i="154" s="1"/>
  <c r="D265" i="154" s="1"/>
  <c r="D266" i="154" s="1"/>
  <c r="D235" i="154"/>
  <c r="D236" i="154" s="1"/>
  <c r="D237" i="154" s="1"/>
  <c r="D238" i="154" s="1"/>
  <c r="C233" i="154"/>
  <c r="C230" i="154"/>
  <c r="C229" i="154"/>
  <c r="C227" i="154"/>
  <c r="C224" i="154"/>
  <c r="C219" i="154" s="1"/>
  <c r="C218" i="154" s="1"/>
  <c r="C220" i="154"/>
  <c r="D218" i="154"/>
  <c r="C213" i="154"/>
  <c r="C212" i="154" s="1"/>
  <c r="D212" i="154"/>
  <c r="C210" i="154"/>
  <c r="C208" i="154"/>
  <c r="C205" i="154"/>
  <c r="C202" i="154"/>
  <c r="C201" i="154" s="1"/>
  <c r="C199" i="154"/>
  <c r="C196" i="154"/>
  <c r="C191" i="154"/>
  <c r="D189" i="154"/>
  <c r="C184" i="154"/>
  <c r="D183" i="154"/>
  <c r="C183" i="154"/>
  <c r="C174" i="154"/>
  <c r="C172" i="154" s="1"/>
  <c r="C169" i="154"/>
  <c r="C168" i="154" s="1"/>
  <c r="C166" i="154"/>
  <c r="C165" i="154" s="1"/>
  <c r="C164" i="154" s="1"/>
  <c r="D164" i="154"/>
  <c r="C162" i="154"/>
  <c r="D160" i="154"/>
  <c r="D159" i="154" s="1"/>
  <c r="D158" i="154" s="1"/>
  <c r="D157" i="154" s="1"/>
  <c r="C160" i="154"/>
  <c r="C159" i="154" s="1"/>
  <c r="C158" i="154" s="1"/>
  <c r="C157" i="154" s="1"/>
  <c r="C155" i="154"/>
  <c r="C154" i="154"/>
  <c r="C153" i="154" s="1"/>
  <c r="C151" i="154"/>
  <c r="C150" i="154" s="1"/>
  <c r="C149" i="154"/>
  <c r="D147" i="154"/>
  <c r="D171" i="154" s="1"/>
  <c r="D172" i="154" s="1"/>
  <c r="D173" i="154" s="1"/>
  <c r="D174" i="154" s="1"/>
  <c r="D136" i="154"/>
  <c r="D137" i="154" s="1"/>
  <c r="D138" i="154" s="1"/>
  <c r="D139" i="154" s="1"/>
  <c r="C134" i="154"/>
  <c r="C130" i="154"/>
  <c r="C128" i="154"/>
  <c r="C125" i="154"/>
  <c r="C121" i="154"/>
  <c r="D119" i="154"/>
  <c r="C114" i="154"/>
  <c r="C113" i="154" s="1"/>
  <c r="D113" i="154"/>
  <c r="C106" i="154"/>
  <c r="C103" i="154"/>
  <c r="C102" i="154" s="1"/>
  <c r="C100" i="154"/>
  <c r="C97" i="154"/>
  <c r="C93" i="154"/>
  <c r="D91" i="154"/>
  <c r="C86" i="154"/>
  <c r="C85" i="154" s="1"/>
  <c r="D85" i="154"/>
  <c r="D83" i="154"/>
  <c r="D81" i="154" s="1"/>
  <c r="C83" i="154"/>
  <c r="C81" i="154" s="1"/>
  <c r="C78" i="154"/>
  <c r="C75" i="154"/>
  <c r="C74" i="154" s="1"/>
  <c r="C72" i="154"/>
  <c r="C69" i="154"/>
  <c r="C64" i="154"/>
  <c r="D62" i="154"/>
  <c r="C57" i="154"/>
  <c r="D56" i="154"/>
  <c r="C56" i="154"/>
  <c r="C47" i="154"/>
  <c r="C45" i="154" s="1"/>
  <c r="C41" i="154"/>
  <c r="C38" i="154" s="1"/>
  <c r="C39" i="154"/>
  <c r="C35" i="154"/>
  <c r="C33" i="154"/>
  <c r="D31" i="154"/>
  <c r="C28" i="154"/>
  <c r="C27" i="154" s="1"/>
  <c r="D25" i="154"/>
  <c r="C25" i="154"/>
  <c r="C24" i="154" s="1"/>
  <c r="C23" i="154" s="1"/>
  <c r="C22" i="154" s="1"/>
  <c r="D24" i="154"/>
  <c r="D23" i="154" s="1"/>
  <c r="D22" i="154" s="1"/>
  <c r="D9" i="154" s="1"/>
  <c r="D44" i="154" s="1"/>
  <c r="D45" i="154" s="1"/>
  <c r="D46" i="154" s="1"/>
  <c r="D47" i="154" s="1"/>
  <c r="C20" i="154"/>
  <c r="C16" i="154" s="1"/>
  <c r="C15" i="154" s="1"/>
  <c r="C17" i="154"/>
  <c r="C13" i="154"/>
  <c r="C12" i="154" s="1"/>
  <c r="C11" i="154"/>
  <c r="C10" i="154" s="1"/>
  <c r="C136" i="154" l="1"/>
  <c r="C137" i="154" s="1"/>
  <c r="C138" i="154" s="1"/>
  <c r="C139" i="154" s="1"/>
  <c r="C207" i="154"/>
  <c r="C235" i="154"/>
  <c r="C236" i="154" s="1"/>
  <c r="C237" i="154" s="1"/>
  <c r="C238" i="154" s="1"/>
  <c r="F274" i="154"/>
  <c r="F309" i="154" s="1"/>
  <c r="C9" i="154"/>
  <c r="C44" i="154" s="1"/>
  <c r="C32" i="154"/>
  <c r="C31" i="154" s="1"/>
  <c r="C63" i="154"/>
  <c r="C62" i="154" s="1"/>
  <c r="C80" i="154" s="1"/>
  <c r="C147" i="154"/>
  <c r="C171" i="154" s="1"/>
  <c r="C148" i="154"/>
  <c r="C190" i="154"/>
  <c r="C189" i="154" s="1"/>
  <c r="C275" i="154"/>
  <c r="C274" i="154"/>
  <c r="C298" i="154" s="1"/>
  <c r="C320" i="154"/>
  <c r="C344" i="154" s="1"/>
  <c r="D80" i="154"/>
  <c r="C92" i="154"/>
  <c r="C91" i="154" s="1"/>
  <c r="C108" i="154" s="1"/>
  <c r="C109" i="154" s="1"/>
  <c r="C110" i="154" s="1"/>
  <c r="C111" i="154" s="1"/>
  <c r="D207" i="154"/>
  <c r="D209" i="154" s="1"/>
  <c r="D210" i="154" s="1"/>
  <c r="D208" i="154" s="1"/>
  <c r="C398" i="154"/>
  <c r="C397" i="154" s="1"/>
  <c r="C415" i="154" s="1"/>
  <c r="D108" i="154"/>
  <c r="D109" i="154" s="1"/>
  <c r="D110" i="154" s="1"/>
  <c r="D111" i="154" s="1"/>
  <c r="C120" i="154"/>
  <c r="C119" i="154" s="1"/>
  <c r="C443" i="154"/>
  <c r="C444" i="154" s="1"/>
  <c r="C445" i="154" s="1"/>
  <c r="C446" i="154" s="1"/>
  <c r="D782" i="127" l="1"/>
  <c r="D760" i="127"/>
  <c r="D736" i="127"/>
  <c r="D696" i="127"/>
  <c r="D677" i="127"/>
  <c r="D611" i="127"/>
  <c r="A108" i="140"/>
  <c r="A10" i="140"/>
  <c r="A16" i="140" s="1"/>
  <c r="G66" i="155"/>
  <c r="G65" i="155" s="1"/>
  <c r="F66" i="155"/>
  <c r="F65" i="155" s="1"/>
  <c r="F64" i="155" s="1"/>
  <c r="F63" i="155" s="1"/>
  <c r="D66" i="155"/>
  <c r="D65" i="155" s="1"/>
  <c r="D64" i="155" s="1"/>
  <c r="D63" i="155" s="1"/>
  <c r="C66" i="155"/>
  <c r="C65" i="155"/>
  <c r="C64" i="155"/>
  <c r="C63" i="155" s="1"/>
  <c r="G64" i="155"/>
  <c r="G63" i="155" s="1"/>
  <c r="G62" i="155"/>
  <c r="F62" i="155"/>
  <c r="D62" i="155"/>
  <c r="C62" i="155"/>
  <c r="G61" i="155"/>
  <c r="G60" i="155" s="1"/>
  <c r="F61" i="155"/>
  <c r="D61" i="155"/>
  <c r="C61" i="155"/>
  <c r="F60" i="155"/>
  <c r="D60" i="155"/>
  <c r="C60" i="155"/>
  <c r="G51" i="155"/>
  <c r="G50" i="155" s="1"/>
  <c r="G49" i="155" s="1"/>
  <c r="G48" i="155" s="1"/>
  <c r="F51" i="155"/>
  <c r="F50" i="155" s="1"/>
  <c r="F49" i="155" s="1"/>
  <c r="F48" i="155" s="1"/>
  <c r="D51" i="155"/>
  <c r="C51" i="155"/>
  <c r="C50" i="155" s="1"/>
  <c r="C49" i="155" s="1"/>
  <c r="C48" i="155" s="1"/>
  <c r="D50" i="155"/>
  <c r="D49" i="155" s="1"/>
  <c r="D48" i="155" s="1"/>
  <c r="G47" i="155"/>
  <c r="F47" i="155"/>
  <c r="F46" i="155" s="1"/>
  <c r="F45" i="155" s="1"/>
  <c r="D47" i="155"/>
  <c r="D46" i="155" s="1"/>
  <c r="D45" i="155" s="1"/>
  <c r="C47" i="155"/>
  <c r="G46" i="155"/>
  <c r="G45" i="155" s="1"/>
  <c r="C46" i="155"/>
  <c r="C45" i="155" s="1"/>
  <c r="A81" i="143"/>
  <c r="A126" i="143" s="1"/>
  <c r="A64" i="142" s="1"/>
  <c r="A66" i="137" s="1"/>
  <c r="A145" i="137" s="1"/>
  <c r="A65" i="149" s="1"/>
  <c r="A138" i="135" s="1"/>
  <c r="A244" i="135" s="1"/>
  <c r="A77" i="108" s="1"/>
  <c r="A129" i="108" s="1"/>
  <c r="A220" i="108" s="1"/>
  <c r="A272" i="108" s="1"/>
  <c r="A63" i="126" s="1"/>
  <c r="A141" i="126" s="1"/>
  <c r="A200" i="126" s="1"/>
  <c r="A302" i="126" s="1"/>
  <c r="A416" i="126" s="1"/>
  <c r="A503" i="126" s="1"/>
  <c r="A578" i="126" s="1"/>
  <c r="A90" i="129" s="1"/>
  <c r="A178" i="129" s="1"/>
  <c r="A230" i="129" s="1"/>
  <c r="A337" i="129" s="1"/>
  <c r="A457" i="129" s="1"/>
  <c r="A523" i="129" s="1"/>
  <c r="A605" i="129" s="1"/>
  <c r="A732" i="129" s="1"/>
  <c r="A815" i="129" s="1"/>
  <c r="A882" i="129" s="1"/>
  <c r="A75" i="127" s="1"/>
  <c r="A152" i="127" s="1"/>
  <c r="A236" i="127" s="1"/>
  <c r="A294" i="127" s="1"/>
  <c r="A353" i="127" s="1"/>
  <c r="A442" i="127" s="1"/>
  <c r="A506" i="127" s="1"/>
  <c r="A564" i="127" s="1"/>
  <c r="A661" i="127" s="1"/>
  <c r="A753" i="127" s="1"/>
  <c r="A42" i="143"/>
  <c r="A105" i="143" s="1"/>
  <c r="A42" i="142" s="1"/>
  <c r="A41" i="137" s="1"/>
  <c r="A87" i="137" s="1"/>
  <c r="A42" i="149" s="1"/>
  <c r="A42" i="135" s="1"/>
  <c r="A217" i="135" s="1"/>
  <c r="A42" i="108" s="1"/>
  <c r="A107" i="108" s="1"/>
  <c r="A201" i="108" s="1"/>
  <c r="A250" i="108" s="1"/>
  <c r="A42" i="126" s="1"/>
  <c r="A91" i="126" s="1"/>
  <c r="A179" i="126" s="1"/>
  <c r="A262" i="126" s="1"/>
  <c r="A347" i="126" s="1"/>
  <c r="A461" i="126" s="1"/>
  <c r="A548" i="126" s="1"/>
  <c r="A42" i="129" s="1"/>
  <c r="A149" i="129" s="1"/>
  <c r="A211" i="129" s="1"/>
  <c r="A315" i="129" s="1"/>
  <c r="A422" i="129" s="1"/>
  <c r="A490" i="129" s="1"/>
  <c r="A556" i="129" s="1"/>
  <c r="A690" i="129" s="1"/>
  <c r="A790" i="129" s="1"/>
  <c r="A850" i="129" s="1"/>
  <c r="A41" i="127" s="1"/>
  <c r="A103" i="127" s="1"/>
  <c r="A201" i="127" s="1"/>
  <c r="A264" i="127" s="1"/>
  <c r="A322" i="127" s="1"/>
  <c r="A381" i="127" s="1"/>
  <c r="A470" i="127" s="1"/>
  <c r="A534" i="127" s="1"/>
  <c r="A597" i="127" s="1"/>
  <c r="A730" i="127" s="1"/>
  <c r="A802" i="127" s="1"/>
  <c r="A852" i="127" s="1"/>
  <c r="A876" i="127" s="1"/>
  <c r="A898" i="127" s="1"/>
  <c r="A922" i="127" s="1"/>
  <c r="A946" i="127" s="1"/>
  <c r="A965" i="127" s="1"/>
  <c r="A989" i="127" s="1"/>
  <c r="A1011" i="127" s="1"/>
  <c r="A1033" i="127" s="1"/>
  <c r="A1056" i="127" s="1"/>
  <c r="A1078" i="127" s="1"/>
  <c r="C1055" i="132"/>
  <c r="G1051" i="132"/>
  <c r="G1050" i="132" s="1"/>
  <c r="G1049" i="132" s="1"/>
  <c r="D1051" i="132"/>
  <c r="D1050" i="132" s="1"/>
  <c r="D1049" i="132" s="1"/>
  <c r="C1051" i="132"/>
  <c r="C1050" i="132" s="1"/>
  <c r="C1049" i="132" s="1"/>
  <c r="G1047" i="132"/>
  <c r="G1046" i="132"/>
  <c r="D1047" i="132"/>
  <c r="D1046" i="132" s="1"/>
  <c r="C1047" i="132"/>
  <c r="C1046" i="132"/>
  <c r="D410" i="136"/>
  <c r="D61" i="152"/>
  <c r="D45" i="152"/>
  <c r="D27" i="152" s="1"/>
  <c r="D28" i="144" s="1"/>
  <c r="D61" i="150"/>
  <c r="D45" i="150"/>
  <c r="G11" i="108"/>
  <c r="D11" i="108"/>
  <c r="G23" i="132"/>
  <c r="D23" i="132"/>
  <c r="D28" i="127"/>
  <c r="D29" i="144" s="1"/>
  <c r="G28" i="129"/>
  <c r="G29" i="129"/>
  <c r="D29" i="129"/>
  <c r="D28" i="129"/>
  <c r="G27" i="129"/>
  <c r="D27" i="129"/>
  <c r="D9" i="108"/>
  <c r="D178" i="108"/>
  <c r="D157" i="108"/>
  <c r="D8" i="108" s="1"/>
  <c r="D131" i="108"/>
  <c r="D109" i="108"/>
  <c r="D7" i="108" s="1"/>
  <c r="G23" i="108"/>
  <c r="D23" i="108"/>
  <c r="G126" i="142"/>
  <c r="G125" i="142" s="1"/>
  <c r="G124" i="142" s="1"/>
  <c r="G122" i="142"/>
  <c r="G120" i="142"/>
  <c r="G100" i="142"/>
  <c r="G99" i="142"/>
  <c r="G98" i="142" s="1"/>
  <c r="G96" i="142"/>
  <c r="G94" i="142" s="1"/>
  <c r="G85" i="142"/>
  <c r="G82" i="142"/>
  <c r="G79" i="142"/>
  <c r="G74" i="142"/>
  <c r="G70" i="142"/>
  <c r="G68" i="142"/>
  <c r="F55" i="142"/>
  <c r="G51" i="142"/>
  <c r="G50" i="142"/>
  <c r="G49" i="142"/>
  <c r="F51" i="142"/>
  <c r="F50" i="142" s="1"/>
  <c r="G47" i="142"/>
  <c r="G45" i="142"/>
  <c r="F47" i="142"/>
  <c r="F45" i="142" s="1"/>
  <c r="F1455" i="136"/>
  <c r="F1454" i="136" s="1"/>
  <c r="F1452" i="136"/>
  <c r="G1452" i="136"/>
  <c r="F1448" i="136"/>
  <c r="F1446" i="136" s="1"/>
  <c r="F1439" i="136"/>
  <c r="G1447" i="136"/>
  <c r="G1446" i="136" s="1"/>
  <c r="G1444" i="136"/>
  <c r="F1444" i="136"/>
  <c r="G1440" i="136"/>
  <c r="F1440" i="136"/>
  <c r="G1435" i="136"/>
  <c r="F1435" i="136"/>
  <c r="D1435" i="136"/>
  <c r="D1434" i="136" s="1"/>
  <c r="D1433" i="136" s="1"/>
  <c r="C1435" i="136"/>
  <c r="C1434" i="136" s="1"/>
  <c r="C1433" i="136" s="1"/>
  <c r="G1433" i="136"/>
  <c r="F1433" i="136"/>
  <c r="D1431" i="136"/>
  <c r="D1430" i="136" s="1"/>
  <c r="C1431" i="136"/>
  <c r="C1430" i="136" s="1"/>
  <c r="F1424" i="136"/>
  <c r="F1423" i="136" s="1"/>
  <c r="F1421" i="136" s="1"/>
  <c r="G1421" i="136"/>
  <c r="F1417" i="136"/>
  <c r="G1416" i="136"/>
  <c r="G1413" i="136" s="1"/>
  <c r="F1414" i="136"/>
  <c r="G1411" i="136"/>
  <c r="F1411" i="136"/>
  <c r="G1409" i="136"/>
  <c r="G1405" i="136"/>
  <c r="F1405" i="136"/>
  <c r="G1400" i="136"/>
  <c r="F1400" i="136"/>
  <c r="D1399" i="136"/>
  <c r="D1398" i="136" s="1"/>
  <c r="C1399" i="136"/>
  <c r="C1398" i="136"/>
  <c r="C1397" i="136" s="1"/>
  <c r="G1398" i="136"/>
  <c r="F1398" i="136"/>
  <c r="D1397" i="136"/>
  <c r="D1395" i="136"/>
  <c r="D1394" i="136" s="1"/>
  <c r="C1395" i="136"/>
  <c r="C1394" i="136"/>
  <c r="G1383" i="136"/>
  <c r="G1382" i="136" s="1"/>
  <c r="G1379" i="136" s="1"/>
  <c r="G1378" i="136" s="1"/>
  <c r="F1383" i="136"/>
  <c r="F1382" i="136" s="1"/>
  <c r="F1379" i="136" s="1"/>
  <c r="F1378" i="136"/>
  <c r="D1380" i="136"/>
  <c r="D1379" i="136" s="1"/>
  <c r="D1378" i="136" s="1"/>
  <c r="C1380" i="136"/>
  <c r="C1379" i="136" s="1"/>
  <c r="C1378" i="136" s="1"/>
  <c r="G1376" i="136"/>
  <c r="G1375" i="136"/>
  <c r="F1376" i="136"/>
  <c r="F1375" i="136" s="1"/>
  <c r="D1376" i="136"/>
  <c r="D1375" i="136" s="1"/>
  <c r="C1376" i="136"/>
  <c r="C1375" i="136" s="1"/>
  <c r="G1371" i="136"/>
  <c r="G1370" i="136" s="1"/>
  <c r="G1369" i="136" s="1"/>
  <c r="G1368" i="136" s="1"/>
  <c r="F1371" i="136"/>
  <c r="F1370" i="136"/>
  <c r="F1369" i="136" s="1"/>
  <c r="F1368" i="136" s="1"/>
  <c r="D1370" i="136"/>
  <c r="D1369" i="136" s="1"/>
  <c r="D1368" i="136" s="1"/>
  <c r="C1370" i="136"/>
  <c r="C1369" i="136" s="1"/>
  <c r="C1368" i="136" s="1"/>
  <c r="G1366" i="136"/>
  <c r="F1366" i="136"/>
  <c r="D1366" i="136"/>
  <c r="C1366" i="136"/>
  <c r="G1365" i="136"/>
  <c r="F1365" i="136"/>
  <c r="D1365" i="136"/>
  <c r="C1365" i="136"/>
  <c r="G1359" i="136"/>
  <c r="G1358" i="136" s="1"/>
  <c r="G1357" i="136" s="1"/>
  <c r="G1356" i="136" s="1"/>
  <c r="F1359" i="136"/>
  <c r="F1358" i="136" s="1"/>
  <c r="F1357" i="136" s="1"/>
  <c r="F1356" i="136" s="1"/>
  <c r="D1358" i="136"/>
  <c r="D1357" i="136" s="1"/>
  <c r="D1356" i="136" s="1"/>
  <c r="C1358" i="136"/>
  <c r="C1357" i="136"/>
  <c r="C1356" i="136" s="1"/>
  <c r="G1354" i="136"/>
  <c r="G1353" i="136" s="1"/>
  <c r="F1354" i="136"/>
  <c r="F1353" i="136" s="1"/>
  <c r="D1354" i="136"/>
  <c r="D1353" i="136"/>
  <c r="C1354" i="136"/>
  <c r="C1353" i="136" s="1"/>
  <c r="C1343" i="136"/>
  <c r="C1340" i="136"/>
  <c r="C1336" i="136"/>
  <c r="C1335" i="136" s="1"/>
  <c r="D1333" i="136"/>
  <c r="D1328" i="136" s="1"/>
  <c r="D1327" i="136" s="1"/>
  <c r="C1333" i="136"/>
  <c r="C1329" i="136"/>
  <c r="C1324" i="136"/>
  <c r="D1322" i="136"/>
  <c r="D1321" i="136" s="1"/>
  <c r="D1320" i="136" s="1"/>
  <c r="C1322" i="136"/>
  <c r="C1321" i="136" s="1"/>
  <c r="C1320" i="136" s="1"/>
  <c r="C1314" i="136"/>
  <c r="C1313" i="136"/>
  <c r="C1311" i="136" s="1"/>
  <c r="C1307" i="136"/>
  <c r="C1304" i="136" s="1"/>
  <c r="C1305" i="136"/>
  <c r="D1302" i="136"/>
  <c r="C1302" i="136"/>
  <c r="D1300" i="136"/>
  <c r="C1300" i="136"/>
  <c r="D1296" i="136"/>
  <c r="D1295" i="136" s="1"/>
  <c r="D1294" i="136" s="1"/>
  <c r="C1296" i="136"/>
  <c r="C1291" i="136"/>
  <c r="D1289" i="136"/>
  <c r="D1288" i="136" s="1"/>
  <c r="D1286" i="136" s="1"/>
  <c r="C1289" i="136"/>
  <c r="C1288" i="136" s="1"/>
  <c r="D1275" i="136"/>
  <c r="D1274" i="136"/>
  <c r="D1273" i="136" s="1"/>
  <c r="C1275" i="136"/>
  <c r="C1274" i="136" s="1"/>
  <c r="C1273" i="136" s="1"/>
  <c r="D1271" i="136"/>
  <c r="D1270" i="136"/>
  <c r="C1271" i="136"/>
  <c r="C1270" i="136" s="1"/>
  <c r="D1269" i="136"/>
  <c r="D1268" i="136"/>
  <c r="C1269" i="136"/>
  <c r="C1268" i="136" s="1"/>
  <c r="D1264" i="136"/>
  <c r="D1263" i="136"/>
  <c r="D1262" i="136" s="1"/>
  <c r="C1264" i="136"/>
  <c r="C1263" i="136" s="1"/>
  <c r="C1262" i="136" s="1"/>
  <c r="D1260" i="136"/>
  <c r="D1259" i="136"/>
  <c r="C1260" i="136"/>
  <c r="C1259" i="136" s="1"/>
  <c r="D1257" i="136"/>
  <c r="D1256" i="136" s="1"/>
  <c r="C1257" i="136"/>
  <c r="C1256" i="136" s="1"/>
  <c r="D1251" i="136"/>
  <c r="D1250" i="136" s="1"/>
  <c r="D1249" i="136" s="1"/>
  <c r="C1251" i="136"/>
  <c r="C1250" i="136" s="1"/>
  <c r="C1249" i="136" s="1"/>
  <c r="D1247" i="136"/>
  <c r="D1246" i="136" s="1"/>
  <c r="C1247" i="136"/>
  <c r="C1246" i="136"/>
  <c r="D1245" i="136"/>
  <c r="D1244" i="136" s="1"/>
  <c r="C1245" i="136"/>
  <c r="C1244" i="136"/>
  <c r="D1234" i="136"/>
  <c r="D1233" i="136" s="1"/>
  <c r="C1234" i="136"/>
  <c r="C1233" i="136"/>
  <c r="C1228" i="136"/>
  <c r="C1227" i="136" s="1"/>
  <c r="C1225" i="136" s="1"/>
  <c r="C1221" i="136"/>
  <c r="C1218" i="136"/>
  <c r="C1219" i="136"/>
  <c r="D1216" i="136"/>
  <c r="C1216" i="136"/>
  <c r="D1214" i="136"/>
  <c r="C1214" i="136"/>
  <c r="D1210" i="136"/>
  <c r="C1210" i="136"/>
  <c r="D1205" i="136"/>
  <c r="C1205" i="136"/>
  <c r="D1203" i="136"/>
  <c r="D1202" i="136" s="1"/>
  <c r="D1200" i="136" s="1"/>
  <c r="D1232" i="136" s="1"/>
  <c r="C1203" i="136"/>
  <c r="C1202" i="136" s="1"/>
  <c r="C1200" i="136" s="1"/>
  <c r="D1189" i="136"/>
  <c r="D1188" i="136" s="1"/>
  <c r="C1189" i="136"/>
  <c r="D1185" i="136"/>
  <c r="C1185" i="136"/>
  <c r="D1183" i="136"/>
  <c r="D1182" i="136" s="1"/>
  <c r="D1181" i="136" s="1"/>
  <c r="C1183" i="136"/>
  <c r="C1182" i="136" s="1"/>
  <c r="C1181" i="136" s="1"/>
  <c r="D1179" i="136"/>
  <c r="D1177" i="136" s="1"/>
  <c r="D1187" i="136" s="1"/>
  <c r="C1179" i="136"/>
  <c r="C1177" i="136" s="1"/>
  <c r="D1171" i="136"/>
  <c r="D1170" i="136"/>
  <c r="C1171" i="136"/>
  <c r="D1167" i="136"/>
  <c r="C1167" i="136"/>
  <c r="D1165" i="136"/>
  <c r="D1164" i="136" s="1"/>
  <c r="C1165" i="136"/>
  <c r="C1164" i="136" s="1"/>
  <c r="D1162" i="136"/>
  <c r="C1162" i="136"/>
  <c r="C1159" i="136" s="1"/>
  <c r="C1158" i="136" s="1"/>
  <c r="D1160" i="136"/>
  <c r="C1160" i="136"/>
  <c r="D1156" i="136"/>
  <c r="D1154" i="136" s="1"/>
  <c r="C1156" i="136"/>
  <c r="C1154" i="136" s="1"/>
  <c r="C1169" i="136" s="1"/>
  <c r="C1143" i="136"/>
  <c r="C1140" i="136"/>
  <c r="C1136" i="136"/>
  <c r="C1135" i="136" s="1"/>
  <c r="C1133" i="136"/>
  <c r="D1129" i="136"/>
  <c r="D1128" i="136" s="1"/>
  <c r="D1127" i="136" s="1"/>
  <c r="C1129" i="136"/>
  <c r="D1124" i="136"/>
  <c r="C1124" i="136"/>
  <c r="D1122" i="136"/>
  <c r="D1121" i="136"/>
  <c r="D1119" i="136" s="1"/>
  <c r="C1122" i="136"/>
  <c r="C1121" i="136" s="1"/>
  <c r="C1119" i="136" s="1"/>
  <c r="C1113" i="136"/>
  <c r="C1112" i="136"/>
  <c r="C1110" i="136" s="1"/>
  <c r="C1106" i="136"/>
  <c r="C1103" i="136" s="1"/>
  <c r="C1104" i="136"/>
  <c r="D1101" i="136"/>
  <c r="C1101" i="136"/>
  <c r="D1099" i="136"/>
  <c r="C1099" i="136"/>
  <c r="D1095" i="136"/>
  <c r="D1094" i="136" s="1"/>
  <c r="C1095" i="136"/>
  <c r="D1090" i="136"/>
  <c r="C1090" i="136"/>
  <c r="D1088" i="136"/>
  <c r="D1087" i="136" s="1"/>
  <c r="D1085" i="136" s="1"/>
  <c r="C1088" i="136"/>
  <c r="C1087" i="136" s="1"/>
  <c r="C1085" i="136"/>
  <c r="D1073" i="136"/>
  <c r="D1072" i="136" s="1"/>
  <c r="D1071" i="136" s="1"/>
  <c r="C1073" i="136"/>
  <c r="C1072" i="136" s="1"/>
  <c r="C1071" i="136" s="1"/>
  <c r="D1069" i="136"/>
  <c r="C1069" i="136"/>
  <c r="D1063" i="136"/>
  <c r="D1062" i="136"/>
  <c r="D1061" i="136"/>
  <c r="C1063" i="136"/>
  <c r="C1062" i="136" s="1"/>
  <c r="C1061" i="136" s="1"/>
  <c r="D1059" i="136"/>
  <c r="C1059" i="136"/>
  <c r="D1053" i="136"/>
  <c r="C1053" i="136"/>
  <c r="D1051" i="136"/>
  <c r="D1050" i="136"/>
  <c r="C1051" i="136"/>
  <c r="C1050" i="136" s="1"/>
  <c r="D1048" i="136"/>
  <c r="C1048" i="136"/>
  <c r="D1044" i="136"/>
  <c r="C1044" i="136"/>
  <c r="D1040" i="136"/>
  <c r="D1038" i="136"/>
  <c r="C1040" i="136"/>
  <c r="C1038" i="136" s="1"/>
  <c r="F1029" i="136"/>
  <c r="F1028" i="136"/>
  <c r="G1025" i="136"/>
  <c r="F1025" i="136"/>
  <c r="G1023" i="136"/>
  <c r="G1022" i="136"/>
  <c r="F1023" i="136"/>
  <c r="F1022" i="136" s="1"/>
  <c r="G1020" i="136"/>
  <c r="F1020" i="136"/>
  <c r="G1018" i="136"/>
  <c r="F1018" i="136"/>
  <c r="G1014" i="136"/>
  <c r="F1014" i="136"/>
  <c r="G1010" i="136"/>
  <c r="G1008" i="136" s="1"/>
  <c r="D1008" i="136" s="1"/>
  <c r="F1010" i="136"/>
  <c r="F1008" i="136" s="1"/>
  <c r="F1004" i="136"/>
  <c r="F1003" i="136" s="1"/>
  <c r="G1000" i="136"/>
  <c r="F1000" i="136"/>
  <c r="G998" i="136"/>
  <c r="G997" i="136" s="1"/>
  <c r="F998" i="136"/>
  <c r="F997" i="136"/>
  <c r="G995" i="136"/>
  <c r="F995" i="136"/>
  <c r="G993" i="136"/>
  <c r="F993" i="136"/>
  <c r="G989" i="136"/>
  <c r="G988" i="136" s="1"/>
  <c r="G987" i="136" s="1"/>
  <c r="F989" i="136"/>
  <c r="G985" i="136"/>
  <c r="G983" i="136"/>
  <c r="D983" i="136" s="1"/>
  <c r="F985" i="136"/>
  <c r="F983" i="136" s="1"/>
  <c r="F979" i="136"/>
  <c r="F978" i="136" s="1"/>
  <c r="G975" i="136"/>
  <c r="F975" i="136"/>
  <c r="G973" i="136"/>
  <c r="G972" i="136" s="1"/>
  <c r="G963" i="136" s="1"/>
  <c r="G962" i="136" s="1"/>
  <c r="F973" i="136"/>
  <c r="F972" i="136" s="1"/>
  <c r="G970" i="136"/>
  <c r="F970" i="136"/>
  <c r="G968" i="136"/>
  <c r="F968" i="136"/>
  <c r="G964" i="136"/>
  <c r="F964" i="136"/>
  <c r="G960" i="136"/>
  <c r="F960" i="136"/>
  <c r="G956" i="136"/>
  <c r="G955" i="136" s="1"/>
  <c r="G953" i="136" s="1"/>
  <c r="D952" i="136" s="1"/>
  <c r="F956" i="136"/>
  <c r="F955" i="136" s="1"/>
  <c r="G943" i="136"/>
  <c r="F943" i="136"/>
  <c r="G941" i="136"/>
  <c r="F941" i="136"/>
  <c r="G937" i="136"/>
  <c r="G936" i="136" s="1"/>
  <c r="G935" i="136" s="1"/>
  <c r="F937" i="136"/>
  <c r="G933" i="136"/>
  <c r="F933" i="136"/>
  <c r="F932" i="136"/>
  <c r="F923" i="136"/>
  <c r="F922" i="136" s="1"/>
  <c r="G919" i="136"/>
  <c r="F919" i="136"/>
  <c r="G917" i="136"/>
  <c r="G916" i="136" s="1"/>
  <c r="F917" i="136"/>
  <c r="F916" i="136" s="1"/>
  <c r="G914" i="136"/>
  <c r="F914" i="136"/>
  <c r="F907" i="136" s="1"/>
  <c r="F906" i="136" s="1"/>
  <c r="G912" i="136"/>
  <c r="F912" i="136"/>
  <c r="G908" i="136"/>
  <c r="F908" i="136"/>
  <c r="G904" i="136"/>
  <c r="G902" i="136"/>
  <c r="D902" i="136" s="1"/>
  <c r="F904" i="136"/>
  <c r="F902" i="136" s="1"/>
  <c r="F898" i="136"/>
  <c r="F897" i="136"/>
  <c r="G894" i="136"/>
  <c r="F894" i="136"/>
  <c r="G892" i="136"/>
  <c r="G891" i="136"/>
  <c r="F892" i="136"/>
  <c r="F891" i="136" s="1"/>
  <c r="G889" i="136"/>
  <c r="F889" i="136"/>
  <c r="G887" i="136"/>
  <c r="F887" i="136"/>
  <c r="G883" i="136"/>
  <c r="G882" i="136" s="1"/>
  <c r="G881" i="136" s="1"/>
  <c r="F883" i="136"/>
  <c r="G879" i="136"/>
  <c r="G877" i="136" s="1"/>
  <c r="D877" i="136"/>
  <c r="F879" i="136"/>
  <c r="F877" i="136" s="1"/>
  <c r="F873" i="136"/>
  <c r="F872" i="136" s="1"/>
  <c r="G869" i="136"/>
  <c r="F869" i="136"/>
  <c r="G867" i="136"/>
  <c r="G866" i="136" s="1"/>
  <c r="G857" i="136" s="1"/>
  <c r="G856" i="136" s="1"/>
  <c r="F867" i="136"/>
  <c r="F866" i="136" s="1"/>
  <c r="G864" i="136"/>
  <c r="F864" i="136"/>
  <c r="G862" i="136"/>
  <c r="F862" i="136"/>
  <c r="G858" i="136"/>
  <c r="F858" i="136"/>
  <c r="G854" i="136"/>
  <c r="F854" i="136"/>
  <c r="F847" i="136" s="1"/>
  <c r="G850" i="136"/>
  <c r="G849" i="136" s="1"/>
  <c r="G847" i="136" s="1"/>
  <c r="D846" i="136" s="1"/>
  <c r="F850" i="136"/>
  <c r="F849" i="136" s="1"/>
  <c r="G837" i="136"/>
  <c r="F837" i="136"/>
  <c r="G835" i="136"/>
  <c r="F835" i="136"/>
  <c r="G831" i="136"/>
  <c r="F831" i="136"/>
  <c r="G827" i="136"/>
  <c r="F827" i="136"/>
  <c r="F826" i="136"/>
  <c r="F817" i="136"/>
  <c r="F816" i="136" s="1"/>
  <c r="G813" i="136"/>
  <c r="F813" i="136"/>
  <c r="G811" i="136"/>
  <c r="F811" i="136"/>
  <c r="G807" i="136"/>
  <c r="F807" i="136"/>
  <c r="G804" i="136"/>
  <c r="F804" i="136"/>
  <c r="G802" i="136"/>
  <c r="F802" i="136"/>
  <c r="G800" i="136"/>
  <c r="G795" i="136" s="1"/>
  <c r="G794" i="136" s="1"/>
  <c r="F800" i="136"/>
  <c r="G796" i="136"/>
  <c r="F796" i="136"/>
  <c r="G792" i="136"/>
  <c r="G790" i="136" s="1"/>
  <c r="D790" i="136" s="1"/>
  <c r="F792" i="136"/>
  <c r="F790" i="136"/>
  <c r="F786" i="136"/>
  <c r="F785" i="136" s="1"/>
  <c r="G782" i="136"/>
  <c r="F782" i="136"/>
  <c r="G780" i="136"/>
  <c r="G779" i="136" s="1"/>
  <c r="F780" i="136"/>
  <c r="F779" i="136"/>
  <c r="G777" i="136"/>
  <c r="F777" i="136"/>
  <c r="G775" i="136"/>
  <c r="F775" i="136"/>
  <c r="G771" i="136"/>
  <c r="G770" i="136" s="1"/>
  <c r="G769" i="136" s="1"/>
  <c r="F771" i="136"/>
  <c r="G767" i="136"/>
  <c r="G765" i="136"/>
  <c r="D765" i="136" s="1"/>
  <c r="D28" i="136" s="1"/>
  <c r="F767" i="136"/>
  <c r="F765" i="136" s="1"/>
  <c r="F761" i="136"/>
  <c r="F760" i="136"/>
  <c r="G757" i="136"/>
  <c r="F757" i="136"/>
  <c r="G755" i="136"/>
  <c r="G754" i="136"/>
  <c r="G745" i="136" s="1"/>
  <c r="G744" i="136" s="1"/>
  <c r="F755" i="136"/>
  <c r="F754" i="136" s="1"/>
  <c r="G752" i="136"/>
  <c r="F752" i="136"/>
  <c r="G750" i="136"/>
  <c r="F750" i="136"/>
  <c r="G746" i="136"/>
  <c r="F746" i="136"/>
  <c r="G742" i="136"/>
  <c r="F742" i="136"/>
  <c r="G738" i="136"/>
  <c r="G737" i="136" s="1"/>
  <c r="G735" i="136" s="1"/>
  <c r="D734" i="136" s="1"/>
  <c r="F738" i="136"/>
  <c r="F737" i="136" s="1"/>
  <c r="G725" i="136"/>
  <c r="G724" i="136" s="1"/>
  <c r="G723" i="136" s="1"/>
  <c r="F725" i="136"/>
  <c r="F724" i="136" s="1"/>
  <c r="F723" i="136" s="1"/>
  <c r="G721" i="136"/>
  <c r="G720" i="136"/>
  <c r="F721" i="136"/>
  <c r="F720" i="136" s="1"/>
  <c r="F711" i="136"/>
  <c r="F710" i="136" s="1"/>
  <c r="G707" i="136"/>
  <c r="F707" i="136"/>
  <c r="G705" i="136"/>
  <c r="G704" i="136" s="1"/>
  <c r="F705" i="136"/>
  <c r="F704" i="136" s="1"/>
  <c r="G702" i="136"/>
  <c r="F702" i="136"/>
  <c r="G700" i="136"/>
  <c r="F700" i="136"/>
  <c r="G696" i="136"/>
  <c r="F696" i="136"/>
  <c r="G692" i="136"/>
  <c r="G690" i="136" s="1"/>
  <c r="D690" i="136" s="1"/>
  <c r="F692" i="136"/>
  <c r="F690" i="136"/>
  <c r="F686" i="136"/>
  <c r="F685" i="136" s="1"/>
  <c r="G682" i="136"/>
  <c r="F682" i="136"/>
  <c r="G680" i="136"/>
  <c r="G679" i="136" s="1"/>
  <c r="F680" i="136"/>
  <c r="F679" i="136" s="1"/>
  <c r="G677" i="136"/>
  <c r="F677" i="136"/>
  <c r="G675" i="136"/>
  <c r="F675" i="136"/>
  <c r="G671" i="136"/>
  <c r="F671" i="136"/>
  <c r="G667" i="136"/>
  <c r="G665" i="136" s="1"/>
  <c r="D665" i="136" s="1"/>
  <c r="F667" i="136"/>
  <c r="F665" i="136" s="1"/>
  <c r="F661" i="136"/>
  <c r="F660" i="136" s="1"/>
  <c r="G657" i="136"/>
  <c r="F657" i="136"/>
  <c r="G655" i="136"/>
  <c r="G654" i="136" s="1"/>
  <c r="F655" i="136"/>
  <c r="F654" i="136" s="1"/>
  <c r="G652" i="136"/>
  <c r="F652" i="136"/>
  <c r="G650" i="136"/>
  <c r="G645" i="136" s="1"/>
  <c r="G644" i="136" s="1"/>
  <c r="F650" i="136"/>
  <c r="G646" i="136"/>
  <c r="F646" i="136"/>
  <c r="G642" i="136"/>
  <c r="F642" i="136"/>
  <c r="G638" i="136"/>
  <c r="G637" i="136"/>
  <c r="F638" i="136"/>
  <c r="F637" i="136" s="1"/>
  <c r="F635" i="136" s="1"/>
  <c r="F625" i="136"/>
  <c r="F624" i="136" s="1"/>
  <c r="G621" i="136"/>
  <c r="F621" i="136"/>
  <c r="G619" i="136"/>
  <c r="G618" i="136" s="1"/>
  <c r="F619" i="136"/>
  <c r="F618" i="136" s="1"/>
  <c r="G616" i="136"/>
  <c r="F616" i="136"/>
  <c r="G614" i="136"/>
  <c r="F614" i="136"/>
  <c r="G610" i="136"/>
  <c r="F610" i="136"/>
  <c r="G606" i="136"/>
  <c r="G604" i="136" s="1"/>
  <c r="D604" i="136" s="1"/>
  <c r="F606" i="136"/>
  <c r="F604" i="136" s="1"/>
  <c r="F600" i="136"/>
  <c r="F599" i="136" s="1"/>
  <c r="G596" i="136"/>
  <c r="F596" i="136"/>
  <c r="G594" i="136"/>
  <c r="G593" i="136" s="1"/>
  <c r="F594" i="136"/>
  <c r="F593" i="136" s="1"/>
  <c r="G591" i="136"/>
  <c r="F591" i="136"/>
  <c r="G589" i="136"/>
  <c r="F589" i="136"/>
  <c r="G585" i="136"/>
  <c r="F585" i="136"/>
  <c r="G581" i="136"/>
  <c r="G579" i="136" s="1"/>
  <c r="D579" i="136" s="1"/>
  <c r="F581" i="136"/>
  <c r="F579" i="136" s="1"/>
  <c r="F598" i="136" s="1"/>
  <c r="F575" i="136"/>
  <c r="F574" i="136" s="1"/>
  <c r="G571" i="136"/>
  <c r="F571" i="136"/>
  <c r="G569" i="136"/>
  <c r="G568" i="136" s="1"/>
  <c r="F569" i="136"/>
  <c r="F568" i="136" s="1"/>
  <c r="G566" i="136"/>
  <c r="F566" i="136"/>
  <c r="G564" i="136"/>
  <c r="F564" i="136"/>
  <c r="G560" i="136"/>
  <c r="F560" i="136"/>
  <c r="G556" i="136"/>
  <c r="F556" i="136"/>
  <c r="G552" i="136"/>
  <c r="G551" i="136"/>
  <c r="G549" i="136"/>
  <c r="D548" i="136" s="1"/>
  <c r="F552" i="136"/>
  <c r="F551" i="136"/>
  <c r="F539" i="136"/>
  <c r="F538" i="136" s="1"/>
  <c r="G535" i="136"/>
  <c r="F535" i="136"/>
  <c r="G531" i="136"/>
  <c r="G530" i="136" s="1"/>
  <c r="G529" i="136" s="1"/>
  <c r="F531" i="136"/>
  <c r="F530" i="136"/>
  <c r="F529" i="136" s="1"/>
  <c r="F537" i="136" s="1"/>
  <c r="G527" i="136"/>
  <c r="G525" i="136" s="1"/>
  <c r="D525" i="136" s="1"/>
  <c r="F527" i="136"/>
  <c r="F525" i="136" s="1"/>
  <c r="F516" i="136"/>
  <c r="F515" i="136"/>
  <c r="G512" i="136"/>
  <c r="F512" i="136"/>
  <c r="G510" i="136"/>
  <c r="G509" i="136"/>
  <c r="G499" i="136" s="1"/>
  <c r="G498" i="136" s="1"/>
  <c r="F510" i="136"/>
  <c r="F509" i="136" s="1"/>
  <c r="G506" i="136"/>
  <c r="F506" i="136"/>
  <c r="G504" i="136"/>
  <c r="F504" i="136"/>
  <c r="G500" i="136"/>
  <c r="F500" i="136"/>
  <c r="G496" i="136"/>
  <c r="G494" i="136" s="1"/>
  <c r="D494" i="136" s="1"/>
  <c r="F496" i="136"/>
  <c r="F494" i="136" s="1"/>
  <c r="F490" i="136"/>
  <c r="F489" i="136" s="1"/>
  <c r="G486" i="136"/>
  <c r="F486" i="136"/>
  <c r="G484" i="136"/>
  <c r="G483" i="136" s="1"/>
  <c r="F484" i="136"/>
  <c r="F483" i="136" s="1"/>
  <c r="G481" i="136"/>
  <c r="F481" i="136"/>
  <c r="G479" i="136"/>
  <c r="F479" i="136"/>
  <c r="G475" i="136"/>
  <c r="G474" i="136" s="1"/>
  <c r="G473" i="136" s="1"/>
  <c r="F475" i="136"/>
  <c r="F474" i="136" s="1"/>
  <c r="F473" i="136" s="1"/>
  <c r="G471" i="136"/>
  <c r="G469" i="136" s="1"/>
  <c r="D469" i="136" s="1"/>
  <c r="F471" i="136"/>
  <c r="F469" i="136" s="1"/>
  <c r="F465" i="136"/>
  <c r="F464" i="136"/>
  <c r="G461" i="136"/>
  <c r="F461" i="136"/>
  <c r="G459" i="136"/>
  <c r="G458" i="136"/>
  <c r="F459" i="136"/>
  <c r="F458" i="136" s="1"/>
  <c r="G456" i="136"/>
  <c r="F456" i="136"/>
  <c r="G454" i="136"/>
  <c r="G449" i="136" s="1"/>
  <c r="G448" i="136" s="1"/>
  <c r="F454" i="136"/>
  <c r="G450" i="136"/>
  <c r="F450" i="136"/>
  <c r="G446" i="136"/>
  <c r="G439" i="136" s="1"/>
  <c r="D438" i="136" s="1"/>
  <c r="F446" i="136"/>
  <c r="G442" i="136"/>
  <c r="F442" i="136"/>
  <c r="F441" i="136"/>
  <c r="F439" i="136" s="1"/>
  <c r="G441" i="136"/>
  <c r="F429" i="136"/>
  <c r="F428" i="136"/>
  <c r="G425" i="136"/>
  <c r="F425" i="136"/>
  <c r="G423" i="136"/>
  <c r="G422" i="136"/>
  <c r="F423" i="136"/>
  <c r="F422" i="136" s="1"/>
  <c r="G420" i="136"/>
  <c r="F420" i="136"/>
  <c r="G416" i="136"/>
  <c r="G415" i="136" s="1"/>
  <c r="F416" i="136"/>
  <c r="G412" i="136"/>
  <c r="G410" i="136"/>
  <c r="F412" i="136"/>
  <c r="F410" i="136" s="1"/>
  <c r="C401" i="136"/>
  <c r="C400" i="136" s="1"/>
  <c r="C397" i="136"/>
  <c r="D395" i="136"/>
  <c r="D394" i="136"/>
  <c r="D385" i="136" s="1"/>
  <c r="D384" i="136" s="1"/>
  <c r="C395" i="136"/>
  <c r="C394" i="136"/>
  <c r="D392" i="136"/>
  <c r="C392" i="136"/>
  <c r="D390" i="136"/>
  <c r="C390" i="136"/>
  <c r="D386" i="136"/>
  <c r="C386" i="136"/>
  <c r="C382" i="136"/>
  <c r="C380" i="136"/>
  <c r="C376" i="136"/>
  <c r="C375" i="136"/>
  <c r="C372" i="136"/>
  <c r="D370" i="136"/>
  <c r="D369" i="136" s="1"/>
  <c r="C370" i="136"/>
  <c r="C369" i="136"/>
  <c r="D367" i="136"/>
  <c r="C367" i="136"/>
  <c r="D365" i="136"/>
  <c r="C365" i="136"/>
  <c r="C360" i="136" s="1"/>
  <c r="C359" i="136" s="1"/>
  <c r="C374" i="136" s="1"/>
  <c r="D361" i="136"/>
  <c r="C361" i="136"/>
  <c r="D357" i="136"/>
  <c r="D355" i="136"/>
  <c r="C357" i="136"/>
  <c r="C355" i="136" s="1"/>
  <c r="C351" i="136"/>
  <c r="C350" i="136"/>
  <c r="D347" i="136"/>
  <c r="C347" i="136"/>
  <c r="C345" i="136"/>
  <c r="C344" i="136"/>
  <c r="D344" i="136"/>
  <c r="D342" i="136"/>
  <c r="C342" i="136"/>
  <c r="D340" i="136"/>
  <c r="C340" i="136"/>
  <c r="D336" i="136"/>
  <c r="C336" i="136"/>
  <c r="C332" i="136"/>
  <c r="C330" i="136"/>
  <c r="C329" i="136" s="1"/>
  <c r="C328" i="136" s="1"/>
  <c r="C327" i="136" s="1"/>
  <c r="G315" i="136"/>
  <c r="F315" i="136"/>
  <c r="G311" i="136"/>
  <c r="G310" i="136" s="1"/>
  <c r="G309" i="136" s="1"/>
  <c r="F311" i="136"/>
  <c r="F310" i="136"/>
  <c r="F309" i="136" s="1"/>
  <c r="D310" i="136"/>
  <c r="D309" i="136"/>
  <c r="D308" i="136" s="1"/>
  <c r="C310" i="136"/>
  <c r="C309" i="136"/>
  <c r="C308" i="136" s="1"/>
  <c r="G307" i="136"/>
  <c r="F307" i="136"/>
  <c r="D306" i="136"/>
  <c r="C306" i="136"/>
  <c r="G305" i="136"/>
  <c r="F305" i="136"/>
  <c r="D305" i="136"/>
  <c r="C305" i="136"/>
  <c r="F296" i="136"/>
  <c r="F295" i="136"/>
  <c r="G292" i="136"/>
  <c r="F292" i="136"/>
  <c r="G290" i="136"/>
  <c r="G289" i="136"/>
  <c r="F290" i="136"/>
  <c r="F289" i="136" s="1"/>
  <c r="G287" i="136"/>
  <c r="F287" i="136"/>
  <c r="G285" i="136"/>
  <c r="F285" i="136"/>
  <c r="G281" i="136"/>
  <c r="F281" i="136"/>
  <c r="G277" i="136"/>
  <c r="F277" i="136"/>
  <c r="F275" i="136"/>
  <c r="F274" i="136"/>
  <c r="F273" i="136" s="1"/>
  <c r="F272" i="136" s="1"/>
  <c r="F270" i="136" s="1"/>
  <c r="D275" i="136"/>
  <c r="D274" i="136" s="1"/>
  <c r="D273" i="136" s="1"/>
  <c r="C275" i="136"/>
  <c r="C274" i="136"/>
  <c r="C273" i="136" s="1"/>
  <c r="G273" i="136"/>
  <c r="G272" i="136" s="1"/>
  <c r="G270" i="136" s="1"/>
  <c r="D271" i="136"/>
  <c r="D270" i="136" s="1"/>
  <c r="C271" i="136"/>
  <c r="C270" i="136"/>
  <c r="F260" i="136"/>
  <c r="F259" i="136" s="1"/>
  <c r="F258" i="136"/>
  <c r="G256" i="136"/>
  <c r="F256" i="136"/>
  <c r="G254" i="136"/>
  <c r="G253" i="136" s="1"/>
  <c r="F254" i="136"/>
  <c r="F253" i="136" s="1"/>
  <c r="G251" i="136"/>
  <c r="F251" i="136"/>
  <c r="G247" i="136"/>
  <c r="F247" i="136"/>
  <c r="D246" i="136"/>
  <c r="D245" i="136" s="1"/>
  <c r="D244" i="136" s="1"/>
  <c r="C246" i="136"/>
  <c r="C245" i="136" s="1"/>
  <c r="C244" i="136"/>
  <c r="G243" i="136"/>
  <c r="F243" i="136"/>
  <c r="D242" i="136"/>
  <c r="C242" i="136"/>
  <c r="G241" i="136"/>
  <c r="F241" i="136"/>
  <c r="D241" i="136"/>
  <c r="C241" i="136"/>
  <c r="F234" i="136"/>
  <c r="F233" i="136" s="1"/>
  <c r="G230" i="136"/>
  <c r="F230" i="136"/>
  <c r="G228" i="136"/>
  <c r="G227" i="136" s="1"/>
  <c r="F228" i="136"/>
  <c r="F227" i="136" s="1"/>
  <c r="F220" i="136" s="1"/>
  <c r="G225" i="136"/>
  <c r="F225" i="136"/>
  <c r="G221" i="136"/>
  <c r="G220" i="136" s="1"/>
  <c r="G219" i="136" s="1"/>
  <c r="F221" i="136"/>
  <c r="D220" i="136"/>
  <c r="D219" i="136"/>
  <c r="D218" i="136"/>
  <c r="C220" i="136"/>
  <c r="C219" i="136" s="1"/>
  <c r="C218" i="136" s="1"/>
  <c r="G217" i="136"/>
  <c r="F217" i="136"/>
  <c r="D216" i="136"/>
  <c r="C216" i="136"/>
  <c r="G215" i="136"/>
  <c r="F215" i="136"/>
  <c r="D215" i="136"/>
  <c r="C215" i="136"/>
  <c r="F206" i="136"/>
  <c r="F205" i="136" s="1"/>
  <c r="G202" i="136"/>
  <c r="F202" i="136"/>
  <c r="G200" i="136"/>
  <c r="G199" i="136" s="1"/>
  <c r="F200" i="136"/>
  <c r="F199" i="136" s="1"/>
  <c r="G197" i="136"/>
  <c r="F197" i="136"/>
  <c r="G195" i="136"/>
  <c r="F195" i="136"/>
  <c r="G191" i="136"/>
  <c r="F191" i="136"/>
  <c r="G187" i="136"/>
  <c r="F187" i="136"/>
  <c r="F185" i="136"/>
  <c r="F184" i="136"/>
  <c r="F183" i="136" s="1"/>
  <c r="F182" i="136" s="1"/>
  <c r="F180" i="136" s="1"/>
  <c r="D185" i="136"/>
  <c r="D184" i="136" s="1"/>
  <c r="D183" i="136" s="1"/>
  <c r="C185" i="136"/>
  <c r="C184" i="136"/>
  <c r="C183" i="136" s="1"/>
  <c r="G183" i="136"/>
  <c r="G182" i="136" s="1"/>
  <c r="G180" i="136" s="1"/>
  <c r="D181" i="136"/>
  <c r="D180" i="136" s="1"/>
  <c r="C181" i="136"/>
  <c r="C180" i="136" s="1"/>
  <c r="G170" i="136"/>
  <c r="F170" i="136"/>
  <c r="G166" i="136"/>
  <c r="G165" i="136" s="1"/>
  <c r="G164" i="136" s="1"/>
  <c r="F166" i="136"/>
  <c r="F165" i="136"/>
  <c r="F164" i="136" s="1"/>
  <c r="D163" i="136"/>
  <c r="C163" i="136"/>
  <c r="G162" i="136"/>
  <c r="G160" i="136"/>
  <c r="F162" i="136"/>
  <c r="D161" i="136"/>
  <c r="C161" i="136"/>
  <c r="C160" i="136"/>
  <c r="F160" i="136"/>
  <c r="D160" i="136"/>
  <c r="G153" i="136"/>
  <c r="F153" i="136"/>
  <c r="G149" i="136"/>
  <c r="G148" i="136" s="1"/>
  <c r="F149" i="136"/>
  <c r="F148" i="136"/>
  <c r="D146" i="136"/>
  <c r="C146" i="136"/>
  <c r="G145" i="136"/>
  <c r="G143" i="136" s="1"/>
  <c r="F145" i="136"/>
  <c r="F143" i="136"/>
  <c r="D144" i="136"/>
  <c r="D143" i="136" s="1"/>
  <c r="C144" i="136"/>
  <c r="C143" i="136"/>
  <c r="F134" i="136"/>
  <c r="F133" i="136" s="1"/>
  <c r="G130" i="136"/>
  <c r="F130" i="136"/>
  <c r="G128" i="136"/>
  <c r="G127" i="136" s="1"/>
  <c r="G118" i="136" s="1"/>
  <c r="G117" i="136" s="1"/>
  <c r="F128" i="136"/>
  <c r="F127" i="136"/>
  <c r="G125" i="136"/>
  <c r="F125" i="136"/>
  <c r="G123" i="136"/>
  <c r="F123" i="136"/>
  <c r="G119" i="136"/>
  <c r="F119" i="136"/>
  <c r="G115" i="136"/>
  <c r="F115" i="136"/>
  <c r="F113" i="136"/>
  <c r="F112" i="136" s="1"/>
  <c r="F111" i="136" s="1"/>
  <c r="F110" i="136" s="1"/>
  <c r="D113" i="136"/>
  <c r="D112" i="136" s="1"/>
  <c r="D111" i="136" s="1"/>
  <c r="C113" i="136"/>
  <c r="C112" i="136" s="1"/>
  <c r="C111" i="136" s="1"/>
  <c r="G111" i="136"/>
  <c r="G110" i="136"/>
  <c r="G108" i="136" s="1"/>
  <c r="D109" i="136"/>
  <c r="D108" i="136" s="1"/>
  <c r="C109" i="136"/>
  <c r="C108" i="136" s="1"/>
  <c r="G98" i="136"/>
  <c r="F98" i="136"/>
  <c r="G94" i="136"/>
  <c r="G93" i="136" s="1"/>
  <c r="F94" i="136"/>
  <c r="F93" i="136"/>
  <c r="D93" i="136"/>
  <c r="D92" i="136" s="1"/>
  <c r="D91" i="136" s="1"/>
  <c r="C93" i="136"/>
  <c r="C92" i="136" s="1"/>
  <c r="C91" i="136" s="1"/>
  <c r="G90" i="136"/>
  <c r="F90" i="136"/>
  <c r="D89" i="136"/>
  <c r="C89" i="136"/>
  <c r="C88" i="136" s="1"/>
  <c r="G88" i="136"/>
  <c r="F88" i="136"/>
  <c r="D88" i="136"/>
  <c r="G81" i="136"/>
  <c r="F81" i="136"/>
  <c r="F75" i="136" s="1"/>
  <c r="G77" i="136"/>
  <c r="G76" i="136" s="1"/>
  <c r="G75" i="136" s="1"/>
  <c r="F77" i="136"/>
  <c r="F76" i="136"/>
  <c r="D76" i="136"/>
  <c r="D75" i="136" s="1"/>
  <c r="D74" i="136" s="1"/>
  <c r="C76" i="136"/>
  <c r="C75" i="136" s="1"/>
  <c r="C74" i="136" s="1"/>
  <c r="G73" i="136"/>
  <c r="F73" i="136"/>
  <c r="D72" i="136"/>
  <c r="C72" i="136"/>
  <c r="G71" i="136"/>
  <c r="F71" i="136"/>
  <c r="D71" i="136"/>
  <c r="C71" i="136"/>
  <c r="G196" i="137"/>
  <c r="G192" i="137"/>
  <c r="G191" i="137" s="1"/>
  <c r="G190" i="137" s="1"/>
  <c r="G188" i="137" s="1"/>
  <c r="G187" i="137" s="1"/>
  <c r="G184" i="137" s="1"/>
  <c r="D189" i="137"/>
  <c r="D187" i="137"/>
  <c r="D186" i="137"/>
  <c r="D185" i="137"/>
  <c r="D184" i="137"/>
  <c r="G180" i="137"/>
  <c r="F180" i="137"/>
  <c r="G176" i="137"/>
  <c r="G175" i="137"/>
  <c r="G174" i="137" s="1"/>
  <c r="G172" i="137" s="1"/>
  <c r="G171" i="137" s="1"/>
  <c r="G168" i="137" s="1"/>
  <c r="F176" i="137"/>
  <c r="F175" i="137"/>
  <c r="F174" i="137"/>
  <c r="D173" i="137"/>
  <c r="F171" i="137"/>
  <c r="F168" i="137"/>
  <c r="D171" i="137"/>
  <c r="D170" i="137"/>
  <c r="D169" i="137" s="1"/>
  <c r="D168" i="137" s="1"/>
  <c r="F164" i="137"/>
  <c r="G161" i="137"/>
  <c r="G157" i="137"/>
  <c r="D154" i="137"/>
  <c r="G152" i="137"/>
  <c r="G149" i="137"/>
  <c r="F152" i="137"/>
  <c r="F149" i="137"/>
  <c r="D152" i="137"/>
  <c r="D150" i="137"/>
  <c r="D149" i="137" s="1"/>
  <c r="G139" i="137"/>
  <c r="G135" i="137"/>
  <c r="G134" i="137" s="1"/>
  <c r="G133" i="137" s="1"/>
  <c r="G132" i="137" s="1"/>
  <c r="G131" i="137" s="1"/>
  <c r="G130" i="137" s="1"/>
  <c r="D135" i="137"/>
  <c r="D133" i="137"/>
  <c r="D17" i="137" s="1"/>
  <c r="G127" i="137"/>
  <c r="G123" i="137"/>
  <c r="G122" i="137" s="1"/>
  <c r="G121" i="137" s="1"/>
  <c r="G120" i="137" s="1"/>
  <c r="G119" i="137" s="1"/>
  <c r="G118" i="137" s="1"/>
  <c r="D123" i="137"/>
  <c r="D121" i="137"/>
  <c r="D16" i="137" s="1"/>
  <c r="G115" i="137"/>
  <c r="G111" i="137"/>
  <c r="G110" i="137" s="1"/>
  <c r="G109" i="137" s="1"/>
  <c r="D111" i="137"/>
  <c r="D109" i="137"/>
  <c r="G107" i="137"/>
  <c r="G106" i="137"/>
  <c r="D107" i="137"/>
  <c r="D106" i="137" s="1"/>
  <c r="G100" i="137"/>
  <c r="G95" i="137"/>
  <c r="D95" i="137"/>
  <c r="D93" i="137"/>
  <c r="G15" i="137" s="1"/>
  <c r="G91" i="137"/>
  <c r="G90" i="137"/>
  <c r="D91" i="137"/>
  <c r="D90" i="137" s="1"/>
  <c r="F81" i="137"/>
  <c r="G79" i="137"/>
  <c r="F79" i="137"/>
  <c r="G75" i="137"/>
  <c r="F75" i="137"/>
  <c r="F71" i="137"/>
  <c r="F70" i="137" s="1"/>
  <c r="G53" i="137"/>
  <c r="G49" i="137"/>
  <c r="G48" i="137" s="1"/>
  <c r="G47" i="137" s="1"/>
  <c r="D44" i="137" s="1"/>
  <c r="G27" i="137" s="1"/>
  <c r="F49" i="142"/>
  <c r="D2175" i="127"/>
  <c r="D2173" i="127" s="1"/>
  <c r="D2163" i="127" s="1"/>
  <c r="D2159" i="127"/>
  <c r="D2158" i="127" s="1"/>
  <c r="D2148" i="127"/>
  <c r="D2147" i="127" s="1"/>
  <c r="D2146" i="127" s="1"/>
  <c r="D2144" i="127"/>
  <c r="D2143" i="127" s="1"/>
  <c r="D2131" i="127"/>
  <c r="D2127" i="127"/>
  <c r="D2120" i="127" s="1"/>
  <c r="D2114" i="127"/>
  <c r="D2109" i="127"/>
  <c r="D2105" i="127"/>
  <c r="D2099" i="127"/>
  <c r="D2087" i="127"/>
  <c r="D2077" i="127"/>
  <c r="D2075" i="127"/>
  <c r="D2074" i="127" s="1"/>
  <c r="D2073" i="127" s="1"/>
  <c r="D2071" i="127"/>
  <c r="D2068" i="127"/>
  <c r="D2066" i="127"/>
  <c r="D2064" i="127"/>
  <c r="D2063" i="127" s="1"/>
  <c r="D2060" i="127"/>
  <c r="D2055" i="127"/>
  <c r="D2053" i="127"/>
  <c r="D2049" i="127"/>
  <c r="D2048" i="127" s="1"/>
  <c r="D2047" i="127" s="1"/>
  <c r="D2043" i="127"/>
  <c r="D2034" i="127"/>
  <c r="D2032" i="127" s="1"/>
  <c r="D2020" i="127" s="1"/>
  <c r="D2030" i="127"/>
  <c r="D2021" i="127" s="1"/>
  <c r="D2016" i="127"/>
  <c r="D2015" i="127" s="1"/>
  <c r="D2005" i="127"/>
  <c r="D2004" i="127" s="1"/>
  <c r="D2002" i="127"/>
  <c r="D2001" i="127" s="1"/>
  <c r="D1998" i="127"/>
  <c r="D1997" i="127"/>
  <c r="D1984" i="127"/>
  <c r="D1974" i="127"/>
  <c r="D1973" i="127" s="1"/>
  <c r="D1970" i="127"/>
  <c r="D1967" i="127"/>
  <c r="D1962" i="127"/>
  <c r="D1952" i="127"/>
  <c r="D1951" i="127" s="1"/>
  <c r="D1940" i="127"/>
  <c r="D1930" i="127"/>
  <c r="D1926" i="127"/>
  <c r="D1925" i="127" s="1"/>
  <c r="D1919" i="127"/>
  <c r="D1915" i="127"/>
  <c r="D1914" i="127" s="1"/>
  <c r="D1911" i="127"/>
  <c r="D1905" i="127"/>
  <c r="C1905" i="127"/>
  <c r="C1903" i="127"/>
  <c r="D1899" i="127"/>
  <c r="D1898" i="127" s="1"/>
  <c r="C1899" i="127"/>
  <c r="C1895" i="127"/>
  <c r="D1893" i="127"/>
  <c r="D1822" i="127"/>
  <c r="D1800" i="127"/>
  <c r="D1780" i="127"/>
  <c r="D1779" i="127" s="1"/>
  <c r="D1778" i="127" s="1"/>
  <c r="D1777" i="127" s="1"/>
  <c r="D1776" i="127" s="1"/>
  <c r="D1773" i="127"/>
  <c r="D1769" i="127"/>
  <c r="D1768" i="127" s="1"/>
  <c r="C1763" i="127"/>
  <c r="D1759" i="127"/>
  <c r="C1759" i="127"/>
  <c r="D1757" i="127"/>
  <c r="C1757" i="127"/>
  <c r="C1752" i="127" s="1"/>
  <c r="D1753" i="127"/>
  <c r="C1753" i="127"/>
  <c r="D1749" i="127"/>
  <c r="D1747" i="127" s="1"/>
  <c r="C1749" i="127"/>
  <c r="C1747" i="127" s="1"/>
  <c r="G1736" i="127"/>
  <c r="G1724" i="127" s="1"/>
  <c r="G1722" i="127"/>
  <c r="G1714" i="127" s="1"/>
  <c r="D1719" i="127"/>
  <c r="D1718" i="127" s="1"/>
  <c r="D1717" i="127" s="1"/>
  <c r="D1716" i="127" s="1"/>
  <c r="D1715" i="127" s="1"/>
  <c r="D1714" i="127" s="1"/>
  <c r="G1704" i="127"/>
  <c r="G1699" i="127" s="1"/>
  <c r="F1704" i="127"/>
  <c r="F1701" i="127"/>
  <c r="F1700" i="127" s="1"/>
  <c r="G1697" i="127"/>
  <c r="G1696" i="127" s="1"/>
  <c r="F1697" i="127"/>
  <c r="F1696" i="127" s="1"/>
  <c r="G1690" i="127"/>
  <c r="G1682" i="127" s="1"/>
  <c r="D1684" i="127"/>
  <c r="D1683" i="127" s="1"/>
  <c r="D1682" i="127" s="1"/>
  <c r="D1681" i="127" s="1"/>
  <c r="D1680" i="127" s="1"/>
  <c r="D1679" i="127" s="1"/>
  <c r="G1680" i="127"/>
  <c r="G1679" i="127" s="1"/>
  <c r="G1668" i="127"/>
  <c r="G1658" i="127"/>
  <c r="G1657" i="127" s="1"/>
  <c r="G1654" i="127"/>
  <c r="G1651" i="127"/>
  <c r="G1646" i="127"/>
  <c r="G1636" i="127"/>
  <c r="G1635" i="127" s="1"/>
  <c r="G1632" i="127"/>
  <c r="G1624" i="127"/>
  <c r="G1614" i="127"/>
  <c r="G1610" i="127"/>
  <c r="G1609" i="127" s="1"/>
  <c r="G1608" i="127" s="1"/>
  <c r="G1607" i="127" s="1"/>
  <c r="G1606" i="127" s="1"/>
  <c r="G1605" i="127" s="1"/>
  <c r="D1610" i="127"/>
  <c r="D1609" i="127" s="1"/>
  <c r="D1608" i="127" s="1"/>
  <c r="D1606" i="127"/>
  <c r="D1605" i="127" s="1"/>
  <c r="G1602" i="127"/>
  <c r="G1598" i="127"/>
  <c r="G1597" i="127" s="1"/>
  <c r="G1596" i="127" s="1"/>
  <c r="D1598" i="127"/>
  <c r="D1597" i="127"/>
  <c r="D1596" i="127" s="1"/>
  <c r="G1594" i="127"/>
  <c r="G1593" i="127" s="1"/>
  <c r="D1594" i="127"/>
  <c r="D1593" i="127" s="1"/>
  <c r="G1588" i="127"/>
  <c r="G1582" i="127"/>
  <c r="G1581" i="127" s="1"/>
  <c r="D1581" i="127"/>
  <c r="D1580" i="127" s="1"/>
  <c r="D1579" i="127"/>
  <c r="G1578" i="127"/>
  <c r="G1576" i="127" s="1"/>
  <c r="D1577" i="127"/>
  <c r="D1576" i="127" s="1"/>
  <c r="G1565" i="127"/>
  <c r="G1555" i="127"/>
  <c r="G1554" i="127" s="1"/>
  <c r="G1551" i="127"/>
  <c r="G1548" i="127" s="1"/>
  <c r="G1543" i="127"/>
  <c r="G1533" i="127"/>
  <c r="G1532" i="127" s="1"/>
  <c r="G1529" i="127"/>
  <c r="G1521" i="127" s="1"/>
  <c r="G1511" i="127"/>
  <c r="G1507" i="127"/>
  <c r="G1506" i="127" s="1"/>
  <c r="D1507" i="127"/>
  <c r="D1506" i="127" s="1"/>
  <c r="D1505" i="127" s="1"/>
  <c r="D1503" i="127"/>
  <c r="D1502" i="127" s="1"/>
  <c r="G1499" i="127"/>
  <c r="G1495" i="127"/>
  <c r="G1494" i="127" s="1"/>
  <c r="G1491" i="127"/>
  <c r="G1490" i="127" s="1"/>
  <c r="G1484" i="127"/>
  <c r="F1484" i="127"/>
  <c r="F1482" i="127"/>
  <c r="G1478" i="127"/>
  <c r="G1477" i="127" s="1"/>
  <c r="G1476" i="127" s="1"/>
  <c r="F1478" i="127"/>
  <c r="F1474" i="127"/>
  <c r="D1449" i="127"/>
  <c r="D1448" i="127" s="1"/>
  <c r="D1447" i="127" s="1"/>
  <c r="C1449" i="127"/>
  <c r="C1448" i="127" s="1"/>
  <c r="C1447" i="127" s="1"/>
  <c r="G1448" i="127"/>
  <c r="G1447" i="127" s="1"/>
  <c r="G1444" i="127" s="1"/>
  <c r="D1445" i="127"/>
  <c r="D1444" i="127" s="1"/>
  <c r="C1445" i="127"/>
  <c r="C1444" i="127" s="1"/>
  <c r="D1430" i="127"/>
  <c r="D1429" i="127" s="1"/>
  <c r="D1428" i="127" s="1"/>
  <c r="D1427" i="127" s="1"/>
  <c r="D1426" i="127" s="1"/>
  <c r="D1425" i="127" s="1"/>
  <c r="G1426" i="127"/>
  <c r="G1425" i="127"/>
  <c r="G1417" i="127" s="1"/>
  <c r="D1422" i="127"/>
  <c r="D1421" i="127" s="1"/>
  <c r="D1420" i="127" s="1"/>
  <c r="C1422" i="127"/>
  <c r="C1421" i="127" s="1"/>
  <c r="C1420" i="127" s="1"/>
  <c r="D1418" i="127"/>
  <c r="D1417" i="127" s="1"/>
  <c r="C1418" i="127"/>
  <c r="C1417" i="127" s="1"/>
  <c r="G1407" i="127"/>
  <c r="G1405" i="127"/>
  <c r="G1404" i="127" s="1"/>
  <c r="D1405" i="127"/>
  <c r="D1404" i="127" s="1"/>
  <c r="D1403" i="127" s="1"/>
  <c r="C1405" i="127"/>
  <c r="C1404" i="127" s="1"/>
  <c r="C1403" i="127" s="1"/>
  <c r="D1401" i="127"/>
  <c r="D1400" i="127" s="1"/>
  <c r="C1401" i="127"/>
  <c r="C1400" i="127" s="1"/>
  <c r="G1397" i="127"/>
  <c r="G1395" i="127"/>
  <c r="G1394" i="127" s="1"/>
  <c r="D1395" i="127"/>
  <c r="D1394" i="127" s="1"/>
  <c r="D1393" i="127" s="1"/>
  <c r="C1395" i="127"/>
  <c r="C1394" i="127" s="1"/>
  <c r="C1393" i="127" s="1"/>
  <c r="F1393" i="127"/>
  <c r="F1392" i="127" s="1"/>
  <c r="F1391" i="127" s="1"/>
  <c r="D1391" i="127"/>
  <c r="D1390" i="127" s="1"/>
  <c r="C1391" i="127"/>
  <c r="C1390" i="127" s="1"/>
  <c r="F1389" i="127"/>
  <c r="F1388" i="127" s="1"/>
  <c r="G1384" i="127"/>
  <c r="F1384" i="127"/>
  <c r="G1382" i="127"/>
  <c r="F1382" i="127"/>
  <c r="G1378" i="127"/>
  <c r="F1378" i="127"/>
  <c r="D1377" i="127"/>
  <c r="D1376" i="127" s="1"/>
  <c r="D1375" i="127" s="1"/>
  <c r="C1377" i="127"/>
  <c r="C1376" i="127" s="1"/>
  <c r="C1375" i="127" s="1"/>
  <c r="G1374" i="127"/>
  <c r="F1374" i="127"/>
  <c r="D1373" i="127"/>
  <c r="C1373" i="127"/>
  <c r="G1372" i="127"/>
  <c r="F1372" i="127"/>
  <c r="D1372" i="127"/>
  <c r="C1372" i="127"/>
  <c r="G1361" i="127"/>
  <c r="G1351" i="127"/>
  <c r="G1350" i="127" s="1"/>
  <c r="G1347" i="127"/>
  <c r="G1339" i="127" s="1"/>
  <c r="D1344" i="127"/>
  <c r="D1343" i="127" s="1"/>
  <c r="D1342" i="127" s="1"/>
  <c r="D1341" i="127" s="1"/>
  <c r="D1340" i="127" s="1"/>
  <c r="D1339" i="127" s="1"/>
  <c r="G1329" i="127"/>
  <c r="G1325" i="127"/>
  <c r="G1324" i="127" s="1"/>
  <c r="D1325" i="127"/>
  <c r="D1324" i="127" s="1"/>
  <c r="D1323" i="127" s="1"/>
  <c r="D1322" i="127" s="1"/>
  <c r="D1321" i="127" s="1"/>
  <c r="D1320" i="127" s="1"/>
  <c r="G1321" i="127"/>
  <c r="G1320" i="127" s="1"/>
  <c r="G1315" i="127"/>
  <c r="G1311" i="127"/>
  <c r="G1310" i="127" s="1"/>
  <c r="D1311" i="127"/>
  <c r="D1310" i="127" s="1"/>
  <c r="D1309" i="127" s="1"/>
  <c r="D1308" i="127" s="1"/>
  <c r="D1307" i="127" s="1"/>
  <c r="D1306" i="127" s="1"/>
  <c r="G1307" i="127"/>
  <c r="G1306" i="127" s="1"/>
  <c r="G1282" i="127"/>
  <c r="G1281" i="127" s="1"/>
  <c r="G1280" i="127" s="1"/>
  <c r="D1280" i="127" s="1"/>
  <c r="G1278" i="127"/>
  <c r="G1276" i="127" s="1"/>
  <c r="G1258" i="127"/>
  <c r="G1257" i="127" s="1"/>
  <c r="G1256" i="127" s="1"/>
  <c r="D1256" i="127" s="1"/>
  <c r="G1254" i="127"/>
  <c r="G1252" i="127" s="1"/>
  <c r="G1234" i="127"/>
  <c r="G1233" i="127" s="1"/>
  <c r="G1232" i="127" s="1"/>
  <c r="G1230" i="127"/>
  <c r="G1228" i="127" s="1"/>
  <c r="F1218" i="127"/>
  <c r="G1214" i="127"/>
  <c r="G1213" i="127" s="1"/>
  <c r="G1212" i="127" s="1"/>
  <c r="G1210" i="127"/>
  <c r="G1209" i="127" s="1"/>
  <c r="F1210" i="127"/>
  <c r="F1209" i="127" s="1"/>
  <c r="C1201" i="127"/>
  <c r="C1200" i="127" s="1"/>
  <c r="C1199" i="127" s="1"/>
  <c r="C1198" i="127" s="1"/>
  <c r="D1200" i="127"/>
  <c r="D1199" i="127" s="1"/>
  <c r="D1198" i="127" s="1"/>
  <c r="D1197" i="127" s="1"/>
  <c r="D1196" i="127" s="1"/>
  <c r="D1195" i="127" s="1"/>
  <c r="C1197" i="127"/>
  <c r="C1196" i="127" s="1"/>
  <c r="C1195" i="127" s="1"/>
  <c r="D1165" i="127"/>
  <c r="D1163" i="127"/>
  <c r="D1162" i="127" s="1"/>
  <c r="D1160" i="127"/>
  <c r="D1158" i="127"/>
  <c r="D1154" i="127"/>
  <c r="D1150" i="127"/>
  <c r="D1148" i="127" s="1"/>
  <c r="D1145" i="127"/>
  <c r="D1143" i="127"/>
  <c r="D1142" i="127" s="1"/>
  <c r="D1140" i="127"/>
  <c r="D1138" i="127"/>
  <c r="D1133" i="127"/>
  <c r="D1129" i="127"/>
  <c r="D1127" i="127" s="1"/>
  <c r="G1117" i="127"/>
  <c r="F1117" i="127"/>
  <c r="G1115" i="127"/>
  <c r="G1114" i="127" s="1"/>
  <c r="F1115" i="127"/>
  <c r="F1114" i="127" s="1"/>
  <c r="G1112" i="127"/>
  <c r="F1112" i="127"/>
  <c r="G1110" i="127"/>
  <c r="F1110" i="127"/>
  <c r="G1105" i="127"/>
  <c r="F1105" i="127"/>
  <c r="G1101" i="127"/>
  <c r="G1099" i="127" s="1"/>
  <c r="F1101" i="127"/>
  <c r="F1099" i="127" s="1"/>
  <c r="D1089" i="127"/>
  <c r="D1088" i="127" s="1"/>
  <c r="D1087" i="127" s="1"/>
  <c r="C1089" i="127"/>
  <c r="C1088" i="127" s="1"/>
  <c r="C1087" i="127" s="1"/>
  <c r="D1085" i="127"/>
  <c r="D1084" i="127" s="1"/>
  <c r="C1085" i="127"/>
  <c r="C1084" i="127" s="1"/>
  <c r="C1083" i="127" s="1"/>
  <c r="C1082" i="127" s="1"/>
  <c r="G1072" i="127"/>
  <c r="D1072" i="127"/>
  <c r="C1072" i="127"/>
  <c r="D1070" i="127"/>
  <c r="C1070" i="127"/>
  <c r="C1069" i="127" s="1"/>
  <c r="F1069" i="127"/>
  <c r="F1065" i="127"/>
  <c r="F1064" i="127" s="1"/>
  <c r="C1065" i="127"/>
  <c r="F1061" i="127"/>
  <c r="F1059" i="127" s="1"/>
  <c r="C1061" i="127"/>
  <c r="C1059" i="127"/>
  <c r="G1050" i="127"/>
  <c r="F1050" i="127"/>
  <c r="D1050" i="127"/>
  <c r="C1050" i="127"/>
  <c r="C1048" i="127"/>
  <c r="G1047" i="127"/>
  <c r="D1047" i="127"/>
  <c r="F1046" i="127"/>
  <c r="C1046" i="127"/>
  <c r="G1042" i="127"/>
  <c r="F1042" i="127"/>
  <c r="F1041" i="127" s="1"/>
  <c r="D1042" i="127"/>
  <c r="D1041" i="127" s="1"/>
  <c r="D1040" i="127" s="1"/>
  <c r="C1042" i="127"/>
  <c r="G1038" i="127"/>
  <c r="G1036" i="127" s="1"/>
  <c r="F1038" i="127"/>
  <c r="D1038" i="127"/>
  <c r="C1038" i="127"/>
  <c r="F1036" i="127"/>
  <c r="D1036" i="127"/>
  <c r="C1036" i="127"/>
  <c r="D1027" i="127"/>
  <c r="C1027" i="127"/>
  <c r="G1025" i="127"/>
  <c r="D1025" i="127"/>
  <c r="C1025" i="127"/>
  <c r="C1024" i="127"/>
  <c r="C1019" i="127" s="1"/>
  <c r="C1018" i="127" s="1"/>
  <c r="F1024" i="127"/>
  <c r="G1020" i="127"/>
  <c r="F1020" i="127"/>
  <c r="F1019" i="127" s="1"/>
  <c r="F1018" i="127" s="1"/>
  <c r="D1020" i="127"/>
  <c r="D1019" i="127" s="1"/>
  <c r="D1018" i="127" s="1"/>
  <c r="C1020" i="127"/>
  <c r="G1016" i="127"/>
  <c r="F1016" i="127"/>
  <c r="D1016" i="127"/>
  <c r="C1016" i="127"/>
  <c r="G1014" i="127"/>
  <c r="F1014" i="127"/>
  <c r="D1014" i="127"/>
  <c r="C1014" i="127"/>
  <c r="G1005" i="127"/>
  <c r="F1005" i="127"/>
  <c r="D1005" i="127"/>
  <c r="C1005" i="127"/>
  <c r="G1003" i="127"/>
  <c r="D1003" i="127"/>
  <c r="C1003" i="127"/>
  <c r="C997" i="127" s="1"/>
  <c r="F1002" i="127"/>
  <c r="G1001" i="127"/>
  <c r="G998" i="127" s="1"/>
  <c r="G997" i="127" s="1"/>
  <c r="G996" i="127" s="1"/>
  <c r="D1001" i="127"/>
  <c r="D998" i="127" s="1"/>
  <c r="F998" i="127"/>
  <c r="F997" i="127" s="1"/>
  <c r="F996" i="127" s="1"/>
  <c r="C998" i="127"/>
  <c r="G995" i="127"/>
  <c r="G994" i="127" s="1"/>
  <c r="G992" i="127" s="1"/>
  <c r="D995" i="127"/>
  <c r="D994" i="127" s="1"/>
  <c r="D992" i="127" s="1"/>
  <c r="F994" i="127"/>
  <c r="F992" i="127" s="1"/>
  <c r="C994" i="127"/>
  <c r="C992" i="127" s="1"/>
  <c r="C983" i="127"/>
  <c r="D981" i="127"/>
  <c r="C981" i="127"/>
  <c r="C980" i="127" s="1"/>
  <c r="G979" i="127"/>
  <c r="D979" i="127"/>
  <c r="F978" i="127"/>
  <c r="C978" i="127"/>
  <c r="G977" i="127"/>
  <c r="D977" i="127"/>
  <c r="G976" i="127"/>
  <c r="D976" i="127"/>
  <c r="G975" i="127"/>
  <c r="D975" i="127"/>
  <c r="D974" i="127" s="1"/>
  <c r="G974" i="127"/>
  <c r="G973" i="127" s="1"/>
  <c r="G972" i="127" s="1"/>
  <c r="F974" i="127"/>
  <c r="F973" i="127" s="1"/>
  <c r="C974" i="127"/>
  <c r="G971" i="127"/>
  <c r="G970" i="127"/>
  <c r="G968" i="127" s="1"/>
  <c r="D971" i="127"/>
  <c r="D970" i="127" s="1"/>
  <c r="D968" i="127" s="1"/>
  <c r="F970" i="127"/>
  <c r="C970" i="127"/>
  <c r="C968" i="127" s="1"/>
  <c r="F968" i="127"/>
  <c r="F959" i="127"/>
  <c r="C959" i="127"/>
  <c r="G955" i="127"/>
  <c r="F955" i="127"/>
  <c r="D955" i="127"/>
  <c r="D954" i="127" s="1"/>
  <c r="D953" i="127" s="1"/>
  <c r="C955" i="127"/>
  <c r="G954" i="127"/>
  <c r="G953" i="127" s="1"/>
  <c r="F954" i="127"/>
  <c r="C954" i="127"/>
  <c r="C953" i="127" s="1"/>
  <c r="G951" i="127"/>
  <c r="F951" i="127"/>
  <c r="D951" i="127"/>
  <c r="C951" i="127"/>
  <c r="G949" i="127"/>
  <c r="F949" i="127"/>
  <c r="D949" i="127"/>
  <c r="C949" i="127"/>
  <c r="G940" i="127"/>
  <c r="G939" i="127" s="1"/>
  <c r="F940" i="127"/>
  <c r="D939" i="127"/>
  <c r="C939" i="127"/>
  <c r="F938" i="127"/>
  <c r="F937" i="127" s="1"/>
  <c r="C937" i="127"/>
  <c r="G936" i="127"/>
  <c r="D936" i="127"/>
  <c r="F935" i="127"/>
  <c r="C935" i="127"/>
  <c r="G931" i="127"/>
  <c r="F931" i="127"/>
  <c r="D931" i="127"/>
  <c r="D930" i="127" s="1"/>
  <c r="C931" i="127"/>
  <c r="G927" i="127"/>
  <c r="F927" i="127"/>
  <c r="D927" i="127"/>
  <c r="C927" i="127"/>
  <c r="G925" i="127"/>
  <c r="F925" i="127"/>
  <c r="D925" i="127"/>
  <c r="C925" i="127"/>
  <c r="F916" i="127"/>
  <c r="G915" i="127"/>
  <c r="G914" i="127" s="1"/>
  <c r="F914" i="127"/>
  <c r="D914" i="127"/>
  <c r="C914" i="127"/>
  <c r="G912" i="127"/>
  <c r="D912" i="127"/>
  <c r="C912" i="127"/>
  <c r="C911" i="127" s="1"/>
  <c r="F911" i="127"/>
  <c r="G907" i="127"/>
  <c r="F907" i="127"/>
  <c r="D907" i="127"/>
  <c r="D906" i="127" s="1"/>
  <c r="D905" i="127" s="1"/>
  <c r="C907" i="127"/>
  <c r="G903" i="127"/>
  <c r="F903" i="127"/>
  <c r="D903" i="127"/>
  <c r="C903" i="127"/>
  <c r="G901" i="127"/>
  <c r="F901" i="127"/>
  <c r="D901" i="127"/>
  <c r="C901" i="127"/>
  <c r="G892" i="127"/>
  <c r="F892" i="127"/>
  <c r="D892" i="127"/>
  <c r="C892" i="127"/>
  <c r="G890" i="127"/>
  <c r="F890" i="127"/>
  <c r="D890" i="127"/>
  <c r="C890" i="127"/>
  <c r="C889" i="127" s="1"/>
  <c r="G885" i="127"/>
  <c r="G884" i="127" s="1"/>
  <c r="G883" i="127" s="1"/>
  <c r="F885" i="127"/>
  <c r="D885" i="127"/>
  <c r="C885" i="127"/>
  <c r="C884" i="127" s="1"/>
  <c r="C883" i="127" s="1"/>
  <c r="G881" i="127"/>
  <c r="F881" i="127"/>
  <c r="D881" i="127"/>
  <c r="D879" i="127" s="1"/>
  <c r="C881" i="127"/>
  <c r="G879" i="127"/>
  <c r="F879" i="127"/>
  <c r="C879" i="127"/>
  <c r="C870" i="127"/>
  <c r="G868" i="127"/>
  <c r="F868" i="127"/>
  <c r="D868" i="127"/>
  <c r="C868" i="127"/>
  <c r="C867" i="127" s="1"/>
  <c r="G866" i="127"/>
  <c r="F866" i="127"/>
  <c r="D866" i="127"/>
  <c r="C865" i="127"/>
  <c r="G861" i="127"/>
  <c r="F861" i="127"/>
  <c r="D861" i="127"/>
  <c r="D860" i="127" s="1"/>
  <c r="D859" i="127" s="1"/>
  <c r="C861" i="127"/>
  <c r="C860" i="127" s="1"/>
  <c r="C859" i="127" s="1"/>
  <c r="G860" i="127"/>
  <c r="G859" i="127" s="1"/>
  <c r="F860" i="127"/>
  <c r="F859" i="127" s="1"/>
  <c r="G857" i="127"/>
  <c r="F857" i="127"/>
  <c r="D857" i="127"/>
  <c r="C857" i="127"/>
  <c r="G855" i="127"/>
  <c r="F855" i="127"/>
  <c r="D855" i="127"/>
  <c r="C855" i="127"/>
  <c r="D846" i="127"/>
  <c r="C846" i="127"/>
  <c r="D845" i="127"/>
  <c r="D842" i="127" s="1"/>
  <c r="D841" i="127" s="1"/>
  <c r="C845" i="127"/>
  <c r="C842" i="127" s="1"/>
  <c r="C841" i="127" s="1"/>
  <c r="D839" i="127"/>
  <c r="D838" i="127" s="1"/>
  <c r="D837" i="127" s="1"/>
  <c r="G838" i="127"/>
  <c r="G837" i="127" s="1"/>
  <c r="G836" i="127" s="1"/>
  <c r="C838" i="127"/>
  <c r="C837" i="127" s="1"/>
  <c r="F836" i="127"/>
  <c r="F835" i="127" s="1"/>
  <c r="F834" i="127" s="1"/>
  <c r="G834" i="127"/>
  <c r="G833" i="127" s="1"/>
  <c r="D834" i="127"/>
  <c r="C834" i="127"/>
  <c r="D833" i="127"/>
  <c r="D830" i="127" s="1"/>
  <c r="D829" i="127" s="1"/>
  <c r="C833" i="127"/>
  <c r="C830" i="127" s="1"/>
  <c r="C829" i="127" s="1"/>
  <c r="F832" i="127"/>
  <c r="G830" i="127"/>
  <c r="G829" i="127" s="1"/>
  <c r="G828" i="127" s="1"/>
  <c r="F828" i="127"/>
  <c r="F827" i="127" s="1"/>
  <c r="F826" i="127" s="1"/>
  <c r="D827" i="127"/>
  <c r="D826" i="127" s="1"/>
  <c r="D825" i="127" s="1"/>
  <c r="G826" i="127"/>
  <c r="G825" i="127" s="1"/>
  <c r="C826" i="127"/>
  <c r="C825" i="127" s="1"/>
  <c r="F824" i="127"/>
  <c r="F823" i="127" s="1"/>
  <c r="D819" i="127"/>
  <c r="C819" i="127"/>
  <c r="C817" i="127"/>
  <c r="G815" i="127"/>
  <c r="F815" i="127"/>
  <c r="C815" i="127"/>
  <c r="D814" i="127"/>
  <c r="D811" i="127" s="1"/>
  <c r="D810" i="127" s="1"/>
  <c r="G811" i="127"/>
  <c r="G810" i="127" s="1"/>
  <c r="G809" i="127" s="1"/>
  <c r="F811" i="127"/>
  <c r="F810" i="127" s="1"/>
  <c r="C811" i="127"/>
  <c r="F809" i="127"/>
  <c r="D808" i="127"/>
  <c r="D807" i="127" s="1"/>
  <c r="D805" i="127" s="1"/>
  <c r="G807" i="127"/>
  <c r="G805" i="127" s="1"/>
  <c r="F807" i="127"/>
  <c r="F805" i="127" s="1"/>
  <c r="C807" i="127"/>
  <c r="C805" i="127" s="1"/>
  <c r="G796" i="127"/>
  <c r="F796" i="127"/>
  <c r="G794" i="127"/>
  <c r="G793" i="127" s="1"/>
  <c r="F794" i="127"/>
  <c r="F793" i="127" s="1"/>
  <c r="F791" i="127"/>
  <c r="G789" i="127"/>
  <c r="F789" i="127"/>
  <c r="G784" i="127"/>
  <c r="F784" i="127"/>
  <c r="G780" i="127"/>
  <c r="F780" i="127"/>
  <c r="F778" i="127" s="1"/>
  <c r="G778" i="127"/>
  <c r="G775" i="127"/>
  <c r="F775" i="127"/>
  <c r="G773" i="127"/>
  <c r="G772" i="127" s="1"/>
  <c r="F773" i="127"/>
  <c r="F772" i="127" s="1"/>
  <c r="F770" i="127"/>
  <c r="G768" i="127"/>
  <c r="F768" i="127"/>
  <c r="G763" i="127"/>
  <c r="F763" i="127"/>
  <c r="G759" i="127"/>
  <c r="G757" i="127" s="1"/>
  <c r="F759" i="127"/>
  <c r="F757" i="127" s="1"/>
  <c r="G747" i="127"/>
  <c r="F747" i="127"/>
  <c r="F745" i="127"/>
  <c r="G744" i="127"/>
  <c r="F743" i="127"/>
  <c r="F738" i="127" s="1"/>
  <c r="G739" i="127"/>
  <c r="F739" i="127"/>
  <c r="G735" i="127"/>
  <c r="G733" i="127" s="1"/>
  <c r="F735" i="127"/>
  <c r="F733" i="127" s="1"/>
  <c r="G724" i="127"/>
  <c r="F724" i="127"/>
  <c r="G722" i="127"/>
  <c r="G721" i="127" s="1"/>
  <c r="F722" i="127"/>
  <c r="F721" i="127" s="1"/>
  <c r="G719" i="127"/>
  <c r="F719" i="127"/>
  <c r="G717" i="127"/>
  <c r="F717" i="127"/>
  <c r="D714" i="127"/>
  <c r="G713" i="127"/>
  <c r="F713" i="127"/>
  <c r="D713" i="127"/>
  <c r="C711" i="127"/>
  <c r="G709" i="127"/>
  <c r="G707" i="127" s="1"/>
  <c r="F709" i="127"/>
  <c r="D707" i="127"/>
  <c r="D718" i="127" s="1"/>
  <c r="G704" i="127"/>
  <c r="F704" i="127"/>
  <c r="G702" i="127"/>
  <c r="G701" i="127" s="1"/>
  <c r="F702" i="127"/>
  <c r="F701" i="127" s="1"/>
  <c r="G699" i="127"/>
  <c r="F699" i="127"/>
  <c r="G697" i="127"/>
  <c r="F697" i="127"/>
  <c r="G692" i="127"/>
  <c r="F692" i="127"/>
  <c r="F691" i="127" s="1"/>
  <c r="F690" i="127" s="1"/>
  <c r="D690" i="127"/>
  <c r="C690" i="127"/>
  <c r="G688" i="127"/>
  <c r="G686" i="127"/>
  <c r="F688" i="127"/>
  <c r="F686" i="127" s="1"/>
  <c r="G683" i="127"/>
  <c r="F683" i="127"/>
  <c r="G681" i="127"/>
  <c r="G680" i="127" s="1"/>
  <c r="F681" i="127"/>
  <c r="F680" i="127"/>
  <c r="G678" i="127"/>
  <c r="F678" i="127"/>
  <c r="G676" i="127"/>
  <c r="F676" i="127"/>
  <c r="G671" i="127"/>
  <c r="F671" i="127"/>
  <c r="D669" i="127"/>
  <c r="C669" i="127"/>
  <c r="G667" i="127"/>
  <c r="G665" i="127" s="1"/>
  <c r="F667" i="127"/>
  <c r="F665" i="127" s="1"/>
  <c r="G653" i="127"/>
  <c r="F653" i="127"/>
  <c r="F652" i="127" s="1"/>
  <c r="F651" i="127" s="1"/>
  <c r="G652" i="127"/>
  <c r="G651" i="127" s="1"/>
  <c r="G649" i="127"/>
  <c r="G647" i="127" s="1"/>
  <c r="F649" i="127"/>
  <c r="F647" i="127" s="1"/>
  <c r="G642" i="127"/>
  <c r="G641" i="127" s="1"/>
  <c r="G640" i="127" s="1"/>
  <c r="F642" i="127"/>
  <c r="F641" i="127" s="1"/>
  <c r="F640" i="127" s="1"/>
  <c r="G638" i="127"/>
  <c r="G636" i="127" s="1"/>
  <c r="F638" i="127"/>
  <c r="F636" i="127" s="1"/>
  <c r="G631" i="127"/>
  <c r="G630" i="127" s="1"/>
  <c r="G629" i="127" s="1"/>
  <c r="F631" i="127"/>
  <c r="F630" i="127" s="1"/>
  <c r="F629" i="127" s="1"/>
  <c r="G627" i="127"/>
  <c r="G625" i="127" s="1"/>
  <c r="F627" i="127"/>
  <c r="F625" i="127" s="1"/>
  <c r="G620" i="127"/>
  <c r="G619" i="127" s="1"/>
  <c r="G618" i="127" s="1"/>
  <c r="F620" i="127"/>
  <c r="F619" i="127" s="1"/>
  <c r="F618" i="127" s="1"/>
  <c r="G616" i="127"/>
  <c r="G614" i="127" s="1"/>
  <c r="F616" i="127"/>
  <c r="F614" i="127" s="1"/>
  <c r="G606" i="127"/>
  <c r="G605" i="127" s="1"/>
  <c r="G604" i="127" s="1"/>
  <c r="F606" i="127"/>
  <c r="F605" i="127" s="1"/>
  <c r="F604" i="127" s="1"/>
  <c r="D604" i="127"/>
  <c r="C604" i="127"/>
  <c r="G602" i="127"/>
  <c r="G600" i="127" s="1"/>
  <c r="F602" i="127"/>
  <c r="F600" i="127" s="1"/>
  <c r="C592" i="127"/>
  <c r="C591" i="127" s="1"/>
  <c r="C590" i="127" s="1"/>
  <c r="C589" i="127" s="1"/>
  <c r="D591" i="127"/>
  <c r="D590" i="127"/>
  <c r="D589" i="127" s="1"/>
  <c r="C588" i="127"/>
  <c r="C587" i="127" s="1"/>
  <c r="C586" i="127" s="1"/>
  <c r="D587" i="127"/>
  <c r="D586" i="127" s="1"/>
  <c r="C584" i="127"/>
  <c r="D583" i="127"/>
  <c r="D582" i="127" s="1"/>
  <c r="D581" i="127" s="1"/>
  <c r="C583" i="127"/>
  <c r="C582" i="127" s="1"/>
  <c r="C581" i="127" s="1"/>
  <c r="C580" i="127"/>
  <c r="C579" i="127" s="1"/>
  <c r="C578" i="127" s="1"/>
  <c r="D579" i="127"/>
  <c r="D578" i="127" s="1"/>
  <c r="C576" i="127"/>
  <c r="C575" i="127" s="1"/>
  <c r="C574" i="127" s="1"/>
  <c r="C573" i="127" s="1"/>
  <c r="D575" i="127"/>
  <c r="D574" i="127" s="1"/>
  <c r="D573" i="127" s="1"/>
  <c r="C572" i="127"/>
  <c r="C571" i="127" s="1"/>
  <c r="C570" i="127" s="1"/>
  <c r="D571" i="127"/>
  <c r="D570" i="127" s="1"/>
  <c r="D559" i="127"/>
  <c r="D558" i="127" s="1"/>
  <c r="D557" i="127" s="1"/>
  <c r="D556" i="127" s="1"/>
  <c r="C558" i="127"/>
  <c r="C557" i="127" s="1"/>
  <c r="C556" i="127" s="1"/>
  <c r="D555" i="127"/>
  <c r="D554" i="127" s="1"/>
  <c r="D553" i="127" s="1"/>
  <c r="C554" i="127"/>
  <c r="C553" i="127" s="1"/>
  <c r="C551" i="127"/>
  <c r="D547" i="127"/>
  <c r="C547" i="127"/>
  <c r="D546" i="127"/>
  <c r="D543" i="127" s="1"/>
  <c r="D542" i="127" s="1"/>
  <c r="G543" i="127"/>
  <c r="G542" i="127" s="1"/>
  <c r="G541" i="127" s="1"/>
  <c r="F543" i="127"/>
  <c r="F542" i="127" s="1"/>
  <c r="F541" i="127" s="1"/>
  <c r="C543" i="127"/>
  <c r="C542" i="127" s="1"/>
  <c r="D540" i="127"/>
  <c r="D539" i="127" s="1"/>
  <c r="D537" i="127" s="1"/>
  <c r="G539" i="127"/>
  <c r="G537" i="127" s="1"/>
  <c r="F539" i="127"/>
  <c r="F537" i="127" s="1"/>
  <c r="C539" i="127"/>
  <c r="C537" i="127" s="1"/>
  <c r="D528" i="127"/>
  <c r="C528" i="127"/>
  <c r="D526" i="127"/>
  <c r="D525" i="127" s="1"/>
  <c r="C526" i="127"/>
  <c r="C525" i="127" s="1"/>
  <c r="D523" i="127"/>
  <c r="C523" i="127"/>
  <c r="D521" i="127"/>
  <c r="C521" i="127"/>
  <c r="D516" i="127"/>
  <c r="C516" i="127"/>
  <c r="D512" i="127"/>
  <c r="D510" i="127" s="1"/>
  <c r="C512" i="127"/>
  <c r="C510" i="127" s="1"/>
  <c r="D500" i="127"/>
  <c r="D499" i="127" s="1"/>
  <c r="D498" i="127" s="1"/>
  <c r="D497" i="127" s="1"/>
  <c r="C499" i="127"/>
  <c r="C498" i="127" s="1"/>
  <c r="C497" i="127" s="1"/>
  <c r="D496" i="127"/>
  <c r="D495" i="127" s="1"/>
  <c r="D494" i="127" s="1"/>
  <c r="C495" i="127"/>
  <c r="C494" i="127" s="1"/>
  <c r="C492" i="127"/>
  <c r="G488" i="127"/>
  <c r="F488" i="127"/>
  <c r="F486" i="127"/>
  <c r="F485" i="127" s="1"/>
  <c r="G483" i="127"/>
  <c r="F483" i="127"/>
  <c r="D483" i="127"/>
  <c r="C483" i="127"/>
  <c r="D482" i="127"/>
  <c r="D479" i="127" s="1"/>
  <c r="D478" i="127" s="1"/>
  <c r="D477" i="127" s="1"/>
  <c r="G479" i="127"/>
  <c r="G478" i="127" s="1"/>
  <c r="F479" i="127"/>
  <c r="C479" i="127"/>
  <c r="C478" i="127" s="1"/>
  <c r="C477" i="127" s="1"/>
  <c r="D476" i="127"/>
  <c r="D475" i="127" s="1"/>
  <c r="D473" i="127" s="1"/>
  <c r="G475" i="127"/>
  <c r="F475" i="127"/>
  <c r="C475" i="127"/>
  <c r="G473" i="127"/>
  <c r="F473" i="127"/>
  <c r="C473" i="127"/>
  <c r="D464" i="127"/>
  <c r="C464" i="127"/>
  <c r="D462" i="127"/>
  <c r="D461" i="127" s="1"/>
  <c r="C462" i="127"/>
  <c r="C461" i="127"/>
  <c r="D459" i="127"/>
  <c r="C459" i="127"/>
  <c r="D457" i="127"/>
  <c r="C457" i="127"/>
  <c r="D452" i="127"/>
  <c r="C452" i="127"/>
  <c r="D448" i="127"/>
  <c r="D446" i="127" s="1"/>
  <c r="C448" i="127"/>
  <c r="C446" i="127" s="1"/>
  <c r="G436" i="127"/>
  <c r="G435" i="127" s="1"/>
  <c r="G434" i="127" s="1"/>
  <c r="D436" i="127"/>
  <c r="D435" i="127" s="1"/>
  <c r="D434" i="127" s="1"/>
  <c r="C436" i="127"/>
  <c r="C435" i="127" s="1"/>
  <c r="C434" i="127" s="1"/>
  <c r="G432" i="127"/>
  <c r="G431" i="127" s="1"/>
  <c r="D432" i="127"/>
  <c r="D431" i="127" s="1"/>
  <c r="C432" i="127"/>
  <c r="C431" i="127" s="1"/>
  <c r="G428" i="127"/>
  <c r="G427" i="127" s="1"/>
  <c r="G426" i="127" s="1"/>
  <c r="D428" i="127"/>
  <c r="D427" i="127" s="1"/>
  <c r="D426" i="127" s="1"/>
  <c r="C428" i="127"/>
  <c r="C427" i="127" s="1"/>
  <c r="C426" i="127" s="1"/>
  <c r="G424" i="127"/>
  <c r="G423" i="127" s="1"/>
  <c r="D424" i="127"/>
  <c r="D423" i="127" s="1"/>
  <c r="C424" i="127"/>
  <c r="C423" i="127" s="1"/>
  <c r="G420" i="127"/>
  <c r="G419" i="127" s="1"/>
  <c r="G418" i="127" s="1"/>
  <c r="D420" i="127"/>
  <c r="D419" i="127" s="1"/>
  <c r="D418" i="127" s="1"/>
  <c r="C420" i="127"/>
  <c r="C419" i="127" s="1"/>
  <c r="C418" i="127" s="1"/>
  <c r="G416" i="127"/>
  <c r="G415" i="127" s="1"/>
  <c r="D416" i="127"/>
  <c r="D415" i="127" s="1"/>
  <c r="C416" i="127"/>
  <c r="C415" i="127" s="1"/>
  <c r="D412" i="127"/>
  <c r="C412" i="127"/>
  <c r="D411" i="127"/>
  <c r="D410" i="127" s="1"/>
  <c r="D409" i="127" s="1"/>
  <c r="C411" i="127"/>
  <c r="C410" i="127" s="1"/>
  <c r="C409" i="127" s="1"/>
  <c r="G410" i="127"/>
  <c r="G409" i="127" s="1"/>
  <c r="G408" i="127" s="1"/>
  <c r="D407" i="127"/>
  <c r="C407" i="127"/>
  <c r="C406" i="127"/>
  <c r="C405" i="127" s="1"/>
  <c r="G406" i="127"/>
  <c r="G405" i="127" s="1"/>
  <c r="D406" i="127"/>
  <c r="D405" i="127" s="1"/>
  <c r="C403" i="127"/>
  <c r="G400" i="127"/>
  <c r="G399" i="127" s="1"/>
  <c r="F399" i="127"/>
  <c r="F397" i="127"/>
  <c r="F396" i="127" s="1"/>
  <c r="G394" i="127"/>
  <c r="F394" i="127"/>
  <c r="D394" i="127"/>
  <c r="C394" i="127"/>
  <c r="G393" i="127"/>
  <c r="G390" i="127" s="1"/>
  <c r="G389" i="127" s="1"/>
  <c r="D393" i="127"/>
  <c r="D390" i="127" s="1"/>
  <c r="D389" i="127" s="1"/>
  <c r="D388" i="127" s="1"/>
  <c r="D391" i="127"/>
  <c r="F390" i="127"/>
  <c r="C390" i="127"/>
  <c r="C389" i="127" s="1"/>
  <c r="G387" i="127"/>
  <c r="G386" i="127" s="1"/>
  <c r="G384" i="127" s="1"/>
  <c r="D387" i="127"/>
  <c r="F386" i="127"/>
  <c r="F384" i="127" s="1"/>
  <c r="C386" i="127"/>
  <c r="C384" i="127" s="1"/>
  <c r="G375" i="127"/>
  <c r="F375" i="127"/>
  <c r="G373" i="127"/>
  <c r="G372" i="127" s="1"/>
  <c r="F373" i="127"/>
  <c r="F372" i="127" s="1"/>
  <c r="G370" i="127"/>
  <c r="F370" i="127"/>
  <c r="D370" i="127"/>
  <c r="D369" i="127" s="1"/>
  <c r="D368" i="127" s="1"/>
  <c r="D367" i="127" s="1"/>
  <c r="D366" i="127" s="1"/>
  <c r="D365" i="127" s="1"/>
  <c r="G368" i="127"/>
  <c r="F368" i="127"/>
  <c r="G363" i="127"/>
  <c r="F363" i="127"/>
  <c r="D363" i="127"/>
  <c r="D362" i="127" s="1"/>
  <c r="D361" i="127" s="1"/>
  <c r="D360" i="127" s="1"/>
  <c r="C362" i="127"/>
  <c r="C361" i="127" s="1"/>
  <c r="C360" i="127" s="1"/>
  <c r="G360" i="127"/>
  <c r="G359" i="127" s="1"/>
  <c r="G357" i="127" s="1"/>
  <c r="F359" i="127"/>
  <c r="F357" i="127" s="1"/>
  <c r="D359" i="127"/>
  <c r="D358" i="127" s="1"/>
  <c r="D357" i="127" s="1"/>
  <c r="C358" i="127"/>
  <c r="C357" i="127" s="1"/>
  <c r="D347" i="127"/>
  <c r="D346" i="127" s="1"/>
  <c r="D345" i="127"/>
  <c r="D344" i="127" s="1"/>
  <c r="G346" i="127"/>
  <c r="G345" i="127" s="1"/>
  <c r="G344" i="127" s="1"/>
  <c r="G343" i="127" s="1"/>
  <c r="G342" i="127" s="1"/>
  <c r="G341" i="127" s="1"/>
  <c r="C346" i="127"/>
  <c r="C345" i="127" s="1"/>
  <c r="C344" i="127" s="1"/>
  <c r="F344" i="127"/>
  <c r="F343" i="127" s="1"/>
  <c r="F342" i="127" s="1"/>
  <c r="D343" i="127"/>
  <c r="D342" i="127" s="1"/>
  <c r="D341" i="127" s="1"/>
  <c r="C342" i="127"/>
  <c r="C341" i="127" s="1"/>
  <c r="G335" i="127"/>
  <c r="F335" i="127"/>
  <c r="G331" i="127"/>
  <c r="G330" i="127" s="1"/>
  <c r="F331" i="127"/>
  <c r="F330" i="127" s="1"/>
  <c r="D331" i="127"/>
  <c r="D330" i="127" s="1"/>
  <c r="D329" i="127" s="1"/>
  <c r="D328" i="127" s="1"/>
  <c r="C330" i="127"/>
  <c r="C329" i="127" s="1"/>
  <c r="C328" i="127" s="1"/>
  <c r="G327" i="127"/>
  <c r="G325" i="127" s="1"/>
  <c r="F327" i="127"/>
  <c r="F325" i="127" s="1"/>
  <c r="D327" i="127"/>
  <c r="D326" i="127" s="1"/>
  <c r="C326" i="127"/>
  <c r="C325" i="127" s="1"/>
  <c r="G316" i="127"/>
  <c r="F316" i="127"/>
  <c r="G314" i="127"/>
  <c r="G313" i="127" s="1"/>
  <c r="F314" i="127"/>
  <c r="F313" i="127" s="1"/>
  <c r="G311" i="127"/>
  <c r="F311" i="127"/>
  <c r="D311" i="127"/>
  <c r="D310" i="127" s="1"/>
  <c r="D309" i="127" s="1"/>
  <c r="D308" i="127" s="1"/>
  <c r="D307" i="127" s="1"/>
  <c r="D306" i="127" s="1"/>
  <c r="G309" i="127"/>
  <c r="F309" i="127"/>
  <c r="G307" i="127"/>
  <c r="G304" i="127" s="1"/>
  <c r="F304" i="127"/>
  <c r="D304" i="127"/>
  <c r="D303" i="127" s="1"/>
  <c r="D302" i="127" s="1"/>
  <c r="D301" i="127" s="1"/>
  <c r="C303" i="127"/>
  <c r="C302" i="127" s="1"/>
  <c r="C301" i="127" s="1"/>
  <c r="G301" i="127"/>
  <c r="G300" i="127" s="1"/>
  <c r="G298" i="127" s="1"/>
  <c r="F300" i="127"/>
  <c r="F298" i="127" s="1"/>
  <c r="D300" i="127"/>
  <c r="D299" i="127"/>
  <c r="D298" i="127" s="1"/>
  <c r="C299" i="127"/>
  <c r="C298" i="127" s="1"/>
  <c r="D289" i="127"/>
  <c r="D288" i="127" s="1"/>
  <c r="D287" i="127" s="1"/>
  <c r="D286" i="127" s="1"/>
  <c r="G288" i="127"/>
  <c r="G287" i="127" s="1"/>
  <c r="G286" i="127" s="1"/>
  <c r="F288" i="127"/>
  <c r="F287" i="127" s="1"/>
  <c r="F286" i="127" s="1"/>
  <c r="C288" i="127"/>
  <c r="C287" i="127" s="1"/>
  <c r="C286" i="127" s="1"/>
  <c r="D285" i="127"/>
  <c r="D284" i="127" s="1"/>
  <c r="D283" i="127" s="1"/>
  <c r="G284" i="127"/>
  <c r="G283" i="127"/>
  <c r="F284" i="127"/>
  <c r="F283" i="127" s="1"/>
  <c r="F282" i="127" s="1"/>
  <c r="C284" i="127"/>
  <c r="C283" i="127" s="1"/>
  <c r="G277" i="127"/>
  <c r="F277" i="127"/>
  <c r="G273" i="127"/>
  <c r="G272" i="127" s="1"/>
  <c r="G271" i="127" s="1"/>
  <c r="F273" i="127"/>
  <c r="F272" i="127" s="1"/>
  <c r="D273" i="127"/>
  <c r="D272" i="127" s="1"/>
  <c r="D271" i="127"/>
  <c r="D270" i="127" s="1"/>
  <c r="C272" i="127"/>
  <c r="C271" i="127" s="1"/>
  <c r="C270" i="127" s="1"/>
  <c r="G269" i="127"/>
  <c r="G267" i="127" s="1"/>
  <c r="F269" i="127"/>
  <c r="F267" i="127" s="1"/>
  <c r="D269" i="127"/>
  <c r="D268" i="127" s="1"/>
  <c r="C268" i="127"/>
  <c r="C267" i="127" s="1"/>
  <c r="G258" i="127"/>
  <c r="F258" i="127"/>
  <c r="G256" i="127"/>
  <c r="G255" i="127" s="1"/>
  <c r="F256" i="127"/>
  <c r="F255" i="127" s="1"/>
  <c r="G253" i="127"/>
  <c r="F253" i="127"/>
  <c r="D253" i="127"/>
  <c r="D252" i="127" s="1"/>
  <c r="D251" i="127" s="1"/>
  <c r="D250" i="127" s="1"/>
  <c r="D249" i="127" s="1"/>
  <c r="D248" i="127" s="1"/>
  <c r="G251" i="127"/>
  <c r="F251" i="127"/>
  <c r="G246" i="127"/>
  <c r="F246" i="127"/>
  <c r="D245" i="127"/>
  <c r="D244" i="127"/>
  <c r="D243" i="127" s="1"/>
  <c r="C245" i="127"/>
  <c r="C244" i="127" s="1"/>
  <c r="C243" i="127" s="1"/>
  <c r="G243" i="127"/>
  <c r="G242" i="127" s="1"/>
  <c r="G240" i="127" s="1"/>
  <c r="F242" i="127"/>
  <c r="F240" i="127" s="1"/>
  <c r="D241" i="127"/>
  <c r="D240" i="127" s="1"/>
  <c r="C241" i="127"/>
  <c r="C240" i="127" s="1"/>
  <c r="D230" i="127"/>
  <c r="D229" i="127" s="1"/>
  <c r="D228" i="127" s="1"/>
  <c r="D227" i="127" s="1"/>
  <c r="G229" i="127"/>
  <c r="G228" i="127" s="1"/>
  <c r="G227" i="127" s="1"/>
  <c r="G226" i="127" s="1"/>
  <c r="G225" i="127" s="1"/>
  <c r="G224" i="127" s="1"/>
  <c r="C229" i="127"/>
  <c r="C228" i="127" s="1"/>
  <c r="C227" i="127" s="1"/>
  <c r="F227" i="127"/>
  <c r="F226" i="127" s="1"/>
  <c r="F225" i="127" s="1"/>
  <c r="D226" i="127"/>
  <c r="D225" i="127" s="1"/>
  <c r="D224" i="127" s="1"/>
  <c r="C225" i="127"/>
  <c r="C224" i="127" s="1"/>
  <c r="F223" i="127"/>
  <c r="G218" i="127"/>
  <c r="F218" i="127"/>
  <c r="F216" i="127"/>
  <c r="F214" i="127"/>
  <c r="G210" i="127"/>
  <c r="G209" i="127" s="1"/>
  <c r="G208" i="127" s="1"/>
  <c r="F210" i="127"/>
  <c r="D210" i="127"/>
  <c r="D209" i="127" s="1"/>
  <c r="D208" i="127" s="1"/>
  <c r="D207" i="127" s="1"/>
  <c r="C209" i="127"/>
  <c r="C208" i="127" s="1"/>
  <c r="C207" i="127" s="1"/>
  <c r="G206" i="127"/>
  <c r="G204" i="127" s="1"/>
  <c r="F206" i="127"/>
  <c r="F204" i="127" s="1"/>
  <c r="D206" i="127"/>
  <c r="D204" i="127" s="1"/>
  <c r="D205" i="127"/>
  <c r="C205" i="127"/>
  <c r="C204" i="127" s="1"/>
  <c r="G195" i="127"/>
  <c r="F195" i="127"/>
  <c r="G193" i="127"/>
  <c r="G192" i="127" s="1"/>
  <c r="F193" i="127"/>
  <c r="F192" i="127" s="1"/>
  <c r="G190" i="127"/>
  <c r="F190" i="127"/>
  <c r="G188" i="127"/>
  <c r="G182" i="127" s="1"/>
  <c r="G181" i="127" s="1"/>
  <c r="F188" i="127"/>
  <c r="G183" i="127"/>
  <c r="F183" i="127"/>
  <c r="D182" i="127"/>
  <c r="D181" i="127" s="1"/>
  <c r="D180" i="127" s="1"/>
  <c r="C182" i="127"/>
  <c r="C181" i="127" s="1"/>
  <c r="C180" i="127" s="1"/>
  <c r="G179" i="127"/>
  <c r="F179" i="127"/>
  <c r="D178" i="127"/>
  <c r="D177" i="127" s="1"/>
  <c r="C178" i="127"/>
  <c r="C177" i="127" s="1"/>
  <c r="G177" i="127"/>
  <c r="F177" i="127"/>
  <c r="G175" i="127"/>
  <c r="G174" i="127"/>
  <c r="F174" i="127"/>
  <c r="G172" i="127"/>
  <c r="G171" i="127" s="1"/>
  <c r="F172" i="127"/>
  <c r="F171" i="127"/>
  <c r="G169" i="127"/>
  <c r="F169" i="127"/>
  <c r="D169" i="127"/>
  <c r="D168" i="127" s="1"/>
  <c r="D167" i="127" s="1"/>
  <c r="D166" i="127" s="1"/>
  <c r="D165" i="127" s="1"/>
  <c r="D164" i="127" s="1"/>
  <c r="G167" i="127"/>
  <c r="F167" i="127"/>
  <c r="G162" i="127"/>
  <c r="F162" i="127"/>
  <c r="D162" i="127"/>
  <c r="D161" i="127" s="1"/>
  <c r="D160" i="127"/>
  <c r="D159" i="127" s="1"/>
  <c r="C161" i="127"/>
  <c r="C160" i="127" s="1"/>
  <c r="C159" i="127" s="1"/>
  <c r="G159" i="127"/>
  <c r="G158" i="127" s="1"/>
  <c r="G156" i="127" s="1"/>
  <c r="F158" i="127"/>
  <c r="F156" i="127" s="1"/>
  <c r="D157" i="127"/>
  <c r="D156" i="127" s="1"/>
  <c r="C157" i="127"/>
  <c r="C156" i="127" s="1"/>
  <c r="G144" i="127"/>
  <c r="G143" i="127" s="1"/>
  <c r="G142" i="127" s="1"/>
  <c r="F144" i="127"/>
  <c r="F143" i="127" s="1"/>
  <c r="F142" i="127"/>
  <c r="D143" i="127"/>
  <c r="D142" i="127" s="1"/>
  <c r="D24" i="127" s="1"/>
  <c r="D25" i="144" s="1"/>
  <c r="C143" i="127"/>
  <c r="C142" i="127" s="1"/>
  <c r="G140" i="127"/>
  <c r="F140" i="127"/>
  <c r="F139" i="127" s="1"/>
  <c r="D140" i="127"/>
  <c r="C140" i="127"/>
  <c r="C139" i="127" s="1"/>
  <c r="G139" i="127"/>
  <c r="D139" i="127"/>
  <c r="G136" i="127"/>
  <c r="F136" i="127"/>
  <c r="D133" i="127"/>
  <c r="D132" i="127" s="1"/>
  <c r="D131" i="127" s="1"/>
  <c r="D130" i="127" s="1"/>
  <c r="G132" i="127"/>
  <c r="G131" i="127" s="1"/>
  <c r="F132" i="127"/>
  <c r="F131" i="127" s="1"/>
  <c r="C132" i="127"/>
  <c r="C131" i="127" s="1"/>
  <c r="C130" i="127" s="1"/>
  <c r="D129" i="127"/>
  <c r="D128" i="127" s="1"/>
  <c r="D127" i="127" s="1"/>
  <c r="G128" i="127"/>
  <c r="G127" i="127" s="1"/>
  <c r="F128" i="127"/>
  <c r="F127" i="127" s="1"/>
  <c r="C128" i="127"/>
  <c r="C127" i="127" s="1"/>
  <c r="F125" i="127"/>
  <c r="G121" i="127"/>
  <c r="F121" i="127"/>
  <c r="F119" i="127"/>
  <c r="F118" i="127" s="1"/>
  <c r="G116" i="127"/>
  <c r="F116" i="127"/>
  <c r="G112" i="127"/>
  <c r="G111" i="127" s="1"/>
  <c r="F112" i="127"/>
  <c r="D112" i="127"/>
  <c r="D111" i="127" s="1"/>
  <c r="D110" i="127" s="1"/>
  <c r="D109" i="127" s="1"/>
  <c r="C111" i="127"/>
  <c r="C110" i="127" s="1"/>
  <c r="C109" i="127" s="1"/>
  <c r="G108" i="127"/>
  <c r="G106" i="127" s="1"/>
  <c r="F108" i="127"/>
  <c r="F106" i="127" s="1"/>
  <c r="D108" i="127"/>
  <c r="D107" i="127" s="1"/>
  <c r="C107" i="127"/>
  <c r="C106" i="127" s="1"/>
  <c r="G98" i="127"/>
  <c r="G97" i="127" s="1"/>
  <c r="F97" i="127"/>
  <c r="G95" i="127"/>
  <c r="G94" i="127" s="1"/>
  <c r="F95" i="127"/>
  <c r="F94" i="127" s="1"/>
  <c r="G92" i="127"/>
  <c r="F92" i="127"/>
  <c r="D92" i="127"/>
  <c r="D91" i="127" s="1"/>
  <c r="D90" i="127" s="1"/>
  <c r="D89" i="127" s="1"/>
  <c r="D88" i="127" s="1"/>
  <c r="D87" i="127" s="1"/>
  <c r="G90" i="127"/>
  <c r="F90" i="127"/>
  <c r="G87" i="127"/>
  <c r="G86" i="127"/>
  <c r="G85" i="127" s="1"/>
  <c r="F85" i="127"/>
  <c r="D85" i="127"/>
  <c r="D84" i="127" s="1"/>
  <c r="D83" i="127" s="1"/>
  <c r="D82" i="127" s="1"/>
  <c r="C84" i="127"/>
  <c r="C83" i="127" s="1"/>
  <c r="C82" i="127" s="1"/>
  <c r="G82" i="127"/>
  <c r="G81" i="127" s="1"/>
  <c r="G79" i="127" s="1"/>
  <c r="F81" i="127"/>
  <c r="F79" i="127" s="1"/>
  <c r="D81" i="127"/>
  <c r="D80" i="127" s="1"/>
  <c r="D79" i="127" s="1"/>
  <c r="C80" i="127"/>
  <c r="C79" i="127" s="1"/>
  <c r="G70" i="127"/>
  <c r="G69" i="127" s="1"/>
  <c r="D69" i="127"/>
  <c r="C69" i="127"/>
  <c r="C68" i="127" s="1"/>
  <c r="D68" i="127"/>
  <c r="G67" i="127"/>
  <c r="F67" i="127"/>
  <c r="G66" i="127"/>
  <c r="G65" i="127" s="1"/>
  <c r="G64" i="127" s="1"/>
  <c r="D66" i="127"/>
  <c r="D65" i="127" s="1"/>
  <c r="D64" i="127" s="1"/>
  <c r="D63" i="127" s="1"/>
  <c r="C65" i="127"/>
  <c r="C64" i="127" s="1"/>
  <c r="C63" i="127" s="1"/>
  <c r="F63" i="127"/>
  <c r="F62" i="127"/>
  <c r="F61" i="127" s="1"/>
  <c r="D62" i="127"/>
  <c r="D61" i="127" s="1"/>
  <c r="D60" i="127" s="1"/>
  <c r="G61" i="127"/>
  <c r="G60" i="127" s="1"/>
  <c r="C61" i="127"/>
  <c r="C60" i="127" s="1"/>
  <c r="F59" i="127"/>
  <c r="F58" i="127" s="1"/>
  <c r="G54" i="127"/>
  <c r="F54" i="127"/>
  <c r="G52" i="127"/>
  <c r="G51" i="127"/>
  <c r="G50" i="127" s="1"/>
  <c r="G49" i="127" s="1"/>
  <c r="F50" i="127"/>
  <c r="F49" i="127" s="1"/>
  <c r="F48" i="127" s="1"/>
  <c r="D50" i="127"/>
  <c r="D49" i="127" s="1"/>
  <c r="D48" i="127" s="1"/>
  <c r="D47" i="127" s="1"/>
  <c r="C49" i="127"/>
  <c r="C48" i="127" s="1"/>
  <c r="C47" i="127" s="1"/>
  <c r="G47" i="127"/>
  <c r="G46" i="127" s="1"/>
  <c r="G44" i="127" s="1"/>
  <c r="F46" i="127"/>
  <c r="F44" i="127" s="1"/>
  <c r="D46" i="127"/>
  <c r="D45" i="127" s="1"/>
  <c r="C45" i="127"/>
  <c r="C44" i="127" s="1"/>
  <c r="D997" i="127"/>
  <c r="D973" i="127"/>
  <c r="D972" i="127" s="1"/>
  <c r="C1037" i="132"/>
  <c r="C1034" i="132"/>
  <c r="C1033" i="132" s="1"/>
  <c r="C1031" i="132"/>
  <c r="D1027" i="132"/>
  <c r="D1026" i="132" s="1"/>
  <c r="D1025" i="132" s="1"/>
  <c r="C1027" i="132"/>
  <c r="C1026" i="132" s="1"/>
  <c r="C1025" i="132" s="1"/>
  <c r="C1023" i="132"/>
  <c r="C1021" i="132"/>
  <c r="C1020" i="132"/>
  <c r="C1019" i="132" s="1"/>
  <c r="C1016" i="132" s="1"/>
  <c r="D1016" i="132"/>
  <c r="D1006" i="132"/>
  <c r="D1005" i="132" s="1"/>
  <c r="D1004" i="132" s="1"/>
  <c r="D1002" i="132"/>
  <c r="D996" i="132"/>
  <c r="D995" i="132" s="1"/>
  <c r="D994" i="132" s="1"/>
  <c r="D992" i="132"/>
  <c r="F983" i="132"/>
  <c r="F980" i="132"/>
  <c r="F979" i="132" s="1"/>
  <c r="F977" i="132"/>
  <c r="G973" i="132"/>
  <c r="G972" i="132" s="1"/>
  <c r="G971" i="132" s="1"/>
  <c r="F973" i="132"/>
  <c r="F972" i="132" s="1"/>
  <c r="F971" i="132" s="1"/>
  <c r="G969" i="132"/>
  <c r="F969" i="132"/>
  <c r="F967" i="132"/>
  <c r="F966" i="132" s="1"/>
  <c r="F965" i="132" s="1"/>
  <c r="F962" i="132" s="1"/>
  <c r="D967" i="132"/>
  <c r="D966" i="132" s="1"/>
  <c r="D965" i="132" s="1"/>
  <c r="C967" i="132"/>
  <c r="C966" i="132"/>
  <c r="C965" i="132" s="1"/>
  <c r="D963" i="132"/>
  <c r="D962" i="132" s="1"/>
  <c r="C963" i="132"/>
  <c r="C962" i="132" s="1"/>
  <c r="G962" i="132"/>
  <c r="G952" i="132"/>
  <c r="G951" i="132"/>
  <c r="G950" i="132" s="1"/>
  <c r="D952" i="132"/>
  <c r="D951" i="132" s="1"/>
  <c r="D950" i="132" s="1"/>
  <c r="C952" i="132"/>
  <c r="C951" i="132" s="1"/>
  <c r="C950" i="132" s="1"/>
  <c r="G948" i="132"/>
  <c r="D948" i="132"/>
  <c r="C948" i="132"/>
  <c r="C947" i="132"/>
  <c r="G947" i="132"/>
  <c r="D947" i="132"/>
  <c r="G941" i="132"/>
  <c r="G940" i="132"/>
  <c r="G939" i="132"/>
  <c r="D941" i="132"/>
  <c r="D940" i="132" s="1"/>
  <c r="D939" i="132" s="1"/>
  <c r="C941" i="132"/>
  <c r="C940" i="132" s="1"/>
  <c r="C939" i="132" s="1"/>
  <c r="G937" i="132"/>
  <c r="G936" i="132"/>
  <c r="D937" i="132"/>
  <c r="D936" i="132" s="1"/>
  <c r="C937" i="132"/>
  <c r="C936" i="132"/>
  <c r="C927" i="132"/>
  <c r="C925" i="132"/>
  <c r="C923" i="132"/>
  <c r="D919" i="132"/>
  <c r="D918" i="132" s="1"/>
  <c r="D917" i="132" s="1"/>
  <c r="C919" i="132"/>
  <c r="C918" i="132" s="1"/>
  <c r="C917" i="132" s="1"/>
  <c r="C915" i="132"/>
  <c r="C913" i="132"/>
  <c r="C912" i="132"/>
  <c r="C911" i="132" s="1"/>
  <c r="C908" i="132" s="1"/>
  <c r="D908" i="132"/>
  <c r="C905" i="132"/>
  <c r="C902" i="132"/>
  <c r="C901" i="132" s="1"/>
  <c r="C899" i="132"/>
  <c r="C894" i="132" s="1"/>
  <c r="C893" i="132" s="1"/>
  <c r="D895" i="132"/>
  <c r="D894" i="132" s="1"/>
  <c r="D893" i="132" s="1"/>
  <c r="C895" i="132"/>
  <c r="C891" i="132"/>
  <c r="C889" i="132"/>
  <c r="C888" i="132" s="1"/>
  <c r="C887" i="132" s="1"/>
  <c r="C884" i="132" s="1"/>
  <c r="D884" i="132"/>
  <c r="D874" i="132"/>
  <c r="D873" i="132" s="1"/>
  <c r="D872" i="132" s="1"/>
  <c r="D870" i="132"/>
  <c r="D867" i="132"/>
  <c r="D866" i="132"/>
  <c r="D865" i="132" s="1"/>
  <c r="D863" i="132"/>
  <c r="D857" i="132"/>
  <c r="D856" i="132"/>
  <c r="D855" i="132" s="1"/>
  <c r="D853" i="132"/>
  <c r="C842" i="132"/>
  <c r="C841" i="132" s="1"/>
  <c r="C840" i="132" s="1"/>
  <c r="C838" i="132"/>
  <c r="C836" i="132"/>
  <c r="C833" i="132"/>
  <c r="C831" i="132"/>
  <c r="C829" i="132"/>
  <c r="C825" i="132"/>
  <c r="C824" i="132"/>
  <c r="C823" i="132" s="1"/>
  <c r="C821" i="132"/>
  <c r="C819" i="132"/>
  <c r="C818" i="132"/>
  <c r="C817" i="132" s="1"/>
  <c r="C811" i="132"/>
  <c r="C808" i="132"/>
  <c r="C807" i="132" s="1"/>
  <c r="C805" i="132"/>
  <c r="C801" i="132"/>
  <c r="C800" i="132"/>
  <c r="C799" i="132" s="1"/>
  <c r="C797" i="132"/>
  <c r="C795" i="132"/>
  <c r="C794" i="132"/>
  <c r="C793" i="132" s="1"/>
  <c r="C778" i="132"/>
  <c r="C777" i="132" s="1"/>
  <c r="C776" i="132" s="1"/>
  <c r="C774" i="132"/>
  <c r="C772" i="132" s="1"/>
  <c r="C767" i="132"/>
  <c r="C766" i="132" s="1"/>
  <c r="C765" i="132" s="1"/>
  <c r="C763" i="132"/>
  <c r="C761" i="132" s="1"/>
  <c r="C756" i="132"/>
  <c r="C755" i="132" s="1"/>
  <c r="C754" i="132"/>
  <c r="C752" i="132"/>
  <c r="C750" i="132" s="1"/>
  <c r="C742" i="132"/>
  <c r="C741" i="132" s="1"/>
  <c r="C740" i="132" s="1"/>
  <c r="C738" i="132"/>
  <c r="C736" i="132" s="1"/>
  <c r="D727" i="132"/>
  <c r="D712" i="132" s="1"/>
  <c r="C727" i="132"/>
  <c r="C724" i="132"/>
  <c r="C723" i="132" s="1"/>
  <c r="C721" i="132"/>
  <c r="C718" i="132"/>
  <c r="D714" i="132"/>
  <c r="D713" i="132" s="1"/>
  <c r="C714" i="132"/>
  <c r="C710" i="132"/>
  <c r="C708" i="132" s="1"/>
  <c r="D708" i="132"/>
  <c r="D705" i="132"/>
  <c r="C705" i="132"/>
  <c r="C702" i="132"/>
  <c r="C701" i="132" s="1"/>
  <c r="C699" i="132"/>
  <c r="C696" i="132"/>
  <c r="D692" i="132"/>
  <c r="D691" i="132" s="1"/>
  <c r="D690" i="132" s="1"/>
  <c r="C692" i="132"/>
  <c r="C688" i="132"/>
  <c r="C686" i="132" s="1"/>
  <c r="D686" i="132"/>
  <c r="D683" i="132"/>
  <c r="C683" i="132"/>
  <c r="C680" i="132"/>
  <c r="C679" i="132" s="1"/>
  <c r="C669" i="132" s="1"/>
  <c r="C668" i="132" s="1"/>
  <c r="C677" i="132"/>
  <c r="C674" i="132"/>
  <c r="D670" i="132"/>
  <c r="D669" i="132" s="1"/>
  <c r="D668" i="132" s="1"/>
  <c r="C666" i="132"/>
  <c r="C664" i="132" s="1"/>
  <c r="D664" i="132"/>
  <c r="D654" i="132"/>
  <c r="D648" i="132" s="1"/>
  <c r="C654" i="132"/>
  <c r="D650" i="132"/>
  <c r="D649" i="132" s="1"/>
  <c r="C650" i="132"/>
  <c r="C649" i="132" s="1"/>
  <c r="C646" i="132"/>
  <c r="C644" i="132" s="1"/>
  <c r="D644" i="132"/>
  <c r="C635" i="132"/>
  <c r="C632" i="132"/>
  <c r="C631" i="132" s="1"/>
  <c r="C629" i="132"/>
  <c r="D626" i="132"/>
  <c r="D621" i="132" s="1"/>
  <c r="D620" i="132" s="1"/>
  <c r="C626" i="132"/>
  <c r="C622" i="132"/>
  <c r="C618" i="132"/>
  <c r="C616" i="132" s="1"/>
  <c r="D616" i="132"/>
  <c r="C613" i="132"/>
  <c r="C610" i="132"/>
  <c r="C609" i="132" s="1"/>
  <c r="C607" i="132"/>
  <c r="D604" i="132"/>
  <c r="D599" i="132" s="1"/>
  <c r="C604" i="132"/>
  <c r="C600" i="132"/>
  <c r="C599" i="132" s="1"/>
  <c r="C598" i="132" s="1"/>
  <c r="D598" i="132"/>
  <c r="C596" i="132"/>
  <c r="D594" i="132"/>
  <c r="C594" i="132"/>
  <c r="C591" i="132"/>
  <c r="C588" i="132"/>
  <c r="C587" i="132"/>
  <c r="C585" i="132"/>
  <c r="D582" i="132"/>
  <c r="D577" i="132"/>
  <c r="D576" i="132" s="1"/>
  <c r="C582" i="132"/>
  <c r="C577" i="132" s="1"/>
  <c r="C576" i="132" s="1"/>
  <c r="C574" i="132"/>
  <c r="C572" i="132" s="1"/>
  <c r="D572" i="132"/>
  <c r="D562" i="132"/>
  <c r="D561" i="132" s="1"/>
  <c r="D560" i="132" s="1"/>
  <c r="C562" i="132"/>
  <c r="C561" i="132" s="1"/>
  <c r="C560" i="132" s="1"/>
  <c r="C558" i="132"/>
  <c r="C556" i="132" s="1"/>
  <c r="D556" i="132"/>
  <c r="C547" i="132"/>
  <c r="C544" i="132"/>
  <c r="C543" i="132" s="1"/>
  <c r="C533" i="132" s="1"/>
  <c r="C532" i="132" s="1"/>
  <c r="C541" i="132"/>
  <c r="C538" i="132"/>
  <c r="D534" i="132"/>
  <c r="D533" i="132" s="1"/>
  <c r="D532" i="132" s="1"/>
  <c r="C534" i="132"/>
  <c r="C530" i="132"/>
  <c r="D528" i="132"/>
  <c r="C528" i="132"/>
  <c r="C525" i="132"/>
  <c r="C522" i="132"/>
  <c r="C521" i="132" s="1"/>
  <c r="C519" i="132"/>
  <c r="C516" i="132"/>
  <c r="D512" i="132"/>
  <c r="D511" i="132" s="1"/>
  <c r="D510" i="132" s="1"/>
  <c r="C512" i="132"/>
  <c r="C508" i="132"/>
  <c r="C506" i="132" s="1"/>
  <c r="D506" i="132"/>
  <c r="C503" i="132"/>
  <c r="C500" i="132"/>
  <c r="C499" i="132" s="1"/>
  <c r="C497" i="132"/>
  <c r="C494" i="132"/>
  <c r="D490" i="132"/>
  <c r="D489" i="132" s="1"/>
  <c r="D488" i="132" s="1"/>
  <c r="C486" i="132"/>
  <c r="C484" i="132" s="1"/>
  <c r="D484" i="132"/>
  <c r="C474" i="132"/>
  <c r="C472" i="132"/>
  <c r="C467" i="132" s="1"/>
  <c r="D468" i="132"/>
  <c r="C468" i="132"/>
  <c r="D467" i="132"/>
  <c r="D466" i="132" s="1"/>
  <c r="C464" i="132"/>
  <c r="C462" i="132"/>
  <c r="D462" i="132"/>
  <c r="D453" i="132"/>
  <c r="C453" i="132"/>
  <c r="G452" i="132"/>
  <c r="F452" i="132"/>
  <c r="D452" i="132"/>
  <c r="C452" i="132"/>
  <c r="G451" i="132"/>
  <c r="F451" i="132"/>
  <c r="D451" i="132"/>
  <c r="C451" i="132"/>
  <c r="G450" i="132"/>
  <c r="F450" i="132"/>
  <c r="D449" i="132"/>
  <c r="D447" i="132" s="1"/>
  <c r="C449" i="132"/>
  <c r="C447" i="132"/>
  <c r="G448" i="132"/>
  <c r="G447" i="132" s="1"/>
  <c r="F448" i="132"/>
  <c r="F447" i="132" s="1"/>
  <c r="C438" i="132"/>
  <c r="C437" i="132" s="1"/>
  <c r="G435" i="132"/>
  <c r="G434" i="132" s="1"/>
  <c r="G433" i="132" s="1"/>
  <c r="F435" i="132"/>
  <c r="D435" i="132"/>
  <c r="D434" i="132" s="1"/>
  <c r="D433" i="132" s="1"/>
  <c r="C435" i="132"/>
  <c r="F434" i="132"/>
  <c r="F433" i="132" s="1"/>
  <c r="G431" i="132"/>
  <c r="F431" i="132"/>
  <c r="D431" i="132"/>
  <c r="C431" i="132"/>
  <c r="G429" i="132"/>
  <c r="F429" i="132"/>
  <c r="D429" i="132"/>
  <c r="C429" i="132"/>
  <c r="C420" i="132"/>
  <c r="C417" i="132"/>
  <c r="C416" i="132" s="1"/>
  <c r="C414" i="132"/>
  <c r="D411" i="132"/>
  <c r="C411" i="132"/>
  <c r="C406" i="132" s="1"/>
  <c r="C405" i="132" s="1"/>
  <c r="D407" i="132"/>
  <c r="C407" i="132"/>
  <c r="C403" i="132"/>
  <c r="C401" i="132" s="1"/>
  <c r="C398" i="132"/>
  <c r="C395" i="132"/>
  <c r="C394" i="132" s="1"/>
  <c r="C392" i="132"/>
  <c r="D389" i="132"/>
  <c r="C389" i="132"/>
  <c r="C384" i="132" s="1"/>
  <c r="C383" i="132" s="1"/>
  <c r="D385" i="132"/>
  <c r="C385" i="132"/>
  <c r="C381" i="132"/>
  <c r="C379" i="132" s="1"/>
  <c r="C376" i="132"/>
  <c r="C373" i="132"/>
  <c r="C372" i="132" s="1"/>
  <c r="C370" i="132"/>
  <c r="D367" i="132"/>
  <c r="C367" i="132"/>
  <c r="D363" i="132"/>
  <c r="C359" i="132"/>
  <c r="C357" i="132" s="1"/>
  <c r="F347" i="132"/>
  <c r="C346" i="132"/>
  <c r="C345" i="132" s="1"/>
  <c r="G343" i="132"/>
  <c r="F343" i="132"/>
  <c r="D343" i="132"/>
  <c r="C343" i="132"/>
  <c r="G342" i="132"/>
  <c r="G341" i="132" s="1"/>
  <c r="F342" i="132"/>
  <c r="F341" i="132" s="1"/>
  <c r="D342" i="132"/>
  <c r="D341" i="132" s="1"/>
  <c r="G339" i="132"/>
  <c r="F339" i="132"/>
  <c r="D339" i="132"/>
  <c r="C339" i="132"/>
  <c r="G337" i="132"/>
  <c r="F337" i="132"/>
  <c r="D337" i="132"/>
  <c r="C337" i="132"/>
  <c r="C328" i="132"/>
  <c r="C325" i="132"/>
  <c r="C324" i="132" s="1"/>
  <c r="C322" i="132"/>
  <c r="D319" i="132"/>
  <c r="C319" i="132"/>
  <c r="D315" i="132"/>
  <c r="C315" i="132"/>
  <c r="C311" i="132"/>
  <c r="C309" i="132"/>
  <c r="C306" i="132"/>
  <c r="C303" i="132"/>
  <c r="C302" i="132" s="1"/>
  <c r="C300" i="132"/>
  <c r="D297" i="132"/>
  <c r="C297" i="132"/>
  <c r="C292" i="132" s="1"/>
  <c r="C291" i="132" s="1"/>
  <c r="D293" i="132"/>
  <c r="C293" i="132"/>
  <c r="C289" i="132"/>
  <c r="C287" i="132" s="1"/>
  <c r="C284" i="132"/>
  <c r="C281" i="132"/>
  <c r="C280" i="132"/>
  <c r="C278" i="132"/>
  <c r="D275" i="132"/>
  <c r="C275" i="132"/>
  <c r="D271" i="132"/>
  <c r="C267" i="132"/>
  <c r="C265" i="132" s="1"/>
  <c r="F255" i="132"/>
  <c r="C255" i="132"/>
  <c r="C254" i="132" s="1"/>
  <c r="G254" i="132"/>
  <c r="G251" i="132" s="1"/>
  <c r="C250" i="132"/>
  <c r="D252" i="132"/>
  <c r="D251" i="132" s="1"/>
  <c r="D250" i="132" s="1"/>
  <c r="C252" i="132"/>
  <c r="C251" i="132" s="1"/>
  <c r="G250" i="132"/>
  <c r="G249" i="132" s="1"/>
  <c r="F251" i="132"/>
  <c r="F250" i="132"/>
  <c r="F249" i="132"/>
  <c r="G248" i="132"/>
  <c r="D248" i="132"/>
  <c r="D246" i="132" s="1"/>
  <c r="C248" i="132"/>
  <c r="C246" i="132" s="1"/>
  <c r="G247" i="132"/>
  <c r="G246" i="132" s="1"/>
  <c r="F247" i="132"/>
  <c r="F246" i="132" s="1"/>
  <c r="D237" i="132"/>
  <c r="C237" i="132"/>
  <c r="C234" i="132"/>
  <c r="C233" i="132" s="1"/>
  <c r="C231" i="132"/>
  <c r="C228" i="132"/>
  <c r="D224" i="132"/>
  <c r="D223" i="132" s="1"/>
  <c r="D222" i="132" s="1"/>
  <c r="C224" i="132"/>
  <c r="C220" i="132"/>
  <c r="C218" i="132" s="1"/>
  <c r="D218" i="132"/>
  <c r="D215" i="132"/>
  <c r="C215" i="132"/>
  <c r="C212" i="132"/>
  <c r="C211" i="132" s="1"/>
  <c r="C209" i="132"/>
  <c r="C206" i="132"/>
  <c r="D202" i="132"/>
  <c r="D201" i="132" s="1"/>
  <c r="C202" i="132"/>
  <c r="C198" i="132"/>
  <c r="C196" i="132" s="1"/>
  <c r="D196" i="132"/>
  <c r="D193" i="132"/>
  <c r="C193" i="132"/>
  <c r="C190" i="132"/>
  <c r="C189" i="132" s="1"/>
  <c r="C179" i="132" s="1"/>
  <c r="C187" i="132"/>
  <c r="C184" i="132"/>
  <c r="D180" i="132"/>
  <c r="D179" i="132" s="1"/>
  <c r="D178" i="132" s="1"/>
  <c r="C176" i="132"/>
  <c r="C174" i="132" s="1"/>
  <c r="D174" i="132"/>
  <c r="D164" i="132"/>
  <c r="C164" i="132"/>
  <c r="D160" i="132"/>
  <c r="D159" i="132" s="1"/>
  <c r="C160" i="132"/>
  <c r="C159" i="132"/>
  <c r="D156" i="132"/>
  <c r="C156" i="132"/>
  <c r="D147" i="132"/>
  <c r="D146" i="132"/>
  <c r="C143" i="132"/>
  <c r="C140" i="132"/>
  <c r="C139" i="132"/>
  <c r="C137" i="132"/>
  <c r="D134" i="132"/>
  <c r="D129" i="132" s="1"/>
  <c r="D128" i="132" s="1"/>
  <c r="D145" i="132" s="1"/>
  <c r="C134" i="132"/>
  <c r="C126" i="132"/>
  <c r="C124" i="132" s="1"/>
  <c r="D114" i="132"/>
  <c r="D113" i="132" s="1"/>
  <c r="D110" i="132"/>
  <c r="C110" i="132"/>
  <c r="C109" i="132" s="1"/>
  <c r="C108" i="132" s="1"/>
  <c r="D109" i="132"/>
  <c r="D108" i="132" s="1"/>
  <c r="D112" i="132" s="1"/>
  <c r="C106" i="132"/>
  <c r="F97" i="132"/>
  <c r="F94" i="132"/>
  <c r="F93" i="132" s="1"/>
  <c r="F91" i="132"/>
  <c r="F88" i="132"/>
  <c r="C83" i="132"/>
  <c r="C82" i="132" s="1"/>
  <c r="C81" i="132"/>
  <c r="F80" i="132"/>
  <c r="F78" i="132" s="1"/>
  <c r="C79" i="132"/>
  <c r="C78" i="132" s="1"/>
  <c r="F57" i="132"/>
  <c r="F55" i="132"/>
  <c r="G51" i="132"/>
  <c r="G50" i="132" s="1"/>
  <c r="G49" i="132" s="1"/>
  <c r="F51" i="132"/>
  <c r="G47" i="132"/>
  <c r="G45" i="132" s="1"/>
  <c r="F47" i="132"/>
  <c r="F45" i="132"/>
  <c r="G899" i="129"/>
  <c r="D899" i="129"/>
  <c r="D898" i="129"/>
  <c r="D897" i="129" s="1"/>
  <c r="G898" i="129"/>
  <c r="G897" i="129" s="1"/>
  <c r="G895" i="129"/>
  <c r="G894" i="129" s="1"/>
  <c r="D895" i="129"/>
  <c r="D894" i="129" s="1"/>
  <c r="G891" i="129"/>
  <c r="G890" i="129" s="1"/>
  <c r="G889" i="129" s="1"/>
  <c r="D891" i="129"/>
  <c r="D890" i="129" s="1"/>
  <c r="D889" i="129" s="1"/>
  <c r="C891" i="129"/>
  <c r="C890" i="129" s="1"/>
  <c r="C889" i="129" s="1"/>
  <c r="G887" i="129"/>
  <c r="G886" i="129" s="1"/>
  <c r="D887" i="129"/>
  <c r="C887" i="129"/>
  <c r="C886" i="129" s="1"/>
  <c r="D886" i="129"/>
  <c r="D877" i="129"/>
  <c r="D876" i="129"/>
  <c r="D875" i="129" s="1"/>
  <c r="D874" i="129" s="1"/>
  <c r="G876" i="129"/>
  <c r="G875" i="129" s="1"/>
  <c r="G874" i="129" s="1"/>
  <c r="D873" i="129"/>
  <c r="G872" i="129"/>
  <c r="D872" i="129"/>
  <c r="G871" i="129"/>
  <c r="D871" i="129"/>
  <c r="D869" i="129"/>
  <c r="D868" i="129"/>
  <c r="D867" i="129" s="1"/>
  <c r="D866" i="129" s="1"/>
  <c r="G868" i="129"/>
  <c r="F868" i="129"/>
  <c r="F867" i="129"/>
  <c r="F866" i="129" s="1"/>
  <c r="C868" i="129"/>
  <c r="C867" i="129" s="1"/>
  <c r="C866" i="129" s="1"/>
  <c r="G867" i="129"/>
  <c r="G866" i="129" s="1"/>
  <c r="D865" i="129"/>
  <c r="D864" i="129" s="1"/>
  <c r="G864" i="129"/>
  <c r="G863" i="129" s="1"/>
  <c r="F864" i="129"/>
  <c r="F863" i="129" s="1"/>
  <c r="C864" i="129"/>
  <c r="C863" i="129"/>
  <c r="G858" i="129"/>
  <c r="G857" i="129" s="1"/>
  <c r="G856" i="129" s="1"/>
  <c r="F858" i="129"/>
  <c r="F857" i="129" s="1"/>
  <c r="D858" i="129"/>
  <c r="D857" i="129" s="1"/>
  <c r="D856" i="129" s="1"/>
  <c r="C858" i="129"/>
  <c r="C857" i="129" s="1"/>
  <c r="C856" i="129" s="1"/>
  <c r="F856" i="129"/>
  <c r="G854" i="129"/>
  <c r="F854" i="129"/>
  <c r="D854" i="129"/>
  <c r="C854" i="129"/>
  <c r="G853" i="129"/>
  <c r="F853" i="129"/>
  <c r="D853" i="129"/>
  <c r="C853" i="129"/>
  <c r="G840" i="129"/>
  <c r="G827" i="129"/>
  <c r="G826" i="129" s="1"/>
  <c r="G825" i="129" s="1"/>
  <c r="D825" i="129"/>
  <c r="D824" i="129" s="1"/>
  <c r="D823" i="129" s="1"/>
  <c r="D822" i="129" s="1"/>
  <c r="G822" i="129"/>
  <c r="G819" i="129"/>
  <c r="D821" i="129"/>
  <c r="D820" i="129" s="1"/>
  <c r="D819" i="129" s="1"/>
  <c r="G809" i="129"/>
  <c r="F809" i="129"/>
  <c r="D809" i="129"/>
  <c r="C809" i="129"/>
  <c r="G808" i="129"/>
  <c r="F808" i="129"/>
  <c r="D808" i="129"/>
  <c r="D807" i="129" s="1"/>
  <c r="C808" i="129"/>
  <c r="G807" i="129"/>
  <c r="F807" i="129"/>
  <c r="C807" i="129"/>
  <c r="G805" i="129"/>
  <c r="F805" i="129"/>
  <c r="D805" i="129"/>
  <c r="C805" i="129"/>
  <c r="G804" i="129"/>
  <c r="F804" i="129"/>
  <c r="D804" i="129"/>
  <c r="C804" i="129"/>
  <c r="D799" i="129"/>
  <c r="D798" i="129" s="1"/>
  <c r="D797" i="129" s="1"/>
  <c r="D796" i="129" s="1"/>
  <c r="G798" i="129"/>
  <c r="F798" i="129"/>
  <c r="F797" i="129" s="1"/>
  <c r="F796" i="129" s="1"/>
  <c r="C798" i="129"/>
  <c r="C797" i="129"/>
  <c r="C796" i="129" s="1"/>
  <c r="G797" i="129"/>
  <c r="G796" i="129" s="1"/>
  <c r="D795" i="129"/>
  <c r="G794" i="129"/>
  <c r="G793" i="129"/>
  <c r="F794" i="129"/>
  <c r="F793" i="129" s="1"/>
  <c r="D794" i="129"/>
  <c r="D793" i="129" s="1"/>
  <c r="C794" i="129"/>
  <c r="C793" i="129" s="1"/>
  <c r="G780" i="129"/>
  <c r="G772" i="129"/>
  <c r="G771" i="129" s="1"/>
  <c r="D769" i="129"/>
  <c r="D768" i="129" s="1"/>
  <c r="D767" i="129" s="1"/>
  <c r="G767" i="129"/>
  <c r="G764" i="129" s="1"/>
  <c r="D765" i="129"/>
  <c r="D764" i="129" s="1"/>
  <c r="G757" i="129"/>
  <c r="G744" i="129"/>
  <c r="G743" i="129" s="1"/>
  <c r="G742" i="129" s="1"/>
  <c r="D741" i="129"/>
  <c r="D740" i="129"/>
  <c r="D739" i="129" s="1"/>
  <c r="G739" i="129"/>
  <c r="G736" i="129" s="1"/>
  <c r="D737" i="129"/>
  <c r="D736" i="129" s="1"/>
  <c r="G724" i="129"/>
  <c r="D724" i="129"/>
  <c r="D723" i="129" s="1"/>
  <c r="D722" i="129" s="1"/>
  <c r="G723" i="129"/>
  <c r="G722" i="129" s="1"/>
  <c r="G720" i="129"/>
  <c r="G719" i="129" s="1"/>
  <c r="D720" i="129"/>
  <c r="D719" i="129" s="1"/>
  <c r="G716" i="129"/>
  <c r="F716" i="129"/>
  <c r="G712" i="129"/>
  <c r="G711" i="129" s="1"/>
  <c r="G710" i="129" s="1"/>
  <c r="F712" i="129"/>
  <c r="D712" i="129"/>
  <c r="D711" i="129"/>
  <c r="D710" i="129" s="1"/>
  <c r="C712" i="129"/>
  <c r="C711" i="129" s="1"/>
  <c r="C710" i="129" s="1"/>
  <c r="F711" i="129"/>
  <c r="F710" i="129" s="1"/>
  <c r="G708" i="129"/>
  <c r="F708" i="129"/>
  <c r="D708" i="129"/>
  <c r="C708" i="129"/>
  <c r="G707" i="129"/>
  <c r="F707" i="129"/>
  <c r="D707" i="129"/>
  <c r="C707" i="129"/>
  <c r="G702" i="129"/>
  <c r="F702" i="129"/>
  <c r="G698" i="129"/>
  <c r="G697" i="129" s="1"/>
  <c r="G696" i="129" s="1"/>
  <c r="F698" i="129"/>
  <c r="F697" i="129" s="1"/>
  <c r="D698" i="129"/>
  <c r="D697" i="129"/>
  <c r="D696" i="129" s="1"/>
  <c r="D15" i="129" s="1"/>
  <c r="C698" i="129"/>
  <c r="C697" i="129" s="1"/>
  <c r="C696" i="129" s="1"/>
  <c r="G694" i="129"/>
  <c r="G693" i="129" s="1"/>
  <c r="F694" i="129"/>
  <c r="F693" i="129" s="1"/>
  <c r="D694" i="129"/>
  <c r="D693" i="129" s="1"/>
  <c r="C694" i="129"/>
  <c r="C693" i="129" s="1"/>
  <c r="D678" i="129"/>
  <c r="D667" i="129"/>
  <c r="D666" i="129" s="1"/>
  <c r="D665" i="129" s="1"/>
  <c r="G662" i="129" s="1"/>
  <c r="D663" i="129"/>
  <c r="D661" i="129"/>
  <c r="D652" i="129"/>
  <c r="D641" i="129"/>
  <c r="D640" i="129" s="1"/>
  <c r="D637" i="129"/>
  <c r="D635" i="129"/>
  <c r="D626" i="129"/>
  <c r="D623" i="129"/>
  <c r="D620" i="129"/>
  <c r="D615" i="129"/>
  <c r="D614" i="129" s="1"/>
  <c r="D613" i="129" s="1"/>
  <c r="G607" i="129" s="1"/>
  <c r="D611" i="129"/>
  <c r="D609" i="129" s="1"/>
  <c r="D596" i="129"/>
  <c r="D595" i="129" s="1"/>
  <c r="D586" i="129"/>
  <c r="D585" i="129" s="1"/>
  <c r="D576" i="129"/>
  <c r="D575" i="129" s="1"/>
  <c r="D578" i="129" s="1"/>
  <c r="D579" i="129" s="1"/>
  <c r="D580" i="129" s="1"/>
  <c r="C576" i="129"/>
  <c r="C575" i="129"/>
  <c r="C574" i="129" s="1"/>
  <c r="C573" i="129" s="1"/>
  <c r="C572" i="129"/>
  <c r="D566" i="129"/>
  <c r="D567" i="129" s="1"/>
  <c r="D563" i="129"/>
  <c r="D562" i="129"/>
  <c r="G558" i="129"/>
  <c r="C563" i="129"/>
  <c r="C562" i="129" s="1"/>
  <c r="C560" i="129"/>
  <c r="C559" i="129"/>
  <c r="G533" i="129"/>
  <c r="G532" i="129" s="1"/>
  <c r="G531" i="129" s="1"/>
  <c r="G530" i="129" s="1"/>
  <c r="D533" i="129"/>
  <c r="D532" i="129"/>
  <c r="G529" i="129"/>
  <c r="G527" i="129" s="1"/>
  <c r="C532" i="129"/>
  <c r="C531" i="129" s="1"/>
  <c r="C530" i="129" s="1"/>
  <c r="D531" i="129"/>
  <c r="D530" i="129" s="1"/>
  <c r="D529" i="129"/>
  <c r="D528" i="129" s="1"/>
  <c r="D527" i="129" s="1"/>
  <c r="C528" i="129"/>
  <c r="C527" i="129" s="1"/>
  <c r="F517" i="129"/>
  <c r="G513" i="129"/>
  <c r="G512" i="129" s="1"/>
  <c r="G511" i="129" s="1"/>
  <c r="F513" i="129"/>
  <c r="F512" i="129" s="1"/>
  <c r="D513" i="129"/>
  <c r="D512" i="129" s="1"/>
  <c r="D511" i="129" s="1"/>
  <c r="C513" i="129"/>
  <c r="C512" i="129" s="1"/>
  <c r="C511" i="129" s="1"/>
  <c r="G509" i="129"/>
  <c r="F509" i="129"/>
  <c r="D509" i="129"/>
  <c r="D508" i="129" s="1"/>
  <c r="C509" i="129"/>
  <c r="G508" i="129"/>
  <c r="F508" i="129"/>
  <c r="C508" i="129"/>
  <c r="F502" i="129"/>
  <c r="D499" i="129"/>
  <c r="D498" i="129"/>
  <c r="D497" i="129" s="1"/>
  <c r="D496" i="129" s="1"/>
  <c r="G498" i="129"/>
  <c r="G497" i="129" s="1"/>
  <c r="G496" i="129"/>
  <c r="F498" i="129"/>
  <c r="F497" i="129" s="1"/>
  <c r="C498" i="129"/>
  <c r="C497" i="129" s="1"/>
  <c r="C496" i="129" s="1"/>
  <c r="D495" i="129"/>
  <c r="D494" i="129"/>
  <c r="D493" i="129" s="1"/>
  <c r="G494" i="129"/>
  <c r="G493" i="129" s="1"/>
  <c r="F494" i="129"/>
  <c r="F493" i="129" s="1"/>
  <c r="C494" i="129"/>
  <c r="C493" i="129" s="1"/>
  <c r="G467" i="129"/>
  <c r="G466" i="129" s="1"/>
  <c r="G465" i="129" s="1"/>
  <c r="G464" i="129" s="1"/>
  <c r="G463" i="129" s="1"/>
  <c r="G461" i="129" s="1"/>
  <c r="D466" i="129"/>
  <c r="D465" i="129" s="1"/>
  <c r="D464" i="129"/>
  <c r="C466" i="129"/>
  <c r="C465" i="129" s="1"/>
  <c r="C464" i="129" s="1"/>
  <c r="D462" i="129"/>
  <c r="D461" i="129" s="1"/>
  <c r="C462" i="129"/>
  <c r="C461" i="129"/>
  <c r="F451" i="129"/>
  <c r="G447" i="129"/>
  <c r="F447" i="129"/>
  <c r="F446" i="129"/>
  <c r="F445" i="129" s="1"/>
  <c r="G446" i="129"/>
  <c r="G445" i="129" s="1"/>
  <c r="D446" i="129"/>
  <c r="D445" i="129"/>
  <c r="D444" i="129" s="1"/>
  <c r="C446" i="129"/>
  <c r="C445" i="129"/>
  <c r="C444" i="129"/>
  <c r="G443" i="129"/>
  <c r="F443" i="129"/>
  <c r="D442" i="129"/>
  <c r="C442" i="129"/>
  <c r="G441" i="129"/>
  <c r="F441" i="129"/>
  <c r="D441" i="129"/>
  <c r="C441" i="129"/>
  <c r="F435" i="129"/>
  <c r="G431" i="129"/>
  <c r="F431" i="129"/>
  <c r="F430" i="129"/>
  <c r="F429" i="129" s="1"/>
  <c r="G430" i="129"/>
  <c r="G429" i="129"/>
  <c r="D430" i="129"/>
  <c r="D429" i="129" s="1"/>
  <c r="D428" i="129" s="1"/>
  <c r="C430" i="129"/>
  <c r="C429" i="129" s="1"/>
  <c r="C428" i="129" s="1"/>
  <c r="G427" i="129"/>
  <c r="F427" i="129"/>
  <c r="D426" i="129"/>
  <c r="C426" i="129"/>
  <c r="G425" i="129"/>
  <c r="F425" i="129"/>
  <c r="D425" i="129"/>
  <c r="C425" i="129"/>
  <c r="G399" i="129"/>
  <c r="G398" i="129" s="1"/>
  <c r="G397" i="129"/>
  <c r="D398" i="129"/>
  <c r="D397" i="129" s="1"/>
  <c r="D396" i="129" s="1"/>
  <c r="G395" i="129"/>
  <c r="G393" i="129"/>
  <c r="D395" i="129"/>
  <c r="D394" i="129" s="1"/>
  <c r="D393" i="129" s="1"/>
  <c r="G373" i="129"/>
  <c r="G372" i="129" s="1"/>
  <c r="G371" i="129" s="1"/>
  <c r="D372" i="129"/>
  <c r="D371" i="129" s="1"/>
  <c r="D370" i="129" s="1"/>
  <c r="G369" i="129"/>
  <c r="G367" i="129"/>
  <c r="D369" i="129"/>
  <c r="D368" i="129" s="1"/>
  <c r="D367" i="129" s="1"/>
  <c r="G358" i="129"/>
  <c r="G355" i="129"/>
  <c r="G352" i="129"/>
  <c r="G347" i="129"/>
  <c r="D346" i="129"/>
  <c r="D345" i="129" s="1"/>
  <c r="D344" i="129" s="1"/>
  <c r="G343" i="129"/>
  <c r="D343" i="129"/>
  <c r="D342" i="129" s="1"/>
  <c r="D341" i="129" s="1"/>
  <c r="G341" i="129"/>
  <c r="C331" i="129"/>
  <c r="C329" i="129"/>
  <c r="F328" i="129"/>
  <c r="C327" i="129"/>
  <c r="G324" i="129"/>
  <c r="G323" i="129" s="1"/>
  <c r="G322" i="129" s="1"/>
  <c r="F324" i="129"/>
  <c r="F323" i="129" s="1"/>
  <c r="D323" i="129"/>
  <c r="D322" i="129" s="1"/>
  <c r="D321" i="129" s="1"/>
  <c r="C323" i="129"/>
  <c r="C322" i="129" s="1"/>
  <c r="C321" i="129" s="1"/>
  <c r="G320" i="129"/>
  <c r="F320" i="129"/>
  <c r="D319" i="129"/>
  <c r="C319" i="129"/>
  <c r="G318" i="129"/>
  <c r="F318" i="129"/>
  <c r="D318" i="129"/>
  <c r="C318" i="129"/>
  <c r="G303" i="129"/>
  <c r="G300" i="129"/>
  <c r="G297" i="129"/>
  <c r="G292" i="129"/>
  <c r="G288" i="129"/>
  <c r="G286" i="129"/>
  <c r="D286" i="129"/>
  <c r="G277" i="129"/>
  <c r="G274" i="129"/>
  <c r="G271" i="129"/>
  <c r="G266" i="129"/>
  <c r="G262" i="129"/>
  <c r="G260" i="129" s="1"/>
  <c r="D260" i="129"/>
  <c r="G251" i="129"/>
  <c r="G248" i="129"/>
  <c r="G245" i="129"/>
  <c r="G240" i="129"/>
  <c r="G236" i="129"/>
  <c r="G234" i="129" s="1"/>
  <c r="D234" i="129"/>
  <c r="G224" i="129"/>
  <c r="F224" i="129"/>
  <c r="G220" i="129"/>
  <c r="G219" i="129" s="1"/>
  <c r="G218" i="129" s="1"/>
  <c r="F220" i="129"/>
  <c r="F219" i="129" s="1"/>
  <c r="G216" i="129"/>
  <c r="F216" i="129"/>
  <c r="F214" i="129" s="1"/>
  <c r="G214" i="129"/>
  <c r="D214" i="129"/>
  <c r="D196" i="129"/>
  <c r="D193" i="129"/>
  <c r="D188" i="129"/>
  <c r="D184" i="129"/>
  <c r="D182" i="129" s="1"/>
  <c r="D169" i="129"/>
  <c r="C169" i="129"/>
  <c r="C168" i="129" s="1"/>
  <c r="C167" i="129" s="1"/>
  <c r="D168" i="129"/>
  <c r="D167" i="129" s="1"/>
  <c r="D165" i="129"/>
  <c r="D164" i="129" s="1"/>
  <c r="C165" i="129"/>
  <c r="C164" i="129" s="1"/>
  <c r="D157" i="129"/>
  <c r="D156" i="129"/>
  <c r="D155" i="129"/>
  <c r="C157" i="129"/>
  <c r="C156" i="129" s="1"/>
  <c r="C155" i="129" s="1"/>
  <c r="D153" i="129"/>
  <c r="D152" i="129" s="1"/>
  <c r="C153" i="129"/>
  <c r="C152" i="129" s="1"/>
  <c r="G126" i="129"/>
  <c r="G125" i="129" s="1"/>
  <c r="G124" i="129" s="1"/>
  <c r="G123" i="129" s="1"/>
  <c r="G122" i="129" s="1"/>
  <c r="G120" i="129" s="1"/>
  <c r="D126" i="129"/>
  <c r="D125" i="129" s="1"/>
  <c r="D124" i="129" s="1"/>
  <c r="D123" i="129" s="1"/>
  <c r="D122" i="129"/>
  <c r="D121" i="129"/>
  <c r="D120" i="129" s="1"/>
  <c r="G100" i="129"/>
  <c r="G99" i="129" s="1"/>
  <c r="G98" i="129" s="1"/>
  <c r="G97" i="129" s="1"/>
  <c r="G96" i="129" s="1"/>
  <c r="G94" i="129" s="1"/>
  <c r="D100" i="129"/>
  <c r="D99" i="129" s="1"/>
  <c r="D98" i="129" s="1"/>
  <c r="D97" i="129" s="1"/>
  <c r="C99" i="129"/>
  <c r="C98" i="129"/>
  <c r="C97" i="129" s="1"/>
  <c r="D96" i="129"/>
  <c r="D95" i="129" s="1"/>
  <c r="D94" i="129" s="1"/>
  <c r="C95" i="129"/>
  <c r="C94" i="129" s="1"/>
  <c r="F84" i="129"/>
  <c r="G80" i="129"/>
  <c r="G79" i="129" s="1"/>
  <c r="G78" i="129" s="1"/>
  <c r="F80" i="129"/>
  <c r="F79" i="129"/>
  <c r="D80" i="129"/>
  <c r="D79" i="129" s="1"/>
  <c r="D78" i="129" s="1"/>
  <c r="D77" i="129" s="1"/>
  <c r="G76" i="129"/>
  <c r="G74" i="129" s="1"/>
  <c r="F76" i="129"/>
  <c r="F74" i="129" s="1"/>
  <c r="D76" i="129"/>
  <c r="D75" i="129" s="1"/>
  <c r="F71" i="129"/>
  <c r="G67" i="129"/>
  <c r="F67" i="129"/>
  <c r="F66" i="129" s="1"/>
  <c r="D67" i="129"/>
  <c r="G66" i="129"/>
  <c r="G65" i="129" s="1"/>
  <c r="G64" i="129" s="1"/>
  <c r="D66" i="129"/>
  <c r="D65" i="129" s="1"/>
  <c r="D64" i="129" s="1"/>
  <c r="C66" i="129"/>
  <c r="C65" i="129" s="1"/>
  <c r="C64" i="129"/>
  <c r="F63" i="129"/>
  <c r="F61" i="129" s="1"/>
  <c r="D63" i="129"/>
  <c r="D62" i="129" s="1"/>
  <c r="G62" i="129"/>
  <c r="G61" i="129" s="1"/>
  <c r="C62" i="129"/>
  <c r="C61" i="129"/>
  <c r="F55" i="129"/>
  <c r="G51" i="129"/>
  <c r="G50" i="129" s="1"/>
  <c r="G49" i="129" s="1"/>
  <c r="F51" i="129"/>
  <c r="F50" i="129" s="1"/>
  <c r="D51" i="129"/>
  <c r="D50" i="129" s="1"/>
  <c r="D49" i="129" s="1"/>
  <c r="D48" i="129" s="1"/>
  <c r="C50" i="129"/>
  <c r="C49" i="129" s="1"/>
  <c r="C48" i="129" s="1"/>
  <c r="G47" i="129"/>
  <c r="G45" i="129" s="1"/>
  <c r="F47" i="129"/>
  <c r="F45" i="129" s="1"/>
  <c r="D47" i="129"/>
  <c r="C46" i="129"/>
  <c r="C45" i="129"/>
  <c r="D64" i="128"/>
  <c r="D54" i="126"/>
  <c r="D51" i="126"/>
  <c r="D76" i="126"/>
  <c r="D73" i="126" s="1"/>
  <c r="C270" i="135"/>
  <c r="C267" i="135"/>
  <c r="C265" i="135"/>
  <c r="C264" i="135" s="1"/>
  <c r="C263" i="135" s="1"/>
  <c r="D261" i="135"/>
  <c r="D253" i="135"/>
  <c r="D252" i="135"/>
  <c r="C261" i="135"/>
  <c r="D258" i="135"/>
  <c r="C258" i="135"/>
  <c r="C254" i="135"/>
  <c r="C250" i="135"/>
  <c r="C248" i="135" s="1"/>
  <c r="C238" i="135"/>
  <c r="C235" i="135"/>
  <c r="C234" i="135" s="1"/>
  <c r="D232" i="135"/>
  <c r="C232" i="135"/>
  <c r="D230" i="135"/>
  <c r="D225" i="135" s="1"/>
  <c r="D224" i="135" s="1"/>
  <c r="C230" i="135"/>
  <c r="C226" i="135"/>
  <c r="C211" i="135"/>
  <c r="C208" i="135"/>
  <c r="C207" i="135" s="1"/>
  <c r="C205" i="135"/>
  <c r="C202" i="135"/>
  <c r="D198" i="135"/>
  <c r="D197" i="135" s="1"/>
  <c r="D196" i="135" s="1"/>
  <c r="C198" i="135"/>
  <c r="C197" i="135"/>
  <c r="C196" i="135" s="1"/>
  <c r="C194" i="135"/>
  <c r="C192" i="135" s="1"/>
  <c r="C189" i="135"/>
  <c r="C186" i="135"/>
  <c r="C184" i="135"/>
  <c r="C183" i="135" s="1"/>
  <c r="C182" i="135" s="1"/>
  <c r="C180" i="135"/>
  <c r="C177" i="135"/>
  <c r="D173" i="135"/>
  <c r="D172" i="135" s="1"/>
  <c r="D171" i="135" s="1"/>
  <c r="C173" i="135"/>
  <c r="C169" i="135"/>
  <c r="C167" i="135" s="1"/>
  <c r="C164" i="135"/>
  <c r="C161" i="135"/>
  <c r="C159" i="135"/>
  <c r="C158" i="135" s="1"/>
  <c r="C155" i="135"/>
  <c r="C152" i="135"/>
  <c r="D148" i="135"/>
  <c r="D147" i="135" s="1"/>
  <c r="D146" i="135" s="1"/>
  <c r="C148" i="135"/>
  <c r="C144" i="135"/>
  <c r="C142" i="135" s="1"/>
  <c r="C58" i="135"/>
  <c r="C56" i="135"/>
  <c r="C55" i="135"/>
  <c r="C54" i="135" s="1"/>
  <c r="C50" i="135" s="1"/>
  <c r="C49" i="135" s="1"/>
  <c r="D51" i="135"/>
  <c r="D50" i="135" s="1"/>
  <c r="D49" i="135" s="1"/>
  <c r="C51" i="135"/>
  <c r="G50" i="135"/>
  <c r="F50" i="135"/>
  <c r="F49" i="135"/>
  <c r="F48" i="135"/>
  <c r="G49" i="135"/>
  <c r="G48" i="135" s="1"/>
  <c r="D47" i="135"/>
  <c r="D45" i="135"/>
  <c r="C47" i="135"/>
  <c r="C45" i="135" s="1"/>
  <c r="G46" i="135"/>
  <c r="F46" i="135"/>
  <c r="F45" i="135" s="1"/>
  <c r="G45" i="135"/>
  <c r="C1627" i="134"/>
  <c r="G1624" i="134"/>
  <c r="F1624" i="134"/>
  <c r="D1623" i="134"/>
  <c r="C1623" i="134"/>
  <c r="G1621" i="134"/>
  <c r="F1621" i="134"/>
  <c r="D1620" i="134"/>
  <c r="C1620" i="134"/>
  <c r="G1617" i="134"/>
  <c r="F1617" i="134"/>
  <c r="D1617" i="134"/>
  <c r="C1617" i="134"/>
  <c r="G1613" i="134"/>
  <c r="G1612" i="134" s="1"/>
  <c r="G1611" i="134" s="1"/>
  <c r="F1613" i="134"/>
  <c r="F1612" i="134" s="1"/>
  <c r="F1611" i="134" s="1"/>
  <c r="D1613" i="134"/>
  <c r="C1613" i="134"/>
  <c r="C1612" i="134"/>
  <c r="C1611" i="134" s="1"/>
  <c r="D1612" i="134"/>
  <c r="D1611" i="134" s="1"/>
  <c r="D1610" i="134"/>
  <c r="D1609" i="134"/>
  <c r="D1607" i="134" s="1"/>
  <c r="G1609" i="134"/>
  <c r="F1609" i="134"/>
  <c r="F1607" i="134"/>
  <c r="C1609" i="134"/>
  <c r="C1607" i="134" s="1"/>
  <c r="C1626" i="134" s="1"/>
  <c r="G1607" i="134"/>
  <c r="C1604" i="134"/>
  <c r="G1601" i="134"/>
  <c r="F1601" i="134"/>
  <c r="D1600" i="134"/>
  <c r="C1600" i="134"/>
  <c r="G1598" i="134"/>
  <c r="F1598" i="134"/>
  <c r="D1597" i="134"/>
  <c r="C1597" i="134"/>
  <c r="G1594" i="134"/>
  <c r="F1594" i="134"/>
  <c r="F1589" i="134" s="1"/>
  <c r="F1588" i="134" s="1"/>
  <c r="D1594" i="134"/>
  <c r="C1594" i="134"/>
  <c r="G1590" i="134"/>
  <c r="G1589" i="134"/>
  <c r="G1588" i="134" s="1"/>
  <c r="F1590" i="134"/>
  <c r="D1590" i="134"/>
  <c r="D1589" i="134"/>
  <c r="D1588" i="134" s="1"/>
  <c r="C1590" i="134"/>
  <c r="C1589" i="134" s="1"/>
  <c r="C1588" i="134" s="1"/>
  <c r="G1586" i="134"/>
  <c r="G1584" i="134" s="1"/>
  <c r="G1604" i="134" s="1"/>
  <c r="F1586" i="134"/>
  <c r="F1584" i="134" s="1"/>
  <c r="D1586" i="134"/>
  <c r="C1586" i="134"/>
  <c r="C1584" i="134"/>
  <c r="D1584" i="134"/>
  <c r="G1578" i="134"/>
  <c r="F1578" i="134"/>
  <c r="D1577" i="134"/>
  <c r="C1577" i="134"/>
  <c r="G1575" i="134"/>
  <c r="F1575" i="134"/>
  <c r="D1574" i="134"/>
  <c r="C1574" i="134"/>
  <c r="G1571" i="134"/>
  <c r="F1571" i="134"/>
  <c r="D1571" i="134"/>
  <c r="D1566" i="134" s="1"/>
  <c r="D1565" i="134" s="1"/>
  <c r="D1580" i="134" s="1"/>
  <c r="C1571" i="134"/>
  <c r="G1567" i="134"/>
  <c r="G1566" i="134" s="1"/>
  <c r="G1565" i="134" s="1"/>
  <c r="F1567" i="134"/>
  <c r="F1566" i="134"/>
  <c r="F1565" i="134" s="1"/>
  <c r="D1567" i="134"/>
  <c r="C1567" i="134"/>
  <c r="C1566" i="134" s="1"/>
  <c r="C1565" i="134" s="1"/>
  <c r="G1563" i="134"/>
  <c r="F1563" i="134"/>
  <c r="D1563" i="134"/>
  <c r="D1561" i="134"/>
  <c r="C1563" i="134"/>
  <c r="C1561" i="134" s="1"/>
  <c r="G1561" i="134"/>
  <c r="G1581" i="134" s="1"/>
  <c r="F1561" i="134"/>
  <c r="G1551" i="134"/>
  <c r="G1550" i="134" s="1"/>
  <c r="G1549" i="134" s="1"/>
  <c r="G1548" i="134" s="1"/>
  <c r="G1547" i="134" s="1"/>
  <c r="G1546" i="134" s="1"/>
  <c r="G1545" i="134" s="1"/>
  <c r="F1551" i="134"/>
  <c r="F1550" i="134" s="1"/>
  <c r="F1549" i="134" s="1"/>
  <c r="F1548" i="134"/>
  <c r="F1547" i="134" s="1"/>
  <c r="F1546" i="134" s="1"/>
  <c r="F1545" i="134" s="1"/>
  <c r="D1550" i="134"/>
  <c r="D1549" i="134"/>
  <c r="D1548" i="134" s="1"/>
  <c r="C1550" i="134"/>
  <c r="C1549" i="134" s="1"/>
  <c r="C1548" i="134" s="1"/>
  <c r="D1546" i="134"/>
  <c r="D1545" i="134"/>
  <c r="C1546" i="134"/>
  <c r="C1545" i="134" s="1"/>
  <c r="F1536" i="134"/>
  <c r="F1534" i="134"/>
  <c r="F1531" i="134"/>
  <c r="F1530" i="134" s="1"/>
  <c r="F1528" i="134"/>
  <c r="G1526" i="134"/>
  <c r="F1526" i="134"/>
  <c r="G1522" i="134"/>
  <c r="G1521" i="134" s="1"/>
  <c r="G1520" i="134" s="1"/>
  <c r="F1522" i="134"/>
  <c r="G1517" i="134"/>
  <c r="F1517" i="134"/>
  <c r="G1515" i="134"/>
  <c r="G1514" i="134" s="1"/>
  <c r="G1510" i="134" s="1"/>
  <c r="G1507" i="134"/>
  <c r="F1515" i="134"/>
  <c r="F1514" i="134" s="1"/>
  <c r="D1513" i="134"/>
  <c r="D1512" i="134"/>
  <c r="D1511" i="134"/>
  <c r="D1510" i="134" s="1"/>
  <c r="D1509" i="134" s="1"/>
  <c r="D1508" i="134" s="1"/>
  <c r="D1507" i="134" s="1"/>
  <c r="F1512" i="134"/>
  <c r="F1511" i="134"/>
  <c r="F1503" i="134"/>
  <c r="F1502" i="134"/>
  <c r="F1500" i="134" s="1"/>
  <c r="F1496" i="134"/>
  <c r="F1495" i="134"/>
  <c r="F1493" i="134"/>
  <c r="G1491" i="134"/>
  <c r="F1491" i="134"/>
  <c r="G1487" i="134"/>
  <c r="F1487" i="134"/>
  <c r="G1482" i="134"/>
  <c r="F1482" i="134"/>
  <c r="G1480" i="134"/>
  <c r="G1479" i="134" s="1"/>
  <c r="G1475" i="134" s="1"/>
  <c r="G1472" i="134" s="1"/>
  <c r="F1480" i="134"/>
  <c r="F1479" i="134" s="1"/>
  <c r="D1478" i="134"/>
  <c r="D1477" i="134" s="1"/>
  <c r="D1476" i="134" s="1"/>
  <c r="D1475" i="134" s="1"/>
  <c r="D1474" i="134" s="1"/>
  <c r="D1473" i="134" s="1"/>
  <c r="D1472" i="134" s="1"/>
  <c r="F1477" i="134"/>
  <c r="F1476" i="134" s="1"/>
  <c r="F1469" i="134"/>
  <c r="F1464" i="134"/>
  <c r="F1463" i="134" s="1"/>
  <c r="F1461" i="134" s="1"/>
  <c r="F1457" i="134"/>
  <c r="F1456" i="134"/>
  <c r="F1454" i="134"/>
  <c r="G1452" i="134"/>
  <c r="F1452" i="134"/>
  <c r="G1448" i="134"/>
  <c r="G1447" i="134" s="1"/>
  <c r="G1446" i="134" s="1"/>
  <c r="F1448" i="134"/>
  <c r="G1443" i="134"/>
  <c r="G1429" i="134"/>
  <c r="F1443" i="134"/>
  <c r="F1441" i="134"/>
  <c r="F1440" i="134" s="1"/>
  <c r="F1438" i="134"/>
  <c r="F1437" i="134" s="1"/>
  <c r="F1435" i="134"/>
  <c r="F1434" i="134"/>
  <c r="F1433" i="134" s="1"/>
  <c r="D1435" i="134"/>
  <c r="D1434" i="134" s="1"/>
  <c r="D1433" i="134" s="1"/>
  <c r="D1432" i="134" s="1"/>
  <c r="D1431" i="134" s="1"/>
  <c r="D1430" i="134" s="1"/>
  <c r="D1429" i="134" s="1"/>
  <c r="G1419" i="134"/>
  <c r="F1419" i="134"/>
  <c r="D1416" i="134"/>
  <c r="G1415" i="134"/>
  <c r="F1415" i="134"/>
  <c r="F1414" i="134" s="1"/>
  <c r="F1413" i="134" s="1"/>
  <c r="D1415" i="134"/>
  <c r="D1414" i="134" s="1"/>
  <c r="D1413" i="134" s="1"/>
  <c r="G1411" i="134"/>
  <c r="G1410" i="134" s="1"/>
  <c r="G1407" i="134"/>
  <c r="D1404" i="134"/>
  <c r="D1403" i="134" s="1"/>
  <c r="D1402" i="134" s="1"/>
  <c r="D1401" i="134" s="1"/>
  <c r="D1400" i="134" s="1"/>
  <c r="D1399" i="134" s="1"/>
  <c r="D1398" i="134" s="1"/>
  <c r="G1403" i="134"/>
  <c r="F1403" i="134"/>
  <c r="F1402" i="134"/>
  <c r="F1401" i="134" s="1"/>
  <c r="G1399" i="134"/>
  <c r="G1398" i="134"/>
  <c r="F1399" i="134"/>
  <c r="F1398" i="134" s="1"/>
  <c r="G1395" i="134"/>
  <c r="D1392" i="134"/>
  <c r="D1391" i="134" s="1"/>
  <c r="G1391" i="134"/>
  <c r="G1390" i="134" s="1"/>
  <c r="G1389" i="134" s="1"/>
  <c r="F1391" i="134"/>
  <c r="F1390" i="134"/>
  <c r="F1389" i="134" s="1"/>
  <c r="D1390" i="134"/>
  <c r="D1389" i="134" s="1"/>
  <c r="D1388" i="134" s="1"/>
  <c r="D1387" i="134" s="1"/>
  <c r="D1386" i="134" s="1"/>
  <c r="G1387" i="134"/>
  <c r="G1386" i="134" s="1"/>
  <c r="F1387" i="134"/>
  <c r="F1386" i="134"/>
  <c r="G1382" i="134"/>
  <c r="G1381" i="134" s="1"/>
  <c r="G1380" i="134"/>
  <c r="G1379" i="134"/>
  <c r="G1378" i="134"/>
  <c r="F1377" i="134"/>
  <c r="F1376" i="134"/>
  <c r="F1375" i="134" s="1"/>
  <c r="G1374" i="134"/>
  <c r="F1373" i="134"/>
  <c r="F1372" i="134" s="1"/>
  <c r="C1362" i="134"/>
  <c r="C1361" i="134" s="1"/>
  <c r="C1359" i="134" s="1"/>
  <c r="D1355" i="134"/>
  <c r="D1354" i="134"/>
  <c r="D1345" i="134" s="1"/>
  <c r="D1344" i="134" s="1"/>
  <c r="C1355" i="134"/>
  <c r="C1354" i="134" s="1"/>
  <c r="C1352" i="134"/>
  <c r="D1350" i="134"/>
  <c r="C1350" i="134"/>
  <c r="C1346" i="134"/>
  <c r="C1341" i="134"/>
  <c r="C1339" i="134"/>
  <c r="C1338" i="134" s="1"/>
  <c r="C1336" i="134"/>
  <c r="C1335" i="134" s="1"/>
  <c r="C1334" i="134" s="1"/>
  <c r="D1334" i="134"/>
  <c r="D1331" i="134" s="1"/>
  <c r="C1328" i="134"/>
  <c r="D1323" i="134"/>
  <c r="D1322" i="134"/>
  <c r="C1323" i="134"/>
  <c r="C1322" i="134"/>
  <c r="C1320" i="134" s="1"/>
  <c r="D1316" i="134"/>
  <c r="D1315" i="134"/>
  <c r="C1316" i="134"/>
  <c r="C1315" i="134" s="1"/>
  <c r="C1313" i="134"/>
  <c r="D1311" i="134"/>
  <c r="C1311" i="134"/>
  <c r="C1306" i="134" s="1"/>
  <c r="C1305" i="134" s="1"/>
  <c r="D1307" i="134"/>
  <c r="C1307" i="134"/>
  <c r="D1302" i="134"/>
  <c r="D1289" i="134" s="1"/>
  <c r="C1302" i="134"/>
  <c r="C1300" i="134"/>
  <c r="C1299" i="134" s="1"/>
  <c r="C1297" i="134"/>
  <c r="C1296" i="134" s="1"/>
  <c r="C1292" i="134" s="1"/>
  <c r="C1289" i="134" s="1"/>
  <c r="C1326" i="134" s="1"/>
  <c r="C1294" i="134"/>
  <c r="C1293" i="134" s="1"/>
  <c r="C1279" i="134"/>
  <c r="D1276" i="134"/>
  <c r="D1275" i="134" s="1"/>
  <c r="C1276" i="134"/>
  <c r="C1275" i="134"/>
  <c r="D1273" i="134"/>
  <c r="C1273" i="134"/>
  <c r="D1271" i="134"/>
  <c r="C1271" i="134"/>
  <c r="D1267" i="134"/>
  <c r="C1267" i="134"/>
  <c r="C1263" i="134"/>
  <c r="C1261" i="134"/>
  <c r="D1261" i="134"/>
  <c r="C1258" i="134"/>
  <c r="D1255" i="134"/>
  <c r="D1254" i="134"/>
  <c r="C1255" i="134"/>
  <c r="C1254" i="134" s="1"/>
  <c r="D1252" i="134"/>
  <c r="C1252" i="134"/>
  <c r="D1250" i="134"/>
  <c r="D1245" i="134" s="1"/>
  <c r="D1244" i="134" s="1"/>
  <c r="C1250" i="134"/>
  <c r="D1246" i="134"/>
  <c r="C1246" i="134"/>
  <c r="C1242" i="134"/>
  <c r="C1240" i="134" s="1"/>
  <c r="D1240" i="134"/>
  <c r="C1236" i="134"/>
  <c r="C1235" i="134"/>
  <c r="C1234" i="134"/>
  <c r="C1233" i="134"/>
  <c r="C1232" i="134" s="1"/>
  <c r="C1231" i="134"/>
  <c r="D1232" i="134"/>
  <c r="D1231" i="134" s="1"/>
  <c r="C1230" i="134"/>
  <c r="C1229" i="134"/>
  <c r="C1228" i="134"/>
  <c r="C1227" i="134" s="1"/>
  <c r="D1227" i="134"/>
  <c r="C1226" i="134"/>
  <c r="C1225" i="134"/>
  <c r="C1224" i="134"/>
  <c r="D1223" i="134"/>
  <c r="D1222" i="134" s="1"/>
  <c r="D1221" i="134" s="1"/>
  <c r="C1220" i="134"/>
  <c r="C1219" i="134" s="1"/>
  <c r="C1218" i="134"/>
  <c r="D1217" i="134"/>
  <c r="F1208" i="134"/>
  <c r="F1203" i="134"/>
  <c r="F1202" i="134" s="1"/>
  <c r="F1200" i="134" s="1"/>
  <c r="G1196" i="134"/>
  <c r="G1195" i="134"/>
  <c r="F1196" i="134"/>
  <c r="F1195" i="134" s="1"/>
  <c r="F1193" i="134"/>
  <c r="F1191" i="134"/>
  <c r="G1187" i="134"/>
  <c r="G1186" i="134" s="1"/>
  <c r="G1185" i="134" s="1"/>
  <c r="F1187" i="134"/>
  <c r="G1182" i="134"/>
  <c r="D1174" i="134"/>
  <c r="D1173" i="134" s="1"/>
  <c r="D1172" i="134" s="1"/>
  <c r="F1182" i="134"/>
  <c r="F1180" i="134"/>
  <c r="F1179" i="134" s="1"/>
  <c r="F1171" i="134" s="1"/>
  <c r="F1168" i="134" s="1"/>
  <c r="F1177" i="134"/>
  <c r="F1176" i="134" s="1"/>
  <c r="D1175" i="134"/>
  <c r="F1174" i="134"/>
  <c r="F1173" i="134" s="1"/>
  <c r="F1172" i="134" s="1"/>
  <c r="G1168" i="134"/>
  <c r="G1158" i="134"/>
  <c r="F1158" i="134"/>
  <c r="G1155" i="134"/>
  <c r="G1154" i="134" s="1"/>
  <c r="F1155" i="134"/>
  <c r="F1154" i="134" s="1"/>
  <c r="F1152" i="134"/>
  <c r="F1150" i="134"/>
  <c r="G1146" i="134"/>
  <c r="F1146" i="134"/>
  <c r="G1142" i="134"/>
  <c r="F1142" i="134"/>
  <c r="F1140" i="134" s="1"/>
  <c r="G1135" i="134"/>
  <c r="F1135" i="134"/>
  <c r="G1132" i="134"/>
  <c r="G1131" i="134" s="1"/>
  <c r="F1132" i="134"/>
  <c r="F1131" i="134"/>
  <c r="F1129" i="134"/>
  <c r="F1127" i="134"/>
  <c r="G1123" i="134"/>
  <c r="F1123" i="134"/>
  <c r="F1122" i="134" s="1"/>
  <c r="F1121" i="134" s="1"/>
  <c r="G1119" i="134"/>
  <c r="D1123" i="134"/>
  <c r="D1122" i="134"/>
  <c r="D1121" i="134" s="1"/>
  <c r="D1120" i="134" s="1"/>
  <c r="D1119" i="134" s="1"/>
  <c r="D1118" i="134" s="1"/>
  <c r="D1117" i="134" s="1"/>
  <c r="F1119" i="134"/>
  <c r="G1118" i="134"/>
  <c r="F1117" i="134"/>
  <c r="F1107" i="134"/>
  <c r="F1106" i="134" s="1"/>
  <c r="F1104" i="134" s="1"/>
  <c r="F1100" i="134"/>
  <c r="F1099" i="134" s="1"/>
  <c r="F1097" i="134"/>
  <c r="F1095" i="134"/>
  <c r="G1091" i="134"/>
  <c r="G1090" i="134" s="1"/>
  <c r="F1091" i="134"/>
  <c r="G1089" i="134"/>
  <c r="G1086" i="134"/>
  <c r="F1086" i="134"/>
  <c r="G1084" i="134"/>
  <c r="G1083" i="134"/>
  <c r="G1079" i="134" s="1"/>
  <c r="F1084" i="134"/>
  <c r="F1083" i="134" s="1"/>
  <c r="D1082" i="134"/>
  <c r="D1081" i="134" s="1"/>
  <c r="D1080" i="134" s="1"/>
  <c r="D1079" i="134" s="1"/>
  <c r="D1078" i="134" s="1"/>
  <c r="D1077" i="134" s="1"/>
  <c r="D1076" i="134" s="1"/>
  <c r="F1081" i="134"/>
  <c r="F1080" i="134"/>
  <c r="F1073" i="134"/>
  <c r="F1068" i="134"/>
  <c r="F1067" i="134"/>
  <c r="F1065" i="134"/>
  <c r="F1061" i="134"/>
  <c r="F1060" i="134" s="1"/>
  <c r="F1058" i="134"/>
  <c r="F1056" i="134"/>
  <c r="F1051" i="134" s="1"/>
  <c r="G1052" i="134"/>
  <c r="G1051" i="134" s="1"/>
  <c r="G1050" i="134" s="1"/>
  <c r="F1052" i="134"/>
  <c r="G1047" i="134"/>
  <c r="D1039" i="134" s="1"/>
  <c r="D1038" i="134" s="1"/>
  <c r="D1037" i="134" s="1"/>
  <c r="G1033" i="134"/>
  <c r="F1047" i="134"/>
  <c r="F1045" i="134"/>
  <c r="F1044" i="134" s="1"/>
  <c r="F1042" i="134"/>
  <c r="F1041" i="134"/>
  <c r="F1039" i="134"/>
  <c r="F1038" i="134" s="1"/>
  <c r="F1037" i="134" s="1"/>
  <c r="G1021" i="134"/>
  <c r="G1020" i="134" s="1"/>
  <c r="G1019" i="134" s="1"/>
  <c r="G1018" i="134" s="1"/>
  <c r="F1021" i="134"/>
  <c r="F1020" i="134" s="1"/>
  <c r="F1019" i="134" s="1"/>
  <c r="F1017" i="134"/>
  <c r="F1016" i="134" s="1"/>
  <c r="F1013" i="134"/>
  <c r="D1010" i="134"/>
  <c r="D1009" i="134"/>
  <c r="D1008" i="134" s="1"/>
  <c r="D1007" i="134" s="1"/>
  <c r="D1006" i="134" s="1"/>
  <c r="D1005" i="134" s="1"/>
  <c r="D1004" i="134"/>
  <c r="G1009" i="134"/>
  <c r="F1009" i="134"/>
  <c r="F1008" i="134"/>
  <c r="F1007" i="134"/>
  <c r="G1008" i="134"/>
  <c r="G1007" i="134" s="1"/>
  <c r="G1005" i="134"/>
  <c r="G1004" i="134"/>
  <c r="F1005" i="134"/>
  <c r="F1004" i="134" s="1"/>
  <c r="F999" i="134"/>
  <c r="D996" i="134"/>
  <c r="D995" i="134" s="1"/>
  <c r="D994" i="134" s="1"/>
  <c r="D993" i="134"/>
  <c r="D992" i="134"/>
  <c r="D991" i="134" s="1"/>
  <c r="D990" i="134" s="1"/>
  <c r="G995" i="134"/>
  <c r="G994" i="134" s="1"/>
  <c r="G993" i="134" s="1"/>
  <c r="F995" i="134"/>
  <c r="F994" i="134"/>
  <c r="F993" i="134" s="1"/>
  <c r="G991" i="134"/>
  <c r="G990" i="134" s="1"/>
  <c r="F991" i="134"/>
  <c r="F990" i="134"/>
  <c r="F981" i="134"/>
  <c r="G976" i="134"/>
  <c r="G975" i="134" s="1"/>
  <c r="F976" i="134"/>
  <c r="F975" i="134"/>
  <c r="F973" i="134" s="1"/>
  <c r="G969" i="134"/>
  <c r="G968" i="134" s="1"/>
  <c r="F969" i="134"/>
  <c r="F968" i="134" s="1"/>
  <c r="F966" i="134"/>
  <c r="G964" i="134"/>
  <c r="G959" i="134" s="1"/>
  <c r="G958" i="134" s="1"/>
  <c r="F964" i="134"/>
  <c r="G960" i="134"/>
  <c r="F960" i="134"/>
  <c r="G955" i="134"/>
  <c r="F955" i="134"/>
  <c r="F953" i="134"/>
  <c r="F952" i="134"/>
  <c r="F950" i="134"/>
  <c r="F949" i="134" s="1"/>
  <c r="F947" i="134"/>
  <c r="F946" i="134"/>
  <c r="F945" i="134" s="1"/>
  <c r="F944" i="134" s="1"/>
  <c r="F941" i="134" s="1"/>
  <c r="F930" i="134"/>
  <c r="G928" i="134"/>
  <c r="G927" i="134" s="1"/>
  <c r="G926" i="134"/>
  <c r="F928" i="134"/>
  <c r="F927" i="134" s="1"/>
  <c r="F926" i="134" s="1"/>
  <c r="D928" i="134"/>
  <c r="D927" i="134" s="1"/>
  <c r="D926" i="134"/>
  <c r="D925" i="134"/>
  <c r="D924" i="134" s="1"/>
  <c r="D923" i="134" s="1"/>
  <c r="G924" i="134"/>
  <c r="G923" i="134" s="1"/>
  <c r="F924" i="134"/>
  <c r="F923" i="134" s="1"/>
  <c r="G917" i="134"/>
  <c r="F917" i="134"/>
  <c r="F914" i="134" s="1"/>
  <c r="F913" i="134" s="1"/>
  <c r="F916" i="134"/>
  <c r="F915" i="134"/>
  <c r="G915" i="134"/>
  <c r="G914" i="134" s="1"/>
  <c r="G913" i="134" s="1"/>
  <c r="D915" i="134"/>
  <c r="D914" i="134" s="1"/>
  <c r="D913" i="134" s="1"/>
  <c r="F912" i="134"/>
  <c r="F911" i="134"/>
  <c r="F910" i="134" s="1"/>
  <c r="G911" i="134"/>
  <c r="G910" i="134" s="1"/>
  <c r="G886" i="134"/>
  <c r="G885" i="134" s="1"/>
  <c r="G884" i="134" s="1"/>
  <c r="G880" i="134"/>
  <c r="G862" i="134"/>
  <c r="G861" i="134"/>
  <c r="G860" i="134" s="1"/>
  <c r="G856" i="134"/>
  <c r="G838" i="134"/>
  <c r="G837" i="134"/>
  <c r="G832" i="134"/>
  <c r="F822" i="134"/>
  <c r="G818" i="134"/>
  <c r="G817" i="134"/>
  <c r="F818" i="134"/>
  <c r="F817" i="134" s="1"/>
  <c r="G814" i="134"/>
  <c r="G813" i="134"/>
  <c r="F814" i="134"/>
  <c r="F813" i="134" s="1"/>
  <c r="G804" i="134"/>
  <c r="G789" i="134"/>
  <c r="G788" i="134" s="1"/>
  <c r="G787" i="134" s="1"/>
  <c r="G786" i="134" s="1"/>
  <c r="G785" i="134" s="1"/>
  <c r="G783" i="134" s="1"/>
  <c r="D788" i="134"/>
  <c r="D787" i="134"/>
  <c r="D786" i="134" s="1"/>
  <c r="D784" i="134"/>
  <c r="D783" i="134" s="1"/>
  <c r="G773" i="134"/>
  <c r="G767" i="134" s="1"/>
  <c r="F773" i="134"/>
  <c r="G769" i="134"/>
  <c r="G768" i="134" s="1"/>
  <c r="F769" i="134"/>
  <c r="F768" i="134"/>
  <c r="F767" i="134"/>
  <c r="D769" i="134"/>
  <c r="D768" i="134"/>
  <c r="D767" i="134"/>
  <c r="D11" i="134" s="1"/>
  <c r="G765" i="134"/>
  <c r="G764" i="134" s="1"/>
  <c r="F765" i="134"/>
  <c r="F764" i="134"/>
  <c r="D765" i="134"/>
  <c r="D764" i="134" s="1"/>
  <c r="G755" i="134"/>
  <c r="G740" i="134"/>
  <c r="G739" i="134" s="1"/>
  <c r="D739" i="134"/>
  <c r="D738" i="134"/>
  <c r="D737" i="134"/>
  <c r="D735" i="134"/>
  <c r="D734" i="134" s="1"/>
  <c r="G734" i="134"/>
  <c r="G724" i="134"/>
  <c r="F724" i="134"/>
  <c r="G720" i="134"/>
  <c r="G719" i="134"/>
  <c r="G718" i="134"/>
  <c r="F720" i="134"/>
  <c r="F719" i="134" s="1"/>
  <c r="F718" i="134" s="1"/>
  <c r="D720" i="134"/>
  <c r="D719" i="134"/>
  <c r="D718" i="134" s="1"/>
  <c r="G716" i="134"/>
  <c r="G715" i="134" s="1"/>
  <c r="F716" i="134"/>
  <c r="F715" i="134" s="1"/>
  <c r="D716" i="134"/>
  <c r="D715" i="134" s="1"/>
  <c r="G691" i="134"/>
  <c r="G690" i="134" s="1"/>
  <c r="G689" i="134" s="1"/>
  <c r="G688" i="134" s="1"/>
  <c r="G687" i="134" s="1"/>
  <c r="G685" i="134" s="1"/>
  <c r="D690" i="134"/>
  <c r="D689" i="134" s="1"/>
  <c r="D688" i="134" s="1"/>
  <c r="D686" i="134"/>
  <c r="D685" i="134"/>
  <c r="F675" i="134"/>
  <c r="F674" i="134" s="1"/>
  <c r="F673" i="134" s="1"/>
  <c r="F672" i="134" s="1"/>
  <c r="F671" i="134" s="1"/>
  <c r="G673" i="134"/>
  <c r="G672" i="134" s="1"/>
  <c r="G671" i="134" s="1"/>
  <c r="D673" i="134"/>
  <c r="D672" i="134" s="1"/>
  <c r="D671" i="134" s="1"/>
  <c r="G669" i="134"/>
  <c r="G668" i="134"/>
  <c r="F669" i="134"/>
  <c r="D669" i="134"/>
  <c r="D668" i="134"/>
  <c r="F668" i="134"/>
  <c r="G658" i="134"/>
  <c r="G657" i="134" s="1"/>
  <c r="G656" i="134" s="1"/>
  <c r="D658" i="134"/>
  <c r="D657" i="134"/>
  <c r="D656" i="134" s="1"/>
  <c r="D23" i="134" s="1"/>
  <c r="G654" i="134"/>
  <c r="G653" i="134" s="1"/>
  <c r="D654" i="134"/>
  <c r="D653" i="134" s="1"/>
  <c r="G639" i="134"/>
  <c r="G635" i="134"/>
  <c r="G625" i="134" s="1"/>
  <c r="G624" i="134" s="1"/>
  <c r="G623" i="134" s="1"/>
  <c r="G622" i="134" s="1"/>
  <c r="G620" i="134" s="1"/>
  <c r="D631" i="134"/>
  <c r="D630" i="134"/>
  <c r="D625" i="134"/>
  <c r="D624" i="134" s="1"/>
  <c r="D623" i="134" s="1"/>
  <c r="D622" i="134" s="1"/>
  <c r="D620" i="134" s="1"/>
  <c r="G612" i="134"/>
  <c r="G608" i="134" s="1"/>
  <c r="G598" i="134" s="1"/>
  <c r="G597" i="134" s="1"/>
  <c r="G596" i="134" s="1"/>
  <c r="G595" i="134" s="1"/>
  <c r="G593" i="134" s="1"/>
  <c r="D604" i="134"/>
  <c r="D603" i="134" s="1"/>
  <c r="D598" i="134" s="1"/>
  <c r="D597" i="134" s="1"/>
  <c r="D596" i="134" s="1"/>
  <c r="D595" i="134" s="1"/>
  <c r="D593" i="134" s="1"/>
  <c r="G585" i="134"/>
  <c r="D577" i="134"/>
  <c r="D576" i="134" s="1"/>
  <c r="D571" i="134" s="1"/>
  <c r="D570" i="134" s="1"/>
  <c r="D569" i="134" s="1"/>
  <c r="D568" i="134" s="1"/>
  <c r="D566" i="134" s="1"/>
  <c r="G571" i="134"/>
  <c r="G570" i="134" s="1"/>
  <c r="G569" i="134" s="1"/>
  <c r="G568" i="134" s="1"/>
  <c r="G566" i="134" s="1"/>
  <c r="G555" i="134"/>
  <c r="G554" i="134" s="1"/>
  <c r="G553" i="134" s="1"/>
  <c r="G552" i="134" s="1"/>
  <c r="G551" i="134" s="1"/>
  <c r="G550" i="134" s="1"/>
  <c r="G549" i="134" s="1"/>
  <c r="F555" i="134"/>
  <c r="F554" i="134"/>
  <c r="F553" i="134" s="1"/>
  <c r="F552" i="134" s="1"/>
  <c r="F551" i="134" s="1"/>
  <c r="F550" i="134" s="1"/>
  <c r="F549" i="134" s="1"/>
  <c r="D555" i="134"/>
  <c r="D554" i="134" s="1"/>
  <c r="D553" i="134" s="1"/>
  <c r="D552" i="134" s="1"/>
  <c r="D551" i="134" s="1"/>
  <c r="D550" i="134" s="1"/>
  <c r="D549" i="134" s="1"/>
  <c r="C554" i="134"/>
  <c r="C553" i="134" s="1"/>
  <c r="C552" i="134" s="1"/>
  <c r="C550" i="134"/>
  <c r="C549" i="134"/>
  <c r="D524" i="134"/>
  <c r="D523" i="134"/>
  <c r="D522" i="134" s="1"/>
  <c r="D518" i="134"/>
  <c r="D500" i="134"/>
  <c r="D499" i="134"/>
  <c r="D498" i="134" s="1"/>
  <c r="D494" i="134"/>
  <c r="D476" i="134"/>
  <c r="D475" i="134" s="1"/>
  <c r="D474" i="134" s="1"/>
  <c r="D470" i="134"/>
  <c r="D451" i="134"/>
  <c r="D450" i="134"/>
  <c r="D449" i="134" s="1"/>
  <c r="D445" i="134"/>
  <c r="D421" i="134"/>
  <c r="D420" i="134"/>
  <c r="D419" i="134" s="1"/>
  <c r="D415" i="134"/>
  <c r="D397" i="134"/>
  <c r="D396" i="134"/>
  <c r="D395" i="134" s="1"/>
  <c r="D391" i="134"/>
  <c r="D373" i="134"/>
  <c r="D372" i="134" s="1"/>
  <c r="D371" i="134" s="1"/>
  <c r="D367" i="134"/>
  <c r="D352" i="134"/>
  <c r="D351" i="134"/>
  <c r="D348" i="134"/>
  <c r="C348" i="134"/>
  <c r="D324" i="134"/>
  <c r="D323" i="134"/>
  <c r="D322" i="134" s="1"/>
  <c r="D318" i="134"/>
  <c r="D300" i="134"/>
  <c r="D299" i="134"/>
  <c r="D298" i="134" s="1"/>
  <c r="D294" i="134"/>
  <c r="D276" i="134"/>
  <c r="D275" i="134"/>
  <c r="D274" i="134" s="1"/>
  <c r="D270" i="134"/>
  <c r="D257" i="134"/>
  <c r="D253" i="134"/>
  <c r="D247" i="134"/>
  <c r="D222" i="134"/>
  <c r="D221" i="134" s="1"/>
  <c r="D220" i="134" s="1"/>
  <c r="D216" i="134"/>
  <c r="D198" i="134"/>
  <c r="D197" i="134" s="1"/>
  <c r="D196" i="134" s="1"/>
  <c r="D192" i="134"/>
  <c r="D174" i="134"/>
  <c r="D173" i="134" s="1"/>
  <c r="D172" i="134" s="1"/>
  <c r="D168" i="134"/>
  <c r="D154" i="134"/>
  <c r="D153" i="134" s="1"/>
  <c r="D152" i="134" s="1"/>
  <c r="D148" i="134"/>
  <c r="D123" i="134"/>
  <c r="D122" i="134" s="1"/>
  <c r="D121" i="134" s="1"/>
  <c r="D117" i="134"/>
  <c r="D99" i="134"/>
  <c r="D98" i="134" s="1"/>
  <c r="D97" i="134" s="1"/>
  <c r="D93" i="134"/>
  <c r="D75" i="134"/>
  <c r="D74" i="134" s="1"/>
  <c r="D73" i="134" s="1"/>
  <c r="D69" i="134"/>
  <c r="D50" i="134"/>
  <c r="D49" i="134"/>
  <c r="D48" i="134"/>
  <c r="D45" i="134"/>
  <c r="D1378" i="134"/>
  <c r="D1377" i="134" s="1"/>
  <c r="D1376" i="134" s="1"/>
  <c r="D1375" i="134" s="1"/>
  <c r="D1374" i="134" s="1"/>
  <c r="D1373" i="134" s="1"/>
  <c r="D1372" i="134" s="1"/>
  <c r="G1373" i="134"/>
  <c r="G1372" i="134" s="1"/>
  <c r="F206" i="108"/>
  <c r="F225" i="151"/>
  <c r="F223" i="151"/>
  <c r="F220" i="151"/>
  <c r="F219" i="151"/>
  <c r="G219" i="151"/>
  <c r="G218" i="151" s="1"/>
  <c r="G217" i="151" s="1"/>
  <c r="G215" i="151"/>
  <c r="G213" i="151" s="1"/>
  <c r="D213" i="151" s="1"/>
  <c r="F215" i="151"/>
  <c r="F213" i="151" s="1"/>
  <c r="F210" i="151"/>
  <c r="F208" i="151"/>
  <c r="F205" i="151"/>
  <c r="F204" i="151" s="1"/>
  <c r="F203" i="151" s="1"/>
  <c r="F202" i="151" s="1"/>
  <c r="G204" i="151"/>
  <c r="G203" i="151"/>
  <c r="G202" i="151" s="1"/>
  <c r="G200" i="151"/>
  <c r="G198" i="151" s="1"/>
  <c r="D198" i="151" s="1"/>
  <c r="F200" i="151"/>
  <c r="F198" i="151" s="1"/>
  <c r="F195" i="151"/>
  <c r="F193" i="151"/>
  <c r="F190" i="151"/>
  <c r="F189" i="151" s="1"/>
  <c r="G189" i="151"/>
  <c r="G188" i="151"/>
  <c r="G187" i="151" s="1"/>
  <c r="G185" i="151"/>
  <c r="G183" i="151" s="1"/>
  <c r="D182" i="151" s="1"/>
  <c r="F185" i="151"/>
  <c r="F183" i="151" s="1"/>
  <c r="F173" i="151"/>
  <c r="F171" i="151"/>
  <c r="F166" i="151" s="1"/>
  <c r="F165" i="151" s="1"/>
  <c r="F168" i="151"/>
  <c r="F167" i="151" s="1"/>
  <c r="G167" i="151"/>
  <c r="G166" i="151"/>
  <c r="G165" i="151"/>
  <c r="G163" i="151"/>
  <c r="G161" i="151"/>
  <c r="D161" i="151" s="1"/>
  <c r="F163" i="151"/>
  <c r="F161" i="151"/>
  <c r="F152" i="151"/>
  <c r="F150" i="151"/>
  <c r="F147" i="151"/>
  <c r="F146" i="151"/>
  <c r="G146" i="151"/>
  <c r="G145" i="151"/>
  <c r="G144" i="151"/>
  <c r="G142" i="151"/>
  <c r="G140" i="151" s="1"/>
  <c r="D140" i="151" s="1"/>
  <c r="F142" i="151"/>
  <c r="F140" i="151"/>
  <c r="F137" i="151"/>
  <c r="F135" i="151"/>
  <c r="F132" i="151"/>
  <c r="G131" i="151"/>
  <c r="F131" i="151"/>
  <c r="G130" i="151"/>
  <c r="G129" i="151" s="1"/>
  <c r="G127" i="151"/>
  <c r="G125" i="151"/>
  <c r="D125" i="151" s="1"/>
  <c r="F127" i="151"/>
  <c r="F125" i="151" s="1"/>
  <c r="F122" i="151"/>
  <c r="F120" i="151"/>
  <c r="F117" i="151"/>
  <c r="F116" i="151" s="1"/>
  <c r="F115" i="151" s="1"/>
  <c r="G116" i="151"/>
  <c r="G115" i="151"/>
  <c r="G114" i="151" s="1"/>
  <c r="G112" i="151"/>
  <c r="G110" i="151" s="1"/>
  <c r="D109" i="151" s="1"/>
  <c r="F112" i="151"/>
  <c r="F110" i="151"/>
  <c r="F100" i="151"/>
  <c r="F98" i="151"/>
  <c r="F95" i="151"/>
  <c r="F94" i="151" s="1"/>
  <c r="G94" i="151"/>
  <c r="G93" i="151"/>
  <c r="G92" i="151" s="1"/>
  <c r="G90" i="151"/>
  <c r="G88" i="151"/>
  <c r="D88" i="151" s="1"/>
  <c r="F90" i="151"/>
  <c r="F88" i="151" s="1"/>
  <c r="C79" i="151"/>
  <c r="C77" i="151"/>
  <c r="C74" i="151"/>
  <c r="C73" i="151" s="1"/>
  <c r="D73" i="151"/>
  <c r="D72" i="151"/>
  <c r="D71" i="151" s="1"/>
  <c r="C69" i="151"/>
  <c r="C67" i="151" s="1"/>
  <c r="D67" i="151"/>
  <c r="C57" i="151"/>
  <c r="C55" i="151"/>
  <c r="C52" i="151"/>
  <c r="C51" i="151"/>
  <c r="D51" i="151"/>
  <c r="D50" i="151" s="1"/>
  <c r="D49" i="151" s="1"/>
  <c r="C47" i="151"/>
  <c r="C45" i="151" s="1"/>
  <c r="D45" i="151"/>
  <c r="F101" i="128"/>
  <c r="G97" i="128"/>
  <c r="G96" i="128" s="1"/>
  <c r="G95" i="128" s="1"/>
  <c r="F97" i="128"/>
  <c r="F96" i="128"/>
  <c r="F95" i="128" s="1"/>
  <c r="G93" i="128"/>
  <c r="G91" i="128" s="1"/>
  <c r="D91" i="128" s="1"/>
  <c r="F93" i="128"/>
  <c r="F91" i="128" s="1"/>
  <c r="F88" i="128"/>
  <c r="G84" i="128"/>
  <c r="G83" i="128" s="1"/>
  <c r="G82" i="128" s="1"/>
  <c r="F84" i="128"/>
  <c r="F83" i="128"/>
  <c r="G80" i="128"/>
  <c r="G78" i="128"/>
  <c r="D78" i="128" s="1"/>
  <c r="D28" i="128" s="1"/>
  <c r="F80" i="128"/>
  <c r="F78" i="128" s="1"/>
  <c r="F75" i="128"/>
  <c r="G71" i="128"/>
  <c r="G70" i="128" s="1"/>
  <c r="G69" i="128" s="1"/>
  <c r="F71" i="128"/>
  <c r="F70" i="128" s="1"/>
  <c r="F69" i="128" s="1"/>
  <c r="G67" i="128"/>
  <c r="G65" i="128" s="1"/>
  <c r="F67" i="128"/>
  <c r="F65" i="128"/>
  <c r="F55" i="128"/>
  <c r="G51" i="128"/>
  <c r="F51" i="128"/>
  <c r="F50" i="128" s="1"/>
  <c r="F49" i="128" s="1"/>
  <c r="G50" i="128"/>
  <c r="G49" i="128" s="1"/>
  <c r="G47" i="128"/>
  <c r="G45" i="128"/>
  <c r="D45" i="128" s="1"/>
  <c r="F47" i="128"/>
  <c r="F45" i="128" s="1"/>
  <c r="F527" i="110"/>
  <c r="F526" i="110"/>
  <c r="F522" i="110"/>
  <c r="F520" i="110" s="1"/>
  <c r="G520" i="110"/>
  <c r="F517" i="110"/>
  <c r="G513" i="110"/>
  <c r="G508" i="110" s="1"/>
  <c r="G507" i="110" s="1"/>
  <c r="F513" i="110"/>
  <c r="G509" i="110"/>
  <c r="F509" i="110"/>
  <c r="D508" i="110"/>
  <c r="D507" i="110" s="1"/>
  <c r="D506" i="110" s="1"/>
  <c r="C508" i="110"/>
  <c r="C507" i="110"/>
  <c r="C506" i="110" s="1"/>
  <c r="C503" i="110" s="1"/>
  <c r="G505" i="110"/>
  <c r="G503" i="110" s="1"/>
  <c r="F505" i="110"/>
  <c r="F503" i="110"/>
  <c r="D504" i="110"/>
  <c r="D503" i="110" s="1"/>
  <c r="F500" i="110"/>
  <c r="F496" i="110"/>
  <c r="F495" i="110"/>
  <c r="F493" i="110" s="1"/>
  <c r="G493" i="110"/>
  <c r="G480" i="110" s="1"/>
  <c r="F491" i="110"/>
  <c r="F490" i="110" s="1"/>
  <c r="G486" i="110"/>
  <c r="G481" i="110" s="1"/>
  <c r="F486" i="110"/>
  <c r="F481" i="110" s="1"/>
  <c r="F480" i="110" s="1"/>
  <c r="G482" i="110"/>
  <c r="F482" i="110"/>
  <c r="D481" i="110"/>
  <c r="D480" i="110"/>
  <c r="D479" i="110" s="1"/>
  <c r="C481" i="110"/>
  <c r="C480" i="110" s="1"/>
  <c r="G478" i="110"/>
  <c r="G476" i="110" s="1"/>
  <c r="F478" i="110"/>
  <c r="F476" i="110" s="1"/>
  <c r="F498" i="110" s="1"/>
  <c r="D477" i="110"/>
  <c r="D476" i="110" s="1"/>
  <c r="G466" i="110"/>
  <c r="G465" i="110"/>
  <c r="G464" i="110" s="1"/>
  <c r="G463" i="110" s="1"/>
  <c r="G462" i="110" s="1"/>
  <c r="G461" i="110" s="1"/>
  <c r="D466" i="110"/>
  <c r="D465" i="110" s="1"/>
  <c r="D464" i="110" s="1"/>
  <c r="C466" i="110"/>
  <c r="C465" i="110" s="1"/>
  <c r="C464" i="110" s="1"/>
  <c r="F463" i="110"/>
  <c r="F461" i="110"/>
  <c r="D462" i="110"/>
  <c r="D461" i="110" s="1"/>
  <c r="C462" i="110"/>
  <c r="C461" i="110" s="1"/>
  <c r="G457" i="110"/>
  <c r="F457" i="110"/>
  <c r="D457" i="110"/>
  <c r="D456" i="110" s="1"/>
  <c r="D455" i="110" s="1"/>
  <c r="C457" i="110"/>
  <c r="C456" i="110" s="1"/>
  <c r="C455" i="110" s="1"/>
  <c r="G456" i="110"/>
  <c r="G455" i="110" s="1"/>
  <c r="G454" i="110" s="1"/>
  <c r="G452" i="110" s="1"/>
  <c r="F453" i="110"/>
  <c r="F452" i="110" s="1"/>
  <c r="D453" i="110"/>
  <c r="C453" i="110"/>
  <c r="C452" i="110" s="1"/>
  <c r="D452" i="110"/>
  <c r="F445" i="110"/>
  <c r="F441" i="110"/>
  <c r="G439" i="110"/>
  <c r="F439" i="110"/>
  <c r="G435" i="110"/>
  <c r="F435" i="110"/>
  <c r="F434" i="110" s="1"/>
  <c r="F433" i="110" s="1"/>
  <c r="D434" i="110"/>
  <c r="D433" i="110" s="1"/>
  <c r="D432" i="110" s="1"/>
  <c r="C434" i="110"/>
  <c r="C433" i="110"/>
  <c r="C432" i="110"/>
  <c r="G431" i="110"/>
  <c r="G429" i="110" s="1"/>
  <c r="F431" i="110"/>
  <c r="F429" i="110"/>
  <c r="F443" i="110" s="1"/>
  <c r="D430" i="110"/>
  <c r="C430" i="110"/>
  <c r="C429" i="110" s="1"/>
  <c r="D429" i="110"/>
  <c r="C419" i="110"/>
  <c r="C418" i="110"/>
  <c r="C414" i="110"/>
  <c r="C412" i="110" s="1"/>
  <c r="D412" i="110"/>
  <c r="D410" i="110"/>
  <c r="D407" i="110" s="1"/>
  <c r="D398" i="110" s="1"/>
  <c r="D397" i="110" s="1"/>
  <c r="C408" i="110"/>
  <c r="C407" i="110"/>
  <c r="D403" i="110"/>
  <c r="C403" i="110"/>
  <c r="D399" i="110"/>
  <c r="C399" i="110"/>
  <c r="D395" i="110"/>
  <c r="D393" i="110" s="1"/>
  <c r="D417" i="110" s="1"/>
  <c r="C395" i="110"/>
  <c r="C393" i="110"/>
  <c r="C390" i="110"/>
  <c r="C389" i="110"/>
  <c r="C386" i="110"/>
  <c r="C385" i="110" s="1"/>
  <c r="C383" i="110" s="1"/>
  <c r="D383" i="110"/>
  <c r="C379" i="110"/>
  <c r="C378" i="110" s="1"/>
  <c r="C369" i="110" s="1"/>
  <c r="C368" i="110" s="1"/>
  <c r="D378" i="110"/>
  <c r="D374" i="110"/>
  <c r="D369" i="110"/>
  <c r="D368" i="110" s="1"/>
  <c r="C374" i="110"/>
  <c r="D370" i="110"/>
  <c r="C370" i="110"/>
  <c r="D366" i="110"/>
  <c r="D364" i="110"/>
  <c r="C366" i="110"/>
  <c r="C364" i="110" s="1"/>
  <c r="C361" i="110"/>
  <c r="C357" i="110"/>
  <c r="C356" i="110" s="1"/>
  <c r="C354" i="110" s="1"/>
  <c r="D354" i="110"/>
  <c r="C350" i="110"/>
  <c r="C349" i="110" s="1"/>
  <c r="D349" i="110"/>
  <c r="D345" i="110"/>
  <c r="D340" i="110" s="1"/>
  <c r="D339" i="110" s="1"/>
  <c r="C345" i="110"/>
  <c r="D341" i="110"/>
  <c r="C341" i="110"/>
  <c r="D337" i="110"/>
  <c r="D335" i="110" s="1"/>
  <c r="C337" i="110"/>
  <c r="C335" i="110"/>
  <c r="D325" i="110"/>
  <c r="D322" i="110" s="1"/>
  <c r="C323" i="110"/>
  <c r="C322" i="110"/>
  <c r="C319" i="110"/>
  <c r="C318" i="110" s="1"/>
  <c r="D320" i="110"/>
  <c r="C320" i="110"/>
  <c r="C316" i="110"/>
  <c r="C315" i="110" s="1"/>
  <c r="D315" i="110"/>
  <c r="C305" i="110"/>
  <c r="C304" i="110" s="1"/>
  <c r="F302" i="110"/>
  <c r="C301" i="110"/>
  <c r="C300" i="110"/>
  <c r="C298" i="110" s="1"/>
  <c r="G300" i="110"/>
  <c r="G296" i="110" s="1"/>
  <c r="G286" i="110" s="1"/>
  <c r="G285" i="110" s="1"/>
  <c r="F300" i="110"/>
  <c r="G298" i="110"/>
  <c r="F297" i="110"/>
  <c r="D297" i="110"/>
  <c r="C296" i="110"/>
  <c r="C295" i="110" s="1"/>
  <c r="C286" i="110" s="1"/>
  <c r="C285" i="110" s="1"/>
  <c r="F294" i="110"/>
  <c r="D294" i="110"/>
  <c r="G291" i="110"/>
  <c r="F291" i="110"/>
  <c r="D291" i="110"/>
  <c r="C291" i="110"/>
  <c r="G287" i="110"/>
  <c r="F287" i="110"/>
  <c r="D287" i="110"/>
  <c r="D286" i="110"/>
  <c r="D285" i="110"/>
  <c r="C287" i="110"/>
  <c r="D284" i="110"/>
  <c r="D283" i="110"/>
  <c r="D281" i="110"/>
  <c r="D300" i="110" s="1"/>
  <c r="G283" i="110"/>
  <c r="G281" i="110" s="1"/>
  <c r="F283" i="110"/>
  <c r="F281" i="110" s="1"/>
  <c r="C283" i="110"/>
  <c r="C281" i="110" s="1"/>
  <c r="C278" i="110"/>
  <c r="C277" i="110" s="1"/>
  <c r="G276" i="110"/>
  <c r="F275" i="110"/>
  <c r="D274" i="110"/>
  <c r="C274" i="110"/>
  <c r="C273" i="110" s="1"/>
  <c r="C271" i="110" s="1"/>
  <c r="G273" i="110"/>
  <c r="G269" i="110" s="1"/>
  <c r="G259" i="110" s="1"/>
  <c r="G258" i="110" s="1"/>
  <c r="F273" i="110"/>
  <c r="F269" i="110" s="1"/>
  <c r="D268" i="110"/>
  <c r="C268" i="110"/>
  <c r="G264" i="110"/>
  <c r="F264" i="110"/>
  <c r="D264" i="110"/>
  <c r="C264" i="110"/>
  <c r="G260" i="110"/>
  <c r="F260" i="110"/>
  <c r="F259" i="110" s="1"/>
  <c r="D260" i="110"/>
  <c r="D259" i="110" s="1"/>
  <c r="C260" i="110"/>
  <c r="G256" i="110"/>
  <c r="G254" i="110" s="1"/>
  <c r="F256" i="110"/>
  <c r="F254" i="110" s="1"/>
  <c r="D256" i="110"/>
  <c r="C256" i="110"/>
  <c r="C254" i="110" s="1"/>
  <c r="D254" i="110"/>
  <c r="G248" i="110"/>
  <c r="F248" i="110"/>
  <c r="D247" i="110"/>
  <c r="G246" i="110"/>
  <c r="F246" i="110"/>
  <c r="C244" i="110"/>
  <c r="F243" i="110"/>
  <c r="F242" i="110" s="1"/>
  <c r="G242" i="110"/>
  <c r="D242" i="110"/>
  <c r="G237" i="110"/>
  <c r="F237" i="110"/>
  <c r="D237" i="110"/>
  <c r="C237" i="110"/>
  <c r="G233" i="110"/>
  <c r="F233" i="110"/>
  <c r="D233" i="110"/>
  <c r="D232" i="110" s="1"/>
  <c r="C233" i="110"/>
  <c r="G229" i="110"/>
  <c r="G227" i="110" s="1"/>
  <c r="F229" i="110"/>
  <c r="F227" i="110"/>
  <c r="D229" i="110"/>
  <c r="D227" i="110" s="1"/>
  <c r="C229" i="110"/>
  <c r="C227" i="110"/>
  <c r="G217" i="110"/>
  <c r="G216" i="110" s="1"/>
  <c r="G215" i="110" s="1"/>
  <c r="G214" i="110" s="1"/>
  <c r="G213" i="110" s="1"/>
  <c r="G212" i="110" s="1"/>
  <c r="G211" i="110" s="1"/>
  <c r="F217" i="110"/>
  <c r="F216" i="110" s="1"/>
  <c r="F215" i="110" s="1"/>
  <c r="F214" i="110" s="1"/>
  <c r="F213" i="110" s="1"/>
  <c r="F212" i="110" s="1"/>
  <c r="F211" i="110" s="1"/>
  <c r="D216" i="110"/>
  <c r="D215" i="110" s="1"/>
  <c r="D214" i="110" s="1"/>
  <c r="C216" i="110"/>
  <c r="C215" i="110" s="1"/>
  <c r="C214" i="110" s="1"/>
  <c r="D212" i="110"/>
  <c r="D211" i="110" s="1"/>
  <c r="C212" i="110"/>
  <c r="C211" i="110"/>
  <c r="C201" i="110"/>
  <c r="C200" i="110"/>
  <c r="C196" i="110"/>
  <c r="C194" i="110"/>
  <c r="D194" i="110"/>
  <c r="D189" i="110"/>
  <c r="C189" i="110"/>
  <c r="D185" i="110"/>
  <c r="D180" i="110" s="1"/>
  <c r="D179" i="110" s="1"/>
  <c r="C185" i="110"/>
  <c r="D181" i="110"/>
  <c r="C181" i="110"/>
  <c r="C180" i="110"/>
  <c r="C179" i="110" s="1"/>
  <c r="D177" i="110"/>
  <c r="C177" i="110"/>
  <c r="C175" i="110" s="1"/>
  <c r="D175" i="110"/>
  <c r="C172" i="110"/>
  <c r="C171" i="110"/>
  <c r="C167" i="110"/>
  <c r="C165" i="110" s="1"/>
  <c r="D165" i="110"/>
  <c r="D160" i="110"/>
  <c r="C160" i="110"/>
  <c r="D156" i="110"/>
  <c r="C156" i="110"/>
  <c r="D152" i="110"/>
  <c r="C152" i="110"/>
  <c r="D148" i="110"/>
  <c r="D146" i="110" s="1"/>
  <c r="C148" i="110"/>
  <c r="C146" i="110" s="1"/>
  <c r="C143" i="110"/>
  <c r="C138" i="110"/>
  <c r="C136" i="110" s="1"/>
  <c r="D136" i="110"/>
  <c r="D131" i="110"/>
  <c r="C131" i="110"/>
  <c r="D127" i="110"/>
  <c r="C127" i="110"/>
  <c r="D123" i="110"/>
  <c r="D122" i="110" s="1"/>
  <c r="D121" i="110" s="1"/>
  <c r="C123" i="110"/>
  <c r="D119" i="110"/>
  <c r="D117" i="110"/>
  <c r="C119" i="110"/>
  <c r="C117" i="110" s="1"/>
  <c r="D104" i="110"/>
  <c r="C104" i="110"/>
  <c r="D102" i="110"/>
  <c r="C102" i="110"/>
  <c r="C98" i="110"/>
  <c r="C97" i="110" s="1"/>
  <c r="D97" i="110"/>
  <c r="F83" i="110"/>
  <c r="F81" i="110" s="1"/>
  <c r="G81" i="110"/>
  <c r="G78" i="110"/>
  <c r="F78" i="110"/>
  <c r="G74" i="110"/>
  <c r="F74" i="110"/>
  <c r="G70" i="110"/>
  <c r="G69" i="110" s="1"/>
  <c r="G68" i="110" s="1"/>
  <c r="F70" i="110"/>
  <c r="G66" i="110"/>
  <c r="G64" i="110"/>
  <c r="F66" i="110"/>
  <c r="F64" i="110" s="1"/>
  <c r="F53" i="110"/>
  <c r="G51" i="110"/>
  <c r="G50" i="110"/>
  <c r="G49" i="110" s="1"/>
  <c r="D48" i="110" s="1"/>
  <c r="F51" i="110"/>
  <c r="F50" i="110"/>
  <c r="F49" i="110"/>
  <c r="G47" i="110"/>
  <c r="G46" i="110" s="1"/>
  <c r="F47" i="110"/>
  <c r="F46" i="110"/>
  <c r="D67" i="149"/>
  <c r="D44" i="149"/>
  <c r="G7" i="149" s="1"/>
  <c r="C46" i="145"/>
  <c r="C45" i="145"/>
  <c r="C133" i="142"/>
  <c r="C123" i="142" s="1"/>
  <c r="C131" i="142"/>
  <c r="C129" i="142"/>
  <c r="D125" i="142"/>
  <c r="D124" i="142"/>
  <c r="D123" i="142" s="1"/>
  <c r="D122" i="142" s="1"/>
  <c r="D121" i="142" s="1"/>
  <c r="D120" i="142" s="1"/>
  <c r="C125" i="142"/>
  <c r="C124" i="142"/>
  <c r="C122" i="142"/>
  <c r="C121" i="142" s="1"/>
  <c r="C120" i="142" s="1"/>
  <c r="C107" i="142"/>
  <c r="C105" i="142"/>
  <c r="C103" i="142"/>
  <c r="D99" i="142"/>
  <c r="D98" i="142" s="1"/>
  <c r="D97" i="142" s="1"/>
  <c r="D96" i="142" s="1"/>
  <c r="D95" i="142" s="1"/>
  <c r="D94" i="142" s="1"/>
  <c r="C99" i="142"/>
  <c r="C81" i="142"/>
  <c r="C79" i="142"/>
  <c r="C77" i="142"/>
  <c r="C72" i="142" s="1"/>
  <c r="D73" i="142"/>
  <c r="D72" i="142" s="1"/>
  <c r="D71" i="142" s="1"/>
  <c r="D70" i="142" s="1"/>
  <c r="D69" i="142"/>
  <c r="D68" i="142" s="1"/>
  <c r="C73" i="142"/>
  <c r="C58" i="142"/>
  <c r="C56" i="142"/>
  <c r="C54" i="142"/>
  <c r="D50" i="142"/>
  <c r="D49" i="142"/>
  <c r="D48" i="142"/>
  <c r="D47" i="142" s="1"/>
  <c r="D46" i="142" s="1"/>
  <c r="D45" i="142" s="1"/>
  <c r="C50" i="142"/>
  <c r="C49" i="142" s="1"/>
  <c r="C48" i="142" s="1"/>
  <c r="C47" i="142" s="1"/>
  <c r="C46" i="142" s="1"/>
  <c r="C45" i="142" s="1"/>
  <c r="F144" i="143"/>
  <c r="F142" i="143"/>
  <c r="F140" i="143"/>
  <c r="G136" i="143"/>
  <c r="G135" i="143" s="1"/>
  <c r="G134" i="143" s="1"/>
  <c r="G133" i="143" s="1"/>
  <c r="G132" i="143" s="1"/>
  <c r="G130" i="143" s="1"/>
  <c r="F136" i="143"/>
  <c r="F135" i="143" s="1"/>
  <c r="F134" i="143" s="1"/>
  <c r="D135" i="143"/>
  <c r="D134" i="143" s="1"/>
  <c r="D133" i="143" s="1"/>
  <c r="D132" i="143" s="1"/>
  <c r="D131" i="143" s="1"/>
  <c r="D130" i="143" s="1"/>
  <c r="F132" i="143"/>
  <c r="F130" i="143" s="1"/>
  <c r="F120" i="143"/>
  <c r="F118" i="143"/>
  <c r="F113" i="143" s="1"/>
  <c r="F112" i="143" s="1"/>
  <c r="G114" i="143"/>
  <c r="G113" i="143" s="1"/>
  <c r="G112" i="143" s="1"/>
  <c r="G111" i="143" s="1"/>
  <c r="G110" i="143" s="1"/>
  <c r="G108" i="143" s="1"/>
  <c r="F114" i="143"/>
  <c r="D113" i="143"/>
  <c r="D112" i="143"/>
  <c r="D111" i="143" s="1"/>
  <c r="C113" i="143"/>
  <c r="C112" i="143" s="1"/>
  <c r="C111" i="143" s="1"/>
  <c r="C110" i="143" s="1"/>
  <c r="C109" i="143"/>
  <c r="C108" i="143" s="1"/>
  <c r="F110" i="143"/>
  <c r="F108" i="143" s="1"/>
  <c r="F99" i="143"/>
  <c r="F97" i="143"/>
  <c r="F95" i="143"/>
  <c r="G91" i="143"/>
  <c r="G90" i="143"/>
  <c r="G89" i="143" s="1"/>
  <c r="G88" i="143" s="1"/>
  <c r="G87" i="143" s="1"/>
  <c r="G85" i="143"/>
  <c r="F91" i="143"/>
  <c r="F90" i="143" s="1"/>
  <c r="D90" i="143"/>
  <c r="D89" i="143" s="1"/>
  <c r="D88" i="143" s="1"/>
  <c r="D87" i="143" s="1"/>
  <c r="D86" i="143"/>
  <c r="D85" i="143" s="1"/>
  <c r="F87" i="143"/>
  <c r="F85" i="143" s="1"/>
  <c r="F75" i="143"/>
  <c r="F73" i="143"/>
  <c r="G69" i="143"/>
  <c r="G68" i="143" s="1"/>
  <c r="G67" i="143" s="1"/>
  <c r="G66" i="143" s="1"/>
  <c r="G65" i="143" s="1"/>
  <c r="G63" i="143" s="1"/>
  <c r="F69" i="143"/>
  <c r="F68" i="143" s="1"/>
  <c r="F67" i="143" s="1"/>
  <c r="D68" i="143"/>
  <c r="D67" i="143" s="1"/>
  <c r="D66" i="143" s="1"/>
  <c r="D65" i="143" s="1"/>
  <c r="D64" i="143" s="1"/>
  <c r="D63" i="143" s="1"/>
  <c r="F65" i="143"/>
  <c r="F63" i="143" s="1"/>
  <c r="F57" i="143"/>
  <c r="F55" i="143"/>
  <c r="G51" i="143"/>
  <c r="G50" i="143" s="1"/>
  <c r="G49" i="143" s="1"/>
  <c r="G48" i="143" s="1"/>
  <c r="G47" i="143" s="1"/>
  <c r="G45" i="143" s="1"/>
  <c r="F51" i="143"/>
  <c r="F50" i="143"/>
  <c r="F49" i="143" s="1"/>
  <c r="D50" i="143"/>
  <c r="D49" i="143" s="1"/>
  <c r="D48" i="143" s="1"/>
  <c r="C50" i="143"/>
  <c r="C49" i="143"/>
  <c r="C48" i="143" s="1"/>
  <c r="C47" i="143" s="1"/>
  <c r="C46" i="143" s="1"/>
  <c r="C45" i="143" s="1"/>
  <c r="F47" i="143"/>
  <c r="F45" i="143" s="1"/>
  <c r="C144" i="144"/>
  <c r="C142" i="144"/>
  <c r="D141" i="144"/>
  <c r="D138" i="144" s="1"/>
  <c r="D137" i="144" s="1"/>
  <c r="D136" i="144" s="1"/>
  <c r="G134" i="144" s="1"/>
  <c r="G48" i="144" s="1"/>
  <c r="D135" i="144"/>
  <c r="D134" i="144" s="1"/>
  <c r="D133" i="144" s="1"/>
  <c r="C138" i="144"/>
  <c r="C130" i="144"/>
  <c r="C128" i="144"/>
  <c r="D124" i="144"/>
  <c r="D123" i="144" s="1"/>
  <c r="D122" i="144" s="1"/>
  <c r="C124" i="144"/>
  <c r="C116" i="144"/>
  <c r="C114" i="144"/>
  <c r="D110" i="144"/>
  <c r="D109" i="144" s="1"/>
  <c r="D108" i="144" s="1"/>
  <c r="D107" i="144" s="1"/>
  <c r="C110" i="144"/>
  <c r="C95" i="144"/>
  <c r="C93" i="144"/>
  <c r="D89" i="144"/>
  <c r="D88" i="144"/>
  <c r="D87" i="144"/>
  <c r="G83" i="144" s="1"/>
  <c r="C89" i="144"/>
  <c r="F600" i="126"/>
  <c r="F598" i="126"/>
  <c r="F597" i="126"/>
  <c r="F596" i="126" s="1"/>
  <c r="F594" i="126"/>
  <c r="F592" i="126"/>
  <c r="G588" i="126"/>
  <c r="G587" i="126"/>
  <c r="G586" i="126"/>
  <c r="F588" i="126"/>
  <c r="D587" i="126"/>
  <c r="D586" i="126"/>
  <c r="D585" i="126"/>
  <c r="C587" i="126"/>
  <c r="C586" i="126" s="1"/>
  <c r="C585" i="126" s="1"/>
  <c r="G584" i="126"/>
  <c r="G582" i="126" s="1"/>
  <c r="F584" i="126"/>
  <c r="F582" i="126" s="1"/>
  <c r="D583" i="126"/>
  <c r="D582" i="126"/>
  <c r="C583" i="126"/>
  <c r="C582" i="126" s="1"/>
  <c r="G571" i="126"/>
  <c r="G570" i="126" s="1"/>
  <c r="G569" i="126" s="1"/>
  <c r="D571" i="126"/>
  <c r="D570" i="126"/>
  <c r="D569" i="126" s="1"/>
  <c r="C571" i="126"/>
  <c r="C570" i="126"/>
  <c r="C569" i="126"/>
  <c r="G567" i="126"/>
  <c r="D567" i="126"/>
  <c r="D566" i="126"/>
  <c r="C567" i="126"/>
  <c r="C566" i="126" s="1"/>
  <c r="G566" i="126"/>
  <c r="F560" i="126"/>
  <c r="G556" i="126"/>
  <c r="G555" i="126" s="1"/>
  <c r="G554" i="126" s="1"/>
  <c r="F556" i="126"/>
  <c r="F555" i="126"/>
  <c r="F554" i="126" s="1"/>
  <c r="D556" i="126"/>
  <c r="D555" i="126"/>
  <c r="D554" i="126"/>
  <c r="C556" i="126"/>
  <c r="C555" i="126" s="1"/>
  <c r="C554" i="126" s="1"/>
  <c r="G552" i="126"/>
  <c r="G551" i="126" s="1"/>
  <c r="F552" i="126"/>
  <c r="F551" i="126" s="1"/>
  <c r="D552" i="126"/>
  <c r="D551" i="126" s="1"/>
  <c r="C552" i="126"/>
  <c r="C551" i="126"/>
  <c r="G542" i="126"/>
  <c r="F542" i="126"/>
  <c r="G540" i="126"/>
  <c r="F540" i="126"/>
  <c r="G538" i="126"/>
  <c r="F538" i="126"/>
  <c r="G534" i="126"/>
  <c r="F534" i="126"/>
  <c r="F533" i="126" s="1"/>
  <c r="F532" i="126" s="1"/>
  <c r="D533" i="126"/>
  <c r="D532" i="126" s="1"/>
  <c r="D531" i="126" s="1"/>
  <c r="C533" i="126"/>
  <c r="C532" i="126"/>
  <c r="C531" i="126" s="1"/>
  <c r="G530" i="126"/>
  <c r="G528" i="126" s="1"/>
  <c r="F530" i="126"/>
  <c r="F528" i="126"/>
  <c r="D529" i="126"/>
  <c r="D528" i="126"/>
  <c r="C529" i="126"/>
  <c r="C528" i="126"/>
  <c r="G525" i="126"/>
  <c r="F525" i="126"/>
  <c r="G523" i="126"/>
  <c r="G522" i="126" s="1"/>
  <c r="G521" i="126" s="1"/>
  <c r="F523" i="126"/>
  <c r="F522" i="126"/>
  <c r="F521" i="126" s="1"/>
  <c r="G519" i="126"/>
  <c r="F519" i="126"/>
  <c r="G517" i="126"/>
  <c r="F517" i="126"/>
  <c r="G513" i="126"/>
  <c r="F513" i="126"/>
  <c r="D512" i="126"/>
  <c r="D511" i="126" s="1"/>
  <c r="D510" i="126" s="1"/>
  <c r="C512" i="126"/>
  <c r="C511" i="126"/>
  <c r="C510" i="126" s="1"/>
  <c r="G509" i="126"/>
  <c r="G507" i="126"/>
  <c r="F509" i="126"/>
  <c r="F507" i="126" s="1"/>
  <c r="D508" i="126"/>
  <c r="D507" i="126" s="1"/>
  <c r="C508" i="126"/>
  <c r="C507" i="126" s="1"/>
  <c r="G495" i="126"/>
  <c r="G494" i="126"/>
  <c r="G493" i="126" s="1"/>
  <c r="D495" i="126"/>
  <c r="D494" i="126"/>
  <c r="D493" i="126"/>
  <c r="C495" i="126"/>
  <c r="C494" i="126" s="1"/>
  <c r="C493" i="126" s="1"/>
  <c r="G491" i="126"/>
  <c r="G490" i="126"/>
  <c r="D491" i="126"/>
  <c r="D490" i="126" s="1"/>
  <c r="C491" i="126"/>
  <c r="C490" i="126"/>
  <c r="G485" i="126"/>
  <c r="G484" i="126" s="1"/>
  <c r="G483" i="126" s="1"/>
  <c r="D485" i="126"/>
  <c r="D484" i="126" s="1"/>
  <c r="D483" i="126" s="1"/>
  <c r="C485" i="126"/>
  <c r="C484" i="126" s="1"/>
  <c r="C483" i="126" s="1"/>
  <c r="G481" i="126"/>
  <c r="G480" i="126"/>
  <c r="D481" i="126"/>
  <c r="D480" i="126" s="1"/>
  <c r="C481" i="126"/>
  <c r="C480" i="126"/>
  <c r="G474" i="126"/>
  <c r="G468" i="126" s="1"/>
  <c r="F474" i="126"/>
  <c r="G470" i="126"/>
  <c r="G469" i="126"/>
  <c r="F470" i="126"/>
  <c r="F469" i="126" s="1"/>
  <c r="D469" i="126"/>
  <c r="D468" i="126" s="1"/>
  <c r="D467" i="126" s="1"/>
  <c r="C469" i="126"/>
  <c r="C468" i="126"/>
  <c r="C467" i="126" s="1"/>
  <c r="G466" i="126"/>
  <c r="G464" i="126" s="1"/>
  <c r="F466" i="126"/>
  <c r="F464" i="126"/>
  <c r="D465" i="126"/>
  <c r="D464" i="126"/>
  <c r="C465" i="126"/>
  <c r="C464" i="126"/>
  <c r="G455" i="126"/>
  <c r="F455" i="126"/>
  <c r="G453" i="126"/>
  <c r="F453" i="126"/>
  <c r="G451" i="126"/>
  <c r="F451" i="126"/>
  <c r="G447" i="126"/>
  <c r="G446" i="126" s="1"/>
  <c r="G445" i="126" s="1"/>
  <c r="F447" i="126"/>
  <c r="F446" i="126" s="1"/>
  <c r="F445" i="126" s="1"/>
  <c r="D446" i="126"/>
  <c r="D445" i="126"/>
  <c r="D444" i="126"/>
  <c r="C446" i="126"/>
  <c r="C445" i="126"/>
  <c r="C444" i="126"/>
  <c r="G443" i="126"/>
  <c r="G441" i="126" s="1"/>
  <c r="F443" i="126"/>
  <c r="D442" i="126"/>
  <c r="C442" i="126"/>
  <c r="C441" i="126"/>
  <c r="F441" i="126"/>
  <c r="D441" i="126"/>
  <c r="G438" i="126"/>
  <c r="F438" i="126"/>
  <c r="G436" i="126"/>
  <c r="G435" i="126"/>
  <c r="G434" i="126"/>
  <c r="F436" i="126"/>
  <c r="F435" i="126" s="1"/>
  <c r="F434" i="126" s="1"/>
  <c r="G432" i="126"/>
  <c r="F432" i="126"/>
  <c r="G430" i="126"/>
  <c r="F430" i="126"/>
  <c r="G426" i="126"/>
  <c r="G425" i="126" s="1"/>
  <c r="G424" i="126" s="1"/>
  <c r="F426" i="126"/>
  <c r="D425" i="126"/>
  <c r="D424" i="126"/>
  <c r="D423" i="126"/>
  <c r="C425" i="126"/>
  <c r="C424" i="126" s="1"/>
  <c r="C423" i="126" s="1"/>
  <c r="G422" i="126"/>
  <c r="G420" i="126" s="1"/>
  <c r="F422" i="126"/>
  <c r="D421" i="126"/>
  <c r="C421" i="126"/>
  <c r="C420" i="126"/>
  <c r="F420" i="126"/>
  <c r="D420" i="126"/>
  <c r="G409" i="126"/>
  <c r="G408" i="126" s="1"/>
  <c r="G407" i="126" s="1"/>
  <c r="G405" i="126"/>
  <c r="G404" i="126"/>
  <c r="G398" i="126"/>
  <c r="G397" i="126"/>
  <c r="G396" i="126"/>
  <c r="F398" i="126"/>
  <c r="F397" i="126" s="1"/>
  <c r="F396" i="126" s="1"/>
  <c r="D398" i="126"/>
  <c r="D397" i="126"/>
  <c r="D396" i="126" s="1"/>
  <c r="C398" i="126"/>
  <c r="C397" i="126"/>
  <c r="C396" i="126" s="1"/>
  <c r="G394" i="126"/>
  <c r="F394" i="126"/>
  <c r="F393" i="126"/>
  <c r="D394" i="126"/>
  <c r="D393" i="126" s="1"/>
  <c r="C394" i="126"/>
  <c r="G393" i="126"/>
  <c r="C393" i="126"/>
  <c r="G390" i="126"/>
  <c r="G388" i="126"/>
  <c r="G387" i="126"/>
  <c r="G386" i="126" s="1"/>
  <c r="G384" i="126"/>
  <c r="G383" i="126" s="1"/>
  <c r="G379" i="126"/>
  <c r="D376" i="126"/>
  <c r="D375" i="126"/>
  <c r="D374" i="126" s="1"/>
  <c r="C376" i="126"/>
  <c r="C375" i="126" s="1"/>
  <c r="C374" i="126" s="1"/>
  <c r="G375" i="126"/>
  <c r="G374" i="126"/>
  <c r="G373" i="126" s="1"/>
  <c r="F375" i="126"/>
  <c r="F374" i="126"/>
  <c r="F373" i="126" s="1"/>
  <c r="D372" i="126"/>
  <c r="D371" i="126"/>
  <c r="C372" i="126"/>
  <c r="C371" i="126" s="1"/>
  <c r="G371" i="126"/>
  <c r="G370" i="126"/>
  <c r="F371" i="126"/>
  <c r="F370" i="126" s="1"/>
  <c r="G365" i="126"/>
  <c r="F365" i="126"/>
  <c r="G363" i="126"/>
  <c r="F363" i="126"/>
  <c r="F362" i="126" s="1"/>
  <c r="F361" i="126" s="1"/>
  <c r="G357" i="126"/>
  <c r="F357" i="126"/>
  <c r="D355" i="126"/>
  <c r="D354" i="126" s="1"/>
  <c r="D353" i="126" s="1"/>
  <c r="C355" i="126"/>
  <c r="C354" i="126" s="1"/>
  <c r="C353" i="126" s="1"/>
  <c r="G353" i="126"/>
  <c r="G351" i="126" s="1"/>
  <c r="F353" i="126"/>
  <c r="F351" i="126"/>
  <c r="D351" i="126"/>
  <c r="D350" i="126" s="1"/>
  <c r="C351" i="126"/>
  <c r="C350" i="126"/>
  <c r="G341" i="126"/>
  <c r="F341" i="126"/>
  <c r="G339" i="126"/>
  <c r="F339" i="126"/>
  <c r="G337" i="126"/>
  <c r="G332" i="126" s="1"/>
  <c r="G331" i="126" s="1"/>
  <c r="F337" i="126"/>
  <c r="G333" i="126"/>
  <c r="F333" i="126"/>
  <c r="D332" i="126"/>
  <c r="D331" i="126" s="1"/>
  <c r="D330" i="126" s="1"/>
  <c r="C332" i="126"/>
  <c r="C331" i="126"/>
  <c r="C330" i="126"/>
  <c r="G329" i="126"/>
  <c r="F329" i="126"/>
  <c r="D328" i="126"/>
  <c r="D327" i="126"/>
  <c r="C328" i="126"/>
  <c r="C327" i="126"/>
  <c r="G327" i="126"/>
  <c r="F327" i="126"/>
  <c r="G324" i="126"/>
  <c r="F324" i="126"/>
  <c r="G322" i="126"/>
  <c r="G321" i="126"/>
  <c r="G320" i="126" s="1"/>
  <c r="F322" i="126"/>
  <c r="F321" i="126" s="1"/>
  <c r="F320" i="126" s="1"/>
  <c r="G318" i="126"/>
  <c r="F318" i="126"/>
  <c r="G316" i="126"/>
  <c r="F316" i="126"/>
  <c r="G312" i="126"/>
  <c r="F312" i="126"/>
  <c r="F311" i="126" s="1"/>
  <c r="F310" i="126" s="1"/>
  <c r="D311" i="126"/>
  <c r="D310" i="126" s="1"/>
  <c r="D309" i="126" s="1"/>
  <c r="C311" i="126"/>
  <c r="C310" i="126" s="1"/>
  <c r="C309" i="126" s="1"/>
  <c r="G308" i="126"/>
  <c r="F308" i="126"/>
  <c r="D307" i="126"/>
  <c r="C307" i="126"/>
  <c r="G306" i="126"/>
  <c r="F306" i="126"/>
  <c r="D306" i="126"/>
  <c r="C306" i="126"/>
  <c r="G296" i="126"/>
  <c r="G295" i="126" s="1"/>
  <c r="G294" i="126" s="1"/>
  <c r="D296" i="126"/>
  <c r="D295" i="126"/>
  <c r="D294" i="126"/>
  <c r="C296" i="126"/>
  <c r="C295" i="126"/>
  <c r="C294" i="126"/>
  <c r="G292" i="126"/>
  <c r="G291" i="126" s="1"/>
  <c r="D292" i="126"/>
  <c r="D291" i="126"/>
  <c r="C292" i="126"/>
  <c r="C291" i="126" s="1"/>
  <c r="G288" i="126"/>
  <c r="G287" i="126" s="1"/>
  <c r="G286" i="126" s="1"/>
  <c r="D288" i="126"/>
  <c r="D287" i="126"/>
  <c r="D286" i="126" s="1"/>
  <c r="C288" i="126"/>
  <c r="C287" i="126" s="1"/>
  <c r="C286" i="126" s="1"/>
  <c r="G284" i="126"/>
  <c r="G283" i="126"/>
  <c r="D284" i="126"/>
  <c r="D283" i="126"/>
  <c r="C284" i="126"/>
  <c r="C283" i="126"/>
  <c r="G277" i="126"/>
  <c r="F277" i="126"/>
  <c r="G275" i="126"/>
  <c r="G270" i="126"/>
  <c r="G269" i="126" s="1"/>
  <c r="F275" i="126"/>
  <c r="G271" i="126"/>
  <c r="F271" i="126"/>
  <c r="F270" i="126" s="1"/>
  <c r="F269" i="126" s="1"/>
  <c r="D270" i="126"/>
  <c r="D269" i="126" s="1"/>
  <c r="D268" i="126" s="1"/>
  <c r="C270" i="126"/>
  <c r="C269" i="126" s="1"/>
  <c r="C268" i="126" s="1"/>
  <c r="G267" i="126"/>
  <c r="G265" i="126" s="1"/>
  <c r="F267" i="126"/>
  <c r="F265" i="126"/>
  <c r="D266" i="126"/>
  <c r="D265" i="126" s="1"/>
  <c r="C266" i="126"/>
  <c r="C265" i="126"/>
  <c r="G256" i="126"/>
  <c r="F256" i="126"/>
  <c r="G254" i="126"/>
  <c r="F254" i="126"/>
  <c r="G252" i="126"/>
  <c r="F252" i="126"/>
  <c r="G248" i="126"/>
  <c r="F248" i="126"/>
  <c r="F247" i="126" s="1"/>
  <c r="F246" i="126" s="1"/>
  <c r="G244" i="126"/>
  <c r="G242" i="126" s="1"/>
  <c r="F244" i="126"/>
  <c r="F242" i="126"/>
  <c r="G239" i="126"/>
  <c r="F239" i="126"/>
  <c r="G237" i="126"/>
  <c r="F237" i="126"/>
  <c r="G235" i="126"/>
  <c r="G230" i="126" s="1"/>
  <c r="G229" i="126" s="1"/>
  <c r="F235" i="126"/>
  <c r="G231" i="126"/>
  <c r="F231" i="126"/>
  <c r="F230" i="126" s="1"/>
  <c r="F229" i="126" s="1"/>
  <c r="G227" i="126"/>
  <c r="G225" i="126" s="1"/>
  <c r="F227" i="126"/>
  <c r="F225" i="126"/>
  <c r="G222" i="126"/>
  <c r="F222" i="126"/>
  <c r="G220" i="126"/>
  <c r="G219" i="126"/>
  <c r="G218" i="126"/>
  <c r="F220" i="126"/>
  <c r="F219" i="126" s="1"/>
  <c r="F218" i="126" s="1"/>
  <c r="G216" i="126"/>
  <c r="F216" i="126"/>
  <c r="G214" i="126"/>
  <c r="F214" i="126"/>
  <c r="G210" i="126"/>
  <c r="F210" i="126"/>
  <c r="D209" i="126"/>
  <c r="D208" i="126" s="1"/>
  <c r="D207" i="126" s="1"/>
  <c r="C209" i="126"/>
  <c r="C208" i="126" s="1"/>
  <c r="C207" i="126" s="1"/>
  <c r="G206" i="126"/>
  <c r="G204" i="126" s="1"/>
  <c r="F206" i="126"/>
  <c r="F204" i="126"/>
  <c r="D205" i="126"/>
  <c r="D204" i="126" s="1"/>
  <c r="C205" i="126"/>
  <c r="C204" i="126"/>
  <c r="G194" i="126"/>
  <c r="F194" i="126"/>
  <c r="G192" i="126"/>
  <c r="F192" i="126"/>
  <c r="F187" i="126" s="1"/>
  <c r="F186" i="126" s="1"/>
  <c r="G188" i="126"/>
  <c r="G187" i="126" s="1"/>
  <c r="G186" i="126" s="1"/>
  <c r="F188" i="126"/>
  <c r="D187" i="126"/>
  <c r="D186" i="126"/>
  <c r="D185" i="126"/>
  <c r="C187" i="126"/>
  <c r="C186" i="126" s="1"/>
  <c r="C185" i="126" s="1"/>
  <c r="G184" i="126"/>
  <c r="G182" i="126"/>
  <c r="F184" i="126"/>
  <c r="F182" i="126" s="1"/>
  <c r="D183" i="126"/>
  <c r="D182" i="126"/>
  <c r="C183" i="126"/>
  <c r="C182" i="126" s="1"/>
  <c r="G173" i="126"/>
  <c r="G172" i="126"/>
  <c r="F173" i="126"/>
  <c r="F172" i="126" s="1"/>
  <c r="G169" i="126"/>
  <c r="G168" i="126"/>
  <c r="G166" i="126" s="1"/>
  <c r="F169" i="126"/>
  <c r="F168" i="126" s="1"/>
  <c r="F166" i="126" s="1"/>
  <c r="G162" i="126"/>
  <c r="G161" i="126"/>
  <c r="F162" i="126"/>
  <c r="F161" i="126"/>
  <c r="G159" i="126"/>
  <c r="F159" i="126"/>
  <c r="G157" i="126"/>
  <c r="F157" i="126"/>
  <c r="G153" i="126"/>
  <c r="F153" i="126"/>
  <c r="D150" i="126"/>
  <c r="D149" i="126"/>
  <c r="D148" i="126" s="1"/>
  <c r="C150" i="126"/>
  <c r="C149" i="126"/>
  <c r="C148" i="126" s="1"/>
  <c r="G148" i="126"/>
  <c r="G145" i="126"/>
  <c r="F148" i="126"/>
  <c r="F145" i="126" s="1"/>
  <c r="D146" i="126"/>
  <c r="D145" i="126"/>
  <c r="C146" i="126"/>
  <c r="C145" i="126" s="1"/>
  <c r="G135" i="126"/>
  <c r="G134" i="126"/>
  <c r="G132" i="126"/>
  <c r="F135" i="126"/>
  <c r="F134" i="126" s="1"/>
  <c r="F132" i="126" s="1"/>
  <c r="G129" i="126"/>
  <c r="G128" i="126"/>
  <c r="F129" i="126"/>
  <c r="F128" i="126" s="1"/>
  <c r="G126" i="126"/>
  <c r="F126" i="126"/>
  <c r="G122" i="126"/>
  <c r="G121" i="126" s="1"/>
  <c r="G120" i="126" s="1"/>
  <c r="F122" i="126"/>
  <c r="G118" i="126"/>
  <c r="G117" i="126"/>
  <c r="F118" i="126"/>
  <c r="F117" i="126" s="1"/>
  <c r="G112" i="126"/>
  <c r="G111" i="126"/>
  <c r="G109" i="126" s="1"/>
  <c r="F112" i="126"/>
  <c r="F111" i="126" s="1"/>
  <c r="F109" i="126" s="1"/>
  <c r="G106" i="126"/>
  <c r="G105" i="126"/>
  <c r="F106" i="126"/>
  <c r="F105" i="126"/>
  <c r="G103" i="126"/>
  <c r="F103" i="126"/>
  <c r="G99" i="126"/>
  <c r="F99" i="126"/>
  <c r="D99" i="126"/>
  <c r="D98" i="126"/>
  <c r="D97" i="126" s="1"/>
  <c r="C99" i="126"/>
  <c r="C98" i="126" s="1"/>
  <c r="C97" i="126" s="1"/>
  <c r="G95" i="126"/>
  <c r="G94" i="126"/>
  <c r="F95" i="126"/>
  <c r="D95" i="126"/>
  <c r="D94" i="126"/>
  <c r="C95" i="126"/>
  <c r="C94" i="126" s="1"/>
  <c r="F94" i="126"/>
  <c r="D85" i="126"/>
  <c r="C85" i="126"/>
  <c r="D83" i="126"/>
  <c r="D82" i="126" s="1"/>
  <c r="D81" i="126" s="1"/>
  <c r="C83" i="126"/>
  <c r="C82" i="126" s="1"/>
  <c r="C81" i="126" s="1"/>
  <c r="D79" i="126"/>
  <c r="C79" i="126"/>
  <c r="D77" i="126"/>
  <c r="C77" i="126"/>
  <c r="C73" i="126"/>
  <c r="C72" i="126" s="1"/>
  <c r="C71" i="126" s="1"/>
  <c r="D69" i="126"/>
  <c r="D67" i="126"/>
  <c r="C69" i="126"/>
  <c r="C67" i="126"/>
  <c r="D57" i="126"/>
  <c r="C57" i="126"/>
  <c r="D55" i="126"/>
  <c r="C55" i="126"/>
  <c r="C50" i="126" s="1"/>
  <c r="C49" i="126" s="1"/>
  <c r="C51" i="126"/>
  <c r="D47" i="126"/>
  <c r="D45" i="126"/>
  <c r="C47" i="126"/>
  <c r="C45" i="126" s="1"/>
  <c r="C88" i="144"/>
  <c r="C505" i="110"/>
  <c r="C504" i="110" s="1"/>
  <c r="G247" i="126"/>
  <c r="G246" i="126" s="1"/>
  <c r="D50" i="126"/>
  <c r="D49" i="126" s="1"/>
  <c r="F209" i="126"/>
  <c r="F208" i="126" s="1"/>
  <c r="F152" i="126"/>
  <c r="C98" i="142"/>
  <c r="C97" i="142" s="1"/>
  <c r="C96" i="142" s="1"/>
  <c r="C95" i="142" s="1"/>
  <c r="C94" i="142" s="1"/>
  <c r="D61" i="129"/>
  <c r="D863" i="129"/>
  <c r="C1286" i="136"/>
  <c r="C1187" i="136"/>
  <c r="D360" i="136"/>
  <c r="D359" i="136" s="1"/>
  <c r="F92" i="136"/>
  <c r="F695" i="136"/>
  <c r="F694" i="136" s="1"/>
  <c r="F709" i="136" s="1"/>
  <c r="F118" i="136"/>
  <c r="F117" i="136" s="1"/>
  <c r="F449" i="136"/>
  <c r="F448" i="136" s="1"/>
  <c r="F988" i="136"/>
  <c r="F987" i="136" s="1"/>
  <c r="D120" i="137"/>
  <c r="D119" i="137"/>
  <c r="D118" i="137" s="1"/>
  <c r="D1209" i="136"/>
  <c r="D1208" i="136"/>
  <c r="G584" i="136"/>
  <c r="G583" i="136" s="1"/>
  <c r="D932" i="136"/>
  <c r="G932" i="136"/>
  <c r="F584" i="136"/>
  <c r="F583" i="136" s="1"/>
  <c r="F795" i="136"/>
  <c r="F794" i="136"/>
  <c r="F815" i="136" s="1"/>
  <c r="F830" i="136"/>
  <c r="F829" i="136" s="1"/>
  <c r="F882" i="136"/>
  <c r="F881" i="136"/>
  <c r="F896" i="136" s="1"/>
  <c r="D720" i="136"/>
  <c r="F246" i="136"/>
  <c r="F245" i="136" s="1"/>
  <c r="G280" i="136"/>
  <c r="G279" i="136"/>
  <c r="C385" i="136"/>
  <c r="C384" i="136" s="1"/>
  <c r="F1396" i="136"/>
  <c r="F1394" i="136"/>
  <c r="F1397" i="136"/>
  <c r="G1431" i="136"/>
  <c r="G1430" i="136"/>
  <c r="G1432" i="136"/>
  <c r="C1094" i="136"/>
  <c r="C1093" i="136"/>
  <c r="G1396" i="136"/>
  <c r="G1394" i="136" s="1"/>
  <c r="G1397" i="136"/>
  <c r="D1093" i="136"/>
  <c r="D1159" i="136"/>
  <c r="D1158" i="136"/>
  <c r="D1169" i="136" s="1"/>
  <c r="G1323" i="127"/>
  <c r="D44" i="127"/>
  <c r="G1656" i="127"/>
  <c r="G16" i="137"/>
  <c r="G94" i="137"/>
  <c r="G93" i="137" s="1"/>
  <c r="G17" i="137"/>
  <c r="G1117" i="134"/>
  <c r="G1122" i="134"/>
  <c r="G1121" i="134"/>
  <c r="F1604" i="134"/>
  <c r="D1266" i="134"/>
  <c r="D1265" i="134"/>
  <c r="C1245" i="134"/>
  <c r="C1244" i="134" s="1"/>
  <c r="C1266" i="134"/>
  <c r="C1265" i="134" s="1"/>
  <c r="C1223" i="134"/>
  <c r="F1486" i="134"/>
  <c r="G17" i="134"/>
  <c r="F1475" i="134"/>
  <c r="F1472" i="134" s="1"/>
  <c r="F1145" i="134"/>
  <c r="F1144" i="134" s="1"/>
  <c r="D1603" i="134"/>
  <c r="G1486" i="134"/>
  <c r="G1485" i="134"/>
  <c r="A26" i="140" l="1"/>
  <c r="D12" i="140" s="1"/>
  <c r="A22" i="140"/>
  <c r="F271" i="127"/>
  <c r="D408" i="127"/>
  <c r="D451" i="127"/>
  <c r="D450" i="127" s="1"/>
  <c r="D541" i="127"/>
  <c r="D9" i="127"/>
  <c r="D10" i="144" s="1"/>
  <c r="C828" i="127"/>
  <c r="G1377" i="127"/>
  <c r="G1376" i="127" s="1"/>
  <c r="G1393" i="127"/>
  <c r="G1392" i="127" s="1"/>
  <c r="G1391" i="127" s="1"/>
  <c r="G1390" i="127" s="1"/>
  <c r="G1634" i="127"/>
  <c r="D7" i="127"/>
  <c r="D8" i="144" s="1"/>
  <c r="G48" i="127"/>
  <c r="C810" i="127"/>
  <c r="C809" i="127" s="1"/>
  <c r="F884" i="127"/>
  <c r="F883" i="127" s="1"/>
  <c r="D1897" i="127"/>
  <c r="G110" i="127"/>
  <c r="F182" i="127"/>
  <c r="F181" i="127" s="1"/>
  <c r="G738" i="127"/>
  <c r="G737" i="127" s="1"/>
  <c r="F737" i="127"/>
  <c r="D828" i="127"/>
  <c r="C973" i="127"/>
  <c r="C972" i="127" s="1"/>
  <c r="G1403" i="127"/>
  <c r="G1402" i="127" s="1"/>
  <c r="G1401" i="127" s="1"/>
  <c r="G1400" i="127" s="1"/>
  <c r="D1950" i="127"/>
  <c r="D1972" i="127"/>
  <c r="D106" i="127"/>
  <c r="D515" i="127"/>
  <c r="D514" i="127" s="1"/>
  <c r="D8" i="127"/>
  <c r="D9" i="144" s="1"/>
  <c r="F303" i="127"/>
  <c r="F302" i="127" s="1"/>
  <c r="F478" i="127"/>
  <c r="F477" i="127" s="1"/>
  <c r="C541" i="127"/>
  <c r="G670" i="127"/>
  <c r="G669" i="127" s="1"/>
  <c r="G712" i="127"/>
  <c r="G711" i="127" s="1"/>
  <c r="F712" i="127"/>
  <c r="F711" i="127" s="1"/>
  <c r="G783" i="127"/>
  <c r="G782" i="127" s="1"/>
  <c r="G906" i="127"/>
  <c r="G905" i="127" s="1"/>
  <c r="F930" i="127"/>
  <c r="F929" i="127" s="1"/>
  <c r="D1132" i="127"/>
  <c r="D1131" i="127" s="1"/>
  <c r="D1153" i="127"/>
  <c r="D1152" i="127" s="1"/>
  <c r="F1477" i="127"/>
  <c r="F1476" i="127" s="1"/>
  <c r="D1767" i="127"/>
  <c r="D1766" i="127" s="1"/>
  <c r="D1765" i="127" s="1"/>
  <c r="D1924" i="127"/>
  <c r="D1923" i="127" s="1"/>
  <c r="D1922" i="127" s="1"/>
  <c r="C451" i="127"/>
  <c r="C450" i="127" s="1"/>
  <c r="F762" i="127"/>
  <c r="F761" i="127" s="1"/>
  <c r="D840" i="127"/>
  <c r="G930" i="127"/>
  <c r="G929" i="127" s="1"/>
  <c r="D929" i="127"/>
  <c r="D2062" i="127"/>
  <c r="D996" i="127"/>
  <c r="C515" i="127"/>
  <c r="C514" i="127" s="1"/>
  <c r="D711" i="127"/>
  <c r="C906" i="127"/>
  <c r="C905" i="127" s="1"/>
  <c r="C930" i="127"/>
  <c r="C929" i="127" s="1"/>
  <c r="G1019" i="127"/>
  <c r="G1018" i="127" s="1"/>
  <c r="G1041" i="127"/>
  <c r="G1040" i="127" s="1"/>
  <c r="G1349" i="127"/>
  <c r="D16" i="127"/>
  <c r="D17" i="144" s="1"/>
  <c r="G1493" i="127"/>
  <c r="G1505" i="127"/>
  <c r="G1504" i="127" s="1"/>
  <c r="G1503" i="127" s="1"/>
  <c r="G1502" i="127" s="1"/>
  <c r="G1531" i="127"/>
  <c r="D1913" i="127"/>
  <c r="D2000" i="127"/>
  <c r="D2098" i="127"/>
  <c r="D2097" i="127" s="1"/>
  <c r="F82" i="128"/>
  <c r="C50" i="151"/>
  <c r="C49" i="151" s="1"/>
  <c r="F93" i="151"/>
  <c r="F92" i="151" s="1"/>
  <c r="F188" i="151"/>
  <c r="F187" i="151" s="1"/>
  <c r="F218" i="151"/>
  <c r="F217" i="151" s="1"/>
  <c r="C72" i="151"/>
  <c r="C71" i="151" s="1"/>
  <c r="F130" i="151"/>
  <c r="F129" i="151" s="1"/>
  <c r="F114" i="151"/>
  <c r="F145" i="151"/>
  <c r="F144" i="151" s="1"/>
  <c r="D7" i="132"/>
  <c r="G7" i="132"/>
  <c r="C434" i="132"/>
  <c r="C433" i="132" s="1"/>
  <c r="F83" i="132"/>
  <c r="F82" i="132" s="1"/>
  <c r="C511" i="132"/>
  <c r="C510" i="132" s="1"/>
  <c r="C648" i="132"/>
  <c r="C790" i="132"/>
  <c r="C814" i="132"/>
  <c r="F50" i="132"/>
  <c r="C129" i="132"/>
  <c r="C128" i="132" s="1"/>
  <c r="D158" i="132"/>
  <c r="D200" i="132"/>
  <c r="C223" i="132"/>
  <c r="C222" i="132" s="1"/>
  <c r="C314" i="132"/>
  <c r="C313" i="132" s="1"/>
  <c r="C342" i="132"/>
  <c r="C341" i="132" s="1"/>
  <c r="C178" i="132"/>
  <c r="C201" i="132"/>
  <c r="C200" i="132" s="1"/>
  <c r="C270" i="132"/>
  <c r="C269" i="132" s="1"/>
  <c r="C466" i="132"/>
  <c r="F1079" i="134"/>
  <c r="F1076" i="134" s="1"/>
  <c r="G23" i="134"/>
  <c r="D252" i="134"/>
  <c r="D251" i="134" s="1"/>
  <c r="D1146" i="134"/>
  <c r="D1145" i="134" s="1"/>
  <c r="D1144" i="134" s="1"/>
  <c r="D1143" i="134" s="1"/>
  <c r="D1142" i="134" s="1"/>
  <c r="D1141" i="134" s="1"/>
  <c r="D1140" i="134" s="1"/>
  <c r="G1140" i="134"/>
  <c r="C1345" i="134"/>
  <c r="C1344" i="134" s="1"/>
  <c r="D17" i="134"/>
  <c r="D1412" i="134"/>
  <c r="D1411" i="134" s="1"/>
  <c r="D1410" i="134" s="1"/>
  <c r="G1076" i="134"/>
  <c r="D1306" i="134"/>
  <c r="D1305" i="134" s="1"/>
  <c r="D947" i="134"/>
  <c r="D946" i="134" s="1"/>
  <c r="D944" i="134" s="1"/>
  <c r="D943" i="134" s="1"/>
  <c r="D942" i="134" s="1"/>
  <c r="D941" i="134" s="1"/>
  <c r="G941" i="134"/>
  <c r="F1036" i="134"/>
  <c r="F1033" i="134" s="1"/>
  <c r="F1050" i="134"/>
  <c r="F1071" i="134" s="1"/>
  <c r="C1222" i="134"/>
  <c r="C1221" i="134" s="1"/>
  <c r="G1402" i="134"/>
  <c r="G1401" i="134" s="1"/>
  <c r="F1447" i="134"/>
  <c r="F1446" i="134" s="1"/>
  <c r="G738" i="134"/>
  <c r="F816" i="134"/>
  <c r="G1145" i="134"/>
  <c r="G1144" i="134" s="1"/>
  <c r="C1217" i="134"/>
  <c r="F1510" i="134"/>
  <c r="F1507" i="134" s="1"/>
  <c r="C1580" i="134"/>
  <c r="G1627" i="134"/>
  <c r="F959" i="134"/>
  <c r="F958" i="134" s="1"/>
  <c r="F1090" i="134"/>
  <c r="F1089" i="134" s="1"/>
  <c r="F1186" i="134"/>
  <c r="F1185" i="134" s="1"/>
  <c r="F1206" i="134" s="1"/>
  <c r="G1377" i="134"/>
  <c r="G1376" i="134" s="1"/>
  <c r="G1375" i="134" s="1"/>
  <c r="G1414" i="134"/>
  <c r="G1413" i="134" s="1"/>
  <c r="F1432" i="134"/>
  <c r="F1429" i="134" s="1"/>
  <c r="F1467" i="134" s="1"/>
  <c r="F1521" i="134"/>
  <c r="F1520" i="134" s="1"/>
  <c r="D1626" i="134"/>
  <c r="F86" i="110"/>
  <c r="C479" i="110"/>
  <c r="C476" i="110" s="1"/>
  <c r="C478" i="110"/>
  <c r="C477" i="110" s="1"/>
  <c r="C388" i="110"/>
  <c r="C249" i="110"/>
  <c r="F508" i="110"/>
  <c r="F507" i="110" s="1"/>
  <c r="F525" i="110" s="1"/>
  <c r="F69" i="110"/>
  <c r="F68" i="110" s="1"/>
  <c r="C101" i="110"/>
  <c r="C100" i="110" s="1"/>
  <c r="C151" i="110"/>
  <c r="C150" i="110" s="1"/>
  <c r="C170" i="110" s="1"/>
  <c r="G232" i="110"/>
  <c r="G231" i="110" s="1"/>
  <c r="C259" i="110"/>
  <c r="C258" i="110" s="1"/>
  <c r="F296" i="110"/>
  <c r="G434" i="110"/>
  <c r="G433" i="110" s="1"/>
  <c r="F258" i="110"/>
  <c r="D388" i="110"/>
  <c r="D101" i="110"/>
  <c r="C122" i="110"/>
  <c r="C121" i="110" s="1"/>
  <c r="D151" i="110"/>
  <c r="D150" i="110" s="1"/>
  <c r="D170" i="110" s="1"/>
  <c r="C232" i="110"/>
  <c r="C231" i="110" s="1"/>
  <c r="D258" i="110"/>
  <c r="D319" i="110"/>
  <c r="C398" i="110"/>
  <c r="C397" i="110" s="1"/>
  <c r="C417" i="110" s="1"/>
  <c r="G28" i="136"/>
  <c r="G695" i="136"/>
  <c r="G694" i="136" s="1"/>
  <c r="F659" i="136"/>
  <c r="F463" i="136"/>
  <c r="D29" i="136"/>
  <c r="F645" i="136"/>
  <c r="F644" i="136" s="1"/>
  <c r="F745" i="136"/>
  <c r="F744" i="136" s="1"/>
  <c r="F921" i="136"/>
  <c r="F1013" i="136"/>
  <c r="F1012" i="136" s="1"/>
  <c r="F1027" i="136" s="1"/>
  <c r="C1328" i="136"/>
  <c r="C1327" i="136" s="1"/>
  <c r="F1438" i="136"/>
  <c r="F108" i="136"/>
  <c r="F132" i="136" s="1"/>
  <c r="C325" i="136"/>
  <c r="D335" i="136"/>
  <c r="D334" i="136" s="1"/>
  <c r="C335" i="136"/>
  <c r="C334" i="136" s="1"/>
  <c r="G29" i="136"/>
  <c r="D1043" i="136"/>
  <c r="D1042" i="136" s="1"/>
  <c r="F1002" i="136"/>
  <c r="G1013" i="136"/>
  <c r="G1012" i="136" s="1"/>
  <c r="F147" i="136"/>
  <c r="G414" i="136"/>
  <c r="G635" i="136"/>
  <c r="D634" i="136" s="1"/>
  <c r="G27" i="136" s="1"/>
  <c r="G147" i="136"/>
  <c r="F280" i="136"/>
  <c r="F279" i="136" s="1"/>
  <c r="F294" i="136" s="1"/>
  <c r="G609" i="136"/>
  <c r="G608" i="136" s="1"/>
  <c r="G670" i="136"/>
  <c r="G669" i="136" s="1"/>
  <c r="F963" i="136"/>
  <c r="F962" i="136" s="1"/>
  <c r="C1043" i="136"/>
  <c r="C1042" i="136" s="1"/>
  <c r="G190" i="136"/>
  <c r="G189" i="136" s="1"/>
  <c r="F415" i="136"/>
  <c r="F414" i="136" s="1"/>
  <c r="F427" i="136" s="1"/>
  <c r="F488" i="136"/>
  <c r="F670" i="136"/>
  <c r="F669" i="136" s="1"/>
  <c r="F684" i="136" s="1"/>
  <c r="F735" i="136"/>
  <c r="F759" i="136" s="1"/>
  <c r="F936" i="136"/>
  <c r="F935" i="136" s="1"/>
  <c r="F953" i="136"/>
  <c r="F977" i="136" s="1"/>
  <c r="C1209" i="136"/>
  <c r="C1208" i="136" s="1"/>
  <c r="C1232" i="136" s="1"/>
  <c r="F1413" i="136"/>
  <c r="F1404" i="136" s="1"/>
  <c r="F1403" i="136" s="1"/>
  <c r="G1439" i="136"/>
  <c r="G1438" i="136" s="1"/>
  <c r="G23" i="136"/>
  <c r="G92" i="136"/>
  <c r="F190" i="136"/>
  <c r="G246" i="136"/>
  <c r="G245" i="136" s="1"/>
  <c r="F549" i="136"/>
  <c r="F573" i="136" s="1"/>
  <c r="F559" i="136"/>
  <c r="F558" i="136" s="1"/>
  <c r="G830" i="136"/>
  <c r="G829" i="136" s="1"/>
  <c r="F857" i="136"/>
  <c r="F856" i="136" s="1"/>
  <c r="F871" i="136" s="1"/>
  <c r="C1128" i="136"/>
  <c r="C1127" i="136" s="1"/>
  <c r="C1295" i="136"/>
  <c r="C1294" i="136" s="1"/>
  <c r="G1404" i="136"/>
  <c r="G1403" i="136" s="1"/>
  <c r="G16" i="127"/>
  <c r="G17" i="144" s="1"/>
  <c r="F161" i="127"/>
  <c r="F160" i="127" s="1"/>
  <c r="G362" i="127"/>
  <c r="G361" i="127" s="1"/>
  <c r="F362" i="127"/>
  <c r="F361" i="127" s="1"/>
  <c r="G388" i="127"/>
  <c r="G762" i="127"/>
  <c r="G761" i="127" s="1"/>
  <c r="G1309" i="127"/>
  <c r="D15" i="127"/>
  <c r="D16" i="144" s="1"/>
  <c r="G24" i="127"/>
  <c r="G25" i="144" s="1"/>
  <c r="G23" i="127"/>
  <c r="G24" i="144" s="1"/>
  <c r="C388" i="127"/>
  <c r="F111" i="127"/>
  <c r="F110" i="127" s="1"/>
  <c r="D23" i="127"/>
  <c r="D24" i="144" s="1"/>
  <c r="G84" i="127"/>
  <c r="G83" i="127" s="1"/>
  <c r="F130" i="127"/>
  <c r="G161" i="127"/>
  <c r="G160" i="127" s="1"/>
  <c r="F245" i="127"/>
  <c r="F244" i="127" s="1"/>
  <c r="G329" i="127"/>
  <c r="G9" i="127"/>
  <c r="G10" i="144" s="1"/>
  <c r="C840" i="127"/>
  <c r="C1064" i="127"/>
  <c r="C1063" i="127" s="1"/>
  <c r="D1752" i="127"/>
  <c r="D1751" i="127" s="1"/>
  <c r="G8" i="127"/>
  <c r="G9" i="144" s="1"/>
  <c r="G1553" i="127"/>
  <c r="F84" i="127"/>
  <c r="F83" i="127" s="1"/>
  <c r="G130" i="127"/>
  <c r="F209" i="127"/>
  <c r="F208" i="127" s="1"/>
  <c r="G245" i="127"/>
  <c r="G244" i="127" s="1"/>
  <c r="G303" i="127"/>
  <c r="G302" i="127" s="1"/>
  <c r="D384" i="127"/>
  <c r="D386" i="127"/>
  <c r="D809" i="127"/>
  <c r="C996" i="127"/>
  <c r="G1104" i="127"/>
  <c r="G1103" i="127" s="1"/>
  <c r="G1580" i="127"/>
  <c r="D2119" i="127"/>
  <c r="F329" i="127"/>
  <c r="C408" i="127"/>
  <c r="F972" i="127"/>
  <c r="F1104" i="127"/>
  <c r="F1103" i="127" s="1"/>
  <c r="C1751" i="127"/>
  <c r="C1898" i="127"/>
  <c r="C1897" i="127" s="1"/>
  <c r="G7" i="127"/>
  <c r="G8" i="144" s="1"/>
  <c r="D884" i="127"/>
  <c r="D883" i="127" s="1"/>
  <c r="F953" i="127"/>
  <c r="F1377" i="127"/>
  <c r="F1376" i="127" s="1"/>
  <c r="C171" i="129"/>
  <c r="C172" i="129" s="1"/>
  <c r="C587" i="129"/>
  <c r="C586" i="129" s="1"/>
  <c r="C585" i="129" s="1"/>
  <c r="C584" i="129" s="1"/>
  <c r="C583" i="129" s="1"/>
  <c r="C582" i="129" s="1"/>
  <c r="D588" i="129"/>
  <c r="D589" i="129" s="1"/>
  <c r="D590" i="129" s="1"/>
  <c r="G9" i="129"/>
  <c r="D9" i="129"/>
  <c r="D16" i="129"/>
  <c r="D23" i="129"/>
  <c r="G253" i="129"/>
  <c r="D654" i="129"/>
  <c r="D655" i="129" s="1"/>
  <c r="D659" i="129" s="1"/>
  <c r="G291" i="129"/>
  <c r="G290" i="129" s="1"/>
  <c r="G305" i="129" s="1"/>
  <c r="F49" i="129"/>
  <c r="F78" i="129"/>
  <c r="C159" i="129"/>
  <c r="C160" i="129" s="1"/>
  <c r="G239" i="129"/>
  <c r="G238" i="129" s="1"/>
  <c r="G265" i="129"/>
  <c r="G264" i="129" s="1"/>
  <c r="G279" i="129" s="1"/>
  <c r="G24" i="129"/>
  <c r="F65" i="129"/>
  <c r="D159" i="129"/>
  <c r="D160" i="129" s="1"/>
  <c r="D161" i="129" s="1"/>
  <c r="F322" i="129"/>
  <c r="G346" i="129"/>
  <c r="G345" i="129" s="1"/>
  <c r="G360" i="129" s="1"/>
  <c r="F511" i="129"/>
  <c r="D639" i="129"/>
  <c r="G636" i="129" s="1"/>
  <c r="G8" i="129" s="1"/>
  <c r="G23" i="126"/>
  <c r="F151" i="126"/>
  <c r="F121" i="126"/>
  <c r="F120" i="126" s="1"/>
  <c r="F356" i="126"/>
  <c r="F355" i="126" s="1"/>
  <c r="F468" i="126"/>
  <c r="G98" i="126"/>
  <c r="G152" i="126"/>
  <c r="G151" i="126" s="1"/>
  <c r="G171" i="126" s="1"/>
  <c r="F332" i="126"/>
  <c r="F331" i="126" s="1"/>
  <c r="G533" i="126"/>
  <c r="G532" i="126" s="1"/>
  <c r="D72" i="126"/>
  <c r="D71" i="126" s="1"/>
  <c r="F587" i="126"/>
  <c r="F586" i="126" s="1"/>
  <c r="F98" i="126"/>
  <c r="F97" i="126" s="1"/>
  <c r="G209" i="126"/>
  <c r="G208" i="126" s="1"/>
  <c r="F425" i="126"/>
  <c r="F424" i="126" s="1"/>
  <c r="C172" i="135"/>
  <c r="C171" i="135" s="1"/>
  <c r="C157" i="135"/>
  <c r="D132" i="137"/>
  <c r="D131" i="137" s="1"/>
  <c r="D130" i="137" s="1"/>
  <c r="D27" i="137"/>
  <c r="G46" i="137"/>
  <c r="G45" i="137" s="1"/>
  <c r="G44" i="137" s="1"/>
  <c r="D15" i="137"/>
  <c r="G74" i="137"/>
  <c r="G73" i="137" s="1"/>
  <c r="G72" i="137" s="1"/>
  <c r="F74" i="137"/>
  <c r="F73" i="137" s="1"/>
  <c r="G156" i="137"/>
  <c r="G155" i="137" s="1"/>
  <c r="G73" i="142"/>
  <c r="G72" i="142" s="1"/>
  <c r="G87" i="142" s="1"/>
  <c r="C71" i="142"/>
  <c r="C70" i="142" s="1"/>
  <c r="C69" i="142" s="1"/>
  <c r="C68" i="142" s="1"/>
  <c r="F89" i="143"/>
  <c r="D86" i="144"/>
  <c r="D85" i="144" s="1"/>
  <c r="D84" i="144" s="1"/>
  <c r="C123" i="144"/>
  <c r="D48" i="144"/>
  <c r="C137" i="144"/>
  <c r="C136" i="144" s="1"/>
  <c r="C135" i="144" s="1"/>
  <c r="C134" i="144" s="1"/>
  <c r="C133" i="144" s="1"/>
  <c r="C122" i="144"/>
  <c r="C121" i="144" s="1"/>
  <c r="C120" i="144" s="1"/>
  <c r="C119" i="144" s="1"/>
  <c r="G27" i="152"/>
  <c r="G28" i="144" s="1"/>
  <c r="D7" i="110"/>
  <c r="G7" i="110"/>
  <c r="D66" i="110"/>
  <c r="G86" i="110"/>
  <c r="G15" i="134"/>
  <c r="D15" i="134"/>
  <c r="D912" i="134"/>
  <c r="D911" i="134" s="1"/>
  <c r="D910" i="134" s="1"/>
  <c r="G362" i="126"/>
  <c r="G361" i="126" s="1"/>
  <c r="G356" i="126"/>
  <c r="G355" i="126" s="1"/>
  <c r="G46" i="144"/>
  <c r="D46" i="144"/>
  <c r="G23" i="143"/>
  <c r="D23" i="143"/>
  <c r="D47" i="143"/>
  <c r="D46" i="143" s="1"/>
  <c r="D45" i="143" s="1"/>
  <c r="C276" i="110"/>
  <c r="D7" i="129"/>
  <c r="G7" i="129"/>
  <c r="G15" i="129"/>
  <c r="G63" i="127"/>
  <c r="D628" i="129"/>
  <c r="D629" i="129" s="1"/>
  <c r="D633" i="129" s="1"/>
  <c r="G23" i="129"/>
  <c r="D23" i="136"/>
  <c r="C87" i="144"/>
  <c r="C86" i="144" s="1"/>
  <c r="C85" i="144" s="1"/>
  <c r="C84" i="144" s="1"/>
  <c r="G311" i="126"/>
  <c r="G310" i="126" s="1"/>
  <c r="G512" i="126"/>
  <c r="G511" i="126" s="1"/>
  <c r="C109" i="144"/>
  <c r="C108" i="144" s="1"/>
  <c r="C107" i="144" s="1"/>
  <c r="C106" i="144" s="1"/>
  <c r="C105" i="144" s="1"/>
  <c r="G120" i="144"/>
  <c r="D121" i="144"/>
  <c r="D120" i="144" s="1"/>
  <c r="D119" i="144" s="1"/>
  <c r="G11" i="143"/>
  <c r="D110" i="143"/>
  <c r="D109" i="143" s="1"/>
  <c r="D108" i="143" s="1"/>
  <c r="D11" i="143"/>
  <c r="C141" i="110"/>
  <c r="D199" i="110"/>
  <c r="F286" i="110"/>
  <c r="F285" i="110" s="1"/>
  <c r="D359" i="110"/>
  <c r="G525" i="110"/>
  <c r="D29" i="128"/>
  <c r="G29" i="128"/>
  <c r="D27" i="151"/>
  <c r="G27" i="151"/>
  <c r="G29" i="151"/>
  <c r="D29" i="151"/>
  <c r="D598" i="129"/>
  <c r="D599" i="129" s="1"/>
  <c r="D600" i="129" s="1"/>
  <c r="C597" i="129"/>
  <c r="C596" i="129" s="1"/>
  <c r="C595" i="129" s="1"/>
  <c r="C594" i="129" s="1"/>
  <c r="C593" i="129" s="1"/>
  <c r="C592" i="129" s="1"/>
  <c r="D8" i="129"/>
  <c r="F232" i="110"/>
  <c r="F231" i="110" s="1"/>
  <c r="G24" i="110"/>
  <c r="D24" i="110"/>
  <c r="G27" i="128"/>
  <c r="D27" i="128"/>
  <c r="D1171" i="134"/>
  <c r="D1170" i="134"/>
  <c r="D1169" i="134" s="1"/>
  <c r="D1168" i="134" s="1"/>
  <c r="D46" i="129"/>
  <c r="D45" i="129"/>
  <c r="C399" i="136"/>
  <c r="F979" i="134"/>
  <c r="C253" i="135"/>
  <c r="C252" i="135" s="1"/>
  <c r="G691" i="127"/>
  <c r="G690" i="127" s="1"/>
  <c r="F913" i="127"/>
  <c r="F906" i="127"/>
  <c r="F905" i="127" s="1"/>
  <c r="D15" i="136"/>
  <c r="G15" i="136"/>
  <c r="G28" i="128"/>
  <c r="A1123" i="127"/>
  <c r="A1095" i="127"/>
  <c r="A1180" i="127"/>
  <c r="A1189" i="127" s="1"/>
  <c r="A1206" i="127" s="1"/>
  <c r="F1485" i="134"/>
  <c r="G453" i="110"/>
  <c r="G97" i="126"/>
  <c r="F171" i="126"/>
  <c r="G24" i="126"/>
  <c r="D24" i="126"/>
  <c r="F512" i="126"/>
  <c r="F511" i="126" s="1"/>
  <c r="D106" i="144"/>
  <c r="D105" i="144" s="1"/>
  <c r="G103" i="144"/>
  <c r="D141" i="110"/>
  <c r="C199" i="110"/>
  <c r="D231" i="110"/>
  <c r="D252" i="110" s="1"/>
  <c r="C303" i="110"/>
  <c r="G1017" i="134"/>
  <c r="G1016" i="134" s="1"/>
  <c r="D1022" i="134"/>
  <c r="D1021" i="134" s="1"/>
  <c r="D1020" i="134" s="1"/>
  <c r="D1019" i="134" s="1"/>
  <c r="C1331" i="134"/>
  <c r="C1603" i="134"/>
  <c r="F389" i="127"/>
  <c r="F388" i="127" s="1"/>
  <c r="C349" i="136"/>
  <c r="G907" i="136"/>
  <c r="G906" i="136" s="1"/>
  <c r="F1431" i="136"/>
  <c r="F1430" i="136" s="1"/>
  <c r="F1432" i="136"/>
  <c r="D18" i="140"/>
  <c r="D23" i="126"/>
  <c r="G23" i="110"/>
  <c r="D23" i="110"/>
  <c r="F496" i="129"/>
  <c r="F49" i="132"/>
  <c r="G15" i="132"/>
  <c r="D15" i="132"/>
  <c r="D27" i="150"/>
  <c r="G27" i="150"/>
  <c r="D1036" i="134"/>
  <c r="D1035" i="134" s="1"/>
  <c r="D1034" i="134" s="1"/>
  <c r="D1033" i="134" s="1"/>
  <c r="G16" i="129"/>
  <c r="D24" i="129"/>
  <c r="G15" i="127"/>
  <c r="G16" i="144" s="1"/>
  <c r="C340" i="110"/>
  <c r="C339" i="110" s="1"/>
  <c r="C359" i="110" s="1"/>
  <c r="F1627" i="134"/>
  <c r="C147" i="135"/>
  <c r="C146" i="135" s="1"/>
  <c r="D187" i="129"/>
  <c r="D186" i="129" s="1"/>
  <c r="D201" i="129" s="1"/>
  <c r="D202" i="129" s="1"/>
  <c r="D206" i="129" s="1"/>
  <c r="D680" i="129"/>
  <c r="D681" i="129" s="1"/>
  <c r="D685" i="129" s="1"/>
  <c r="C691" i="132"/>
  <c r="C690" i="132" s="1"/>
  <c r="D267" i="127"/>
  <c r="D325" i="127"/>
  <c r="F189" i="136"/>
  <c r="F204" i="136" s="1"/>
  <c r="F219" i="136"/>
  <c r="F232" i="136" s="1"/>
  <c r="D7" i="149"/>
  <c r="D7" i="136"/>
  <c r="G7" i="136"/>
  <c r="D15" i="126"/>
  <c r="G15" i="126"/>
  <c r="F218" i="129"/>
  <c r="D826" i="136"/>
  <c r="D27" i="136" s="1"/>
  <c r="G826" i="136"/>
  <c r="D28" i="151"/>
  <c r="G28" i="151"/>
  <c r="F1063" i="127"/>
  <c r="F1581" i="134"/>
  <c r="C225" i="135"/>
  <c r="C224" i="135" s="1"/>
  <c r="D74" i="129"/>
  <c r="D171" i="129"/>
  <c r="D172" i="129" s="1"/>
  <c r="D173" i="129" s="1"/>
  <c r="G770" i="129"/>
  <c r="C158" i="132"/>
  <c r="C362" i="132"/>
  <c r="C361" i="132" s="1"/>
  <c r="C489" i="132"/>
  <c r="C488" i="132" s="1"/>
  <c r="C621" i="132"/>
  <c r="C620" i="132" s="1"/>
  <c r="C713" i="132"/>
  <c r="C712" i="132" s="1"/>
  <c r="G477" i="127"/>
  <c r="F783" i="127"/>
  <c r="F782" i="127" s="1"/>
  <c r="C1041" i="127"/>
  <c r="C1040" i="127" s="1"/>
  <c r="F1699" i="127"/>
  <c r="D16" i="136"/>
  <c r="G16" i="136"/>
  <c r="F670" i="127"/>
  <c r="F669" i="127" s="1"/>
  <c r="F499" i="136"/>
  <c r="F498" i="136" s="1"/>
  <c r="F514" i="136" s="1"/>
  <c r="F609" i="136"/>
  <c r="F608" i="136" s="1"/>
  <c r="F623" i="136" s="1"/>
  <c r="F1040" i="127"/>
  <c r="G559" i="136"/>
  <c r="G558" i="136" s="1"/>
  <c r="F770" i="136"/>
  <c r="F769" i="136" s="1"/>
  <c r="F784" i="136" s="1"/>
  <c r="A36" i="140" l="1"/>
  <c r="A44" i="140" s="1"/>
  <c r="A49" i="140" s="1"/>
  <c r="A53" i="140" s="1"/>
  <c r="A57" i="140" s="1"/>
  <c r="A61" i="140" s="1"/>
  <c r="A66" i="140" s="1"/>
  <c r="A70" i="140" s="1"/>
  <c r="A74" i="140" s="1"/>
  <c r="A78" i="140" s="1"/>
  <c r="H813" i="134"/>
  <c r="H831" i="134"/>
  <c r="D945" i="134"/>
  <c r="D69" i="137"/>
  <c r="G71" i="137"/>
  <c r="G70" i="137" s="1"/>
  <c r="D16" i="134"/>
  <c r="G16" i="134"/>
  <c r="D1018" i="134"/>
  <c r="D1017" i="134" s="1"/>
  <c r="D1016" i="134" s="1"/>
  <c r="G47" i="144"/>
  <c r="D47" i="144"/>
  <c r="A1224" i="127"/>
  <c r="A1335" i="127" s="1"/>
  <c r="A1413" i="127" s="1"/>
  <c r="A1517" i="127" s="1"/>
  <c r="A1620" i="127" s="1"/>
  <c r="A1710" i="127" s="1"/>
  <c r="A1788" i="127" s="1"/>
  <c r="A1861" i="127" s="1"/>
  <c r="A1936" i="127" s="1"/>
  <c r="A2011" i="127" s="1"/>
  <c r="A2083" i="127" s="1"/>
  <c r="A2154" i="127" s="1"/>
  <c r="A1303" i="127"/>
  <c r="A1369" i="127" s="1"/>
  <c r="A1469" i="127" s="1"/>
  <c r="A1573" i="127" s="1"/>
  <c r="A1676" i="127" s="1"/>
  <c r="A1744" i="127" s="1"/>
  <c r="A1844" i="127" s="1"/>
  <c r="A1890" i="127" s="1"/>
  <c r="A1992" i="127" s="1"/>
  <c r="A2040" i="127" s="1"/>
  <c r="A2139" i="127" s="1"/>
  <c r="A82" i="140" l="1"/>
  <c r="A86" i="140" s="1"/>
  <c r="A90" i="140" s="1"/>
  <c r="A42" i="106"/>
  <c r="A102" i="106" s="1"/>
  <c r="A169" i="106" s="1"/>
  <c r="A85" i="106"/>
  <c r="A116" i="106" s="1"/>
  <c r="A192" i="106" s="1"/>
  <c r="A94" i="140" l="1"/>
  <c r="A98" i="140" s="1"/>
  <c r="A102" i="140" s="1"/>
  <c r="A236" i="106"/>
  <c r="A270" i="106" s="1"/>
  <c r="A363" i="106" s="1"/>
  <c r="A454" i="106" s="1"/>
  <c r="A494" i="106" s="1"/>
  <c r="A585" i="106" s="1"/>
  <c r="A659" i="106" s="1"/>
  <c r="A760" i="106" s="1"/>
  <c r="A847" i="106" s="1"/>
  <c r="A923" i="106" s="1"/>
  <c r="A1031" i="106" s="1"/>
  <c r="A1091" i="106" s="1"/>
  <c r="A1167" i="106" s="1"/>
  <c r="H452" i="125"/>
  <c r="A222" i="106"/>
  <c r="A254" i="106" s="1"/>
  <c r="A344" i="106" s="1"/>
  <c r="A437" i="106" s="1"/>
  <c r="A475" i="106" s="1"/>
  <c r="A568" i="106" s="1"/>
  <c r="A638" i="106" s="1"/>
  <c r="A686" i="106" s="1"/>
  <c r="A788" i="106" s="1"/>
  <c r="A864" i="106" s="1"/>
  <c r="A952" i="106" s="1"/>
  <c r="A1062" i="106" s="1"/>
  <c r="A1115" i="106" s="1"/>
  <c r="H429" i="125"/>
  <c r="A1248" i="106" l="1"/>
  <c r="A1304" i="106" s="1"/>
  <c r="A1360" i="106" s="1"/>
  <c r="A1391" i="106" s="1"/>
  <c r="A1457" i="106" s="1"/>
  <c r="A1530" i="106" s="1"/>
  <c r="H1669" i="125"/>
  <c r="A1207" i="106"/>
  <c r="A1289" i="106" s="1"/>
  <c r="A1345" i="106" s="1"/>
  <c r="A1376" i="106" s="1"/>
  <c r="A1440" i="106" s="1"/>
  <c r="A1473" i="106" s="1"/>
  <c r="H1616" i="125"/>
  <c r="A1586" i="106" l="1"/>
  <c r="H1768" i="125"/>
  <c r="A1569" i="106"/>
  <c r="H1709" i="125"/>
  <c r="A50" i="136" l="1"/>
  <c r="A104" i="136" s="1"/>
  <c r="A176" i="136" s="1"/>
  <c r="A266" i="136" s="1"/>
  <c r="A321" i="136" s="1"/>
  <c r="A435" i="136" s="1"/>
  <c r="A545" i="136" s="1"/>
  <c r="A631" i="136" s="1"/>
  <c r="H588" i="106"/>
  <c r="A41" i="136"/>
  <c r="A68" i="136" s="1"/>
  <c r="A140" i="136" s="1"/>
  <c r="A212" i="136" s="1"/>
  <c r="A302" i="136" s="1"/>
  <c r="A407" i="136" s="1"/>
  <c r="A522" i="136" s="1"/>
  <c r="A717" i="136" s="1"/>
  <c r="A823" i="136" s="1"/>
  <c r="A929" i="136" s="1"/>
  <c r="H571" i="106"/>
  <c r="A731" i="136" l="1"/>
  <c r="A843" i="136" s="1"/>
  <c r="A949" i="136" s="1"/>
  <c r="H548" i="136"/>
  <c r="A1035" i="136"/>
  <c r="A1151" i="136" s="1"/>
  <c r="A1241" i="136" s="1"/>
  <c r="A1350" i="136" s="1"/>
  <c r="A42" i="110" s="1"/>
  <c r="A94" i="110" s="1"/>
  <c r="A207" i="110" s="1"/>
  <c r="A311" i="110" s="1"/>
  <c r="A425" i="110" s="1"/>
  <c r="A42" i="133" s="1"/>
  <c r="A110" i="133" s="1"/>
  <c r="A221" i="133" s="1"/>
  <c r="A276" i="133" s="1"/>
  <c r="H826" i="136"/>
  <c r="A386" i="133" l="1"/>
  <c r="H451" i="133"/>
  <c r="H414" i="133"/>
  <c r="H468" i="133"/>
  <c r="H389" i="133"/>
  <c r="A1081" i="136"/>
  <c r="A1196" i="136" s="1"/>
  <c r="A1282" i="136" s="1"/>
  <c r="A1390" i="136" s="1"/>
  <c r="A60" i="110" s="1"/>
  <c r="A113" i="110" s="1"/>
  <c r="A223" i="110" s="1"/>
  <c r="A333" i="110" s="1"/>
  <c r="A472" i="110" s="1"/>
  <c r="A73" i="133" s="1"/>
  <c r="A154" i="133" s="1"/>
  <c r="A239" i="133" s="1"/>
  <c r="A293" i="133" s="1"/>
  <c r="A411" i="133" s="1"/>
  <c r="A465" i="133" s="1"/>
  <c r="A572" i="133" s="1"/>
  <c r="H846" i="136"/>
  <c r="A679" i="133" l="1"/>
  <c r="A786" i="133" s="1"/>
  <c r="H881" i="133" s="1"/>
  <c r="H9" i="154"/>
  <c r="H182" i="154"/>
  <c r="H147" i="154"/>
  <c r="H55" i="154"/>
  <c r="A448" i="133"/>
  <c r="H453" i="133"/>
  <c r="H279" i="133"/>
  <c r="H470" i="133"/>
  <c r="H296" i="133"/>
  <c r="A557" i="133" l="1"/>
  <c r="A664" i="133" s="1"/>
  <c r="H416" i="133"/>
  <c r="H281" i="133"/>
  <c r="H391" i="133"/>
  <c r="H298" i="133"/>
  <c r="A771" i="133" l="1"/>
  <c r="A878" i="133" s="1"/>
  <c r="H355" i="154"/>
  <c r="H390" i="154"/>
  <c r="H789" i="133" l="1"/>
  <c r="H774" i="133"/>
  <c r="A968" i="133"/>
  <c r="A1056" i="133" s="1"/>
  <c r="A1147" i="133" s="1"/>
  <c r="A1215" i="133" s="1"/>
  <c r="A1285" i="133" s="1"/>
  <c r="A1375" i="133" s="1"/>
  <c r="A940" i="133"/>
  <c r="A1002" i="133" s="1"/>
  <c r="A1092" i="133" s="1"/>
  <c r="A1182" i="133" s="1"/>
  <c r="A1250" i="133" s="1"/>
  <c r="A1342" i="133" s="1"/>
  <c r="A6" i="154" s="1"/>
  <c r="A52" i="154" l="1"/>
  <c r="A179" i="154" s="1"/>
  <c r="H560" i="133"/>
  <c r="H575" i="133"/>
  <c r="A144" i="154"/>
  <c r="A271" i="154" l="1"/>
  <c r="A317" i="154" s="1"/>
  <c r="A352" i="154" s="1"/>
  <c r="H562" i="133"/>
  <c r="H577" i="133"/>
  <c r="A387" i="154" l="1"/>
  <c r="A63" i="130" s="1"/>
  <c r="A165" i="130" s="1"/>
  <c r="A228" i="130" s="1"/>
  <c r="A286" i="130" s="1"/>
  <c r="A348" i="130" s="1"/>
  <c r="A391" i="130" s="1"/>
  <c r="A489" i="130" s="1"/>
  <c r="A543" i="130" s="1"/>
  <c r="A597" i="130" s="1"/>
  <c r="A647" i="130" s="1"/>
  <c r="A776" i="130" s="1"/>
  <c r="A846" i="130" s="1"/>
  <c r="A895" i="130" s="1"/>
  <c r="A988" i="130" s="1"/>
  <c r="A1082" i="130" s="1"/>
  <c r="H682" i="133"/>
  <c r="H667" i="133"/>
  <c r="A42" i="130"/>
  <c r="A136" i="130" s="1"/>
  <c r="A195" i="130" s="1"/>
  <c r="A257" i="130" s="1"/>
  <c r="A315" i="130" s="1"/>
  <c r="A377" i="130" s="1"/>
  <c r="A464" i="130" s="1"/>
  <c r="A518" i="130" s="1"/>
  <c r="A572" i="130" s="1"/>
  <c r="A626" i="130" s="1"/>
  <c r="A720" i="130" s="1"/>
  <c r="A827" i="130" s="1"/>
  <c r="A875" i="130" s="1"/>
  <c r="A968" i="130" s="1"/>
  <c r="A1061" i="130" s="1"/>
  <c r="A1111" i="130" s="1"/>
  <c r="A42" i="134" s="1"/>
  <c r="A145" i="134" l="1"/>
  <c r="A244" i="134" s="1"/>
  <c r="A345" i="134" s="1"/>
  <c r="A442" i="134" s="1"/>
  <c r="A546" i="134" s="1"/>
  <c r="A650" i="134" s="1"/>
  <c r="A712" i="134" s="1"/>
  <c r="A761" i="134" s="1"/>
  <c r="A810" i="134" s="1"/>
  <c r="A907" i="134" s="1"/>
  <c r="A987" i="134" s="1"/>
  <c r="A1114" i="134" s="1"/>
  <c r="A1214" i="134" s="1"/>
  <c r="A1369" i="134" s="1"/>
  <c r="A1542" i="134" s="1"/>
  <c r="A42" i="125" s="1"/>
  <c r="A139" i="125" s="1"/>
  <c r="A251" i="125" s="1"/>
  <c r="A303" i="125" s="1"/>
  <c r="A426" i="125" s="1"/>
  <c r="A479" i="125" s="1"/>
  <c r="A607" i="125" s="1"/>
  <c r="A735" i="125" s="1"/>
  <c r="A803" i="125" s="1"/>
  <c r="A929" i="125" s="1"/>
  <c r="A1055" i="125" s="1"/>
  <c r="A1181" i="125" s="1"/>
  <c r="A1247" i="125" s="1"/>
  <c r="A1307" i="125" s="1"/>
  <c r="A1428" i="125" s="1"/>
  <c r="A1488" i="125" s="1"/>
  <c r="A1553" i="125" s="1"/>
  <c r="A65" i="134"/>
  <c r="A164" i="134" s="1"/>
  <c r="A266" i="134" s="1"/>
  <c r="A363" i="134" s="1"/>
  <c r="A466" i="134" s="1"/>
  <c r="A561" i="134" s="1"/>
  <c r="A681" i="134" s="1"/>
  <c r="A730" i="134" s="1"/>
  <c r="A779" i="134" s="1"/>
  <c r="A828" i="134" s="1"/>
  <c r="A937" i="134" s="1"/>
  <c r="A1029" i="134" s="1"/>
  <c r="A1164" i="134" s="1"/>
  <c r="A1285" i="134" s="1"/>
  <c r="A1425" i="134" s="1"/>
  <c r="A1557" i="134" s="1"/>
  <c r="A77" i="125" s="1"/>
  <c r="A154" i="125" s="1"/>
  <c r="A266" i="125" s="1"/>
  <c r="A329" i="125" s="1"/>
  <c r="A449" i="125" s="1"/>
  <c r="A510" i="125" s="1"/>
  <c r="A638" i="125" s="1"/>
  <c r="A766" i="125" s="1"/>
  <c r="A832" i="125" s="1"/>
  <c r="A958" i="125" s="1"/>
  <c r="A1084" i="125" s="1"/>
  <c r="A1210" i="125" s="1"/>
  <c r="A1270" i="125" s="1"/>
  <c r="A1336" i="125" s="1"/>
  <c r="A1451" i="125" s="1"/>
  <c r="A1576" i="125" l="1"/>
  <c r="A1666" i="125" s="1"/>
  <c r="A1765" i="125" s="1"/>
  <c r="A1911" i="125" s="1"/>
  <c r="A2107" i="125" s="1"/>
  <c r="A1613" i="125"/>
  <c r="A1706" i="125" s="1"/>
  <c r="A1807" i="125" s="1"/>
  <c r="A2017" i="125" s="1"/>
  <c r="A42" i="145" s="1"/>
  <c r="A42" i="132" s="1"/>
  <c r="A74" i="132" l="1"/>
  <c r="A120" i="132" s="1"/>
  <c r="A170" i="132" s="1"/>
  <c r="A261" i="132" s="1"/>
  <c r="A353" i="132" s="1"/>
  <c r="A103" i="132"/>
  <c r="A153" i="132" s="1"/>
  <c r="A243" i="132" s="1"/>
  <c r="A334" i="132" s="1"/>
  <c r="A426" i="132" s="1"/>
  <c r="A444" i="132" s="1"/>
  <c r="A459" i="132" s="1"/>
  <c r="A480" i="132" l="1"/>
  <c r="A568" i="132" s="1"/>
  <c r="A660" i="132" s="1"/>
  <c r="A786" i="132" s="1"/>
  <c r="A880" i="132" s="1"/>
  <c r="A958" i="132" s="1"/>
  <c r="A1012" i="132" s="1"/>
  <c r="A553" i="132"/>
  <c r="A641" i="132" s="1"/>
  <c r="A733" i="132" s="1"/>
  <c r="A850" i="132" s="1"/>
  <c r="A933" i="132" s="1"/>
  <c r="A989" i="132" s="1"/>
  <c r="A1043" i="132" s="1"/>
  <c r="A42" i="151" s="1"/>
  <c r="A85" i="151" l="1"/>
  <c r="A158" i="151" s="1"/>
  <c r="A42" i="128" s="1"/>
  <c r="A42" i="150" s="1"/>
  <c r="A42" i="155" s="1"/>
  <c r="A57" i="155" s="1"/>
  <c r="A42" i="152" s="1"/>
  <c r="A63" i="151"/>
  <c r="A106" i="151" s="1"/>
  <c r="A179" i="151" s="1"/>
  <c r="A61" i="128" s="1"/>
  <c r="A58" i="150" s="1"/>
  <c r="A58" i="152" l="1"/>
  <c r="A42" i="162"/>
  <c r="A56" i="162" s="1"/>
  <c r="A71" i="162" s="1"/>
  <c r="A94" i="162" s="1"/>
  <c r="A108" i="162" s="1"/>
  <c r="A139" i="162" s="1"/>
  <c r="A146" i="162" s="1"/>
  <c r="A6" i="156" s="1"/>
  <c r="A6" i="158" s="1"/>
  <c r="A6" i="159" s="1"/>
  <c r="A6" i="160" s="1"/>
  <c r="A6" i="161" s="1"/>
</calcChain>
</file>

<file path=xl/sharedStrings.xml><?xml version="1.0" encoding="utf-8"?>
<sst xmlns="http://schemas.openxmlformats.org/spreadsheetml/2006/main" count="23014" uniqueCount="1157">
  <si>
    <t xml:space="preserve"> </t>
  </si>
  <si>
    <t>Izdevumi - kopā</t>
  </si>
  <si>
    <t>Uzturēšanas izdevumi</t>
  </si>
  <si>
    <t>Kapitālie izdevumi</t>
  </si>
  <si>
    <t>Resursi izdevumu segšanai</t>
  </si>
  <si>
    <t xml:space="preserve">Ieņēmumi no maksas pakalpojumiem un citi pašu ieņēmumi </t>
  </si>
  <si>
    <t>Ārvalstu finanšu palīdzība atmaksām valsts pamatbudžetam</t>
  </si>
  <si>
    <t>Transferti</t>
  </si>
  <si>
    <t>Valsts budžeta transferti</t>
  </si>
  <si>
    <t>Valsts pamatbudžeta savstarpējie transferti</t>
  </si>
  <si>
    <t>Dotācija no vispārējiem ieņēmumiem</t>
  </si>
  <si>
    <t>Vispārējā kārtībā sadalāmā dotācija no vispārējiem ieņēmumiem</t>
  </si>
  <si>
    <t>Kārtējie izdevumi</t>
  </si>
  <si>
    <t xml:space="preserve">Atlīdzība </t>
  </si>
  <si>
    <t xml:space="preserve">   Atalgojums</t>
  </si>
  <si>
    <t>Preces un pakalpojumi</t>
  </si>
  <si>
    <t>Subsīdijas, dotācijas un sociālie pabalsti</t>
  </si>
  <si>
    <t>Subsīdijas un dotācijas</t>
  </si>
  <si>
    <t> Starptautiskā sadarbība</t>
  </si>
  <si>
    <t>Uzturēšanas izdevumu transferti</t>
  </si>
  <si>
    <t>Pamatkapitāla veidošana</t>
  </si>
  <si>
    <t xml:space="preserve">Finansiālā bilance </t>
  </si>
  <si>
    <t>4.pielikums</t>
  </si>
  <si>
    <t>Finansēšana</t>
  </si>
  <si>
    <t>Naudas līdzekļi</t>
  </si>
  <si>
    <t>Ārvalstu finanšu palīdzības naudas līdzekļu atlikumu izmaiņas palielinājums (-) vai samazinājums (+)</t>
  </si>
  <si>
    <t>15.Izglītības un zinātnes ministrija</t>
  </si>
  <si>
    <t>13. Finanšu ministrija</t>
  </si>
  <si>
    <t>Izdevumi – kopā</t>
  </si>
  <si>
    <t>74. Gadskārtējā valsts budžeta izpildes procesā pārdalāmais finansējums</t>
  </si>
  <si>
    <t>Priekšlikums par izmaiņām</t>
  </si>
  <si>
    <t>17. Satiksmes ministrija</t>
  </si>
  <si>
    <t>17 Satiksmes ministrija</t>
  </si>
  <si>
    <t xml:space="preserve">14. Iekšlietu ministrija </t>
  </si>
  <si>
    <t>Atbalstīt</t>
  </si>
  <si>
    <t>Ieņēmumi no maksas pakalpojumiem un citi pašu ieņēmumi</t>
  </si>
  <si>
    <t>Atalgojums</t>
  </si>
  <si>
    <t>Ieņēmumi no maksas pakalpojumiem un citi pašu ieņēmumi – kopā</t>
  </si>
  <si>
    <t>Atlīdzība</t>
  </si>
  <si>
    <t>Starptautiskā sadarbība</t>
  </si>
  <si>
    <t>18. Labklājības ministrija</t>
  </si>
  <si>
    <t>22. Kultūras ministrija</t>
  </si>
  <si>
    <t>19.Tieslietu ministrija</t>
  </si>
  <si>
    <t>02.00.00 Līdzekļi neparedzētiem gadījumiem</t>
  </si>
  <si>
    <t>FM viedoklis</t>
  </si>
  <si>
    <t>13.Finanšu ministrija</t>
  </si>
  <si>
    <t>29. Veselības ministrija</t>
  </si>
  <si>
    <t xml:space="preserve">Ministriju un citu centrālo valsts iestāžu priekšlikumi </t>
  </si>
  <si>
    <t>Priekšlikumi par izmaiņām:</t>
  </si>
  <si>
    <t>Priekšlikumi par izmaiņām - kopsavilkums:</t>
  </si>
  <si>
    <t>Atbalstītie priekšlikumi:</t>
  </si>
  <si>
    <t>Atbalstītie priekšlikumi - kopsavilkums:</t>
  </si>
  <si>
    <t>Valsts budžeta finansiālā bilance</t>
  </si>
  <si>
    <t>14.Iekšlietu ministrija</t>
  </si>
  <si>
    <t>Kārtējie maksājumi Eiropas Savienības budžetā un starptautiskā sadarbība</t>
  </si>
  <si>
    <t>Pārējie valsts budžeta uzturēšanas izdevumu transferti citiem budžetiem</t>
  </si>
  <si>
    <t>Valsts budžeta uzturēšanas izdevumu transferti citiem budžetiem noteiktam mērķim</t>
  </si>
  <si>
    <t>Valsts budžeta uzturēšanas izdevumu transferti pašvaldībām noteiktam mērķim</t>
  </si>
  <si>
    <t>Valsts budžeta transferti valsts budžeta daļēji finansētām atvasinātajām publiskajām personām un budžeta nefinansētām iestādēm noteiktam mērķim</t>
  </si>
  <si>
    <t>11.pielikums</t>
  </si>
  <si>
    <t>Citas ilgtermiņa saistības</t>
  </si>
  <si>
    <t>Kapitālo izdevumu transferti</t>
  </si>
  <si>
    <t>Valsts budžeta transferti kapitālajiem izdevumiem citiem budžetiem noteiktam mērķim</t>
  </si>
  <si>
    <t>Valsts pamatbudžeta iestāžu saņemtie transferti no valsts pamatbudžeta</t>
  </si>
  <si>
    <t>19. Tieslietu ministrija</t>
  </si>
  <si>
    <t>57.00.00 Valsts zemes dienests</t>
  </si>
  <si>
    <t>Maksas pakalpojumu un citu pašu ieņēmumu naudas līdzekļu atlikumu izmaiņas palielinājums (-) vai samazinājums (+)</t>
  </si>
  <si>
    <t>Dotācija no vispārējiem ieņēmumiem atmaksām valsts pamatbudžetā</t>
  </si>
  <si>
    <t>Finansiālā bilance</t>
  </si>
  <si>
    <t>tajā skaitā</t>
  </si>
  <si>
    <t>1.pielikums</t>
  </si>
  <si>
    <t>Valsts budžeta uzturēšanas izdevumu transferti no valsts pamatbudžeta dotācijas no vispārējiem ieņēmumiem uz valsts pamatbudžetu</t>
  </si>
  <si>
    <t>16. Zemkopības ministrija</t>
  </si>
  <si>
    <t>33.04.00 Centralizēta medikamentu un materiālu iegāde</t>
  </si>
  <si>
    <t>33.03.00 Kompensējamo medikamentu un materiālu apmaksāšana</t>
  </si>
  <si>
    <t>Ārvalstu finanšu palīdzība iestādes ieņēmumos</t>
  </si>
  <si>
    <t>Kopsavilkuma skaitļus likumprojekta tekstā un pielikumos precizēt pēc balsojumiem par konkrētām pielikumu pozīcijām.</t>
  </si>
  <si>
    <t>Valsts budžeta uzturēšanas izdevumu transferti pašvaldībām Eiropas Savienības politiku instrumentu un pārējās ārvalstu finanšu palīdzības līdzfinansētajiem projektiem (pasākumiem)</t>
  </si>
  <si>
    <t>10. Aizsardzības ministrija</t>
  </si>
  <si>
    <t>tajā skaitā pa ministrijām:</t>
  </si>
  <si>
    <t>21.Vides aizsardzības un reģionālās attīstības ministrija</t>
  </si>
  <si>
    <t>33.01.00 Ārstniecība</t>
  </si>
  <si>
    <t>No valsts budžeta daļēji finansēto atvasināto publisko personu un budžeta nefinansēto iestāžu transferti</t>
  </si>
  <si>
    <t>Valsts budžeta iestāžu saņemtie transferti no valsts budžeta daļēji finansētām atvasinātām publiskām personām un no budžeta nefinansētām iestādēm</t>
  </si>
  <si>
    <t>12.Ekonomikas minisrtrija</t>
  </si>
  <si>
    <t>62.06.00. Eiropas Reģionālās attīstības fonda (ERAF) projekti (2007-2013)</t>
  </si>
  <si>
    <t>Valsts budžeta kapitālo izdevumu transferti pašvaldībām Eiropas Savienības politiku instrumentu un pārējās ārvalstu finanšu palīdzības līdzfinansētajiem projektiem (pasākumiem)</t>
  </si>
  <si>
    <t>12. Ekonomikas ministrija</t>
  </si>
  <si>
    <t>Resursi izdevumu segšanai/ Ieņēmumi</t>
  </si>
  <si>
    <t>24.01.00 "Meža resursu valsts uzraudzība"</t>
  </si>
  <si>
    <t>27.00.00 "Augu veselība un augu aprites uzraudzība"</t>
  </si>
  <si>
    <t>33.00.00 Valsts ieņēmumu un muitas politikas nodrošināšana</t>
  </si>
  <si>
    <t>41.13.00 Finansējums VAS „Valsts nekustamie īpašumi”  īstenojamiem projektiem un pasākumiem</t>
  </si>
  <si>
    <t>11. Ārlietu ministrija</t>
  </si>
  <si>
    <t>31.06.00 Dotācija zaudējumu segšanai sabiedriskā transporta pakalpojumu sniedzējiem</t>
  </si>
  <si>
    <t>03.00.00 Nozares vadība</t>
  </si>
  <si>
    <t>06.01.00 Valsts policija</t>
  </si>
  <si>
    <t>10.00.00 Valsts robežsardzes darbība</t>
  </si>
  <si>
    <t>Pārējie valsts pamatbudžetā saņemtie transferti no valsts pamatbudžeta</t>
  </si>
  <si>
    <t>08. Sabiedrības integrācijas fonds</t>
  </si>
  <si>
    <t xml:space="preserve">Kārtējie maksājumi Eiropas Kopienas budžetā un starptautiskā sadarbība </t>
  </si>
  <si>
    <t>Latvijas Republikas un Krievijas Federācijas valsts robežas demarkācija</t>
  </si>
  <si>
    <t>32. Prokuratūra</t>
  </si>
  <si>
    <t>0600000000 Citas ilgtermiņa saistības</t>
  </si>
  <si>
    <t xml:space="preserve">18. Labklājības ministrija </t>
  </si>
  <si>
    <t>Atmaksa valsts budžetā par veiktajiem uzturēšanas izdevumiem</t>
  </si>
  <si>
    <t>14. Iekšlietu ministrija</t>
  </si>
  <si>
    <t>Priekšlikumi 2.lasījumam</t>
  </si>
  <si>
    <t>Papildināt likumu ar  jaunu pantu šādā redakcijā:</t>
  </si>
  <si>
    <t>likumprojekta „Par valsts budžetu 2013.gadam” un likumprojekta „Par vidēja termiņa budžeta ietvaru 2013. – 2015.gadam” izskatīšanai Saeimā otrajā lasījumā</t>
  </si>
  <si>
    <t>Izteikt likuma 42.pantu šādā redakcijā:</t>
  </si>
  <si>
    <t>Par likumprojekta "Par valsts budžetu 2013.gadam" teksta daļu:</t>
  </si>
  <si>
    <t>Par likumprojekta "Par vidēja termiņa budžeta ietvaru 2013. - 2015.gadam" teksta daļu:</t>
  </si>
  <si>
    <t>likumprojektam „Par valsts budžetu 2013.gadam”</t>
  </si>
  <si>
    <t>31.00.00. Nozares politiku veidošana un vadība</t>
  </si>
  <si>
    <t>likumprojektam „Par vidēja termiņa budžeta ietvaru 2013.- 2015.gadam”</t>
  </si>
  <si>
    <t>3.pielikums</t>
  </si>
  <si>
    <t>I. Valsts pamatfunkciju īstenošana</t>
  </si>
  <si>
    <t>2013.gads</t>
  </si>
  <si>
    <t>Valsts budžeta uzturēšanas izdevumu transferti</t>
  </si>
  <si>
    <t>Valsts budžeta uzturēšanas izdevumu transferti no valsts pamatbudžeta uz valsts pamatbudžetu</t>
  </si>
  <si>
    <t>80.00.00. Nesadalītais finansējums Eiropas Savienības politiku instrumentu un pārējās ārvalstu finanšu palīdzības līdzfinansēto projektu un pasākumu īstenošanai</t>
  </si>
  <si>
    <t>0101030200 Eiropas Reģionālās attīstības fonds (ERAF) 2007. - 2013.gada programmēšanas periodam</t>
  </si>
  <si>
    <t>II. ES politiku instrumentu un pārējās ārvalstu finanšu palīdzības līdzfinansēto projektu un pasākumu īstenošana</t>
  </si>
  <si>
    <t>01.00.00. Apropriācijas rezerve</t>
  </si>
  <si>
    <t>2014.gads</t>
  </si>
  <si>
    <t>2015.gads</t>
  </si>
  <si>
    <t>03.00.00. Latvijas Nacionālā eiro ieviešanas plāna pasākumi</t>
  </si>
  <si>
    <t xml:space="preserve">   0600000000 Citas ilgtermiņa saistības</t>
  </si>
  <si>
    <t>Latvijas Nacionālā eiro ieviešanas plāna pasākumi</t>
  </si>
  <si>
    <t>CIS/00/002 "Latvijas Nacionālā eiro ieviešanas plāna pasākumi"</t>
  </si>
  <si>
    <t>24.00.00. Statistiskās informācijas nodrošināšana</t>
  </si>
  <si>
    <t>26.01.00. Iekšējais tirgus un patērētāju tiesību aizsardzība</t>
  </si>
  <si>
    <t>27.01.00. Eiropas Savienības struktūrfondu ieviešana</t>
  </si>
  <si>
    <t>01. Valsts prezidenta kanceleja</t>
  </si>
  <si>
    <t>04.00.00  Valsts prezidenta darbības nodrošināšana</t>
  </si>
  <si>
    <t xml:space="preserve">74.Gadskārtējā valsts budžeta izpildes procesā pārdalāmais finansējums </t>
  </si>
  <si>
    <t>03.Ministru kabinets</t>
  </si>
  <si>
    <t>03.00.00 Latvijas  nacionālā eiro ieviešanas plāna pasākumi</t>
  </si>
  <si>
    <t>01.00.00 Ministru kabineta darbības nodrošināšana, valsts pārvaldes politika</t>
  </si>
  <si>
    <t xml:space="preserve">  0101110000 Citi Eiropas Savienības politiku instrumenti</t>
  </si>
  <si>
    <t>Latvijas Nacionālā eiro ieviešanas plāna pasākumi (Projekts)</t>
  </si>
  <si>
    <t>02.00.00 Līdzekļi neparedzētiem  gadījumiem</t>
  </si>
  <si>
    <t>03. Ministru kabinets</t>
  </si>
  <si>
    <t>04. Korupcijas novēršanas un apkarošanas birojs</t>
  </si>
  <si>
    <t>01.00.00 Korupcijas novēršanas un apkarošanas birojs</t>
  </si>
  <si>
    <t>24. Valsts kontrole</t>
  </si>
  <si>
    <t>Pieņemts pirmajā lasījumā</t>
  </si>
  <si>
    <t xml:space="preserve">11.pielikums </t>
  </si>
  <si>
    <t>tajā skaitā:</t>
  </si>
  <si>
    <t>Telpu noma Skanstes ielā 50, Rīgā</t>
  </si>
  <si>
    <t>01.00.00 Valsts kontrole</t>
  </si>
  <si>
    <t>24.Valsts kontrole</t>
  </si>
  <si>
    <t>64. Dotācijas pašvaldībām</t>
  </si>
  <si>
    <t>4. pielikums</t>
  </si>
  <si>
    <t>01.00.00 Dotācija pašvaldību finanšu izlīdzināšanas fondam</t>
  </si>
  <si>
    <t xml:space="preserve">         Uzturēšanas izdevumu transferti</t>
  </si>
  <si>
    <t xml:space="preserve">            Pārējie valsts budžeta uzturēšanas izdevumu transferti citiem budžetiem</t>
  </si>
  <si>
    <t>Pārējie valsts budžeta uzturēšanas izdevumu transferti pašvaldībām</t>
  </si>
  <si>
    <t>Novadu pašvaldībām vērtēto ieņēmumu nodrošināšanai pēc pašvaldību finanšu izlīdzināšanas finanšu nepieciešamības neizlīdzināmās apakšējās robežas 97 procentu līmenī</t>
  </si>
  <si>
    <t>2013. gads</t>
  </si>
  <si>
    <t xml:space="preserve">      Uzturēšanas izdevumi</t>
  </si>
  <si>
    <t>Sociālie pabalsti</t>
  </si>
  <si>
    <t xml:space="preserve">    0101990000 Nesadalītais finansējums Eiropas Savienības politiku instrumentiem un pārējai ārvalstu finanšu palīdzībai</t>
  </si>
  <si>
    <t>Valsts budžeta kapitālo izdevumu transferti valsts budžeta daļēji finansētām atvasinātajām publiskajām personām un budžeta nefinansētām iestādēm noteiktam mērķim</t>
  </si>
  <si>
    <t>Valsts pamatbudžeta iestāžu saņemtie transferti no valsts pamatbudžeta dotācijas no vispārējiem ieņēmumiem</t>
  </si>
  <si>
    <t>Valsts budžeta uzturēšanas izdevumu transferti no valsts pamatbudžeta uz valsts speciālo budžetu</t>
  </si>
  <si>
    <t>2.pielikums</t>
  </si>
  <si>
    <t>2013.gadā</t>
  </si>
  <si>
    <t>2014.gadā</t>
  </si>
  <si>
    <t>2015.gadā</t>
  </si>
  <si>
    <t>Par likumprojektu skaitlisko daļu:</t>
  </si>
  <si>
    <t>31.02.00  Valsts parāda vadība</t>
  </si>
  <si>
    <t xml:space="preserve">80.00.00 Nesadalītais finansējums Eiropas Savienības politiku instrumentu un pārējās ārvalstu finanšu palīdzības projektu un pasākumu īstenošanai </t>
  </si>
  <si>
    <t>03.00.00 Latvijas Nacionālā eiro ieviešanas plāna pasākumi</t>
  </si>
  <si>
    <t>Samazināts finansējums Rīgas pils Priekšpils nomas maksas izdevumu segšanai, ņemot vērā Ministru kabineta 2012.gada 25.oktobra rīkojumu Nr.506 "Grozījumi Ministru kabineta 2010.gada 6.decembra rīkojumā Nr.702 "Par finansējuma piešķiršanu Rīgas pils Priekšpils projekta izdevumu segšanai"", kas paredz precizēt Rīgas pils Priekšpils restaurācijas un rekonstrukcijas darbu pabeigšanas termiņu un attiecīgi arī nomas līguma sākuma termiņu uz 2015.gadu</t>
  </si>
  <si>
    <t>09. Sabiedrisko pakalpojumu regulēšanas komisija</t>
  </si>
  <si>
    <t>01.00.00 Sabiedrisko pakalpojumu regulēšana</t>
  </si>
  <si>
    <t>Maksas pakalpojumu un citu pašu ieņēmumu naudas līdzekļu atlikumu izmaiņas (palielinājums (-) vai samazinājums (+))</t>
  </si>
  <si>
    <t>09.Sabiedrisko pakalpojumu regulēšanas komisija</t>
  </si>
  <si>
    <t>Atbilstoši precizētām prognozēm samazināti pašu ieņēmumi, kas veidojas kā sabiedrisko pakalpojumu sniedzēju valsts nodevas maksājums par sabiedrisko pakalpojumu regulēšanu atkarībā no pakalpojumu sniedzēja iepriekšējā gada neto apgrozījuma regulējamā nozarē. Lai nodrošinātu izdevumu segšanu, kas SPRK nepieciešami 2013.gadā, tam novirzītas plānotās pašu ieņēmumu atlikumu izmaiņas uz 201.01.2013.gadu 200 tūkst.latu apmērā.</t>
  </si>
  <si>
    <t>likumprojektam "Par valsts budžetu 2013. gadam"</t>
  </si>
  <si>
    <t>Ieņēmumi no dividendēm (ieņēmumi no valsts (pašvaldību) kapitāla izmantošanas</t>
  </si>
  <si>
    <t xml:space="preserve">      Subsīdijas, dotācijas un sociālie pabalsti</t>
  </si>
  <si>
    <t xml:space="preserve">         Subsīdijas un dotācijas</t>
  </si>
  <si>
    <t xml:space="preserve">       Valsts budžeta uzturēšanas izdevumu transferti citiem budžetiem noteiktam mērķim</t>
  </si>
  <si>
    <t>likumprojektam "Par vidēja termiņa budžeta ietvaru 2013.-2015. gadam"</t>
  </si>
  <si>
    <t>1. Valsts pamatfunkciju īstenošana</t>
  </si>
  <si>
    <t xml:space="preserve">    Atlīdzība</t>
  </si>
  <si>
    <t xml:space="preserve">        Atalgojums</t>
  </si>
  <si>
    <t xml:space="preserve">     Preces un pakalpojumi</t>
  </si>
  <si>
    <t xml:space="preserve"> Subsīdijas, dotācijas un sociālie pabalsti</t>
  </si>
  <si>
    <t>Kārtējie maksājumi  ES budžetā un starptautiskā sadarbība</t>
  </si>
  <si>
    <t xml:space="preserve">      Pamatkapitāla veidošana</t>
  </si>
  <si>
    <t xml:space="preserve">      Kapitālo izdevumu transferti</t>
  </si>
  <si>
    <t>Valsts budžeta transferti kapitālajiem izdevumiem noteiktam mērķim</t>
  </si>
  <si>
    <t xml:space="preserve">        Valsts budžeta kapitālo izdevumu trasnferti pašvaldībām noteiktam mērķim</t>
  </si>
  <si>
    <t xml:space="preserve">  Finansēšana</t>
  </si>
  <si>
    <t xml:space="preserve">  Naudas līdzekļi</t>
  </si>
  <si>
    <t>Maksas pakalpojumu un citu pašu ieņēmumu naudas līdzekļu atlikumu izmaiņu palielinājums (-) vai samazinājums (+)</t>
  </si>
  <si>
    <t xml:space="preserve">              Valsts budžeta uzturēšanas izdevumu transferti pašvaldībām noteiktam mērķim</t>
  </si>
  <si>
    <t xml:space="preserve">       Pārējie valsts budžeta uzturēšanas izdevumu transferti citiem budžetiem</t>
  </si>
  <si>
    <t xml:space="preserve">            Pārējie valsts budžeta uzturēšanas izdevumu transferti valsts budžeta daļēji finansētām atvasinātajām publiskajām personām un budžeta nefinansētām iestādēm</t>
  </si>
  <si>
    <t xml:space="preserve">        Starptautiskā sadarbība</t>
  </si>
  <si>
    <t xml:space="preserve">          Valsts budžeta uzturēšanas izdevumu trasnferti pašvaldībām noteiktam mērķim</t>
  </si>
  <si>
    <t xml:space="preserve">                Valsts budžeta uzturēšanas izdevumu trasnferti pašvaldībām noteiktam mērķim</t>
  </si>
  <si>
    <t>21 Vides aizsardzības un reģionālās attīstības ministrija</t>
  </si>
  <si>
    <t>31.05.00 Dotācija Autotransporta direkcijai sabiedriskā transporta pakalpojumu sniegšanai</t>
  </si>
  <si>
    <t>31.00.00 Atbalsts plānošanas reģioniem</t>
  </si>
  <si>
    <t xml:space="preserve">         Sociālie pabalsti</t>
  </si>
  <si>
    <t xml:space="preserve">           Valsts budžeta uzturēšanas izdevumu trasnferti pašvaldībām noteiktam mērķim</t>
  </si>
  <si>
    <t>,</t>
  </si>
  <si>
    <t xml:space="preserve">              Valsts budžeta uzturēšanas izdevumu trasnferti pašvaldībām noteiktam mērķim</t>
  </si>
  <si>
    <t xml:space="preserve">               Valsts budžeta uzturēšanas izdevumu trasnferti pašvaldībām noteiktam mērķim</t>
  </si>
  <si>
    <t>74 Gadskārtējā valsts budžeta izpildes procesā pārdalāmais finansējums</t>
  </si>
  <si>
    <t>11. pielikums</t>
  </si>
  <si>
    <t>CIS/00/002  Latvijas Nacionālā eiro ieviešanas plāna pasākumi</t>
  </si>
  <si>
    <t xml:space="preserve">        Valsts budžeta uzturēšanas izdevumu trasnferti pašvaldībām noteiktam mērķim</t>
  </si>
  <si>
    <t>b</t>
  </si>
  <si>
    <t>37. Centrālā zemes komisija</t>
  </si>
  <si>
    <t>01.00.00 Zemes reformas īstenošana Latvijas Republikā</t>
  </si>
  <si>
    <t>Izdevumi kopā</t>
  </si>
  <si>
    <t xml:space="preserve">                Preces un pakalpojumi</t>
  </si>
  <si>
    <t>Valsts pamatbudžeta ieņēmumi</t>
  </si>
  <si>
    <t>Ieņēmumi no Latvijas Bankas maksājuma</t>
  </si>
  <si>
    <t>Pievienotās vērtības nodoklis</t>
  </si>
  <si>
    <t>Ieņēmumi no dividendēm (ieņēmumi no valsts (pašvaldību) kapitāla izmantošanas) (Latvijas Banka)</t>
  </si>
  <si>
    <t>likumprojektam "Par valsts budžetu 2013.gadam"</t>
  </si>
  <si>
    <t>Nodeva par rūpnieciskā īpašuma aizsardzību</t>
  </si>
  <si>
    <t>16.00.00 Patentu valde</t>
  </si>
  <si>
    <t>Patentu valdes administratīvās kapacitātes palielināšanai- Patentu valdes darbinieku atalgojuma palielināšanai vidēji par 8% un piemaksu par personīgo ieguldījumu un kvalitāti vidēji 50 darbiniekiem 20 % apmērā no vidējās mēnešalgas nodrošināšanai, kā arī Apelācijas padomes darbības nodrošināšanai. 
Finansējuma avots: papildu ieņēmumi no nodevas par rūpnieciskā īpašuma aizsardzību.</t>
  </si>
  <si>
    <t>Patentu valdes administratīvās kapacitātes palielināšanai- Patentu valdes darbinieku atalgojuma palielināšanai vidēji par 8% un piemaksu par personīgo ieguldījumu un kvalitāti vidēji 50 darbiniekiem 20 % apmērā no vidējās algas nodrošināšanai, kā arī Apelācijas padomes darbības nodrošināšanai (budžeta programma 16.00.00 "Patentu valde" ).
Finansējuma avots: papildu ieņēmumi no nodevas par rūpnieciskā īpašuma aizsardzību.</t>
  </si>
  <si>
    <t>Neatbalstīt</t>
  </si>
  <si>
    <t>80.00.00 Nesadalītais finansējums Eiropas Savienības politiku instrumentu un pārējās ārvalstu finanšu palīdzības līdzfinansēto projektu un pasākumu īstenošanai</t>
  </si>
  <si>
    <t>62.06.00 Eiropas Reģionālās attīstības fonda (ERAF) projektu un pasākumu īstenošana (2007-2013)</t>
  </si>
  <si>
    <t>Ministriju specifisko informācijas sistēmu pielāgošana euro valūtai</t>
  </si>
  <si>
    <t xml:space="preserve">Ārvalstu finanšu palīdzība iestādes ieņēmumos </t>
  </si>
  <si>
    <t>Valsts pamatbudžeta iestāžu saņemtie transferta pārskaitījumi no citas ministrijas vai centrālās iestādes valsts pamatbudžetā</t>
  </si>
  <si>
    <t>Valsts pamatbudžeta iestāžu saņemtie transferta pārskaitījumi no valsts pamatbudžeta dotācijas no vispārējiem ieņēmumiem</t>
  </si>
  <si>
    <t>Valsts pamatbudžeta finansēto iestāžu saņemtie transferti no citas valsts pamatbudžeta finansētās ministrijas vai centrālās iestādes ārvalstu finanšu palīdzības līdzekļiem</t>
  </si>
  <si>
    <t> Uzturēšanas izdevumu atmaksa valsts budžetam</t>
  </si>
  <si>
    <t>Atmaksa valsts pamatbudžetā par veiktajiem uzturēšanas izdevumiem Eiropas savienības fondu līdzfinansētajos projektos</t>
  </si>
  <si>
    <t>01.01.00 Ministrijas vadība un administrācija</t>
  </si>
  <si>
    <t>08.00.00 Valsts valodas centrs</t>
  </si>
  <si>
    <t>11.00.00 Tiesu ekspertīžu zinātniskā pētniecība</t>
  </si>
  <si>
    <t>43.00.00 Satversmes aizsardzība</t>
  </si>
  <si>
    <t>Satversmes aizsardzības biroja darbības nodrošināšanai.</t>
  </si>
  <si>
    <t>Satversmes aizsardzības biroja darbības nodrošināšanai (budžeta programma 43.00.00 "Satversmes aizsardzība").</t>
  </si>
  <si>
    <t>Pētījuma veikšanai par kadastrālās vērtēšanas modeļu pilnveidošanu atbilstoši Ministru kabineta 2012.gada 18.septembra sēdes protokola Nr.52, 37.§.</t>
  </si>
  <si>
    <t>Pētījuma veikšanai par kadastrālās vērtēšanas modeļu pilnveidošanu atbilstoši Ministru kabineta 2012.gada 18.septembra sēdes protokola Nr.52, 37.§ (budžeta programma 57.00.00 "Valsts zemes dienests").</t>
  </si>
  <si>
    <t xml:space="preserve">Zemes reformas pabeigšanai atbilstoši Ministru kabineta 2012.gada 25.septembra sēdes protokola Nr.53, 48.§ („Grozījumi likumā „Par zemes reformas pabeigšanu lauku apvidos””).
</t>
  </si>
  <si>
    <t>Zemes reformas pabeigšanai atbilstoši Ministru kabineta 2012.gada 25.septembra sēdes protokola Nr.53, 48.§ („Grozījumi likumā „Par zemes reformas pabeigšanu lauku apvidos””) (budžeta programma 57.00.00 "Valsts zemes dienests").</t>
  </si>
  <si>
    <t>Kadastra informācijas sistēmas datu aktualitātes par Kadastra informācijas sistēmā līdz šim nereģistrētajām, bet dabā esošajām būvēm uz pašvaldības deklarācijas pamata nodrošināšanai atbilstoši paplašinātās Ministru kabineta komitejas 2012.gada 24.septembra sēdes protokola Nr.36, 1.§. 1.punktā atbalstītā Ministru kabineta un Latvijas Pašvaldību savienības 2013.gada vienošanās un domstarpību protokola 6.daļas 7.punktu.</t>
  </si>
  <si>
    <t>Kadastra informācijas sistēmas datu aktualitātes par Kadastra informācijas sistēmā līdz šim nereģistrētajām, bet dabā esošajām būvēm uz pašvaldības deklarācijas pamata nodrošināšanai atbilstoši paplašinātās Ministru kabineta komitejas 2012.gada 24.septembra sēdes protokola Nr.36, 1.§. 1.punktā atbalstītā Ministru kabineta un Latvijas Pašvaldību savienības 2013.gada vienošanās un domstarpību protokola 6.daļas 7.punktu (budžeta programma 57.00.00 "Valsts zemes dienests").</t>
  </si>
  <si>
    <t xml:space="preserve">Eiropas ekonomikas zonas finanšu instrumenta un Norvēģijas valdības divpusējā finanšu instrumenta finansētā projekta „Valsts tiesu ekspertīžu biroja kapacitātes palielināšana, nodrošinot atbilstību labas prakses un starptautiskajiem kvalitātes standartiem un stiprinot tiesiskumu Latvijā” ietvaros iegādātās aparatūras ekspertīžu veikšanai apkopei un uzturēšanai. </t>
  </si>
  <si>
    <t>Eiropas ekonomikas zonas finanšu instrumenta un Norvēģijas valdības divpusējā finanšu instrumenta finansētā projekta „Valsts tiesu ekspertīžu biroja kapacitātes palielināšana, nodrošinot atbilstību labas prakses un starptautiskajiem kvalitātes standartiem un stiprinot tiesiskumu Latvijā” ietvaros iegādātās aparatūras ekspertīžu veikšanai apkopei un uzturēšanai (budžeta programmā 11.00.00 "Tiesu ekspertīžu zinātniskā pētniecība").</t>
  </si>
  <si>
    <r>
      <t>Finansējuma pārdale, lai nodrošinātu demarkācijas komisijas darbu atbilstoši informatīvajam ziņojumam "Par Latvijas un Krievijas kopīgās demarkācijas komisijas darba un tās lēmumu īstenošanas finansējumu 2012.-2015.gadam" (Ministru kabineta 2012.gada 14.augusta protokols Nr. 45 27.</t>
    </r>
    <r>
      <rPr>
        <sz val="10"/>
        <rFont val="Times New Roman"/>
        <family val="1"/>
        <charset val="186"/>
      </rPr>
      <t>§)</t>
    </r>
    <r>
      <rPr>
        <i/>
        <sz val="13"/>
        <rFont val="Times New Roman"/>
        <family val="1"/>
        <charset val="186"/>
      </rPr>
      <t>.</t>
    </r>
  </si>
  <si>
    <t>Finansējuma pārdale, lai nodrošinātu demarkācijas komisijas darbu atbilstoši informatīvajam ziņojumam "Par Latvijas un Krievijas kopīgās demarkācijas komisijas darba un tās lēmumu īstenošanas finansējumu 2012.-2015.gadam" (Ministru kabineta 2012.gada 14.augusta protokols Nr. 45 27.§) (budžeta programmā 57.00.00 "Valsts zemes dienests").</t>
  </si>
  <si>
    <t>36.02.00 Apgabaltiesas un rajona (pilsētas) tiesas</t>
  </si>
  <si>
    <t xml:space="preserve">Izdevumiem mācību komandējumam uz Eiropas Cilvēktiesību tiesu Strasbūrā uz vienu gadu, lai nodrošinātu LR tiesu darbības pilnveidi ECT spriedumu kontekstā.
</t>
  </si>
  <si>
    <t>Izdevumiem mācību komandējumam uz Eiropas Cilvēktiesību tiesu Strasbūrā uz vienu gadu, lai nodrošinātu LR tiesu darbības pilnveidi ECT spriedumu kontekstā (budžeta apakšprogramma 36.02.00 "Apgabaltiesas un rajona (pilsētas) tiesas").</t>
  </si>
  <si>
    <t>34.00.00 Probācijas dienests</t>
  </si>
  <si>
    <t xml:space="preserve">Valsts probācijas dienesta funkcijas – izvērtēšanas ziņojuma sniegšana par probācijas klientu – atjaunošanai. Finansējums palielināts sākot ar 2013.gadu sakarā ar to, ka Saeimas Aizsardzības, iekšlietu un korupcijas novēršanas komisija lēma neatbalstīt likumprojektu „Grozījumi Valsts probācijas dienesta likumā” (Komisijas 2012.gada 10.oktobra sēdes protokola Nr.80, 4.punkts) un Saeimas Juridiskās komisija lēma neatbalstīt likumprojektu „Grozījumi Kriminālprocesa likumā” (Komisijas 2012.gada 9.oktobra sēdes protokols Nr.111), kas funkcijas atjaunošanu paredzēja no 2014.gada. Līdz ar šīs funkcijas atjaunošanu Valsts probācijas dienesta darbinieku darba laiks atbildīs Darba likumā noteiktajām 40 stundām nedēļā
</t>
  </si>
  <si>
    <t xml:space="preserve">Valsts probācijas dienesta funkcijas – izvērtēšanas ziņojuma sniegšana par probācijas klientu – atjaunošanai. Finansējums palielināts sākot ar 2013.gadu sakarā ar to, ka Saeimas Aizsardzības, iekšlietu un korupcijas novēršanas komisija lēma neatbalstīt likumprojektu „Grozījumi Valsts probācijas dienesta likumā” (Komisijas 2012.gada 10.oktobra sēdes protokola Nr.80, 4.punkts) un Saeimas Juridiskās komisija lēma neatbalstīt likumprojektu „Grozījumi Kriminālprocesa likumā” (Komisijas 2012.gada 9.oktobra sēdes protokols Nr.111), kas funkcijas atjaunošanu paredzēja no 2014.gada. Līdz ar šīs funkcijas atjaunošanu Valsts probācijas dienesta darbinieku darba laiks atbildīs Darba likumā noteiktajām 40 stundām nedēļā (budžeta programma 34.00.00 "Probācijas dienests").
</t>
  </si>
  <si>
    <t xml:space="preserve">Valsts probācijas dienesta funkcijas – probācijas programmu īstenošana ieslodzījuma vietās– atjaunošanai. Finansējums palielināts sākot ar 2013.gadu, sakarā ar to, ka Saeimas Aizsardzības, iekšlietu un korupcijas novēršanas komisija lēma neatbalstīt likumprojektu „Grozījumi Valsts probācijas dienesta likumā” (Komisijas 2012.gada 10.oktobra sēdes protokola Nr.80, 4.punkts), kas paredzēja funkcijas atjaunošanu no 2015.gada. Funkcijas atjaunošanas nodrošināšanai papildus nepieciešamas 8 amata vietas. </t>
  </si>
  <si>
    <t>Valsts probācijas dienesta funkcijas – probācijas programmu īstenošana ieslodzījuma vietās– atjaunošanai. Finansējums palielināts sākot ar 2013.gadu, sakarā ar to, ka Saeimas Aizsardzības, iekšlietu un korupcijas novēršanas komisija lēma neatbalstīt likumprojektu „Grozījumi Valsts probācijas dienesta likumā” (Komisijas 2012.gada 10.oktobra sēdes protokola Nr.80, 4.punkts), kas paredzēja funkcijas atjaunošanu no 2015.gada. Funkcijas atjaunošanas nodrošināšanai papildus nepieciešamas 8 amata vietas.  (budžeta programma 34.00.00 "Probācijas dienests").</t>
  </si>
  <si>
    <t xml:space="preserve">Ieņēmumu no maksas pakalpojumiem un attiecīgi izdevumu palielinājums saskaņā ar  Spānijas Iekšējā tirgus (dizaina un preču zīmju) harmonizācijas biroja (The Office for Harmonization in the Internal Market (Trade Marks and Designs) finansēto projektu „Kopienas preču zīmju senioritātes datu sinhronizācijas sistēmas izstrāde un ieviešana” un „Dizainparaugu datu izplatīšanas informācijas sistēmas izstrādeun ieviešana” īstenošanu. </t>
  </si>
  <si>
    <t xml:space="preserve">Ieņēmumu no maksas pakalpjumiem un attiecīgi izdevumu palielinājums saskaņā ar  Spānijas Iekšējā tirgus (dizaina un preču zīmju) harmonizācijas biroja (The Office for Harmonization in the Internal Market (Trade Marks and Designs) finansēto projektu „Kopienas preču zīmju senioritātes datu sinhronizācijas sistēmas izstrādi un ieviešanu”un „Dizainparaugu datu izplatīšanas informācijas sistēmas izstrādi un ieviešanu” īstenošanu (budžeta programma 16.00.00 "Patentu valde"). </t>
  </si>
  <si>
    <t>02.00.00 Uzņēmumu reģistrs</t>
  </si>
  <si>
    <t xml:space="preserve">Tālākā laika posmā līdz projekta īstenošanai </t>
  </si>
  <si>
    <r>
      <t xml:space="preserve">Papildu darbu nodrošināšanai Uzņēmumu reģistrā saistībā ar uzņēmumu statūtu, kā arī citu dokumentu grozījumiem, kas nepieciešami pārejai uz Eiropas Savienības vienoto valūtu, </t>
    </r>
    <r>
      <rPr>
        <i/>
        <sz val="10"/>
        <color indexed="8"/>
        <rFont val="Times New Roman"/>
        <family val="1"/>
        <charset val="186"/>
      </rPr>
      <t>atbilstoši Ministru kabineta 2012.gada 17.septembra rīkojumam Nr.438 "Par finansējuma pieškiršanu ministrijām (centrālajām valsts iestādēm) Eiropas Savienības vienotās valūitas ieviešanas izdevumu segšanai" .</t>
    </r>
  </si>
  <si>
    <t>01.00.00 Prokuratūras iestāžu uzturēšana</t>
  </si>
  <si>
    <t>Prokuratūras 406 darbinieku mēnešalgas palielināšanai sakarā ar to, ka Latvijā ir ļoti zema Prokuratūras darbinieku mēnešalga un vidēji sastāda 347,1 lati mēnesī pirms nodokļu nomaksas, kas veido aptuveni 242,9 lati mēnesī pēc nodokļu nomaksas.</t>
  </si>
  <si>
    <t>Prokuratūras 406 darbinieku mēnešalgas palielināšanai sakarā ar to, ka Latvijā ir ļoti zema Prokuratūras darbinieku mēnešalga un vidēji sastāda 347,1 lati mēnesī pirms nodokļu nomaksas, kas veido aptuveni 242,9 lati mēnesī pēc nodokļu nomaksas (budžeta programma 01.00.00 "Prokuratūras iestāžu uzturēšana" ).</t>
  </si>
  <si>
    <t>30. Satversmes tiesa</t>
  </si>
  <si>
    <t>01.00.00 Tiesa</t>
  </si>
  <si>
    <t xml:space="preserve">Ieņēmumu no maksas pakalpojumiem palielinājums sakarā ar Eiropas Padomes komisijas „Par demokrātiju caur tiesībām” (Venēcijas komisijas) maksājumu Satversmes tiesas starptautiskās konferences organizēšanai 2013. gadā un attiecīgi izdevumu palielinājums, lai nodrošinātu dažādu organizatorisku pasākumu (telpu un tulkošanas aprīkojuma īre, konferences materiālu sagatavošana un publicēšana u.tml.) īstenošanu. </t>
  </si>
  <si>
    <t xml:space="preserve">Ieņēmumu no maksas pakalpojumiem palielinājums sakarā ar Eiropas Padomes komisijas „Par demokrātiju caur tiesībām” (Venēcijas komisijas) maksājumu Satversmes tiesas starptautiskās konferences organizēšanai 2013. gadā un attiecīgi izdevumu palielinājums, lai nodrošinātu dažādu organizatorisku pasākumu (telpu un tulkošanas aprīkojuma īre, konferences materiālu sagatavošana un publicēšana u.tml.) īstenošanu (budžeta programma 01.00.00 "Tiesa"). </t>
  </si>
  <si>
    <t xml:space="preserve">Veselības apdrošināšanas Satversmes tiesas darbiniekiem nodrošināšanai (29 darbiniekiem polises 150 latu apmērā).  </t>
  </si>
  <si>
    <t xml:space="preserve">Veselības apdrošināšanas Satversmes tiesas darbiniekiem nodrošināšanai (29 darbiniekiem polises 150 latu apmērā) (budžeta programma 01.00.00 "Tiesa"). </t>
  </si>
  <si>
    <t xml:space="preserve">Atvaļinājuma pabalstu izmaksas 25% apmērā nodrošināšanai Satversmes tiesas darbiniekiem un tiesnešiem.  </t>
  </si>
  <si>
    <t xml:space="preserve">Atvaļinājuma pabalstu izmaksas 25% apmērā nodrošināšanai Satversmes tiesas darbiniekiem un tiesnešiem (budžeta programma 01.00.00 "Tiesa" ).  </t>
  </si>
  <si>
    <t>01.01.00  Centrālais aparāts</t>
  </si>
  <si>
    <t>06.00.00  Latvijas institūts</t>
  </si>
  <si>
    <t>01.04.00  Diplomātiskās misijas ārvalstīs</t>
  </si>
  <si>
    <t>21. Vides aizsardzības un reģionālās attīstības ministrija</t>
  </si>
  <si>
    <t>01.00.00  Nozaru vadība</t>
  </si>
  <si>
    <t xml:space="preserve">Pārējie valsts budžeta uzturēšanas izdevumu transferti valsts budžeta daļēji finansētām atvasinātajām publiskajām personām un budžeta nefinansētām iestādēm </t>
  </si>
  <si>
    <t>Precizēts nosaukums: 24.05.00 Zinātniskā institūta "Nacionālais botāniskais dārzs" valsts funkciju nodrošinājums</t>
  </si>
  <si>
    <t>24.05.00 Zinātniskā institūta "Nacionālais botāniskais dārzs" valsts funkciju nodrošinājums</t>
  </si>
  <si>
    <t>32.00.00  Valsts reģionālās attīstības politikas īstenošana</t>
  </si>
  <si>
    <r>
      <t xml:space="preserve">Paskaidrojums: Izdevumu pārdale 32.00.00. "Valsts reģionālās attīstības politikas īstenošana" progarmmas ietvaros, samazinot preču un pakalpojumu izdevumus un palielinot atlīdzības izdevumus 65 000 latu apmērā, lai nodrošinātu esošo (līdz 2012.gadam izveidoto)valsts informācijas sistēmu administrēšanu un uzturēšanu. </t>
    </r>
    <r>
      <rPr>
        <b/>
        <i/>
        <sz val="10"/>
        <rFont val="Times New Roman"/>
        <family val="1"/>
        <charset val="186"/>
      </rPr>
      <t>VARAM kopējie izdevumi atlīdzībai valsts pamatfunkciju īstenošanai netiek palielināti. Pārdale neietekmē valsts budžeta finansiālo bilanci.</t>
    </r>
  </si>
  <si>
    <t>31.05.00 Dotācija Autotransporta direkcijai sabiedriskā transporta pakalpojumu organizēšana</t>
  </si>
  <si>
    <t>Pārējie valsts budžeta uzturēšanas izdevumu transferti valsts budžeta daļēji finansētām atvasinātajām publiskajām personām un budžeta nefinansētajām iestādēm</t>
  </si>
  <si>
    <t>Pārējie valsts budžeta uzturēšanas izdevumu transferti valsts budžeta daļēji finansētām atvasinātajām publiskajām personām un budžeta nefinansētām iestādēm</t>
  </si>
  <si>
    <t>Valsts budžeta kapitālo izdevumu transferti pašvaldībām noteiktam mērķim</t>
  </si>
  <si>
    <t>03.00.00  Latvijas Nacionālā eiro ieviešanas plāna pasākumi</t>
  </si>
  <si>
    <t>CIS/00/002 „Latvijas Nacionālā eiro ieviešanas plāna pasākumi”</t>
  </si>
  <si>
    <t xml:space="preserve">74. Gadskārtējā valsts budžeta izpildes procesā pārdalāmais finansējums </t>
  </si>
  <si>
    <t>32.00.00 Valsts reģionālās attīstības politikas īstenošana</t>
  </si>
  <si>
    <t xml:space="preserve">74. Gadskārtējā valsts budžeta izpildes procesā pārdalāmais finansējums 
</t>
  </si>
  <si>
    <t>Nodeva par vīzas, uzturēšanās atļaujas  vai Eiropas Kopienas pastāvīgā iedzīvotāja statusa Latvijas Republikā pieprasīšanai nepieciešamo dokumentu izskatīšanu un ar to saistītajiem pakalpojumiem</t>
  </si>
  <si>
    <t>21.Vides aizsardzības un reģionālās attistības ministrija</t>
  </si>
  <si>
    <t>63.06.00 Eiropas Sociālā fonda (ESF) projekti (2007-2013)</t>
  </si>
  <si>
    <t>0101040200  Eiropas Sociālais fonds (ESF) 2007. - 2013.gada programmēšanas periodam</t>
  </si>
  <si>
    <t>Pašvaldību budžeta transferti</t>
  </si>
  <si>
    <t>Valsts budžeta iestāžu saņemtie transferti no pašvaldībām</t>
  </si>
  <si>
    <t>Valsts budžeta iestāžu saņemtie transferti (izņemot atmaksas) no pašvaldībām</t>
  </si>
  <si>
    <t>Valsts budžeta iestāžu saņemtie transferti no savas ministrijas, centrālās valsts iestādes padotībā esošām no valsts budžeta daļēji finansētām atvasinātām publiskām personām un budžeta nefinansētām iestādēm</t>
  </si>
  <si>
    <t xml:space="preserve">   Atmaksa valsts budžetā par veiktajiem kapitālajiem izdevumiem </t>
  </si>
  <si>
    <t>69.06.00 3.mērķa  "Eiropas teritoriālā sadarbība" pārrobežu sadarbības programmu finansētie projekti (2007-2013)</t>
  </si>
  <si>
    <t>0101100000 3.mērķis "Eiropas teritoriālā sadarbība"</t>
  </si>
  <si>
    <t xml:space="preserve">69.07.00 Pārrobežu sadarbības programmu darbības nodrošināšana, projekti un pasākumi (2007-2013) </t>
  </si>
  <si>
    <t xml:space="preserve">Kārtējie maksājumi Eiropas Savienības budžetā un starptautiskā sadarbība </t>
  </si>
  <si>
    <t>71.06.00 Eiropas Ekonomikas zonas un Norvēģijas finanšu instrumentu finansēto programmu, projektu un pasākumu īstenošana</t>
  </si>
  <si>
    <r>
      <t xml:space="preserve">44.pants. </t>
    </r>
    <r>
      <rPr>
        <sz val="12"/>
        <rFont val="Times New Roman"/>
        <family val="1"/>
        <charset val="186"/>
      </rPr>
      <t>Noteikt, ka kārtību, kādā Vides aizsardzības un reģionālās attīstības ministrijas programmas 30.00.00 „Pašvaldību attīstības nacionālie atbalsta instrumenti” ietvaros paredzētā apropriācija 316 975 latu apmērā piešķirama pašvaldību publiskajām bibliotēkām bezmaksas interneta un datoru izmantošanai, nosaka Ministru kabinets.</t>
    </r>
  </si>
  <si>
    <t>Lai nodrošinātu pašvaldību bibliotēku lietotājiem bezmaksas pieeju internetam un vispārpieejamiem elektroniskās informācijas resursiem, nepieciešams vienkāršot samaksas procedūru, pārskaitot valsts budžeta līdzekļus uzreiz pakalpojuma piegādātājam, nevis pašvaldībām.</t>
  </si>
  <si>
    <t>22.12.00 Nacionālo bruņoto spēku uzturēšana</t>
  </si>
  <si>
    <t>22.10.00 Starptautisko operāciju un Nacionālo bruņoto spēku personālsastāva centralizētais atalgojums</t>
  </si>
  <si>
    <t xml:space="preserve">Atbalstīt </t>
  </si>
  <si>
    <t>Apakšprogrammā 22.12.00 "Nacionālo bruņoto spēku uzturēšana" samazināti izdevumi precēm un pakalpojumiem, kas tika paredzēti starptautisko operāciju uzturēšanai, un apakšprogrammā 22.10.00 "Starptautisko operāciju un Nacionālo bruņoto spēku personālsastāva centralizētais atalgojums" palielināti izdevumi atlīdzībai piemaksām par gaisa kuģa apkalpes locekļa dienesta pienākumu pildīšanu uz gaisa kuģa un par speciālo operāciju veikšanu (Ministru kabineta 09.10.2012. sēdes prot. Nr.56 25.§ 2.punkts).</t>
  </si>
  <si>
    <t>E pasts: laura.indriksone@mod.gov.lv</t>
  </si>
  <si>
    <t>Piezīme. *Dokumenta rekvizītu "paraksts" neaizpilda, ja elektroniskais dokuments ir sagatavots atbilstoši normatīvajiem aktiem par elektronisko dokumentu noformēšanu.</t>
  </si>
  <si>
    <t>Apakšprogrammā 22.12.00 "Nacionālo bruņoto spēku uzturēšana" samazināti izdevumi precēm un pakalpojumiem, kas tika paredzēti starptautisko operāciju uzturēšanai, un apakšprogrammā 22.10.00 "Starptautisko operāciju un Nacionālo bruņoto spēku personālsastāva centralizētais atalgojums" palielināti izdevumi atlīdzībai piemaksām par gaisa kuģa apkalpes locekļa dienesta pienākumu pildīšanu uz gaisa kuģa un par speciālo operāciju veikšanu (Ministru kabineta 09.10.2012. sēdes prot. Nr.56 25.§ 2.punkts)</t>
  </si>
  <si>
    <t>30.00.00. Valsts aizsardzības politikas realizācija</t>
  </si>
  <si>
    <t>Programmā 30.00.00 "Valsts aizsardzības politikas realizācija" samazināti izdevumi starptautiskajai sadarbībai un attiecīgi palielināti izdevumi subsīdijām un dotācijām pārskaitīšanai Latvijas Transatlantiskajai ogranizācijai darbības uzturēšanai un Rīgas Konferences organizēšanai 2013.gadā</t>
  </si>
  <si>
    <t>64. Dotācija pašvaldībām  (iesniegusi Finanšu ministrija)</t>
  </si>
  <si>
    <t>74.Gadskārtējā valsts budžeta izpildes procesā pārdalāmais finansējums</t>
  </si>
  <si>
    <t>31.01.00 Budžeta izpilde</t>
  </si>
  <si>
    <t xml:space="preserve">  0600000000 Citas ilgtermiņa saistības</t>
  </si>
  <si>
    <t>Procentu izdevumi</t>
  </si>
  <si>
    <t>Kārtējie maksājumi Eiropas Savienības budžetā</t>
  </si>
  <si>
    <t>Aizdevumi</t>
  </si>
  <si>
    <t>Naudas līdzekļu aizdevumiem atlikumu izmaiņas palielinājums (-) vai samazinājums (+)</t>
  </si>
  <si>
    <t>Akcijas un cita līdzdalība komersantu pašu kapitālā</t>
  </si>
  <si>
    <t>41.03.00 Iemaksas starptautiskajās organizācijās</t>
  </si>
  <si>
    <t xml:space="preserve">  0400000000 Maksājumi starptautiskajās institūcijās un programmās</t>
  </si>
  <si>
    <t>31.02.00 Valsts parāda vadība</t>
  </si>
  <si>
    <t xml:space="preserve">   0300000000 Maksājumi par aizņēmumiem un kredītiem</t>
  </si>
  <si>
    <t>Valsts budžeta ieņēmumi</t>
  </si>
  <si>
    <t>Nodokļi par pakalpojumiem un precēm</t>
  </si>
  <si>
    <t>04.Korupcijas novēršanas un apkarošanas birojs</t>
  </si>
  <si>
    <t>39.02.00 Izložu un azartspēļu organziēšanas un norises uzraudzība</t>
  </si>
  <si>
    <t>projekts "Dotācija VAS "VNĪ" Muzeju krātuvju kompleksa būvniecība Pulka iela 8, Rīgā (attīstības I posms - būvniecības I kārta muzeju krātuvju korpusa un komunikāciju izbūve)"</t>
  </si>
  <si>
    <t>74.Finanšu ministrija</t>
  </si>
  <si>
    <t>70.06.00 Citi Eiropas Savienības politiku instrumentu finansētie projekti un pasākumi</t>
  </si>
  <si>
    <t>0101990000 Nesadalītais finansējums Eiropas Savienības politiku instrumentiem un pārējai ārvalstu finanšu palīdzībai</t>
  </si>
  <si>
    <t xml:space="preserve">     0101110000 Citi Eiropas Savienības politiku instrumentinanšu instrumenta finansētie projekti</t>
  </si>
  <si>
    <t>Atmaksa valsts budžetā par veiktajiem kapitālajiem izdevumiem</t>
  </si>
  <si>
    <t>73.08.00 Valsts ieņēmumu dienesta īstenotie projekti finansiālo interešu aizsardzības jomā</t>
  </si>
  <si>
    <t xml:space="preserve"> 0101120300 Citi ārvalstu finanšu palīdzības līdzfinansētie projekti</t>
  </si>
  <si>
    <t>Hercule II un Pericles programmas projekts "Atbalsts tehniskā aprīkojuma iegādei"</t>
  </si>
  <si>
    <t xml:space="preserve">   0101990000 Nesadalītais finansējums Eiropas Savienības politiku instrumentiem un pārējai ārvalstu finanšu palīdzībai</t>
  </si>
  <si>
    <t>Priekšlikums paredz papildināt likumprojekta 42.pantu ar Noziedzīgi iegūtu līdzekļu legalizācijas novēršanas  dienestu, kura amatpersonas (darbinieki), pildot savus pienākumus, ik gadu aptur darbības ar finanšu  līdzekļiem vairāku miljonu latu apmērā, kā rezultātā ik gadu notiek noziedzīgi iegūtu  līdzekļu  konfiskācija, kas ievērojami papildina Latvijas valsts budžeta  ieņēmumus. Līdz ar to arī Noziedzīgi iegūtu līdzekļu legalizācijas novēršanas dienesta amatpersonas (darbinieki) pēc būtības sekmē ēnu ekonomikas apkarošanu un godīgas konkurences veicināšanu. Tādējādi nepieciešams paredzēt iespēju 2013.gadā motivēt arī Noziedzīgi iegūtu līdzekļu legalizācijas novēršanas dienesta amatpersonas (darbiniekus), kuras iesaistītas ēnu ekonomikas apkarošanas pasākumu īstenošanā. Lai nodrošinātu finansējumu amatpersonu (darbinieku)  motivēšanai, paredzēta iespēja no valsts budžetā plānoto nodokļu ieņēmumu pārpildes (nepārsniedzot 5% no pārpildes ) novirzīt 0,5 procentus Prokuratūrai (Noziedzīgi iegūtu līdzekļu legalizācijas novēršanas dienestam), attiecīgi samazinot Finanšu ministrijai (Valsts ieņēmumu dienestam) novirzāmo finansējuma apjomu no 80 uz 79,5%.</t>
  </si>
  <si>
    <t>Pamatojums šāda panta iekļaušanai likumprojektā: Ministru kabineta 2012.gada 17.septembra rīkojuma Nr.438 "Par finansējuma piešķiršanu ministrijām (centrālajām valsts iestādēm) Eiropas Savienības vienotās valūtas ieviešanas izdevumu segšanai" 10.punkts</t>
  </si>
  <si>
    <t>45.01.00 Veselības aprūpes finansējuma administrēšana un ekonomiskā novērtēšana</t>
  </si>
  <si>
    <t>Ieņēmumi no maksas pakalpojumiem un citi pašu ieņēmumi - kopā</t>
  </si>
  <si>
    <t xml:space="preserve">0600000000 Citas ilgtermiņa saistības </t>
  </si>
  <si>
    <t>Projekts CIS/00/002 "Latvijas Nacionālā eiro ieviešanas plāna pasākumi"</t>
  </si>
  <si>
    <t xml:space="preserve">Veikta līdzekļu pārdale no 74.resora "Gadskārtējā valsts budžeta izpildes procesā pārdalāmais finansējums" programmas 03.00.00 "Latvijas Nacionālā eiro ieviešanas plāna pasākumi" Veselības ministrijas apakšprogrammai 45.01.00 "Veselības aprūpes finansējuma administrēšana un ekonomiskā novērtēšana", lai Nacionālais veselības dienests nodrošinātu veselības aprūpes vadības informācijas sistēmas (VIS) pielāgošanu eiro valūtas ieviešanai atbilstoši Ministru kabineta 2012.gada 18.septembra rīkojuma Nr.440 (protokols Nr.51, 12.§) 5.punktam. </t>
  </si>
  <si>
    <t xml:space="preserve">Veikta līdzekļu pārdale no 74.resora "Gadskārtējā valsts budžeta izpildes procesā pārdalāmais finansējums" programmas 03.00.00 "Latvijas Nacionālā eiro ieviešanas plāna pasākumi" Veselības ministrijas pamatfunkciju īstenošanai (apakšprogrammai 45.01.00 "Veselības aprūpes finansējuma administrēšana un ekonomiskā novērtēšana"), lai Nacionālais veselības dienests nodrošinātu veselības aprūpes vadības informācijas sistēmas (VIS) pielāgošanu eiro valūtas ieviešanai atbilstoši Ministru kabineta 2012.gada 18.septembra rīkojuma Nr.440 (protokols Nr.51, 12.§) 5.punktam. </t>
  </si>
  <si>
    <t>45.02.00 Ārstniecības riska fonda darbības nodrošināšana</t>
  </si>
  <si>
    <t xml:space="preserve">Ieņēmumi no maksas pakalpojumiem un citi pašu ieņēmumi - kopā </t>
  </si>
  <si>
    <r>
      <t>Veselības ministrijas apakšprogrammā 45.02.00 "Ārstniecības riska fonda darbības nodrošināšana" samazināti izdevumi, ņemot vērā, ka izmaksas pacientiem par viņa dzīvībai vai veselībai nodarīto kaitējumu, kā arī par morālo kaitējumu, kuru ar savu darbību vai bezdarbību nodarījušas ārstniecības iestādē strādājošās ārstniecības personas ārstniecības laikā, no Ārstniecības riska fonda līdzekļiem tiks izmaksātas sākot ar 2014.gada 1.maiju atbilstoši likumprojektā "Grozījumi Pacientu tiesību likumā" paredzētajam (atbalstīts MK 28.08.2012. sēdē (prot.Nr.49, 53.</t>
    </r>
    <r>
      <rPr>
        <sz val="10"/>
        <rFont val="Times New Roman"/>
        <family val="1"/>
        <charset val="186"/>
      </rPr>
      <t>§</t>
    </r>
    <r>
      <rPr>
        <i/>
        <sz val="10"/>
        <rFont val="Times New Roman"/>
        <family val="1"/>
        <charset val="186"/>
      </rPr>
      <t>), virzīts izskatīšanai Saeimā 2.lasījumā 2013.gada budžeta likumprojektu paketē), jo nepieciešams laiks pacientu sūdzību izskatīšanai Veselības inspekcijā un slēdzienu sagatavošanai. Apakšprogrammas ieņēmumos plānoti ārstniecības iestāžu veiktie riska maksājumi par ārstniecības iestādēs strādājošajām ārstniecības personām no 2013.gada 25.oktobra, kas veidos maksas pakalpojumu un citu pašu ieņēmumu naudas līdzekļu atlikumu uz 2013.gada beigām, kas tiks izmantots sākot ar 2014.gada 1.maiju.</t>
    </r>
  </si>
  <si>
    <r>
      <t>Veselības ministrijas pamatfunkciju īstenošanai samazināti izdevumi (apakšprogrammā 45.02.00 "Ārstniecības riska fonda darbības nodrošināšana"), ņemot vērā, ka izmaksas pacientiem par viņa dzīvībai vai veselībai nodarīto kaitējumu, kā arī par morālo kaitējumu, kuru ar savu darbību vai bezdarbību nodarījušas ārstniecības iestādē strādājošās ārstniecības personas ārstniecības laikā, no Ārstniecības riska fonda līdzekļiem tiks izmaksātas sākot ar 2014.gada 1.maiju atbilstoši likumprojektā "Grozījumi Pacientu tiesību likumā" paredzētajam (atbalstīts MK 28.08.2012. sēdē (prot.Nr.49, 53.</t>
    </r>
    <r>
      <rPr>
        <sz val="10"/>
        <rFont val="Times New Roman"/>
        <family val="1"/>
        <charset val="186"/>
      </rPr>
      <t>§</t>
    </r>
    <r>
      <rPr>
        <i/>
        <sz val="10"/>
        <rFont val="Times New Roman"/>
        <family val="1"/>
        <charset val="186"/>
      </rPr>
      <t>), virzīts izskatīšanai Saeimā 2.lasījumā 2013.gada budžeta likumprojektu paketē), jo nepieciešams laiks pacientu sūdzību izskatīšanai Veselības inspekcijā un slēdzienu sagatavošanai. Apakšprogrammas ieņēmumos plānoti ārstniecības iestāžu veiktie riska maksājumi par ārstniecības iestādēs strādājošajām ārstniecības personām no 2013.gada 25.oktobra, kas veidos maksas pakalpojumu un citu pašu ieņēmumu naudas līdzekļu atlikumu uz 2013.gada beigām, kas tiks izmantots sākot ar 2014.gada 1.maiju.</t>
    </r>
  </si>
  <si>
    <t>48.00.00 Medikamentu un medicīnas preču novērtēšana un reģistrācija</t>
  </si>
  <si>
    <t xml:space="preserve">Veselības ministrijas programmā 48.00.00 "Medikamentu un medicīnas preču novērtēšana un reģistrācija" samazināti Zāļu valsts aģentūras ieņēmumi no maksas pakalpojumiem un citi pašu ieņēmumi un tiem atbilstošie izdevumi (programmu likvidējot) atbilstoši Ministru kabineta 2012.gada 21.augusta sēdes protokola Nr.48, 36.§ 4.punktam, ka Zāļu valsts aģentūra ar 2013.gada 1.janvāri darbojas saskaņā ar Publisko aģentūru likuma prasībām.  </t>
  </si>
  <si>
    <t xml:space="preserve">Veselības ministrijas pamatfunkciju īstenošanai 2013.-2015.gadā samazināti Zāļu valsts aģentūras ieņēmumi no maksas pakalpojumiem un citi pašu ieņēmumi un tiem atbilstošie izdevumi (programmā 48.00.00 "Medikamentu un medicīnas preču novērtēšana un reģistrācija", programmu likvidējot) atbilstoši Ministru kabineta 2012.gada 21.augusta sēdes protokola Nr.48, 36.§ 4.punktam, ka Zāļu valsts aģentūra ar 2013.gada 1.janvāri darbojas saskaņā ar Publisko aģentūru likuma prasībām.  </t>
  </si>
  <si>
    <t>46.03.00 Slimību profilakses nodrošināšana</t>
  </si>
  <si>
    <t xml:space="preserve">Veselības ministrijas apakšprogrammā 33.01.00 "Ārstniecība" samazināti izdevumi subsīdijām un dotācijām un apakšprogrammā 46.03.00 "Slimību profilakses nodrošināšana" palielināti izdevumi precēm un pakalpojumiem, lai Slimību profilakses un kontroles centrs nodrošinātu  HIV profilakses punktiem nepieciešamo zāļu iepirkšanu (40 000 lati) un līgumu slēgšanu par laboratoriskiem izmeklējumiem, tai skaitā par laboratoriskiem izmeklējumiem infekcijas slimību perēkļos un retu infekcijas slimību perēkļos (38 000 lati) un par kontaktpersonu laboratoriskiem (bakterioloģiskiem) izmeklējumiem infekcijas slimību perēkļos (28 352 lati). 
Pārdale ir nepieciešama, ņemot vērā, ka v/a "Latvijas infektoloģijas centrs" finansējums laboratoriskajiem izmeklējumiem netika atsevišķi uzskaitīts un līdz ar to reorganizācijas procesā viss finansējums ārstniecības nodrošināšanai (tai skaitā laboratoriskiem izmeklējumiem) tika pārdalīts apakšprogrammai 33.01.00, lai Nacionālais veselības dienests no 01.04.2012 varētu slēgt līgumus ar SIA "Rīgas Austrumu klīniskā universitātes slimnīca" par veselības aprūpes pakalpojumu nodrošināšanu. Finansējuma apmērs norādīts atbilstoši Slimību profilakses un kontroles centra veiktajiem aprēķiniem par nepieciešamo finansējumu laboratoriskajiem izmeklējumiem, lai īstenotu uzdevumu atbilstoši Slimību profilakses un kontroles centra nolikumam - nodrošināt infekcijas slimību gadījumu un uzliesmojumu epidemioloģisko izmeklēšanu un pretepidēmijas pasākumu organizēšanu infekcijas slimību perēkļos, veikt epidemioloģisko datu analīzi, riska novērtēšanu, kā arī piedalīties ārkārtas situāciju pārvaldīšanā un epidēmijas (pandēmijas) draudu novēršanā.
</t>
  </si>
  <si>
    <t xml:space="preserve">Veselības ministrijas valsts pamatfunkciju īstenošanai 2013.-2015.gadā veikta līdzekļu pārdale starp izdevumu kodiem atbilstoši ekonomiskajām kategorijām, samazinot izdevumus subsīdijām un dotācijām (apakšprogrammā 33.01.00 "Ārstniecība") un palielinot izdevumus precēm un pakalpojumiem (apakšprogrammā 46.03.00 "Slimību profilakses nodrošināšana"), lai Slimību profilakses un kontroles centrs nodrošinātu  HIV profilakses punktiem nepieciešamo zāļu iepirkšanu (40 000 lati) un līgumu slēgšanu par laboratoriskiem izmeklējumiem, tai skaitā par laboratoriskiem izmeklējumiem infekcijas slimību perēkļos un retu infekcijas slimību perēkļos (38 000 lati) un par kontaktpersonu laboratoriskiem (bakterioloģiskiem) izmeklējumiem infekcijas slimību perēkļos (28 352 lati). 
Pārdale ir nepieciešama, ņemot vērā, ka v/a "Latvijas infektoloģijas centrs" finansējums laboratoriskajiem izmeklējumiem netika atsevišķi uzskaitīts un līdz ar to reorganizācijas procesā viss finansējums ārstniecības nodrošināšanai (tai skaitā laboratoriskiem izmeklējumiem) tika pārdalīts apakšprogrammai 33.01.00, lai Nacionālais veselības dienests no 01.04.2012 varētu slēgt līgumus ar SIA "Rīgas Austrumu klīniskā universitātes slimnīca" par veselības aprūpes pakalpojumu nodrošināšanu. Finansējuma apmērs norādīts atbilstoši Slimību profilakses un kontroles centra veiktajiem aprēķiniem par nepieciešamo finansējumu laboratoriskajiem izmeklējumiem, lai īstenotu uzdevumu atbilstoši Slimību profilakses un kontroles centra nolikumam - nodrošināt infekcijas slimību gadījumu un uzliesmojumu epidemioloģisko izmeklēšanu un pretepidēmijas pasākumu organizēšanu infekcijas slimību perēkļos, veikt epidemioloģisko datu analīzi, riska novērtēšanu, kā arī piedalīties ārkārtas situāciju pārvaldīšanā un epidēmijas (pandēmijas) draudu novēršanā.
</t>
  </si>
  <si>
    <t>39.03.00 Asins un asins komponentu nodrošināšana</t>
  </si>
  <si>
    <t>Veselības ministrijas apakšprogrammā 33.01.00 "Ārstniecība" samazināti izdevumi subsīdijām un dotācijām un apakšprogrammā 39.03.00 "Asins un asins komponentu nodrošināšana" palielināti izdevumi precēm un pakalpojumiem, lai Valsts asinsdonoru centrs nodrošinātu maksājumus SIA "Rīgas Austrumu klīniskā universitātes slimnīca" par asins laboratoriskajiem izmeklējumiem, tai skaitā: 1) hepatītu diagnostikai: Anti-HCV, Anti-HCV (WB apstiprinošais tests), HCV RNS (PĶR); 2) HIV/AIDS diagnostikai: Anti-HIV 1, HIV 2 + HIV Ag ELISA, HIV 1 Ag (IFA), Antivielas pret HIV 1 vai HIV 2 (apstiprinošais tests) un HIV 1 RNS kvantitatīvi (HIV slodze). Finansējuma apmērs norādīts atbilstoši 2011.gadā v/a "Latvijas infektoloģijas centrs" faktiski veiktajam laboratorisko asins izmeklējumu apjomam un Ministru kabineta noteikumu Nr.1046 "Veselības aprūpes organizēšanas un finansēšanas kārtība" 18.pielikumā norādītajiem tarifiem.
Pārdale nepieciešama, jo līdz v/a "Latvijas infektoloģijas centrs" reorganizācijai  (2012.gada 1.aprīlis) finansējums minētajiem izmeklējumiem bija plānots iestādei budžeta apakšprogrammā 39.01.00 un reorganizācijas procesā tika pārdalīts apakšprogrammai 33.01.00, lai nodrošinātu no v/a "Latvijas infektoloģijas centrs" pārņemto infekcijas slimību specifiskās diagnostikas, ārstēšanas, profilakses, metodoloģijas un klīnisko pētījumu funkciju īstenošanu SIA "Rīgas Austrumu klīniskā universitātes slimnīca", savukārt 2013.gadā līdzekļi minēto izmeklējumu veikšanai ir nepieciešami Valsts asinsdonoru centram, lai slēgtu līgumus par asins laboratoriskajiem pakalpojumiem ar SIA "Rīgas Austrumu klīniskā universitātes slimnīca".</t>
  </si>
  <si>
    <t>Veselības ministrijas valsts pamatfunkciju īstenošanai 2013.-2015.gadā veikta līdzekļu pārdale starp izdevumu kodiem atbilstoši ekonomiskajām kategorijām, samazinot izdevumus subsīdijām un dotācijām (apakšprogrammā 33.01.00 "Ārstniecība") un palielinot izdevumus precēm un pakalpojumiem (apakšprogrammā 39.03.00 "Asins un asins komponentu nodrošināšana"), lai Valsts asinsdonoru centrs nodrošinātu maksājumus SIA "Rīgas Austrumu klīniskā universitātes slimnīca" par asins laboratoriskajiem izmeklējumiem, tai skaitā: 1) hepatītu diagnostikai: Anti-HCV, Anti-HCV (WB apstiprinošais tests), HCV RNS (PĶR); 2) HIV/AIDS diagnostikai: Anti-HIV 1, HIV 2 + HIV Ag ELISA, HIV 1 Ag (IFA), Antivielas pret HIV 1 vai HIV 2 (apstiprinošais tests) un HIV 1 RNS kvantitatīvi (HIV slodze). Finansējuma apmērs norādīts atbilstoši 2011.gadā v/a "Latvijas infektoloģijas centrs" faktiski veiktajam laboratorisko asins izmeklējumu apjomam un Ministru kabineta noteikumu Nr.1046 "Veselības aprūpes organizēšanas un finansēšanas kārtība" 18.pielikumā norādītajiem tarifiem.
Pārdale nepieciešama, jo līdz v/a "Latvijas infektoloģijas centrs" reorganizācijai  (2012.gada 1.aprīlis) finansējums minētajiem izmeklējumiem bija plānots iestādei budžeta apakšprogrammā 39.01.00 un reorganizācijas procesā tika pārdalīts apakšprogrammai 33.01.00, lai nodrošinātu no v/a "Latvijas infektoloģijas centrs" pārņemto infekcijas slimību specifiskās diagnostikas, ārstēšanas, profilakses, metodoloģijas un klīnisko pētījumu funkciju īstenošanu SIA "Rīgas Austrumu klīniskā universitātes slimnīca", savukārt 2013.gadā un turpmākajos gados līdzekļi minēto izmeklējumu veikšanai ir nepieciešami Valsts asinsdonoru centram, lai slēgtu līgumus par asins laboratoriskajiem pakalpojumiem ar SIA "Rīgas Austrumu klīniskā universitātes slimnīca".</t>
  </si>
  <si>
    <t>Veselības ministrijas apakšprogrammā 33.01.00 "Ārstniecība" samazināti izdevumi subsīdijām un dotācijām un apakšprogrammā 33.04.00 "Centralizēta medikamentu un materiālu iegāde" palielināti izdevumi subsīdijām un dotācijām, lai Nacionālais veselības dienests atbilstoši Ministru kabineta 2012.gada 25.septembra noteikumiem Nr.654 "Grozījumi Ministru kabineta 2006.gada 19.decembra noteikumos Nr.1046 "Veselības aprūpes organizēšanas un finansēšanas kārtība"" nodrošinātu imūnbioloģisko preparātu centralizētu iepirkumu atbilstoši 2012.gada izpildes prognozei, paredzot iepirkt preparāta "Rabies serum (200-400 IU/ml)" 807 ampulas par 50 398 latiem (vienas ampulas cena 62,45 lati). Minēto līdzekļu pārdali iespējams nodrošināt no apakšprogrammas 33.01.00, ņemot vērā, ka saistībā ar minētā seruma iegādi pacientiem tiks savlaicīgi nodrošināta nepieciešamo imūnbioloģisko preparātu pieejamība, līdz ar to prognozējot, ka attiecīgi samazināsies ambulatoro veselības aprūpes pakalpojumu skaits dienas stacionāros par 1 243 pakalpojumiem (viena ambulatorā pakalpojuma vidējā cena 40,545 lati). 
Minētā līdzekļu pārdale attiecināma arī uz 2014. un 2015.gadu. Ņemot vērā, ka tiek veikta iekšējā līdzekļu pārdale starp Veselības ministrijas budžeta apakšprogrammām un izdevumiem subsīdijām un dotācijām, netiek ietekmēts pirmajā lasījumā pieņemtajā likumprojektā „Par vidēja termiņa budžeta ietvaru 2013.- 2015.gadam” plānotais Veselības ministrijai maksimāli pieļaujamais valsts budžeta izdevumu apjoms subsīdijām un dotācijām.</t>
  </si>
  <si>
    <t>33.12.00 Reto slimību medikamentozā ārstēšana bērniem</t>
  </si>
  <si>
    <t xml:space="preserve">Veselības ministrijas apakšprogrammā 45.01.00 "Veselības aprūpes finansējuma administrēšana un ekonomiskā novērtēšana" samazināti ieņēmumi no maksas pakalpojumiem un citi pašu ieņēmumi un tiem atbilstošie izdevumi Nacionālajam veselības dienestam saistībā ar zāļu vai medicīnisko ierīču reģistrācijas apliecības turētāju vai vairumtirgotāju (turpmāk - iesniedzēju) atbrīvošanu no gada maksas par zāļu un medicīnisko ierīču uzturēšanu kompensējamo zāļu sarakstā (525 lati par vienu medikamentu), plānojot samazināt medikamentu skaitu par 20 medikamentiem iekļaušanai kompensējamo zāļu sarakstā, jo atbilstoši Ministru kabineta 2012.gada 9.oktobra noteikumu Nr.701 "Grozījumi Ministru kabineta 2006.gada 31.oktobra noteikumos Nr.899 "Ambulatorajai ārstēšanai paredzēto zāļu un medicīnisko ierīču iegādes izdevumu kompensācijas kārtība"" 1.3.apakšpunktam paredzēts kompensācijas kārtības ietvaros palielināt zāļu un medicīnisko ierīču apgrozījuma apmēru no 1 500 latiem līdz 2 000 latiem iepriekšējā gadā, kuru nepārsniedzot, iesniedzējs var tikt atbrīvots no gada maksas par zāļu un medicīnisko ierīču uzturēšanu kompensējamo zāļu sarakstā.
</t>
  </si>
  <si>
    <t xml:space="preserve">Veselības ministrijas pamatfunkciju īstenošanai 2013.-2015.gadā samazināti ieņēmumi no maksas pakalpojumiem un citi pašu ieņēmumi un tiem atbilstošie izdevumi (apakšprogrammā 45.01.00 "Veselības aprūpes finansējuma administrēšana un ekonomiskā novērtēšana") Nacionālajam veselības dienestam saistībā ar zāļu vai medicīnisko ierīču reģistrācijas apliecības turētāju vai vairumtirgotāju (turpmāk - iesniedzēju) atbrīvošanu no gada maksas par zāļu un medicīnisko ierīču uzturēšanu kompensējamo zāļu sarakstā (525 lati par vienu medikamentu), plānojot samazināt medikamentu skaitu par 20 medikamentiem iekļaušanai kompensējamo zāļu sarakstā, jo atbilstoši Ministru kabineta 2012.gada 9.oktobra noteikumu Nr.701 "Grozījumi Ministru kabineta 2006.gada 31.oktobra noteikumos Nr.899 "Ambulatorajai ārstēšanai paredzēto zāļu un medicīnisko ierīču iegādes izdevumu kompensācijas kārtība"" 1.3.apakšpunktam paredzēts kompensācijas kārtības ietvaros palielināt zāļu un medicīnisko ierīču apgrozījuma apmēru no 1 500 latiem līdz 2 000 latiem iepriekšējā gadā, kuru nepārsniedzot, iesniedzējs var tikt atbrīvots no gada maksas par zāļu un medicīnisko ierīču uzturēšanu kompensējamo zāļu sarakstā.
</t>
  </si>
  <si>
    <t xml:space="preserve">Veselības ministrijas apakšprogrammā 33.03.00 "Kompensējamo medikamentu un materiālu apmaksāšana" palielināti ieņēmumi no maksas pakalpojumiem un citi pašu ieņēmumi un tiem atbilstošie izdevumi Nacionālajam veselības dienestam, jo atbilstoši Ministru kabineta 2012.gada 9.oktobra noteikumu Nr.701 "Grozījumi Ministru kabineta 2006.gada 31.oktobra noteikumos Nr.899 "Ambulatorajai ārstēšanai paredzēto zāļu un medicīnisko ierīču iegādes izdevumu kompensācijas kārtība"" 1.6. un 1.15.apakšpunktam paredzēts, ka zāļu individuālās kompensācijas gadījumos pacienta līdzmaksājumu var segt arī trešā persona (iesniedzējs vai cita juridiskā vai fiziskā persona), kas noslēgusi līgumu ar Nacionālo veselības dienestu par finansiālu līdzdalību kompensācijas nodrošināšanā konkrētam pacientam, ja ārstēšanas kursa kopējās izmaksas gadā pārsniedz 10 000 latu, kā arī par zāļu piegādi aptiekai vai ārstniecības iestādei konkrētam pacientam. 
</t>
  </si>
  <si>
    <t xml:space="preserve">Veselības ministrijas pamatfunkciju īstenošanai 2013.-2015.gadā palielināti ieņēmumi no maksas pakalpojumiem un citi pašu ieņēmumi un tiem atbilstošie izdevumi (apakšprogrammā 33.03.00 "Kompensējamo medikamentu un materiālu apmaksāšana") Nacionālajam veselības dienestam, jo atbilstoši Ministru kabineta 2012.gada 9.oktobra noteikumu Nr.701 "Grozījumi Ministru kabineta 2006.gada 31.oktobra noteikumos Nr.899 "Ambulatorajai ārstēšanai paredzēto zāļu un medicīnisko ierīču iegādes izdevumu kompensācijas kārtība"" 1.6. un 1.15.apakšpunktam paredzēts, ka zāļu individuālās kompensācijas gadījumos pacienta līdzmaksājumu var segt arī trešā persona (iesniedzējs vai cita juridiskā vai fiziskā persona), kas noslēgusi līgumu ar Nacionālo veselības dienestu par finansiālu līdzdalību kompensācijas nodrošināšanā konkrētam pacientam, ja ārstēšanas kursa kopējās izmaksas gadā pārsniedz 10 000 latu, kā arī par zāļu piegādi aptiekai vai ārstniecības iestādei konkrētam pacientam. 
</t>
  </si>
  <si>
    <t xml:space="preserve">Veselības ministrijas apakšprogrammā 46.03.00 "Slimību profilakses nodrošināšana" palielināti ieņēmumi no maksas pakalpojumiem un citi pašu ieņēmumi un tiem atbilstošie izdevumi, jo plānots, ka Slimību profilakses un kontroles centrs sākot ar 2013.gadu sniegs šādus maksas pakalpojumus: 
1) lekcijas slimību epidemioloģiskajā, sabiedrības veselības un veselības statistikas jomā;
2) praktiskās nodarbības slimību epidemioloģiskajā, sabiedrības veselības un veselības statistikas jomā;
3) studentu prakses vadība slimību epidemioloģiskajā, sabiedrības veselības un veselības statistikas jomā;
4) datu sagatavošana un izsniegšana (tai skaitā elektroniskā formātā) slimību epidemioloģiskajā, sabiedrības veselības un veselības statistikas jomā;
5) datu analīze un tās rezultātu nosūtīšana (tai skaitā elektroniskā formātā) slimību epidemioloģiskajā, sabiedrības veselības un veselības statistikas jomā;
6) Latvijas veselības aprūpes statistikas gadagrāmatas (Yearbook of Health Care Statistics in Latvia) izdošana.
</t>
  </si>
  <si>
    <t xml:space="preserve">Veselības ministrijas pamatfunkciju īstenošanai 2013.-2015.gadā palielināti ieņēmumi no maksas pakalpojumiem un citi pašu ieņēmumi un tiem atbilstošie izdevumi (apakšprogrammā 46.03.00 "Slimību profilakses nodrošināšana"), jo plānots, ka Slimību profilakses un kontroles centrs sākot ar 2013.gadu sniegs šādus maksas pakalpojumus: 
1) lekcijas slimību epidemioloģiskajā, sabiedrības veselības un veselības statistikas jomā;
2) praktiskās nodarbības slimību epidemioloģiskajā, sabiedrības veselības un veselības statistikas jomā;
3) studentu prakses vadība slimību epidemioloģiskajā, sabiedrības veselības un veselības statistikas jomā;
4) datu sagatavošana un izsniegšana (tai skaitā elektroniskā formātā) slimību epidemioloģiskajā, sabiedrības veselības un veselības statistikas jomā;
5) datu analīze un tās rezultātu nosūtīšana (tai skaitā elektroniskā formātā) slimību epidemioloģiskajā, sabiedrības veselības un veselības statistikas jomā;
6) Latvijas veselības aprūpes statistikas gadagrāmatas (Yearbook of Health Care Statistics in Latvia) izdošana.
</t>
  </si>
  <si>
    <t>70.06.00 Narkotiku uzraudzības monitoringa fokālā punkta darbības nodrošināšana</t>
  </si>
  <si>
    <t>Projekts CESPI/VM/002 "Narkotiku uzraudzības monitoringa fokālais punkts"</t>
  </si>
  <si>
    <t xml:space="preserve">Veselības ministrijas apakšprogrammas 70.06.00 "Narkotiku uzraudzības monitoringa fokālā punkta darbības nodrošināšana" ietvaros veikta līdzekļu pārdale starp izdevumu kodiem atbilstoši ekonomiskajām kategorijām, samazinot izdevumus precēm un pakalpojumiem un palielinot izdevumus atlīdzībai, tai skaitā izdevumus atalgojumam, lai Slimību profilakses un kontroles centrs projekta Nr.CESPI/VM/002 "Narkotiku uzraudzības monitoringa fokālais punkts" ietvaros nodrošinātu Padomes 2005.gada 10.maija  lēmuma 2005/387/TI par informācijas apmaiņu, riska novērtējumu un kontroli attiecībā uz jaunām psihoaktīvām vielām, kā arī granta līguma Nr. GA.12.RTX.015.1.0 izpildi, attīstot divus jaunus indikatorus, projekta īstenošanā nodrošinot atlīdzību 3 esošajām amata vietām atbilstoši ieņemamajam amatam (saimei, līmenim), kvalifikācijas pakāpei un mēnešalgu grupai.
  </t>
  </si>
  <si>
    <t xml:space="preserve">Atmaksa valsts budžetā par veiktajiem uzturēšanas izdevumiem </t>
  </si>
  <si>
    <t xml:space="preserve">Veselības ministrijas ES politiku instrumentu un pārējās ārvalstu finanšu palīdzības līdzfinansēto projektu un pasākumu īstenošanai 2013.-2015.gadā veikta līdzekļu pārdale starp izdevumu kodiem atbilstoši ekonomiskajām kategorijām, samazinot izdevumus precēm un pakalpojumiem un palielinot izdevumus atlīdzībai, tai skaitā izdevumus atalgojumam (apakšprogrammā 70.06.00 "Narkotiku uzraudzības monitoringa fokālā punkta darbības nodrošināšana"), lai Slimību profilakses un kontroles centrs projekta Nr.CESPI/VM/002 "Narkotiku uzraudzības monitoringa fokālais punkts" ietvaros nodrošinātu Padomes 2005.gada 10.maija  lēmuma 2005/387/TI par informācijas apmaiņu, riska novērtējumu un kontroli attiecībā uz jaunām psihoaktīvām vielām, kā arī granta līguma Nr. GA.12.RTX.015.1.0 izpildi, attīstot divus jaunus indikatorus, projekta īstenošanā nodrošinot atlīdzību 3 esošajām amata vietām atbilstoši ieņemamajam amatam (saimei, līmenim), kvalifikācijas pakāpei un mēnešalgu grupai.
  </t>
  </si>
  <si>
    <t>70.07.00 Citu Eiropas Kopienas projektu īstenošana</t>
  </si>
  <si>
    <t xml:space="preserve">0101110000 Citi Eiropas Savienības politiku instrumenti </t>
  </si>
  <si>
    <t>Projekts CESPI/VM/003 "Otrās Kopienas rīcības programmas veselības aizsardzības jomā (2008-2013) vienotā rīcība "Nevienlīdzības mazināšana veselības jomā""</t>
  </si>
  <si>
    <t xml:space="preserve">Veselības ministrijas apakšprogrammā 70.07.00 "Citu Eiropas Kopienas projektu īstenošana" palielināti ieņēmumi no ārvalstu finanšu palīdzības un attiecīgie izdevumi citu Eiropas Savienības politiku instrumentu līdzfinansētā  projekta Nr.CESPI/VM/003 "Otrās Kopienas rīcības programmas veselības aizsardzības jomā (2008-2013) vienotā rīcība "Nevienlīdzības mazināšana veselības jomā"" īstenošanai atbilstoši Eiropas Komisijas lēmumam - 2013.gadam 6 059 latu apmērā un 2014.gadam 6 060 latu apmērā. 
</t>
  </si>
  <si>
    <t xml:space="preserve">Veselības ministrijas ES politiku instrumentu un pārējās ārvalstu finanšu palīdzības līdzfinansēto projektu un pasākumu īstenošanai  2013.-2014.gadā palielināti ieņēmumi no ārvalstu finanšu palīdzības un attiecīgie izdevumi (apakšprogrammā 70.07.00 "Citu Eiropas Kopienas projektu īstenošana") citu Eiropas Savienības politiku instrumentu līdzfinansētā  projekta Nr.CESPI/VM/003 "Otrās Kopienas rīcības programmas veselības aizsardzības jomā (2008-2013) vienotā rīcība "Nevienlīdzības mazināšana veselības jomā"" īstenošanai atbilstoši Eiropas Komisijas lēmumam - 2013.gadam 6 059 latu apmērā un 2014.gadam 6 060 latu apmērā. 
</t>
  </si>
  <si>
    <t xml:space="preserve">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apakšprogrammai 70.07.00 "Citu Eiropas Kopienas projektu īstenošana", lai 2013.gadā nodrošinātu valsts budžeta līdzfinansējumu citu Eiropas Savienības politiku instrumentu līdzfinansētā  projekta Nr.CESPI/VM/003 "Otrās Kopienas rīcības programmas veselības aizsardzības jomā (2008-2013) vienotā rīcība "Nevienlīdzības mazināšana veselības jomā"" īstenošanai atbilstoši Ministru kabineta 2012.gada 31.jūlija sēdes protokola Nr.42, 39.§.  </t>
  </si>
  <si>
    <t xml:space="preserve">Veikta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Veselības ministrijas ES politiku instrumentu un pārējās ārvalstu finanšu palīdzības līdzfinansēto projektu un pasākumu īstenošanai 2013.gadā (apakšprogrammai 70.07.00 "Citu Eiropas Kopienas projektu īstenošana"), lai nodrošinātu valsts budžeta līdzfinansējumu citu Eiropas Savienības politiku instrumentu līdzfinansētā  projekta Nr.CESPI/VM/003 "Otrās Kopienas rīcības programmas veselības aizsardzības jomā (2008-2013) vienotā rīcība "Nevienlīdzības mazināšana veselības jomā"" īstenošanai atbilstoši Ministru kabineta 2012.gada 31.jūlija sēdes protokola Nr.42, 39.§.  </t>
  </si>
  <si>
    <t>Projekts CESPI/VM/004 "Eiropas Kopienas Sabiedrības veselības programmas 2008-2013 projektu un pasākumu īstenošana"</t>
  </si>
  <si>
    <t>Veselības ministrijas apakšprogrammā 70.07.00 "Citu Eiropas Kopienas projektu īstenošana" palielināti ieņēmumi no ārvalstu finanšu palīdzības un attiecīgie izdevumi citu Eiropas Savienības politiku instrumentu līdzfinansētā projekta Nr.CESPI/VM/004 "Eiropas Kopienas Sabiedrības veselības programmas 2008-2013 projektu un pasākumu īstenošana" īstenošanai 2013.gadam 11 362 latu apmērā atbilstoši Eiropas Komisijas lēmumam, tai skaitā šādiem pasākumiem:
    252 lati - Vienotā rīcība par traumu uzraudzību Eiropā (JAMIE) Nr.20102205 (izpilda Slimību profilakses un kontroles centrs);
    1 649 lati - Vienotā rīcība par Eiropas portālu par retajām slimībam un orfānām zālēm (JA-Orphanet Europe) Nr.20102206 (izpilda Slimību profilakses un kontroles centrs);
    5 460 latu - Vienotā rīcība e-Veselības pārvaldības iniciatīvā (JA-EHGov) Nr.20102302 (izpilda Nacionālais veselības dienests);
    3 031 lats - Vienotā rīcība par Eiropas sadarbības tīklu medicīnas tehnoloģiju novērtēšanai 2 (EUnetHTA JA 2) Nr.20112301  (izpilda Nacionālais veselības dienests);
    267 lati - Iedzimto anomāliju Eiropas uzraudzība (EUROCAT) Nr.20102204 (izpilda Slimību profilakses un kontroles centrs);
    703 lati - Eiropas pilsētvides veselības rādītāji. Otrā daļa: Izmantojot rādītājus, veidot politiku (EURO - URHIS 2)  (izpilda Slimību profilakses un kontroles centrs).</t>
  </si>
  <si>
    <t>Veselības ministrijas ES politiku instrumentu un pārējās ārvalstu finanšu palīdzības līdzfinansēto projektu un pasākumu īstenošanai palielināti ieņēmumi no ārvalstu finanšu palīdzības un attiecīgie izdevumi (apakšprogrammā 70.07.00 "Citu Eiropas Kopienas projektu īstenošana") citu Eiropas Savienības politiku instrumentu līdzfinansētā projekta Nr.CESPI/VM/004 "Eiropas Kopienas Sabiedrības veselības programmas 2008-2013 projektu un pasākumu īstenošana" īstenošanai 2013.gadam 11 362 latu apmērā atbilstoši Eiropas Komisijas lēmumam, tai skaitā šādiem pasākumiem:
    252 lati - Vienotā rīcība par traumu uzraudzību Eiropā (JAMIE) Nr.20102205 (izpilda Slimību profilakses un kontroles centrs);
    1 649 lati - Vienotā rīcība par Eiropas portālu par retajām slimībam un orfānām zālēm (JA-Orphanet Europe) Nr.20102206 (izpilda Slimību profilakses un kontroles centrs);
    5 460 latu - Vienotā rīcība e-Veselības pārvaldības iniciatīvā (JA-EHGov) Nr.20102302 (izpilda Nacionālais veselības dienests);
    3 031 lats - Vienotā rīcība par Eiropas sadarbības tīklu medicīnas tehnoloģiju novērtēšanai 2 (EUnetHTA JA 2) Nr.20112301  (izpilda Nacionālais veselības dienests);
    267 lati - Iedzimto anomāliju Eiropas uzraudzība (EUROCAT) Nr.20102204 (izpilda Slimību profilakses un kontroles centrs);
    703 lati - Eiropas pilsētvides veselības rādītāji. Otrā daļa: Izmantojot rādītājus, veidot politiku (EURO - URHIS 2)  (izpilda Slimību profilakses un kontroles centrs).</t>
  </si>
  <si>
    <t>02.03.00 Vienotās sakaru un informācijas sistēmas uzturēšana un vadība</t>
  </si>
  <si>
    <t>Finanšu līdzekļu pārdale saskaņā ar Ministru kabineta 2012.gada 17.septembra rīkojuma Nr.438 "Par finansējuma piešķiršanu ministrijām (centrālajām valsts iestādēm) Eiropas Savienības vienotās valūtas ieviešanas izdevumu segšanai" 3.punktu, lai nodrošinātu ar skaidrās naudas apmaiņu saistītos papildu drošības pasākumus eiro ieviešanas procesa laikā un Ministru kabineta 2012.gada 16.oktobra rīkojuma Nr.487 "Par finansējuma piešķiršanu ministrijām papildu administratīvo izdevumu segšanai, pielāgojot specifiskās informācijas sistēmas euro ieviešanai" 1.2.apakšpunktu, lai nodrošinātu administratīvo izdevumu segšanu saistībā ar specifisko informācijas sistēmu pielāgošanu eiro no Eiropas Reģionālās attīstības fonda līdzekļiem.</t>
  </si>
  <si>
    <t xml:space="preserve"> 74. Gadskārtējā valsts budžeta izpildes procesā pārdalāmais finansējums</t>
  </si>
  <si>
    <t>Finanšu līdzekļu pārdale no 74.resora „Gadskārtējā valsts budžeta izpildes procesā pārdalāmais finansējums” programmas 03.00.00 "Latvijas Nacionālā eiro ieviešanas plāna pasākumi" uz Iekšlietu ministrijas budžeta apakšprogrammu 02.03.00 "Vienotās sakaru un informācijas sistēmas uzturēšana un vadība" saskaņā ar Ministru kabineta 2012.gada 17.septembra rīkojuma Nr.438 "Par finansējuma piešķiršanu ministrijām (centrālajām valsts iestādēm) Eiropas Savienības vienotās valūtas ieviešanas izdevumu segšanai" 3.punktu, lai nodrošinātu ar skaidrās naudas apmaiņu saistītos papildu drošības pasākumus eiro ieviešanas procesa laikā un Ministru kabineta 2012.gada 16.oktobra rīkojuma Nr.487 "Par finansējuma piešķiršanu ministrijām papildu administratīvo izdevumu segšanai, pielāgojot specifiskās informācijas sistēmas euro ieviešanai" 1.2.apakšpunktu, lai nodrošinātu administratīvo izdevumu segšanu saistībā ar specifisko informācijas sistēmu pielāgošanu eiro no Eiropas Reģionālās attīstības fonda līdzekļiem.</t>
  </si>
  <si>
    <t>Finanšu līdzekļu pārdale saskaņā ar Ministru kabineta 2012.gada 17.septembra rīkojuma Nr.438 "Par finansējuma piešķiršanu ministrijām (centrālajām valsts iestādēm) Eiropas Savienības vienotās valūtas ieviešanas izdevumu segšanai" 3.punktu, lai nodrošinātu ar skaidrās naudas apmaiņu saistītos papildu drošības pasākumus eiro ieviešanas procesa laikā.</t>
  </si>
  <si>
    <t>Finanšu līdzekļu pārdale no 74.resora „Gadskārtējā valsts budžeta izpildes procesā pārdalāmais finansējums” programmas 03.00.00 "Latvijas Nacionālā eiro ieviešanas plāna pasākumi" uz Iekšlietu ministrijas budžeta apakšprogrammu 06.01.00 "Valsts policija" saskaņā ar Ministru kabineta 2012.gada 17.septembra rīkojuma Nr.438 "Par finansējuma piešķiršanu ministrijām (centrālajām valsts iestādēm) Eiropas Savienības vienotās valūtas ieviešanas izdevumu segšanai" 3.punktu, lai nodrošinātu ar skaidrās naudas apmaiņu saistītos papildu drošības pasākumus eiro ieviešanas procesa laikā.</t>
  </si>
  <si>
    <t>11.01.00 Pilsonības un migrācijas lietu pārvalde</t>
  </si>
  <si>
    <t>Finanšu līdzekļu pārdale saskaņā ar Ministru kabineta 2012.gada 16.oktobra rīkojuma Nr.487 "Par finansējuma piešķiršanu ministrijām papildu administratīvo izdevumu segšanai, pielāgojot specifiskās informācijas sistēmas euro ieviešanai" 1.2.apakšpunktu, lai nodrošinātu administratīvo izdevumu segšanu saistībā ar specifisko informācijas sistēmu pielāgošanu eiro no Eiropas Reģionālās attīstības fonda līdzekļiem.</t>
  </si>
  <si>
    <t>Finanšu līdzekļu pārdale no 74.resora „Gadskārtējā valsts budžeta izpildes procesā pārdalāmais finansējums” programmas 03.00.00 "Latvijas Nacionālā eiro ieviešanas plāna pasākumi" uz Iekšlietu ministrijas budžeta apakšprogrammu 11.01.00 "Pilsonības un migrācijas lietu pārvalde" saskaņā ar Ministru kabineta 2012.gada 16.oktobra rīkojuma Nr.487 "Par finansējuma piešķiršanu ministrijām papildu administratīvo izdevumu segšanai, pielāgojot specifiskās informācijas sistēmas euro ieviešanai" 1.2.apakšpunktu, lai nodrošinātu administratīvo izdevumu segšanu saistībā ar specifisko informācijas sistēmu pielāgošanu eiro no Eiropas Reģionālās attīstības fonda līdzekļiem.</t>
  </si>
  <si>
    <t>38.05.00 Veselības aprūpe un fiziskā sagatavotība</t>
  </si>
  <si>
    <t xml:space="preserve">Finanšu līdzekļu pārdale saskaņā ar Ministru kabineta 2012.gada 18.septembra rīkojuma Nr.440 "Par finansējuma piešķiršanu ministrijām (centrālajām valsts iestādēm) specifisko informācijas sistēmu pielāgošanas izdevumu segšanai saistībā ar euro ieviešanu" 5.6.apakšpunktu, lai nodrošinātu specifisko informācijas sistēmu pielāgošanu eiro ieviešanai. </t>
  </si>
  <si>
    <t xml:space="preserve">Finanšu līdzekļu pārdale no 74.resora „Gadskārtējā valsts budžeta izpildes procesā pārdalāmais finansējums” programmas 03.00.00 "Latvijas Nacionālā eiro ieviešanas plāna pasākumi" uz Iekšlietu ministrijas budžeta apakšprogrammu 38.05.00 "Veselības aprūpe un fiziskā sagatavotība", 40.03.00 "Lietiskie pierādījumi un izņemtā manta" saskaņā ar Ministru kabineta 2012.gada 18.septembra rīkojuma Nr.440 "Par finansējuma piešķiršanu ministrijām (centrālajām valsts iestādēm) specifisko informācijas sistēmu pielāgošanas izdevumu segšanai saistībā ar euro ieviešanu" 5.6.apakšpunktu, lai nodrošinātu specifisko informācijas sistēmu pielāgošanu eiro ieviešanai. </t>
  </si>
  <si>
    <t>40.03.00 Lietiskie pierādījumi un izņemtā manta</t>
  </si>
  <si>
    <t>Finanšu līdzekļu pārdale no 74.resora „Gadskārtējā valsts budžeta izpildes procesā pārdalāmais finansējums” programmas 03.00.00 "Latvijas Nacionālā eiro ieviešanas plāna pasākumi" uz Iekšlietu ministrijas budžeta apakšprogrammu 40.03.00 "Lietiskie pierādījumi un izņemtā manta" saskaņā ar Ministru kabineta 2012.gada 16.oktobra rīkojuma Nr.487 "Par finansējuma piešķiršanu ministrijām papildu administratīvo izdevumu segšanai, pielāgojot specifiskās informācijas sistēmas euro ieviešanai" 1.2.apakšpunktu, lai nodrošinātu administratīvo izdevumu segšanu saistībā ar specifisko informācijas sistēmu pielāgošanu eiro no Eiropas Reģionālās attīstības fonda līdzekļiem.</t>
  </si>
  <si>
    <t>40.02.00 Nekustamais īpašums un centralizētais iepirkums</t>
  </si>
  <si>
    <t>Valsts policijas Latgales reģiona pārvaldes telpu Daugavpils cietoksnī nomas maksa un uzturēšanas izdevumi</t>
  </si>
  <si>
    <t xml:space="preserve">Valsts policijas Latgales reģiona pārvaldes telpu Daugavpils cietoksnī nomas maksa </t>
  </si>
  <si>
    <t>Tālākā laika posmā līdz projekta īstenošanai</t>
  </si>
  <si>
    <t>Finanšu līdzekļu pārdale, jo no 2013.gada Valsts policijas Latgales reģiona pārvaldes telpu Daugavpils cietoksnī uzturēšanas, aprīkojuma iegādes, kā arī nomas maksas (ilgtermiņa saistību pasākums) izdevumus veiks Valsts policija. Ministru kabineta rīkojuma projekts "Par Valsts ugunsdzēsības un glābšanas dienesta Cēsu ugunsdzēsības depo telpu Ata Kronvalda ielā 52, Cēsīs, un Valsts policijas Latgales reģiona pārvaldes telpu Daugavpils cietoksnī nomas maksai, aprīkojuma iegādei un uzturēšanas izdevumu segšanai paredzētā finansējuma precizēšanu" ir izskatīts Ministru kabineta 2012.gada 30.oktobra sēdē.  Mainīts ilgtermiņa saistību pasākuma nosaukums, jo saskaņā ar Ministru kabineta rīkojuma projektu Iekšlietu ministrijai ilgtermiņa saistībās tiek plānoti izdevumi Valsts policijas Latgales reģiona pārvaldes telpu Daugavpils cietoksnī nomas maksas izdevumu segšanai valsts akciju sabiedrībai „Valsts nekustamie īpašumi”.</t>
  </si>
  <si>
    <t>Finanšu līdzekļu pārdale no budžeta apakšprogrammas 40.02.00 "Nekustamais īpašums un centralizētais iepirkums" uz budžeta apakšprogrammu 06.01.00 "Valsts policija" un izdevumu ekonomiskās klasifikācijas kodiem atbilstoši normatīvajos aktos noteiktajām prasībām.</t>
  </si>
  <si>
    <t>Cēsu ugunsdzēsības depo telpu Ata Kronvalda ielā 52, Cēsīs nomas maksa un uzturēšanas izdevumi</t>
  </si>
  <si>
    <t>2013.gadā samazināti finanšu līdzekļi sakarā ar to, ka nomas maksa par Cēsu ugunsdzēsības depo telpām Ata Kronvalda ielā 52, Cēsīs jāveic no 2014.gada 1.marta (ilgtermiņa saistību pasākums). Palielināts finansējums Valsts policijai Latgales reģiona pārvaldes telpu Daugavpils cietoksnī aprīkojuma iegādei. Ministru kabineta rīkojuma projekts "Par Valsts ugunsdzēsības un glābšanas dienesta Cēsu ugunsdzēsības depo telpu Ata Kronvalda ielā 52, Cēsīs, un Valsts policijas Latgales reģiona pārvaldes telpu Daugavpils cietoksnī nomas maksai, aprīkojuma iegādei un uzturēšanas izdevumu segšanai paredzētā finansējuma precizēšanu" ir izskatīts Ministru kabineta 2012.gada 30.oktobra sēdē.</t>
  </si>
  <si>
    <t>Finanšu līdzekļu pārdale no budžeta apakšprogrammas 40.02.00 "Nekustamais īpašums un centralizētais iepirkums" uz budžeta apakšprogrammu 06.01.00 "Valsts policija", kā arī izdevumu ekonomiskās klasifikācijas kodiem atbilstoši normatīvajos aktos noteiktajām prasībām.</t>
  </si>
  <si>
    <t>09.00.00 Drošības policijas darbība</t>
  </si>
  <si>
    <t>2013.gadā samazināti finanšu līdzekļi sakarā ar to, ka nomas maksa par Cēsu ugunsdzēsības depo telpām Ata Kronvalda ielā 52, Cēsīs jāveic no 2014.gada 1.marta (ilgtermiņa saistību pasākums). Palielināts finansējums Drošības policijas darbības nodrošināšanai. Ministru kabineta rīkojuma projekts "Par Valsts ugunsdzēsības un glābšanas dienesta Cēsu ugunsdzēsības depo telpu Ata Kronvalda ielā 52, Cēsīs, un Valsts policijas Latgales reģiona pārvaldes telpu Daugavpils cietoksnī nomas maksai, aprīkojuma iegādei un uzturēšanas izdevumu segšanai paredzētā finansējuma precizēšanu" ir izskatīts Ministru kabineta 2012.gada 30.oktobra sēdē.</t>
  </si>
  <si>
    <t>2014.-tālākā laika posmā līdz projekta īstenošanai precizēts finansējums ilgtermiņa saistību pasākumam "Cēsu ugunsdzēsības depo telpu Ata Kronvalda ielā 52, Cēsīs nomas maksa". Ministru kabineta rīkojuma projekts "Par Valsts ugunsdzēsības un glābšanas dienesta Cēsu ugunsdzēsības depo telpu Ata Kronvalda ielā 52, Cēsīs, un Valsts policijas Latgales reģiona pārvaldes telpu Daugavpils cietoksnī nomas maksai, aprīkojuma iegādei un uzturēšanas izdevumu segšanai paredzētā finansējuma precizēšanu" ir izskatīts Ministru kabineta 2012.gada 30.oktobra sēdē.</t>
  </si>
  <si>
    <t>06.02.00 Ātruma kontroles mērierīču darbības nodrošināšana</t>
  </si>
  <si>
    <t>Naudas sodi, ko uzliek Valsts policija par pārkāpumiem ceļu satiksmē, kas fiksēti ar komersanta tehniskajiem līdzekļiem</t>
  </si>
  <si>
    <t>Informatīvi</t>
  </si>
  <si>
    <t>Ieņēmumi - kopā</t>
  </si>
  <si>
    <t>Valsts pamatbudžeta nenodokļu ieņēmumos iemaksājamā naudas sodu, ko uzliek Valsts policija par pārkāpumiem ceļu satiksmē, kas fiksēti ar komersanta tehniskajiem līdzekļiem, daļa</t>
  </si>
  <si>
    <t xml:space="preserve"> Iekšlietu ministrijas apakšprogrammā 06.02.00 „Ātruma kontroles mērierīču darbības nodrošināšana” maksas pakalpojumos un citos pašu ieņēmumos iemaksājamā daļa </t>
  </si>
  <si>
    <t>Ātruma kontroles mērierīču darbības nodrošināšana</t>
  </si>
  <si>
    <t>Saskaņā ar informatīvā ziņojuma projektu „Par 2013.gadam un turpmākajiem gadiem plānoto ieņēmumu no naudas sodiem, ko uzliek Valsts policija par pārkāpumiem ceļu satiksmē, kas fiksēti ar komersanta tehniskajiem līdzekļiem, un attiecīgo izdevumu precizēšanu” (izskatīts Ministru kabineta 2012.gada 30.oktobra sēdē) precizēti plānotie ieņēmumi no naudas sodiem, ko uzliek Valsts policija par pārkāpumiem ceļu satiksmē, kas fiksēti ar komersanta tehniskajiem līdzekļiem, un attiecīgie izdevumi budžeta apakšprogrammā 06.02.00 "Ātruma kontroles mērierīču darbības nodrošināšana".</t>
  </si>
  <si>
    <t>Nodeva par atteikšanās no Latvijas pilsonības un pilsonības atjaunošanas dokumentēšanu</t>
  </si>
  <si>
    <t>Saskaņā ar Ministru kabineta rīkojuma projektu "Par papildu finansējuma piešķiršanu Iekšlietu ministrijai Latvijas pilsoņu reģistrācijas procesa nodrošināšanai" (izskatīts Ministru kabineta 2012.gada 30.oktobra sēdē) palielināti izdevumi Pilsonības un migrācijas lietu pārvaldei Latvijas pilsoņu reģistrācijas procesa nodrošināšanai.
Saskaņā ar likuma „Par nodokļiem un nodevām” 11.panta otrās daļas 42.punktu par Latvijas pilsonības atjaunošanas dokumentēšanu tiek maksāta valsts nodeva par atteikšanās no Latvijas pilsonības un pilsonības atjaunošanas dokumentēšanu, kuras apmērs noteikts Ministru kabineta 2000.gada 28.novembra noteikumu Nr.410 „Noteikumi par valsts nodevu par atteikšanās no Latvijas pilsonības un pilsonības atjaunošanas dokumentēšanu” 2.2. apakšpunktā.</t>
  </si>
  <si>
    <t>1. Valsts pamatbudžeta ieņēmumi</t>
  </si>
  <si>
    <t>Palielināti izdevumi budžeta apakšprogrammā 11.01.00"Pilsonības un migrācijas lietu pārvalde", finansējuma avots – ieņēmumi no nodevas par atteikšanās no Latvijas pilsonības un pilsonības atjaunošanas dokumentēšanu 41 055 lati. Saskaņā ar Ministru kabineta rīkojuma projektu "Par papildu finansējuma piešķiršanu Iekšlietu ministrijai Latvijas pilsoņu reģistrācijas procesa nodrošināšanai" (izskatīts Ministru kabineta 2012.gada 30.oktobra sēdē) palielināti izdevumi Pilsonības un migrācijas lietu pārvaldei Latvijas pilsoņu reģistrācijas procesa nodrošināšanai.
Saskaņā ar likuma „Par nodokļiem un nodevām” 11.panta otrās daļas 42.punktu par Latvijas pilsonības atjaunošanas dokumentēšanu tiek maksāta valsts nodeva par atteikšanās no Latvijas pilsonības un pilsonības atjaunošanas dokumentēšanu, kuras apmērs noteikts Ministru kabineta 2000.gada 28.novembra noteikumu Nr.410 „Noteikumi par valsts nodevu par atteikšanās no Latvijas pilsonības un pilsonības atjaunošanas dokumentēšanu” 2.2. apakšpunktā.</t>
  </si>
  <si>
    <t>Eiropas Savienības prasībām atbilstošu pasu, elektronisko identifikācijas karšu un uzturēšanās atļauju izsniegšana</t>
  </si>
  <si>
    <t>Ņemot vērā Iekšlietu ministrijā plānoto informācijas un komunikāciju tehnoloģiju (IKT) uzturēšanas centralizāciju, kas paredz IKT atbalsta funkciju nodošanu Iekšlietu ministrijas Informācijas centram, nepieciešams paredzēt finansējumu apakšprogrammā  02.03.00 "Vienotās sakaru un informācijas sistēmas uzturēšana un vadība", lai veiktu  lāzerprintera toneru un gala iekārtu rezerves daļu iegādi personu apliecinošu dokumentu izsniegšanas procesa nodrošināšanai.</t>
  </si>
  <si>
    <t>07.00.00 Ugunsdrošība, glābšana un civilā aizsardzība</t>
  </si>
  <si>
    <t xml:space="preserve">Valsts policijas struktūrvienības atrodas Valsts ugunsdzēsības un glābšanas dienesta nekustamā īpašuma objektos Rīgā, Matīsa ielā 11, Salacgrīvā, Transporta ielā 5, Daugavpilī, Piekrastes ielā 23 un Kārsavā, Stacijas ielā 12. Lai novērstu izdevumu kodu atjaunošanu (un izdevumus par komunālajiem un citiem izdevumiem segtu tā iestāde, kuras bilancē atrodas nekustamais īpašums), pārdalīti finanšu līdzekļi 4519 latu apmērā no budžeta apakšprogrammas  06.01.00 "Valsts policija"  uz budžeta programmu 07.00.00 "Ugunsdrošība, glābšana un civilā aizsardzība" komunālo un citu izdevumu segšanai.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</si>
  <si>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Valsts robežsardzes struktūrvienība atrodas Valsts ugunsdzēsības un glābšanas dienesta nekustamā īpašuma objektā Alūksnē, Dzirnavu ielā 5. Lai novērstu izdevumu kodu atjaunošanu (un izdevumus par komunālajiem un citiem izdevumiem segtu tā iestāde, kuras bilancē atrodas nekustamais īpašums), pārdalīti finanšu līdzekļi 590 latu apmērā no budžeta programmas 10.00.00 "Valsts robežsardzes darbība" uz budžeta programmu 07.00.00 "Ugunsdrošība, glābšana un civilā aizsardzība" komunālo un citu izdevumu segšanai.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</si>
  <si>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Valsts robežsardzes struktūrvienības atrodas Valsts policijas nekustamā īpašuma objektos Gulbenē, Gaitnieku ielā 2a, Madonā, Avotu ielā 8, Limbažos, Cēsu ielā 28, Cēsīs, Pils ielā 12, Balvos, Bērzpils ielā 20 un Ludzā, Stacijas ielā 45. Lai novērstu izdevumu kodu atjaunošanu (un izdevumus par komunālajiem un citiem izdevumiem segtu tā iestāde, kuras bilancē atrodas nekustamais īpašums), pārdalīti finanšu līdzekļi 1 752 latu apmērā no budžeta programmas 10.00.00 "Valsts robežsardzes darbība" uz budžeta apakšprogrammu 06.01.00 "Valsts policija" komunālo un citu izdevumu segšanai.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</si>
  <si>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Pilsonības un migrācijas lietu pārvaldes nodaļa atrodas Valsts policijas nekustamā īpašuma objektā Limbažos, Cēsu ielā 28. Lai novērstu izdevumu kodu atjaunošanu (un izdevumus par komunālajiem un citiem izdevumiem segtu tā iestāde, kuras bilancē atrodas nekustamais īpašums), pārdalīti finanšu līdzekļi 662 latu apmērā no budžeta apakšprogrammas 11.01.00 "Pilsonības un migrācijas lietu pārvalde" uz budžeta apakšprogrammu 06.01.00 "Valsts policija" komunālo un citu izdevumu segšanai.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</si>
  <si>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Iekšlietu ministrijas Veselības un sporta centra nodaļa atrodas Nodrošinājuma valsts aģentūras nekustamā īpašuma objektā Rīgā, Stabu ielā 89. Lai novērstu izdevumu kodu atjaunošanu (un izdevumus par komunālajiem un citiem izdevumiem segtu tā iestāde, kuras bilancē atrodas nekustamais īpašums), pārdalīti finanšu līdzekļi 656 latu apmērā no budžeta apakšprogrammas 38.05.00 "Veselības aprūpe un fiziskā sagatavotība" uz budžeta apakšprogrammu 40.02.00 "Nekustamais īpašums un centralizētais iepirkums" komunālo un citu izdevumu segšanai.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</si>
  <si>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Sakarā ar nekustamā īpašuma pārvaldīšanas centralizāciju pārdalīti finanšu līdzekļi 348 761 lata apmērā no budžeta apakšprogrammas  06.01.00 "Valsts policija"  uz budžeta apakšprogrammu 40.02.00 "Nekustamais īpašums un centralizētais iepirkums" , lai nodrošinātu  nekustamā īpašuma objektu Siguldā, Miera ielā 1 un Miera ielā 3, Saulkrastos, Noliktavas ielā 10a, Salaspilī, Skolas ielā 7, Olainē, Zemgales ielā 26, Ogrē, Brīvības ielā 6 un Brīvības ielā 6a, Jūrmalā, R.Blaumaņa ielā  12 un Dubultu prospektā 17, Slokā, Dzirnavu ielā 43, Ķemeros, Tukuma ielā 22a, Baložos, Rīgas ielā 20 un Rīgā, Vestienas ielā 4 apsaimniekošanu.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</si>
  <si>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Sakarā ar nekustamā īpašuma pārvaldīšanas centralizāciju pārdalīti finanšu līdzekļi 8350 latu apmērā no budžeta programmas 07.00.00 "Ugunsdrošība, glābšana un civilā aizsardzība" uz budžeta apakšprogrammu 40.02.00 "Nekustamais īpašums un centralizētais iepirkums", lai nodrošinātu  nekustamo īpašumu Rojā, Bangu ielā 2, Saldū, Skrundas ielā 24 un Skrundā, Klusā ielā 20 apsaimniekošanu.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</si>
  <si>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Sakarā ar nekustamā īpašuma pārvaldīšanas centralizāciju pārdalīti finanšu līdzekļi 18 886 latu apmērā no budžeta programmas 10.00.00 "Valsts robežsardzes darbība" uz budžeta apakšprogrammu 40.02.00 "Nekustamais īpašums un centralizētais iepirkums", lai nodrošinātu nekustamo īpašumu  Rojā, Ostas ielā 1, Pāvilostā, Dzintaru ielā 2A, Ventspilī, Ganību ielā 103 un Dārza ielā 6, Mērsragā, Lielā ielā 62 un Grobiņas novadā, "Cimdenieki", Lidostas ielā 8 apsaimniekošanu.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</si>
  <si>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Sakarā ar nekustamā īpašuma pārvaldīšanas centralizāciju pārdalīti finanšu līdzekļi 23 255 latu apmērā no budžeta apakšprogrammas 11.01.00 "Pilsonības un migrācijas lietu pārvalde" uz budžeta apakšprogrammu 40.02.00 "Nekustamais īpašums un centralizētais iepirkums", lai nodrošinātu nekustamo īpašumu Rīgā, Stabu ielā 89 un Bruņinieku ielā 72b apsaimniekošanu.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</si>
  <si>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Sakarā ar informācijas un komunikāciju tehnoloģiju centralizāciju pārdalīti finanšu līdzekļi 244 635 latu apmērā no budžeta programmas 10.00.00 "Valsts robežsardzes darbība" uz budžeta apakšprogrammu 02.03.00 "Vienotās sakaru un informācijas sistēmas uzturēšana un vadība", lai nodrošinātu atlīdzības izmaksu Iekšlietu ministrijas informācijas un komunikācijas tehnoloģiju speciālistiem, komunikācijas tehnoloģiju (datortehnikas, sakaru aparatūras, perifēro iekārtu, printeru, multifunkcionālo iekārtu, kopētāju, skeneru) uzturēšanu un videonovērošanas un tehnikas uzraudzības sistēmu remontu un darbību. 
Veiktās izmaiņas attiecas arī uz 2013.-2015.gada budžeta ietvaru. Ņemot vērā, ka izdevumu pārdale tiek veikta starp budžeta programmām (apakšprogrammām), nemainot sadalījumu starp izdevumu kodiem atbilstoši ekonomiskajām kategorijām, izmaiņas neatspoguļojas likumprojekta „Par vidēja termiņa budžeta ietvaru 2013.-2015.gadam” 3.pielikumā. </t>
  </si>
  <si>
    <t xml:space="preserve">Iekšlietu ministrijas radiosakaru sistēmas attīstības nodrošināšana </t>
  </si>
  <si>
    <t>Saskaņā ar 2012.gada 16.oktobra sēdē izskatīto jautājumu "Par Ministru kabineta 2012.gada 2.oktobra sēdes protokollēmuma (prot. Nr.54 37.§) "Noteikumu projekts "Grozījumi Ministru kabineta 2010.gada 26.janvāra noteikumos Nr.91 "Noteikumi par darbības programmas "Infrastruktūra un pakalpojumi" papildinājuma 3.6.1.1.aktivitāti "Nacionālas un reģionālas nozīmes attīstības centru izaugsmes veicināšana līdzsvarotai valsts attīstībai""" 5.punktā dotā uzdevuma izpildi" (MK prot.Nr.58, 29.§TA-2333) Iekšlietu ministrijas radiosakaru tīkla projekta īstenošanai (3.2.2.1.1.apakšaktivitāte „Informācijas sistēmu un elektronisko pakalpojumu attīstība”), nepieciešamas virssaistību finansējuma pārdales 11 402 025 latu apmērā.  Veicot grozījumus Ministru kabineta noteikumos par 3.2.2.1.1.apakšaktivitātes īstenošanu no ERAF var tikt attiecinātas darbības 10 873 627 latu apmērā, līdz ar to nepieciešams finansējums 528 398 latu apmērā. Finanšu līdzekļi nepieciešami, lai veiktu pievienotās vērtības nodokļa nomaksu par 4760 rāciju iegādi.
Iekšlietu ministrijas Informācijas centrs veiks pievienotās vērtības nodokļa maksājumu Valsts ieņēmumu dienestā, saņemot rācijas no Motorolla meitas uzņēmuma Vācijā. Veicot šo iekārtu iegādi, no ražotāja puses varētu tikt piemērots vairumtirdzniecības princips, līdz ar to izdevīgs finansiālais piedāvājums.</t>
  </si>
  <si>
    <t>I. Valsts pamatbudžeta ieņēmumi</t>
  </si>
  <si>
    <t>Palielināti izdevumi budžeta apakšprogrammā 02.03.00 "Vienotās sakaru un informācijas sistēmas uzturēšana un vadība", finansējuma avots – pievienotās vērtības nodoklis 528 398 lati. Saskaņā ar 2012.gada 16.oktobra sēdē izskatīto jautājumu "Par Ministru kabineta 2012.gada 2.oktobra sēdes protokollēmuma (prot. Nr.54 37.§) "Noteikumu projekts "Grozījumi Ministru kabineta 2010.gada 26.janvāra noteikumos Nr.91 "Noteikumi par darbības programmas "Infrastruktūra un pakalpojumi" papildinājuma 3.6.1.1.aktivitāti "Nacionālas un reģionālas nozīmes attīstības centru izaugsmes veicināšana līdzsvarotai valsts attīstībai""" 5.punktā dotā uzdevuma izpildi" (MK prot.Nr.58, 29.§TA-2333) Iekšlietu ministrijas radiosakaru tīkla projekta īstenošanai (3.2.2.1.1.apakšaktivitāte „Informācijas sistēmu un elektronisko pakalpojumu attīstība”), nepieciešamas virssaistību finansējuma pārdales 11 402 025 latu apmērā.  Veicot grozījumus Ministru kabineta noteikumos par 3.2.2.1.1.apakšaktivitātes īstenošanu no ERAF var tikt attiecinātas darbības 10 873 627 latu apmērā, līdz ar to nepieciešams finansējums 528 398 latu apmērā. Finanšu līdzekļi nepieciešami, lai veiktu pievienotās vērtības nodokļa nomaksu par 4760 rāciju iegādi.
Iekšlietu ministrijas Informācijas centrs veiks pievienotās vērtības nodokļa maksājumu Valsts ieņēmumu dienestā, saņemot rācijas no Motorolla meitas uzņēmuma Vācijā. Veicot šo iekārtu iegādi, no ražotāja puses varētu tikt piemērots vairumtirdzniecības princips, līdz ar to izdevīgs finansiālais piedāvājums.</t>
  </si>
  <si>
    <t xml:space="preserve">Finanšu līdzekļu pārdale budžeta apakšprogrammā 06.01.00 "Valsts policija"  starp izdevumu ekonomiskās klasifikācijas kodiem atbilstoši Veselības ministrijas, no valsts budžeta daļēji finansēto publisko personu un budžeta nefinansēto iestāžu plānoto savstarpējo transfertu 2013, 2014, 2015.gadā saskaņojumam un 2011.gada 19.janvārī noslēgtajam līgumam par speciālistu sagatavošanu profesionālās augstākās izglītības bakalaura studiju programmā "Tiesību zinātne". </t>
  </si>
  <si>
    <t>40.02.00. Nekustamais īpašums un centralizētais iepirkums</t>
  </si>
  <si>
    <t>Cēsu ugunsdzēsības depo telpu Cēsīs, Ata Kronvalda ielā 52 nomas maksa un uzturēšanas izdevumi</t>
  </si>
  <si>
    <t>Cēsu ugunsdzēsības depo telpu Cēsīs, Ata Kronvalda ielā 52 nomas maksa</t>
  </si>
  <si>
    <t>Mainīts ilgtermiņa saistību pasākuma nosaukums, jo saskaņā ar Ministru kabineta rīkojuma projektu "Par Valsts ugunsdzēsības un glābšanas dienesta Cēsu ugunsdzēsības depo telpu Ata Kronvalda ielā 52, Cēsīs, un Valsts policijas Latgales reģiona pārvaldes telpu Daugavpils cietoksnī nomas maksai, aprīkojuma iegādei un uzturēšanas izdevumu segšanai paredzētā finansējuma precizēšanu" (iesniegts izskatīšanai Ministru kabineta sēdē ar Iekšlietu ministrijas 23.10.2012. vēstuli Nr.1-25/143) Iekšlietu ministrijai ilgtermiņa saistībās tiek plānoti izdevumi  Valsts ugunsdzēsības un glābšanas dienesta Cēsu ugunsdzēsības depo telpu Ata Kronvalda ielā 52, Cēsīs nomas maksas izdevumu segšanai valsts akciju sabiedrībai „Valsts nekustamie īpašumi”.</t>
  </si>
  <si>
    <t>Ēkas Rīgā, Gaujas ielā 17 nomas maksa</t>
  </si>
  <si>
    <t>Administratīvās ēkas (būves kadastra apzīmējums 0100 087 0149 050) Rīgā, Čiekurkalna 1.līnijā 1 nomas maksa</t>
  </si>
  <si>
    <t>Mainīts ilgtermiņa saistību pasākuma nosaukums, sakarā ar nekustamā īpašuma adreses precizēšanu.</t>
  </si>
  <si>
    <t>Telpu Rīgā, Čiekurkalna 1.līnijā 1 nomas maksa</t>
  </si>
  <si>
    <t>Palielināti izdevumi, jo 2007.gada 14.decembrī noslēgtais nekustamā īpašuma Rīgā, Gaujas ielā 15 nomas līgums Nr.2709/113,  kā arī 2011.gada 28.janvārī noslēgtā vienošanās par grozījumiem nomas līgumā Nr.2709/113 ir spēkā līdz 2027.gada 31.decembrim. Šobrīd izdevumi telpu Rīgā, Čiekurkalna 1.līnijā 1 nomas maksai ir plānoti līdz 2026.gada 31.decembrim.</t>
  </si>
  <si>
    <t>Izdevumu palielinājums Vides aizsardzības un reģionālās attīstības ministrijas budžeta programmā 32.00.00 "Valsts reģionālās attīstības politikas īstenošana" saskaņā ar Ministru kabineta 2012.gada 2.maija sēdes protokolu Nr.24, 7.§ un 8.§ -elektronisko pakalpojumu "Izsaukuma apstiprināšana uzturēšanās atļaujas pieprasīšanai" un "Ielūguma apstiprināšanas vīzas pieprasīšanai" pielāgojuma normatīvo aktu prasībām izstrādei. Finansējuma avots – nodeva par vīzas, uzturēšanās atļaujas  vai Eiropas Kopienas pastāvīgā iedzīvotāja statusa Latvijas Republikā pieprasīšanai nepieciešamo dokumentu izskatīšanu un ar to saistītajiem pakalpojumiem.</t>
  </si>
  <si>
    <t>Izdevumu palielinājums Vides aizsardzības un reģionālās attīstības ministrijas programmā 32.00.00 "Valsts reģionālās attīstības politikas īstenošana" saskaņā ar Ministru kabineta 2012.gada 2.maija sēdes protokolu Nr.24, 7.§ un 8.§ -elektronisko pakalpojumu "Izsaukuma apstiprināšana uzturēšanās atļaujas pieprasīšanai" un "Ielūguma apstiprināšanas vīzas pieprasīšanai" pielāgojuma normatīvo aktu prasībām izstrādei. Finansējuma avots – nodeva par vīzas, uzturēšanās atļaujas  vai Eiropas Kopienas pastāvīgā iedzīvotāja statusa Latvijas Republikā pieprasīšanai nepieciešamo dokumentu izskatīšanu un ar to saistītajiem pakalpojumiem.</t>
  </si>
  <si>
    <t>63.06.00 Eiropas Sociālā fonda (ESF) projektu un pasākumu īstenošana (2007-2013)</t>
  </si>
  <si>
    <t>0101040200 Eiropas Sociālais fonds (ESF)  2007. - 2013.gada programmēšanas periodam</t>
  </si>
  <si>
    <t>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jo darbības programmas “Cilvēkresursi un nodarbinātība” papildinājuma 1.5.1.3.2.apakšaktivitātes “Publisko pakalpojumu kvalitātes paaugstināšana valsts, reģionālā un vietējā līmenī” ietvaros Sabiedriskās integrācijas fonda sekretariāts  2012.gada 5.septembrī ir apstiprinājis Eiropas Sociālā fonda Pilsonības un migrācijas lietu pārvaldes projektu "Ielūgumu un izsaukumu apstiprināšanas nodrošināšana trešo valstu pilsoņu uzaicināšanai sakarā ar nodarbinātību un uzturēšanās atļauju un darba atļauju izsniegšanas pakalpojuma kvalitatīva sniegšana Pilsonības un migrācijas lietu pārvaldē".  Projekta mērķis ir kvalitatīvu  pakalpojuma nodrošināšana trešo valstu pilsoņiem sakarā ar nodarbinātību, uzturēšanās un darba atļauju izsniegšanu. Projekta uzsākšanai 2013.gada pirmajā ceturksnī nepieciešami 2 660 latu.</t>
  </si>
  <si>
    <t>Valsts pamatbudžeta iestāžu saņemtie transferti no ārvalstu finanšu palīdzības līdzekļiem</t>
  </si>
  <si>
    <t xml:space="preserve">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Iekšlietu ministrijas apakšprogrammu 63.06.00 "Eiropas Sociālā fonda (ESF) projektu un pasākumu īstenošana (2007-2013)", jo darbības programmas “Cilvēkresursi un nodarbinātība” papildinājuma 1.5.1.3.2.apakšaktivitātes “Publisko pakalpojumu kvalitātes paaugstināšana valsts, reģionālā un vietējā līmenī” ietvaros Sabiedriskās integrācijas fonda sekretariāts  2012.gada 5.septembrī ir apstiprinājis Eiropas Sociālā fonda Pilsonības un migrācijas lietu pārvaldes projektu "Ielūgumu un izsaukumu apstiprināšanas nodrošināšana trešo valstu pilsoņu uzaicināšanai sakarā ar nodarbinātību un uzturēšanās atļauju un darba atļauju izsniegšanas pakalpojuma kvalitatīva sniegšana Pilsonības un migrācijas lietu pārvaldē".  Projekta mērķis ir kvalitatīvu  pakalpojuma nodrošināšana trešo valstu pilsoņiem sakarā ar nodarbinātību, uzturēšanās un darba atļauju izsniegšanu. </t>
  </si>
  <si>
    <t>67.06.00 Pamatprogrammas "Drošība un brīvību garantēšana" projektu un pasākumu īstenošana (2007-2013)</t>
  </si>
  <si>
    <t>0101080300 Citas Eiropas Kopienas iniciatīvas</t>
  </si>
  <si>
    <t>Valsts policijas tehniskās kapacitātes stiprināšana, lai ieviestu daktiloskopisko datu apmaiņu saskaņā ar prīmes lēmumiem</t>
  </si>
  <si>
    <t>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jo Eiropas Kopienas darbības ietvaros 2012.gada 17.septembrī ir parakstīts līgums par atbalsta sniegšanu projekta „Valsts policijas tehniskās kapacitātes stiprināšana, lai ieviestu daktiloskopisko datu apmaiņu saskaņā ar prīmes lēmumiem” īstenošanai.  Projekta mērķis ir stiprināt tehnisko kapacitāti  Valsts policijā, lai ieviestu  sistēmu, kas nodrošinātu informācijas apmaiņu - īpaši apmācot policijas darbiniekus, tiesnešus un prokurorus. Projekta uzsākšanai 2013.gada pirmajā ceturksnī nepieciešami -14 441 lati.</t>
  </si>
  <si>
    <t>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Iekšlietu ministrijas apakšprogrammu 67.06.00   "Pamatprogrammas "Drošība un brīvību garantēšana" projektu un pasākumu īstenošana (2007-2013)", jo Eiropas Kopienas darbības ietvaros 2012.gada 17.septembrī ir parakstīts līgums par atbalsta sniegšanu projekta „Valsts policijas tehniskās kapacitātes stiprināšana, lai ieviestu daktiloskopisko datu apmaiņu saskaņā ar prīmes lēmumiem” īstenošanai.  Projekta mērķis ir stiprināt tehnisko kapacitāti  Valsts policijā, lai ieviestu  sistēmu, kas nodrošinātu informācijas apmaiņu - īpaši apmācot policijas darbiniekus, tiesnešus un prokurorus.</t>
  </si>
  <si>
    <t>67.06.00  Pamatprogrammas "Drošība un brīvību garantēšana"  projektu un pasākumu īstenošana (2007-2013)</t>
  </si>
  <si>
    <t>101080300 Citas Eiropas Kopienas iniciatīvas</t>
  </si>
  <si>
    <t xml:space="preserve">Nacionālā Kriminālizlūkošanas modeļa (NKIM) izveide </t>
  </si>
  <si>
    <t xml:space="preserve">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jo Eiropas Kopienas darbības ietvaros 2012.gada 19.septembrī ir parakstīts līgums par atbalsta sniegšanu projekta „Nacionālā Kriminālizlūkošanas modeļa (NKIM) izveide” īstenošanai.  Projekta mērķis ir definēt pamatprincipus, sagatavot juridisko, administratīvo un tehnisko ietvaru Nacionālā Kriminālizlūkošanas modeļa ieviešanai Latvijā. Projekta īstenošana uzsākta 2012.gadā. 2013.gada pirmajā ceturksnī nepieciešami 1 300  latu.  </t>
  </si>
  <si>
    <t>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Iekšlietu ministrijas apakšprogrammu 67.06.00   "Pamatprogrammas "Drošība un brīvību garantēšana"  projektu un pasākumu īstenošana (2007-2013)",  jo Eiropas Kopienas darbības ietvaros 2012.gada 19.septembrī ir parakstīts līgums par atbalsta sniegšanu projekta „Nacionālā Kriminālizlūkošanas modeļa (NKIM) izveide” īstenošanai.  Projekta mērķis ir definēt pamatprincipus, sagatavot juridisko, administratīvo un tehnisko ietvaru Nacionālā Kriminālizlūkošanas modeļa ieviešanai Latvijā.</t>
  </si>
  <si>
    <t>69.06.00 3.mērķa "Eiropas teritoriālā sadarbība" pārrobežu sadarbības programmu, projektu un pasākumu īstenošana (2007-2013)</t>
  </si>
  <si>
    <t>0101100000 3.mērķis „Eiropas teritoriālā sadarbība”</t>
  </si>
  <si>
    <t xml:space="preserve">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jo Latvijas-Lietuvas-Baltkrievijas pārrobežu sadarbības programmas ietvaros 2012.gada 3.oktobrī parakstīts līgums par atbalsta sniegšanu projekta „Civilās aizsardzības sistēmu sadarbība negadījumos, kas saistīti ar bīstamo kravu transportēšanu Latvijas – Lietuvas – Baltkrievijas pārrobežu reģionā” īstenošanai. Projekta mērķis ir palielināt ekoloģiskās drošības līmeni profesionāli reaģējot bīstamo vielu noplūdes gadījumos, samazinot reaģēšanas un glābšanas darbu laiku.  Projekta vadošais partneris ir Valsts ugunsdzēsības un glābšanas dienests, bet sadarbības partneri Utenas apgabala ugunsdzēsības un glābšana dienests, Baltkrievijas Ārkārtējo situāciju ministrijas Vitebskas apgabala pārvalde un Baltkrievijas Ārkārtējo situāciju ministrijas Republikas speciālo uzdevumu vienība. Vides aizsardzības un reģionālās attīstības ministrija (nacionālā atbildīgā iestāde par Eiropas teritoriālās sadarbības programmu koordinēšanu) ar 2012.gada 19.oktobra vēstuli Nr.4.3.18-Ic/13854 "Par valsts budžeta līdzekļu finanansējuma pārdali projektam LLB-2-247" ir saskaņojusi papildu nepieciešamo valsts budžeta finansējumu 63 859 latu apmērā projekta īstenošanai. Projekta uzsākšanai 2013.gada pirmajā ceturksnī nepieciešami 2 066 lati.   </t>
  </si>
  <si>
    <t xml:space="preserve">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Iekšlietu ministrijas apakšprogrammu 69.06.00 "3.mērķa "Eiropas teritoriālā sadarbība" pārrobežu sadarbības programmu, projektu un pasākumu īstenošana (2007-2013)", jo Latvijas-Lietuvas-Baltkrievijas pārrobežu sadarbības programmas ietvaros 2012.gada 3.oktobrī parakstīts līgums par atbalsta sniegšanu projekta „Civilās aizsardzības sistēmu sadarbība negadījumos, kas saistīti ar bīstamo kravu transportēšanu Latvijas – Lietuvas – Baltkrievijas pārrobežu reģionā” īstenošanai. Projekta mērķis ir palielināt ekoloģiskās drošības līmeni profesionāli reaģējot bīstamo vielu noplūdes gadījumos, samazinot reaģēšanas un glābšanas darbu laiku.  Projekta vadošais partneris ir Valsts ugunsdzēsības un glābšanas dienests, bet sadarbības partneri Utenas apgabala ugunsdzēsības un glābšana dienests, Baltkrievijas Ārkārtējo situāciju ministrijas Vitebskas apgabala pārvalde un Baltkrievijas Ārkārtējo situāciju ministrijas Republikas speciālo uzdevumu vienība. Vides aizsardzības un reģionālās attīstības ministrija (nacionālā atbildīgā iestāde par Eiropas teritoriālās sadarbības programmu koordinēšanu) ar 2012.gada 19.oktobra vēstuli Nr.4.3.18-Ic/13854 "Par valsts budžeta līdzekļu finanansējuma pārdali projektam LLB-2-247" ir saskaņojusi papildu nepieciešamo valsts budžeta finansējumu 63 859 latu apmērā projekta īstenošanai. </t>
  </si>
  <si>
    <t>70.09.00 Solidaritātes un migrācijas plūsmu pārvaldīšanas pamatprogrammas Eiropas Atgriešanās fonda projektu un pasākumu īstenošana (2007-2013)</t>
  </si>
  <si>
    <t>0101110000 Citi Eiropas Savienības politiku instrumenti</t>
  </si>
  <si>
    <t>Solidaritātes un migrācijas plūsmu pārvaldīšanas pamatprogrammas Eiropas Atgriešanās fonda projektu un pasākumu īstenošana</t>
  </si>
  <si>
    <t>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lai nodrošinātu atgriezto ārzemnieku reģistra projektējuma un prototipa izstrādi, jo Vadības komiteja  veikusi izmaiņas Eiropas Atgriešanās fonda 2011.gada projektā "Atgriezto personu uzskaites sistēmas izveidošana". Projekta ieviešana ir uzsākta 2012.gadā. 2013.gadā nepieciešams palielināt projekta īstenošanas izdevumus, jo projekta ietvaros ir apstiprināta aktivitāte - atgriezto ārzemnieku reģistra projektējuma un prototipa izstrāde. Vienā reģistrā paredzēts apvienot Pilsonības un migrācijas lietu pārvaldes un Valsts robežsardzes datu bāzes, kas atvieglos un paātrinās informācijas apmaiņu starp dažādām institūcijām, tādējādi mazinot administratīvo slogu valsts pārvaldē kopumā. Projekta īstenošanai 2013.gada pirmajā ceturksnī nepieciešami 14 020 latu.</t>
  </si>
  <si>
    <t>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Iekšlietu ministrijas apakšprogrammu 70.09.00 "Solidaritātes un migrācijas plūsmu pārvaldīšanas pamatprogrammas Eiropas Atgriešanās fonda projektu un pasākumu īstenošana (2007-2013)", lai nodrošinātu atgriezto ārzemnieku reģistra projektējuma un prototipa izstrādi, jo Vadības komiteja  veikusi izmaiņas Eiropas Atgriešanās fonda 2011.gada projektā "Atgriezto personu uzskaites sistēmas izveidošana". Projekta ieviešana ir uzsākta 2012.gadā. 2013.gadā nepieciešams palielināt projekta īstenošanas izdevumus, jo projekta ietvaros ir apstiprināta aktivitāte - atgriezto ārzemnieku reģistra projektējuma un prototipa izstrāde. Vienā reģistrā paredzēts apvienot Pilsonības un migrācijas lietu pārvaldes un Valsts robežsardzes datu bāzes, kas atvieglos un paātrinās informācijas apmaiņu starp dažādām institūcijām, tādējādi mazinot administratīvo slogu valsts pārvaldē kopumā.</t>
  </si>
  <si>
    <t xml:space="preserve">Ārvalstu finanšu palīdzības iestādes ieņēmumos un attiecīgo izdevumu palielināšana , jo Eiropas Kopienas darbības ietvaros 2012.gada 17.septembrī ir parakstīts līgums par atbalsta sniegšanu projekta „Valsts policijas tehniskās kapacitātes stiprināšana, lai ieviestu daktiloskopisko datu apmaiņu saskaņā ar prīmes lēmumiem ” īstenošanai.  </t>
  </si>
  <si>
    <t>Ārvalstu finanšu palīdzības iestādes ieņēmumos un attiecīgo izdevumu palielināšana Iekšlietu ministrijas apakšprogrammā 67.06.00 "Pamatprogrammas "Drošība un brīvību garantēšana"  projektu un pasākumu īstenošana (2007-2013)".</t>
  </si>
  <si>
    <t>67.02.00 Atmaksas valsts pamatbudžetā par Eiropas Kopienas iniciatīvu fondu finansējumu</t>
  </si>
  <si>
    <t>Ieņēmumu no ārvalstu finanšu palīdzības atmaksām valsts pamatbudžetam un attiecīgo izdevumu palielināšana Iekšlietu ministrijas apakšprogrammā 67.02.00  "Atmaksas valsts pamatbudžetā par Eiropas Kopienas iniciatīvu fondu finansējumu", lai nodrošinātu atmaksas valsts pamatbudžetā par Eiropas Kopienas projekta "Valsts policijas tehniskās kapacitātes stiprināšana, lai ieviestu daktiloskopisko datu apmaiņu saskaņā ar prīmes lēmumiem " ietvaros veiktajiem uzturēšanas izdevumiem.</t>
  </si>
  <si>
    <t>Ārvalstu finanšu palīdzības iestādes ieņēmumos un attiecīgo izdevumu palielināšana ,  jo Eiropas Kopienas darbības ietvaros 2012.gada 19.septembrī ir parakstīts līgums par atbalsta sniegšanu projekta „Nacionālā Kriminālizlūkošanas modeļa (NKIM) izveide” īstenošanai. Projekta mērķis ir definēt pamatprincipus, sagatavot juridisko, administratīvo un tehnisko ietvaru Nacionālā Kriminālizlūkošanas modeļa ieviešanai Latvijā.</t>
  </si>
  <si>
    <t xml:space="preserve">Ārvalstu finanšu palīdzības iestādes ieņēmumos un attiecīgo izdevumu palielināšana Iekšlietu ministrijas apakšprogrammā 67.06.00  "Pamatprogrammas "Drošība un brīvību garantēšana"  projektu un pasākumu īstenošana (2007-2013)".  </t>
  </si>
  <si>
    <t xml:space="preserve">Ieņēmumu no ārvalstu finanšu palīdzības atmaksām valsts pamatbudžetam un attiecīgo izdevumu palielināšana  Iekšlietu ministrijas apakšprogrammā 67.02.00  "Atmaksas valsts pamatbudžetā par Eiropas Kopienas iniciatīvu fondu finansējumu", lai nodrošinātu atmaksas valsts pamatbudžetā par Eiropas Kopienas projekta "Nacionālā Kriminālizlūkošanas modeļa (NKIM) izveide" ietvaros veiktajiem uzturēšanas izdevumiem un kapitālajiem izdevumiem. </t>
  </si>
  <si>
    <t>Ieņēmumu no ārvalstu finanšu palīdzības atmaksām valsts pamatbudžetam un attiecīgo izdevumu palielināšana  Iekšlietu ministrijas apakšprogrammā 67.02.00  "Atmaksas valsts pamatbudžetā par Eiropas Kopienas iniciatīvu fondu finansējumu".</t>
  </si>
  <si>
    <t xml:space="preserve">Ārvalstu finanšu palīdzības iestādes ieņēmumos un attiecīgo izdevumu palielināšana,   jo Latvijas-Lietuvas-Baltkrievijas pārrobežu sadarbības programmas ietvaros 2012.gada 3.oktobrī parakstīts līgums par atbalsta sniegšanu projekta „Civilās aizsardzības sistēmu sadarbība negadījumos, kas saistīti ar bīstamo kravu transportēšanu Latvijas – Lietuvas – Baltkrievijas pārrobežu reģionā” īstenošanai. Projekta mērķis ir palielināt ekoloģiskās drošības līmeni profesionāli reaģējot bīstamo vielu noplūdes gadījumos, samazinot reaģēšanas un glābšanas darbu laiku. Projekta vadošais partneris ir Valsts ugunsdzēsības un glābšanas dienests, bet sadarbības partneri Utenas apgabala ugunsdzēsības un glābšana dienests, Baltkrievijas Ārkārtējo situāciju ministrijas Vitebskas apgabala pārvalde un Baltkrievijas Ārkārtējo situāciju ministrijas Republikas speciālo uzdevumu vienība. </t>
  </si>
  <si>
    <t>Ārvalstu finanšu palīdzības iestādes ieņēmumos un attiecīgo izdevumu palielināšana  Iekšlietu ministrijas apakšprogrammā 69.06.00 3.mērķa "Eiropas teritoriālā sadarbība" pārrobežu sadarbības programmu, projektu un pasākumu īstenošana (2007-2013).</t>
  </si>
  <si>
    <t xml:space="preserve">Ieņēmumu no ārvalstu finanšu palīdzības atmaksām valsts pamatbudžetam un attiecīgo izdevumu palielināšana  Iekšlietu ministrijas apakšprogrammā 69.02.00 "Atmaksas valsts pamatbudžetā par 3.mērķa "Eiropas teritoriāla sadarbība" pārrobežu sadarbības programmas fondu finansējumu (2007-2013)",   lai nodrošinātu atmaksas valsts pamatbudžetā par projekta "Civilās aizsardzības sistēmu sadarbība negadījumos, kas saistīti ar bīstamo kravu transportēšanu Latvijas – Lietuvas – Baltkrievijas pārrobežu reģionā" ietvaros veiktajiem kapitālajiem izdevumiem. </t>
  </si>
  <si>
    <t>Ieņēmumu no ārvalstu finanšu palīdzības atmaksām valsts pamatbudžetam un attiecīgo izdevumu palielināšana  Iekšlietu ministrijas apakšprogrammā Iekšlietu ministrijas apakšprogrammā 69.02.00 "Atmaksas valsts pamatbudžetā par 3.mērķa "Eiropas teritoriāla sadarbība" pārrobežu sadarbības programmas fondu finansējumu (2007-2013)".</t>
  </si>
  <si>
    <t>08.Sabiedrības integrācijas fonds</t>
  </si>
  <si>
    <t>02.00.00 Latvijas NVO fonda un latviešu valodas apguves programmas</t>
  </si>
  <si>
    <t xml:space="preserve">80.00.00. Nesadalītais finansējums Eiropas Savienības politiku instrumentu un pārējās ārvalstu finanšu palīdzības projektu un pasākumu īstenošanai. </t>
  </si>
  <si>
    <t>71.06.00 Eiropas Ekonomikas zonas un Norvēģijas finanšu instrumentu finansētās programmas īstenošana</t>
  </si>
  <si>
    <t>LV03 Nevalstisko organizāciju fonds  (Projekts)</t>
  </si>
  <si>
    <t>likumprojektam „Par valsts budžetu 2013.gadam"</t>
  </si>
  <si>
    <t>16.Zemkopības ministrija</t>
  </si>
  <si>
    <t>Nodeva par mēslošanas līdzekļa reģistrāciju un mēslošanas līdzekļa pārreģistrāciju</t>
  </si>
  <si>
    <t>Citas nodevas par juridiskajiem un citiem pakalpojumiem</t>
  </si>
  <si>
    <t>likumprojektam „Par vidēja termiņa ietvaru 2013.- 2015.gadam”</t>
  </si>
  <si>
    <t>03.00.00 "Latvijas nacionālā eiro ieviešanas plāna pasākumi"</t>
  </si>
  <si>
    <t>20.01.00 "Pārtikas drošības un veternārmedicīnas valsts uzraudzība un kontrole"</t>
  </si>
  <si>
    <t>I.Valsts pamatfunkciju īstenošana</t>
  </si>
  <si>
    <t>21.02.00 "Sabiedriskā finansējuma administrēšana un valsts uzraudzība lauksaimniecībā"</t>
  </si>
  <si>
    <t>21.01.00 "Valsts atbalsts lauksaimniecības un lauku attīstībai (subsīdijas)"</t>
  </si>
  <si>
    <t>20.01.00 'Pārtikas, drošības un veterinārmedicīnas valsts uzraudzība un kontrole"</t>
  </si>
  <si>
    <t>02.00.00 "Līdzekļi neparedzētiem gadījumiem"</t>
  </si>
  <si>
    <t> Kārtējie maksājumi Eiropas Savienības budžetā</t>
  </si>
  <si>
    <t>26.02.00 "Meliorācijas kadastra uzturēšana, valsts meliorācijas sistēmu un valsts nozīmes meliorācijas sistēmu ekspluatācija un uzturēšana"</t>
  </si>
  <si>
    <t xml:space="preserve">            Resursi izdevumu segšanai</t>
  </si>
  <si>
    <t> Valsts budžeta uzturēšanas izdevumu transferti</t>
  </si>
  <si>
    <t xml:space="preserve">   Valsts budžeta uzturēšanas izdevumu transferti no valsts pamatbudžeta uz valsts speciālo budžetu</t>
  </si>
  <si>
    <t xml:space="preserve">   Valsts budžeta uzturēšanas izdevumu transferti no valsts pamatbudžeta uz valsts pamatbudžetu</t>
  </si>
  <si>
    <t xml:space="preserve">      Valsts budžeta uzturēšanas izdevumu transferti no valsts pamatbudžeta dotācijas no vispārējiem ieņēmumiem uz valsts pamatbudžetu</t>
  </si>
  <si>
    <t xml:space="preserve">      Valsts budžeta uzturēšanas izdevumu transferti no valsts pamatbudžeta ārvalstu finanšu palīdzības līdzekļiem uz valsts pamatbudžetu</t>
  </si>
  <si>
    <t> Pārējie valsts budžeta uzturēšanas izdevumu transferti no valsts pamatbudžeta uz valsts pamatbudžetu</t>
  </si>
  <si>
    <t>28.00.00 "Politikas plānošana, īstenošana un uzraudzība"</t>
  </si>
  <si>
    <t>70.06.00. Izdevumi citu Eiropas Savienības politiku instrumentu projektu un pasākumu īstenošanai</t>
  </si>
  <si>
    <t>Ukrainas atbalsts  pietuvinot tās fitosanitāro jomu regulējošo likumdošanu un pārvaldi Eiropas standartiem (UA11/ENP-PCA/HE/32)</t>
  </si>
  <si>
    <t>Atmaksa valsts budžetā par veiktiem uzturēšanas izdevumiem</t>
  </si>
  <si>
    <t>CESPI/ZM/005 Ziemeļvalstu un Baltijas valstu mobilitātes programmas "Valsts pārvalde" projekts "Ziemeļvalstu un Baltijas valstu sadarbības tīkla izveide LULUCF jomā: ilgtspējīgi mežsaimniecības pasākumi klimata pārmaiņu mazināšanai"</t>
  </si>
  <si>
    <t>69.02.00. Atmaksas valsts pamatbudžetā par 3.mērķa "Eiropas teritoriālā sadarbība" pārrobežu sadarbības programmu, projektu un pasākumu īstenošanu</t>
  </si>
  <si>
    <t>80.00.00 „Nesadalītais finansējums Eiropas Savienības politiku instrumentu un pārējās ārvalstu finanšu palīdzības līdzfinansēto projektu un pasākumu īstenošanai”</t>
  </si>
  <si>
    <t>69.06.00. Izdevumi 3.mērķa "Eiropas teritoriālā sadarbība" pārrobežu sadarbības programmu, projektu un pasākumu īstenošanai</t>
  </si>
  <si>
    <t>Finansējuma pārdale, lai nodrošinātu Valsts kancelejā papildu darbu, saskaņojot, juridiski un redakcionāli  noformējot un sagatavojot izskatīšanai Ministru kabineta sēdēs grozījumus normatīvajos aktos, saskaņā ar Ministru kabineta 2012.gada 17.septembra rīkojuma Nr.438 "Par finansējuma piešķiršanu ministrijām (centrālajām  valsts iestādēm) Eiropas Savienības vienotās valūtas ieviešanas izdevumu segšanai" 6.punktu</t>
  </si>
  <si>
    <t>Pārdalīt izdevumus starp 74.Gadskārtējā valsts budžeta izpildes procesā pārdalāmais finansējums programmu 03.00.00 "Latvijas nacionālā eiro ieviešanas plāna pasākumi"un 03.Ministru kabienta programmu 01.00.00 "Ministru kabineta darbības nodrošināšana, valsts pārvaldes politika, lai nodrošinātu Valsts kancelejā papildu darbu, saskaņojot, juridiski un redakcionāli  noformējot un sagatavojot izskatīšanai Ministru kabineta sēdēs grozījumus normatīvajos aktos, sakarā ar eiro ieviešanu</t>
  </si>
  <si>
    <t>Finansējuma pārdale, lai nodrošinātu Ziemeļu nākotnes foruma rīkošanu Latvijā 2013.gada sākumā, kurā piedalītos Apvienotās Karalistes ministru prezidents un Baltijas un Ziemeļvalstu premjerministri (NB8 valstu), starptautiski nostiprinātu Latvijas tēlu un ietekmi, kā arī dotu papildu skanējumu un saturu Latvijas prezidentūrai 2015.gadā</t>
  </si>
  <si>
    <t>Pārdalīt izdevumus starp 74.Gadskārtējā valsts budžeta izpildes procesā pārdalāmais finansējums programmu 02.00.00 "Līdzekļi neparedzētiem gadījumiem "un 03.Ministru kabienta programmu 01.00.00 "Ministru kabineta darbības nodrošināšana, valsts pārvaldes politika", lai nodrošinātu Ziemeļu nākotnes foruma rīkošanu Latvijā 2013.gada sākumā</t>
  </si>
  <si>
    <t xml:space="preserve">Pārdalīt izdevumus starp 04.Korupcijas novēršanas un apkarošnas biroja programmu 01.00.00 "Korupcijas novēršanas un apkarošanas birojs" un 13.Finanšu ministrijas programmu 33.00.00 "Valsts ieņēmumu un muitas politikas nodrošināšana",pārdalot 3 amata vietas un to darbības nodrošināšanai nepieciešamo finansējumu </t>
  </si>
  <si>
    <t xml:space="preserve">Samazināts finansējums, pārdalot 3 amata vietas un to darbības nodrošināšanai nepieciešamo finansējumu Finanšu ministrijai (VID), saskaņā ar Ministru kabineta 2012.gada 18.septembra sēdes protokola Nr.52 27§ „Par Ministru kabineta 2010.gada 12.oktobra sēdes protokollēmuma (prot. Nr.52 31.§) „Informatīvais ziņojums „Par Korupcijas novēršanas un apkarošanas biroja un Valsts ieņēmumu dienesta kompetences sadalījumu saistībā ar valsts amatpersonu deklarācijās sniegto ziņu patiesuma pārbaudi” 2., 3. un 4.punktā doto uzdevumu izpildi” noteikto </t>
  </si>
  <si>
    <t xml:space="preserve">Pārdalīt izdevumus starp 74.Gadskārtējā valsts budžeta izpildes procesā pārdalāmais finansējums programmu 80.00.00."Nesadalītais finansējums Eiropas Savienības politiku instrumentu un pārējās ārvalstu finanšu palīdzības projektu un pasākumu īstenošanai" un 08.Sabiedrības integrācijas fonda apakšprogrammu 71.06.00 "Eiropas Ekonomikas zonas un Norvēģijas finanšu instrumentu finansētās programmas īstenošana" programmas LV03 "Nevalstisko organizāciju fonds" īstenošanai. </t>
  </si>
  <si>
    <t xml:space="preserve">Pārdalīt izdevumus starp 74.Gadskārtējā valsts budžeta izpildes procesā pārdalāmais finansējums programmu 80.00.00."Nesadalītais finansējums Eiropas Savienības politiku instrumentu un pārējās ārvalstu finanšu palīdzības projektu un pasākumu īstenošanai" un 08.Sabiedrības integrācijas fonda apakšprogrammu 71.06.00 "Eiropas Ekonomikas zonas un Norvēģijas finanšu instrumentu finansētās programmas īstenošana" </t>
  </si>
  <si>
    <t>Palielināti izdevumi, pārdalot līdzekļus no 74.resora programmas 03.00.00 "Latvijas Nacionālā eiro ieviešanas plāna pasākumi" uz Ārlietu ministrija apakšprogrammu 01.01.00  "Centrālais aparāts", lai nodrošinātu specifisko informācijas sistēmu piemērošanu euro ieviešanai, saskaņā ar Ministru kabineta 2012.gada 11.septembra sēdes protokola Nr.51 12.§ un Ministru kabineta 2012.gada 18.septembra rīkojumu Nr.440</t>
  </si>
  <si>
    <t>Pārdalīt izdevumus starp 74.resora programmu 03.00.00 "Latvijas Nacionālā eiro ieviešanas plāna pasākumi" un Ārlietu ministrija apakšprogrammu 01.01.00  "Centrālais aparāts", lai nodrošinātu specifisko informācijas sistēmu piemērošanu euro ieviešanai.</t>
  </si>
  <si>
    <t>Saskaņā ar Ministru kabineta 2012.gada 16.augusta sēdes protokola Nr.46 11.§, palielināti izdevumi, lai nodrošinātu no Eiropas reģionālās attīstības fonda līdzfinansēta projekta "Vienotās ārlietu dienesta dokumentu vadības sistēmas uzlabojumi un papildinājumi, gatavojoties Latvijas prezidentūrai Eiropas Savienībā" programmatūras uzturēšanu un darbību.</t>
  </si>
  <si>
    <t>Saskaņā ar Ministru kabineta 2012.gada 16.augusta sēdes protokola Nr.46 11.§, palielināti izdevumi, lai nodrošinātu  no Eiropas reģionālās attīstības fonda līdzfinansēta projekta "Vienotās ārlietu dienesta dokumentu vadības sistēmas uzlabojumi un papildinājumi, gatavojoties Latvijas prezidentūrai Eiropas Savienībā" programmatūras uzturēšanu un darbību.</t>
  </si>
  <si>
    <t>Pamatojoties uz izveidotās darba grupas "Latvijas Tautas frontes dibināšanas 25.gadskārtas pasākumu organizēšanai" atbalstīto priekšlikumu, palielināti izdevumi pārdalot finansējumu no 74.resora programmas 02.00.00 Līdzekļi neparedzētiem gadījumiem uz Ārlietu ministrija programmu 06.00.00  "Latvijas institūts", lai nodrošinātu interaktīva, informatīva šķirkļa izveidi Latvijas oficiālajā "Facebook" lapā, gatavojoties Latvijas Tautas frontes 25 gadu jubilejas atzīmēšanai.</t>
  </si>
  <si>
    <t>Pamatojoties uz izveidotās darba grupas "Latvijas Tautas frontes dibināšanas 25.gadskārtas pasākumu organizēšanai" atbalstīto priekšlikumu, palielināti izdevumi pārdalot finansējumu no 74.resora programmas 02.00.00 Līdzekļi neparedzētiem gadījumiem uz Ārlietu ministrija programmu 06.00.00  Latvijas institūts , lai nodrošinātu interaktīva, informatīva šķirkļa izveidi Latvijas oficiālajā "Facebook" lapā, gatavojoties Latvijas Tautas frontes 25 gadu jubilejas atzīmēšanai.</t>
  </si>
  <si>
    <t>Pārdale starp 74.resora programmu 02.00.00 Līdzekļi neparedzētiem gadījumiem un Ārlietu ministrija programmu 01.04.00  Diplomātiskās misijas ārvalstīs, lai nodrošinātu Latvijas civilā eksperta darbību NATO tranzīta koordinācijas vienībā tranzītkravu plūsmas caur Uzbekistānu nodrošināšanai. Atbalsts NATO aicinājumam Latvijai (kā pieredzi ieguvušai dalībvalstij nodrošinot NATO kontaktpunkta vēstniecībā Uzbekistānā funkciju veikšanu) iesaistīties tranzīta koordinācijas vienībā sniegs ne tikai politisku ieguldījumu, veicinot Latvijas redzamību NATO, bet arī finansiālu ieguldījumu. Eksperta dalības rezultātā tiks veicināta Latvijas konkurētspēja ar citām tranzītvalstīm Ziemeļu apgādes tīklā. Papildus Latvijas eksperta dalība NATO tranzīta koordinācijas vienībā sniegtu iespēju iegūt papildus informāciju Latvijas ekonomisko interešu aizstāvēšanai.</t>
  </si>
  <si>
    <t xml:space="preserve">Atbilstoši precizētām prognozēm palielināti ieņēmumi no maksas pakalpojumiem un citiem pašu ienēņumiem, kas novirzīti  ar ēkas Brīvības ielā 55 saistīto izdevumu segšanai. </t>
  </si>
  <si>
    <t>Atbilstoši precizētām prognozēm palielināti ieņēmumi no maksas pakalpojumiem un citiem pašu ieņēmumiem, kas novirzīti ar ēkas Brīvības ielā 55 uzturēšanu saistītu izdevumu segšanai.</t>
  </si>
  <si>
    <t>Pārdalīt izdevumus starp 74. resora "Gadskārtējā valsts budžeta izpildes procesā pārdalāmais finansējums"programmu 80.00.00. "Nesadalītais finansējums Eiropas Savienības politiku instrumentu un pārējās ārvalstu finanšu palīdzības līdzfinansēto projektu un pasākumu īstenošanai" un Ekonomikas ministrijas apakšprogrammu 62.06.00. "Eiropas Reģionālās attīstības fonda (ERAF) projekti (2007-2013)" Būvniecības informācijas sistēmas izstrādes projekta pabeigšanai no 2013.gada janvāra līdz septembrim (tajā skaitā 3 amata vietas).</t>
  </si>
  <si>
    <t>Pārdalīt izdevumus starp 74. resora "Gadskārtējā valsts budžeta izpildes procesā pārdalāmais finansējums apakšprogrammu"  programmu 01.00.00. "Apropriācijas rezerve" un Ekonomikas ministrijas programmu 31.00.00. "Nozares politiku veidošana un vadība", lai nodrošinātu Būvniecības informācijas sistēmas darbību pēc projekta īstenošanas 2013.gadā no septembra līdz decembrim.</t>
  </si>
  <si>
    <t>Pārdalīt izdevumus starp 74. resora "Gadskārtējā valsts budžeta izpildes procesā pārdalāmais finansējums apakšprogrammu"  programmu 01.00.00. "Apropriācijas rezerve" un Ekonomikas ministrijas programmu 31.00.00. "Nozares politiku veidošana un vadība", lai nodrošinātu Būvniecības informācijas sistēmas darbību pēc projekta īstenošanas 2013.gadā no septembra līdz decembrim un turpmāk.</t>
  </si>
  <si>
    <t>Pārdalīt izdevumus starp 74. resora "Gadskārtējā valsts budžeta izpildes procesā pārdalāmais finansējums apakšprogrammu"  programmu 03.00.00. "Latvijas Nacionālā eiro ieviešanas plāna pasākumi" un Ekonomikas ministrijas programmu 31.00.00. "Nozares politiku veidošana un vadība" atbilstoši Ministru kabineta 18.09.2012. rīkojumam Nr.440 (2013.gadā 2 120 latu) un atbilstoši Ministru kabineta 17.09.2012. rīkojumam Nr.438 (2013.gadā 136 582 lati 2014.gadā 46 782 lati).</t>
  </si>
  <si>
    <t>Pārdalīt izdevumus starp 74. resora "Gadskārtējā valsts budžeta izpildes procesā pārdalāmais finansējums apakšprogrammu"  programmu 03.00.00. "Latvijas Nacionālā eiro ieviešanas plāna pasākumi" un Ekonomikas ministrijas programmu 24.00.00  "Statistiskās informācijas nodrošināšana" atbilstoši Ministru kabineta 18.09.2012. rīkojumam Nr.440 (2013.gadā 60 500 latu) un atbilstoši Ministru kabineta 17.09.2012. rīkojumam Nr.438 (2014.gadā 2 978 lati).</t>
  </si>
  <si>
    <t>Pārdalīt izdevumus starp 74. resora "Gadskārtējā valsts budžeta izpildes procesā pārdalāmais finansējums apakšprogrammu"  programmu 03.00.00. "Latvijas Nacionālā eiro ieviešanas plāna pasākumi" un Ekonomikas ministrijas apakšprogrammu 26.01.00. "Iekšējais tirgus un patērētāju tiesību aizsardzība" atbilstoši Ministru kabineta 18.09.2012. rīkojumam Nr.440 (2013.gadā 10 900 latu) un atbilstoši Ministru kabineta 17.09.2012. rīkojumam Nr.438 (2013.gadā 46 830 latu un 2014.gadā 37 260 latu).</t>
  </si>
  <si>
    <t>Pārdalīt izdevumus starp 74. resora "Gadskārtējā valsts budžeta izpildes procesā pārdalāmais finansējums apakšprogrammu"  programmu 03.00.00. "Latvijas Nacionālā eiro ieviešanas plāna pasākumi" un Ekonomikas ministrijas apakšprogrammu 27.01.00. "Eiropas Savienības struktūrfondu ieviešana" atbilstoši Ministru kabineta 18.09.2012. rīkojumam Nr.440 (2013.gadā 25 000 latu).</t>
  </si>
  <si>
    <t>Palielināti izdevumi, pārdalot finanšu līdzekļus no 74.resora "Gadskārtējā valsts budžeta izpildes procesā pārdalāmais finansējums" programmas 03.00.00 "Latvijas Nacionālā eiro ieviešanas plāna pasākumi", lai nodrošinātu Valsts kases specifisko informācijas sistēmu pielāgošanas euro ieviešanai Eiropas Reģionālās attīstības fonda finansētā projekta administrēšanas izmaksu segšanu, saskaņā ar Ministru kabineta 2012.gada 16.oktobra rīkojumu Nr. 487 "Par finansējuma piešķiršanu ministrijām papildu administratīvo izdevumu segšanai, pielāgojot specifiskās informācijas sistēmas euro ieviešanai".</t>
  </si>
  <si>
    <t>Palielināts  finansējums apakšprogrammai 41.03.00 "Iemaksas starptautiskajās organizācijās", lai nodrošinātu ieguldījuma veikšanu Starptautiskā Valūtas fonda kapitālā (400 500 latu), jo līdz šim kapitāla palielinājums nav stājies spēkā dēļ nepietiekamā dalībvalstu atbalsta šim pasākumam. Līdz ar to iespēja, ka kvotas palielinājums stāsies spēkā 2012.gadā, ir ļoti maza un līdzekļus šim maksājumam nepieciešams ieplānot 2013.gada budžetā. Vienlaicīgi precizēts un palielināts finanšu resursu apmērs, kas nepieciešams, lai veiktu 2013.gadā plānoto iemaksu Pasaules Bankas kapitālā (68 962 lati).</t>
  </si>
  <si>
    <t>Palielināts finansējums apakšprogrammai 41.03.00 "Iemaksas starptautiskajās organizācijās", lai nodrošinātu ieguldījuma veikšanu Starptautiskā Valūtas fonda kapitālā (400 500 latu), jo līdz šim kapitāla palielinājums nav stājies spēkā dēļ nepietiekamā dalībvalstu atbalsta šim pasākumam. Līdz ar to iespēja, ka kvotas palielinājums stāsies spēkā 2012.gadā, ir ļoti maza un līdzekļus šim maksājumam nepieciešams ieplānot 2013.gada budžetā. Vienlaicīgi precizēts un palielināts finanšu resursu apmērs, kas nepieciešams, lai veiktu 2013.gadā plānoto iemaksu Pasaules Bankas kapitālā (68 962 lati).</t>
  </si>
  <si>
    <t xml:space="preserve">Palielināti izdevumi  Valsts ieņēmumu dienesta  Finanšu policijas pārvaldes kapacitātes stiprināšanai 7 jaunu amata vietu izveidošanai un speciālās tehnikas iegādei saskaņā ar Finanšu sektora attīstības padomes 2012.gada 3.oktobra sēdē nolemto. </t>
  </si>
  <si>
    <t>Budžeta programmā 33.00.00 "Valsts ieņēmumu un muitas politikas nodrošināšana" palielināti izdevumi  Valsts ieņēmumu dienesta Finanšu policijas pārvaldes kapacitātes stiprināšanai 7 jaunu amatu vietu izveidošanai un speciālās tehnikas iegādei   Finansējuma avots: papildu ieņēmumi no valsts pamatbudžetā iemaksājamā pievienotās vērtības nodokļa.</t>
  </si>
  <si>
    <r>
      <t>Palielināti izdevumi atlīdzībai, t.sk. atalgojumam, saistībā ar valsts amatpersonu deklarācijās norādīto ziņu patiesuma pārbaudes nodrošināšanas funkcijas pārņemšanu (3 amata vietas) no Korupcijas novēršanas un apkarošanas biroja saskaņā ar Ministru kabineta 2012.gada 18.septembra sēdes protokolā Nr.52 27.</t>
    </r>
    <r>
      <rPr>
        <sz val="10"/>
        <rFont val="Times New Roman"/>
        <family val="1"/>
        <charset val="186"/>
      </rPr>
      <t>§</t>
    </r>
    <r>
      <rPr>
        <i/>
        <sz val="11.5"/>
        <rFont val="Times New Roman"/>
        <family val="1"/>
        <charset val="186"/>
      </rPr>
      <t xml:space="preserve"> </t>
    </r>
    <r>
      <rPr>
        <i/>
        <sz val="10"/>
        <rFont val="Times New Roman"/>
        <family val="1"/>
        <charset val="186"/>
      </rPr>
      <t>"Par Ministru kabineta 2010.gada 12.oktobra sēdes protokollēmuma (prot. Nr.52 31.§) „Informatīvais ziņojums „Par Korupcijas novēršanas un apkarošanas biroja un Valsts ieņēmumu dienesta kompetences sadalījumu saistībā ar valsts amatpersonu deklarācijās sniegto ziņu patiesuma pārbaudi” 2., 3. un 4.punktā doto uzdevumu izpildi” noteikto.</t>
    </r>
  </si>
  <si>
    <t>Palielināti izdevumi atlīdzībai, t.sk. atalgojumam, saistībā ar valsts amatpersonu deklarācijās norādīto ziņu patiesuma pārbaudes nodrošināšanas funkcijas pārņemšanu (3 amata vietas) no Korupcijas novēršanas un apkarošanas biroja saskaņā ar Ministru kabineta 2012.gada 18.septembra sēdes protokolā Nr.52 27.§ "Par Ministru kabineta 2010.gada 12.oktobra sēdes protokollēmuma (prot. Nr.52 31.§) „Informatīvais ziņojums „Par Korupcijas novēršanas un apkarošanas biroja un Valsts ieņēmumu dienesta kompetences sadalījumu saistībā ar valsts amatpersonu deklarācijās sniegto ziņu patiesuma pārbaudi” 2., 3. un 4.punktā doto uzdevumu izpildi” noteikto.</t>
  </si>
  <si>
    <t xml:space="preserve">Palielināti izdevumi, pārdalot finanšu līdzekļus no 74.resora "Gadskārtējā valsts budžeta izpildes procesā pārdalāmais finansējums" programmas 03.00.00 "Latvijas Nacionālā eiro ieviešanas plāna pasākumi", lai nodrošinātu Valsts ieņēmumu dienesta specifisko informācijas sistēmu pielāgošanas euro ieviešanai Eiropas Reģionālās attīstības fonda finansētā projekta administrēšanas izmaksu segšanu, saskaņā ar Ministru kabineta 2012.gada 16.oktobra rīkojumu Nr. 487 "Par finansējuma piešķiršanu ministrijām papildu administratīvo izdevumu segšanai, pielāgojot specifiskās informācijas sistēmas euro ieviešanai".  </t>
  </si>
  <si>
    <t>Palielināti izdevumi, pārdalot finanšu līdzekļus no 74.resora "Gadskārtējā valsts budžeta izpildes procesā pārdalāmais finansējums" programmas 03.00.00 "Latvijas Nacionālā eiro ieviešanas plāna pasākumi", lai nodrošinātu Izložu un azartspēļu uzraudzības inspekcijas informācijas sistēmas "Vienotā izložu un azartspēļu uzraudzības informācijas sistēma" pielāgošanu euro ieviešanai, saskaņā ar Ministru kabineta 2012.gada 18.septembra rīkojumu Nr.440 "Par finansējuma piešķiršanu ministrijām (centrālajām valsts iestādēm) specifisko informācijas sistēmu pielāgošanas izdevumu segšanai saistībā ar euro ieviešanu".</t>
  </si>
  <si>
    <t xml:space="preserve">Veikta apropriācijas pārdale saskaņā ar  Ministru kabineta 2012.gada 26.septembra rīkojumu Nr.452 "Grozījums Ministru kabineta 2012.gada 1.augusta rīkojumā Nr.361 "Par finansējuma piešķiršanu Rīgas pils Konventa Pils laukumā 3, Rīgā,  un Muzeju krātuvju kompleksa Pulka ielā 8, Rīgā, būvniecības projekta un nomas maksas izdevumu segšanai", plānojot ieguldījumu VAS "Valsts nekustamie īpāsumi" pamatkapitālā  atbilstoši budžeta finansēšanas klasifikācijai finansēšanas daļā (akcijām un citai līdzdalībai komersantu pašu kapitālā) 2013.-2015.gadam, jo Muzeju krātuvju komplekss Pulka ielā 8, Rīgā, ir reģistrēts Zemesgrāmatā uz VAS "Valsts nekustamie īpašumi"  vārda. </t>
  </si>
  <si>
    <t xml:space="preserve">Veikta apropriācijas pārdale saskaņā ar Ministru kabineta 2012.gada 26.septembra rīkojumu Nr.452 "Grozījums Ministru kabineta 2012.gada 1.augusta rīkojumā Nr.361 "Par finansējuma piešķiršanu Rīgas pils Konventa Pils laukumā 3, Rīgā,  un Muzeju krātuvju kompleksa Pulka ielā 8, Rīgā, būvniecības projekta un nomas maksas izdevumu segšanai", plānojot ieguldījumu VAS "Valsts nekustamie īpāsumi" pamatkapitālā  atbilstoši budžeta finansēšanas klasifikācijai finansēšanas daļā (akcijām un citai līdzdalībai komersantu pašu kapitālā) 2013.-2015.gadam, jo Muzeju krātuvju komplekss Pulka ielā 8, Rīgā, ir reģistrēts Zemesgrāmatā uz VAS "Valsts nekustamie īpašumi"  vārda. </t>
  </si>
  <si>
    <t>Palielināti izdevumi, izveidojot jaunu budžeta apakšprogrammu  70.06.00 "Citi Eiropas Savienības politiku instrumentu finansētie projekti un pasākumi", pārdalot finanšu līdzekļus no 74.resora "Gadskārtējā valsts budžeta izpildes procesā pārdalāmais finansējums" programmas 80.00.00 "Nesadalītais finansējums Eiropas Savienības politiku instrumentu un pārējās ārvalstu finanšu palīdzības līdzfinansēto projektu un pasākumu īstenošanai", lai nodrošinātu euro komunikācijas pasākumu projekta īstenošanu.</t>
  </si>
  <si>
    <t>Pārdalīt izdevumus starp 74.resora "Gadskārtējā valsts budžeta izpildes procesā pārdalāmais finansējums" programmu 80.00.00 "Nesadalītais finansējums Eiropas Savienības politiku instrumentu un pārējās ārvalstu finanšu palīdzības līdzfinansēto projektu un pasākumu īstenošanai" un Finanšu ministrijas apakšprogrammu  70.06.00 "Citi Eiropas Savienības politiku instrumentu finansētie projekti un pasākumi", lai nodrošinātu euro komunikācijas pasākumu projekta īstenošanu</t>
  </si>
  <si>
    <t>Palielināti izdevumi, pārdalot finanšu līdzekļus no 74.resora "Gadskārtējā valsts budžeta izpildes procesā pārdalāmais finansējums" programmas 80.00.00 "Nesadalītais finansējums Eiropas Savienības politiku instrumentu un pārējās ārvalstu finanšu palīdzības līdzfinansēto projektu un pasākumu īstenošanai", lai līdz 2013.gada 31.janvārim nodrošinātu izdevumu apmaksu par Transporta līdzekļu un konteineru automātiskās identificēšanas sistēmas (TLKAIS) pilnveidošanu ar papildu serveri un programmatūru Latvijas sistēmas sasaistei ar Lietuvas un Igaunijas analogām sistēmām saskaņā ar Baltijas valstu un Eiropas Komisijas apstiprināto projektu (programmas Hercules II ietvaros) un  Igaunijas muitas adminstrācijas sagatavoto līgumu par TLKAIS sistēmas sasaisti starp Baltijas valstīm (līgums šobrīd ir nosūtīts parakstīšanai visām Baltijas valstīm). Līdzfinansējums minētā projekta īstenošanai Valsts ieņēmumu dienestam tika piešķirts 2012.gadam, tomēr četrpusējā līguma starp Igauniju, Lietuvu, Latviju un iepirkuma uzvarētāju – Igaunijas uzņēmumu AS “Alarmtec” noslēgšana nenotika paredzētajā termiņā, līdz ar to 2012.gadā piešķirtais līdzfinansējums minētā projekta īstenošanai netiks apgūts.</t>
  </si>
  <si>
    <t>Pārdalīt izdevumus starp 74.resora "Gadskārtējā valsts budžeta izpildes procesā pārdalāmais finansējums" programmu 80.00.00 "Nesadalītais finansējums Eiropas Savienības politiku instrumentu un pārējās ārvalstu finanšu palīdzības līdzfinansēto projektu un pasākumu īstenošanai" un Finanšu ministrijas apakšprogrammu 73.08.00 "Valsts ieņēmumu dienesta īstenotie projekti finansiālo interešu aizsardzības jomā", lai nodrošinātu projekta īstenošanu</t>
  </si>
  <si>
    <t>Veikta apropriācijas pārdale no 74.resora "Gadskārtējā valsts budžeta izpildes procesā pārdalāmais finansējums" programmas 03.00.00 "Latvijas Nacionālā eiro ieviešanas plāna pasākumi" uz programmu 80.00.00 "Nesadalītais finansējums Eiropas Savienības politiku instrumentu un pārējās ārvalstu finanšu palīdzības līdzfinansēto projektu un pasākumu īstenošanai", ievērojot  ar Ministru kabineta 2012.gada 17.septembra rīkojumu Nr. 438 "Par finansējuma piešķīršanu ministrijām (centrālajām valsts iestādēm) Eiropas Savienības vienotās valūtas ieviešanas izdevumu segšanai", 18.septembra rīkojumu Nr.440 "Par finansējuma piešķiršanu ministrijām (centrālajām iestādēm) specifisko informācijas sistēmu pielāgošanas izdevumu segšanai saistībā ar euro ieviešanu" un 16.oktobra rīkojumu Nr.487 "Par finansējuma piešķiršanu ministrijām papildu administratīvo izdevumu segšanai, pielāgojot specifiskās informācijas sistēmas euro ieviešanai" veikto finansējuma pārdali, lai nodrošinātu  finansējumu ERAF līdzfinansētajam projektam specifisko informācijas sistēmu pielāgošanai saistībā ar euro ieviešanu.</t>
  </si>
  <si>
    <r>
      <t xml:space="preserve">Veikta apropriācijas pārdale no 74.resora "Gadskārtējā valsts budžeta izpildes procesā pārdalāmais finansējums" programmas 03.00.00 "Latvijas Nacionālā eiro ieviešanas plāna pasākumi" uz programmu 80.00.00 "Nesadalītais finansējums Eiropas Savienības politiku instrumentu un pārējās ārvalstu finanšu palīdzības līdzfinansēto projektu un pasākumu īstenošanai", ievērojot  ar Ministru kabineta 2012.gada 17.septembra rīkojumu Nr. 438 "Par finansējuma piešķīršanu ministrijām (centrālajām valsts iestādēm) Eiropas Savienības vienotās valūtas ieviešanas izdevumu segšanai", 18.septembra rīkojumu Nr.440 "Par finansējuma piešķiršanu ministrijām (centrālajām iestādēm) specifisko informācijas sistēmu pielāgošanas izdevumu segšanai saistībā ar </t>
    </r>
    <r>
      <rPr>
        <sz val="10"/>
        <rFont val="Times New Roman"/>
        <family val="1"/>
        <charset val="186"/>
      </rPr>
      <t>euro</t>
    </r>
    <r>
      <rPr>
        <i/>
        <sz val="10"/>
        <rFont val="Times New Roman"/>
        <family val="1"/>
        <charset val="186"/>
      </rPr>
      <t xml:space="preserve"> ieviešanu" un 16.oktobra rīkojumu Nr.487 "Par finansējuma piešķiršanu ministrijām papildu administratīvo izdevumu segšanai, pielāgojot specifiskās informācijas sistēmas euro ieviešanai" veikto finansējuma pārdali, lai nodrošinātu  finansējumu ERAF līdzfinansētajam projektam specifisko informācijas sistēmu pielāgošanai saistībā ar euro ieviešanu.</t>
    </r>
  </si>
  <si>
    <t>74.resors "Gadskārtējā valsts budžeta izpildes procesā pārdalāmais finansējums"</t>
  </si>
  <si>
    <t>07.01.00. Nodarbinātības valsts aģentūras darbības nodrošināšana</t>
  </si>
  <si>
    <t xml:space="preserve"> 0600000000 Citas ilgtermiņa saistības</t>
  </si>
  <si>
    <t>Projekts: CIS/00/002 „Latvijas Nacionālā eiro ieviešanas plāna pasākumi”</t>
  </si>
  <si>
    <t>Veikta līdzekļu pārdale no 74.resora "Gadskārtējā valsts budžeta izpildes procesā pārdalāmais finansējums" 03.00.00. programmas "Latvijas Nacionālā eiro ieviešanas plāna pasākumi" Labklājības ministrijas apakšprogrammai 07.01.00 "Nodarbinātības valsts aģentūras darbības nodrošināšana", lai Nodarbinātības valsts aģentūras informācijas sistēmu "Burvis" pielāgotu euro valūtai, pamatojoties uz Ministru kabineta 2012.gada 18.septembra rīkojuma Nr.440 "Par finansējuma piešķiršanu ministrijām (centrālajām valsts iestādēm) specifisko informācijas sistēmu pielāgošanas izdevumu segšanai saistībā ar euro ieviešanu" 5.5. apakšpunktu.</t>
  </si>
  <si>
    <t xml:space="preserve">18.Labklājības ministrija </t>
  </si>
  <si>
    <t>Veikta līdzekļu pārdale no 74.resora "Gadskārtējā valsts budžeta izpildes procesā pārdalāmais finansējums" programmas 03.00.00 "Latvijas Nacionālā eiro ieviešanas plāna pasākumi" Labklājības ministrijas apakšprogrammai 07.01.00 "Nodarbinātības valsts aģentūras darbības nodrošināšana" Nodarbinātības valsts aģentūras informācijas sistēmas "Burvis" pielāgošanai euro valūtai,  pamatojoties uz Ministru kabineta 2012.gada 18.septembra rīkojuma Nr.440 "Par finansējuma piešķiršanu ministrijām (centrālajām valsts iestādēm) specifisko informācijas sistēmu pielāgošanas izdevumu segšanai saistībā ar euro ieviešanu" 5.5. apakšpunktu.</t>
  </si>
  <si>
    <t xml:space="preserve"> 03.00.00 Latvijas Nacionālā eiro ieviešanas plāna pasākumi</t>
  </si>
  <si>
    <t>01.01.00 Nozares vadība</t>
  </si>
  <si>
    <t>2014. gads</t>
  </si>
  <si>
    <t xml:space="preserve">Veikta līdzekļu pārdale no 74.resora "Gadskārtējā valsts budžeta izpildes procesā pārdalāmais finansējums" 03.00.00. programmas "Latvijas Nacionālā eiro ieviešanas plāna pasākumi" Labklājības ministrijas apakšprogrammai 01.01.00 "Nozares vadība", lai Labklājības ministrijas specifisko informācijas sistēmu pielāgotu euro valūtai (papildu administratīvo izdevumu segšanai) 51 116 latu apmērā, t.i., 2013.gadā – 46 001 lats un 2014.gadā – 5 115 lati, pamatojoties uz Ministru kabineta 2012.gada 16.oktobra rīkojuma Nr.487 "Par finansējuma piešķiršanu ministrijām papildu administratīvo izdevumu segšanai, pielāgojot specifiskās informācijas sistēmas euro ieviešanai" 1.4.apakšpunktu. </t>
  </si>
  <si>
    <t xml:space="preserve">Veikta līdzekļu pārdale no 74.resora "Gadskārtējā valsts budžeta izpildes procesā pārdalāmais finansējums" programmas 03.00.00 "Latvijas Nacionālā eiro ieviešanas plāna pasākumi" Labklājības ministrijas apakšprogrammai 01.01.00 "Nozares vadība", lai Labklājības ministrijas specifisko informācijas sistēmu pielāgotu euro valūtai (papildu administratīvo izdevumu segšanai) 51 116 latu apmērā, t.sk., 2013.gadā – 46 001 lats un 2014.gadā – 5 115 lati, pamatojoties uz Ministru kabineta 2012.gada 16.oktobra rīkojuma Nr.487 "Par finansējuma piešķiršanu ministrijām papildu administratīvo izdevumu segšanai, pielāgojot specifiskās informācijas sistēmas euro ieviešanai" 1.4.apakšpunktu. </t>
  </si>
  <si>
    <t xml:space="preserve">18.Labklājības ministrija 
</t>
  </si>
  <si>
    <t>05.62.00 Invaliditātes ekspertīžu nodrošināšana</t>
  </si>
  <si>
    <t>Labklājības ministrijas apakšprogrammā 05.62.00 "Invaliditātes ekspertīžu nodrošināšana" veikta iekšējā līdzekļu pārdale starp izdevumu kodiem atbilstoši ekonomiskajām kategorijām, samazinot izdevumus precēm un pakalpojumiem 4000 latu apmērā un palielinot izdevumus pamatkapitāla veidošanai 4000 latu apmērā, lai 2013.gada janvārī nodrošinātu gala maksājumu par 3 iekārtām, aprīkojumu (t.sk.fotoaprīkojumu ar stiprinātājiem, baterijas lādētāju) un programmatūru un nodrošinātu invalīdu apliecību izgatavošanu.</t>
  </si>
  <si>
    <t>Labklājības ministrijas apakšprogrammā 05.62.00 "Invaliditātes ekspertīžu nodrošināšana" veikta iekšējā līdzekļu pārdale starp izdevumu kodiem atbilstoši ekonomiskajām kategorijām, samazinot izdevumus precēm un pakalpojumiem 4000 latu apmērā un palielinot izdevumus pamatkapitāla veidošanai 4000 latu apmērā, lai 2013.gada janvārī nodrošinātu gala maksājumu par 3 iekārtām, aprīkojumu (t.sk.fotoaprīkojumu ar stiprinātājiem, baterijas lādētāju) un programmatūru, lai nodrošinātu invalīdu apliecību izgatavošanu.</t>
  </si>
  <si>
    <t>05.66.00 Demogrāfijas pasākumu īstenošana</t>
  </si>
  <si>
    <t>20.01.00 Valsts sociālie pabalsti</t>
  </si>
  <si>
    <t xml:space="preserve">Samazināti izdevumi Labklājības ministrijas apakšprogrammā 05.66.00 "Demogrāfijas pasākumu īstenošana" 2013.gadā 3 829 000 latu apmērā, 2014.gadā 11 487 000 latu apmērā, 2015.gadā 11 487 000 latu apmērā, jo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2013., 2014. un 2015.gadā netiks īstenots budžeta projektā paredzētais valsts atbalsts bērna pieskatīšanas pakalpojumiem (2013.gadā 3 829 000 latu apmērā, 2014.gadā 11 487 000 latu apmērā, 2015.gadā 11 487 000 latu apmērā). Vienlaikus palielināti izdevumi Labklājības ministrijas pamatbudžeta apakšprogrammā 20.01.00 "Valsts sociālie pabalsti" 2013.gadā 3 829 000 latu apmērā, 2014.gadā 11 487 000 latu apmērā, 2015.gadā 11 487 000 latu apmērā, lai nodrošinātu daļēju izdevumu segšanu saistībā ar Vienošanās protokolā paredzēto bērna kopšanas pabalsta apmēra palielināšanu no 2013.gada 1.jvanvāri:
▪ bērna kopšanas pabalsta apmērs mēnesī sociāli neapdrošinātām personām laika posmā no bērna dzimšanas līdz gada vecumam tiek paaugstināts no 50 latiem līdz 100 latiem;
▪ bērna kopšanas pabalsta apmērs mēnesī par bērnu no gada līdz pusotra gada vecumam tiek paaugstināts no 30 uz 100 latiem.
 Pasākums veicinās sociāli neapdrošinātu ģimeņu ar bērniem vecumā līdz pusotram gadam labklājību.
 Plānotais  bērnu skaits vecumā līdz vienam gadam, kuriem bērna kopšanas pabalsts tiks palielināts no 50 Ls uz 100 Ls, ir 6 324, bet bērnu skaits vecumā no viena līdz pusotram gadam, kuriem bērna kopšanas pabalsts tiks palielināts no 30 Ls uz 100 Ls, ir 9187.
</t>
  </si>
  <si>
    <t>04.00.00 Valsts atbalsts sociālajai apdrošināšanai</t>
  </si>
  <si>
    <t xml:space="preserve">Palielināti izdevumi Labklājības ministrijas programmā 04.00.00 "Valsts atbalsts sociālajai apdrošināšanai", lai 2013.gadā nodrošinātu iemaksu veikšanu valsts sociālās apdrošināšanas speciālajā budžetā bezdarba apdrošināšanai (109 224 latu apmērā) un invaliditātes apdrošināšanai (247 230 latu apmērā) par personām, kuras kopj bērnu vecumā līdz 1,5 gadiem un saņem bērna kopšanas pabalstu, ņemot vērā iemaksas vidējā apmēra mēnesī palielināšanos saistībā ar apmēra, no kura tiek veiktas valsts sociālās apdrošināšanas obligātās iemaksas bezdarba apdrošināšanai un invaliditātes apdrošināšanai par personām, kuras kopj bērnu vecumā līdz 1,5 gadiem un saņem bērna kopšanas pabalstu, paaugstināšanu no 50 latiem uz 100 latiem.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bezdarba un invaliditātes apdrošināšanai tiek veiktas iemaksas no šāda objekta.
Priekšlikumi paplašina MK apstiprināto prioritāro pasākumu un ir uzskatāms par daļu no demogrāfijas pasākumu kopuma. </t>
  </si>
  <si>
    <t xml:space="preserve">Palielināti izdevumi Labklājības ministrijas programmā 04.00.00 "Valsts atbalsts sociālajai apdrošināšanai", lai sākot ar 2013.gada 1.janvāri nodrošinātu iemaksu veikšanu valsts sociālās apdrošināšanas speciālajā budžetā bezdarba apdrošināšanai un invaliditātes apdrošināšanai par personām, kuras kopj bērnu vecumā līdz 1,5 gadiem un saņem bērna kopšanas pabalstu, ņemot vērā iemaksas vidējā apmēra mēnesī palielināšanos saistībā ar apmēra, no kura tiek veiktas valsts sociālās apdrošināšanas obligātās iemaksas bezdarba apdrošināšanai un invaliditātes apdrošināšanai par personām, kuras kopj bērnu vecumā līdz 1,5 gadiem un saņem bērna kopšanas pabalstu, paaugstināšanu no 50 latiem uz 100 latiem: 2013.gadā 356 454 latu apmērā (t.sk. bezdarba apdrošināšanai 109 224 latu apmērā un invaliditātes apdrošināšanai 247 230 latu apmērā), 2014.gadā 385 767 latu apmērā (t.sk. bezdarba apdrošināšanai 125 460 latu apmērā un invaliditātes apdrošināšanai 260 307 latu apmērā), 2015.gadā 392 870 latu apmērā (t.sk. bezdarba apdrošināšanai 132 102 latu apmērā un invaliditātes apdrošināšanai 260 768 latu apmērā).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bezdarba un invaliditātes apdrošināšanai tiek veiktas iemaksas no šāda objekta.
Priekšlikumi paplašina MK apstiprināto prioritāro pasākumu un ir uzskatāms par daļu no demogrāfijas pasākumu kopuma. </t>
  </si>
  <si>
    <t xml:space="preserve">Palielināti izdevumi Labklājības ministrijas programmā 04.00.00 "Valsts atbalsts sociālajai apdrošināšanai", lai nodrošinātu valsts pamatbudžeta transfertu uz valsts sociālās apdrošināšanas speciālo budžetu vecāku pabalsta minimālā apmēra (sociāli apdrošinātām personām) paaugstināšanai no 63 Ls uz 100 Ls mēnesī periodā no bērna dzimšanas līdz viena gada vecumam, sākot ar 2013.gada 1.janvāri,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Pasākums veicinās sociāli apdrošinātu ģimeņu ar bērniem vecumā līdz gadam labklājību.
Vecāku pabalsta saņēmēju skaits, kuriem vecāku pabalsts 2013.gadā un turpmākajos gados tiks piešķirts minimālajā apmērā, būs 888 personas (vidēji mēnesī) un pabalstu apmēri vidēji pieaugs par 24,40 Ls mēnesī, papildu izdevumi vecāku pabalsta minimālā apmēra paaugstināšanai līdz 100 Ls mēnesī 2013.gadā: 888 x 24,40 Ls x 12 = 260 006 lati.
</t>
  </si>
  <si>
    <t>Palielināti izdevumi Labklājības ministrijas programmā 04.00.00 "Valsts atbalsts sociālajai apdrošināšanai" 2013.gadā, 2014.gadā un 2015.gadā ik gadu 260 006 latu apmērā, lai nodrošinātu valsts pamatbudžeta transfertu uz valsts sociālās apdrošināšanas speciālo budžetu vecāku pabalsta minimālā apmēra (sociāli apdrošinātām personām) paaugstināšanai no 63 Ls uz 100 Ls mēnesī periodā no bērna dzimšanas līdz viena gada vecumam, sākot ar 2013.gada 1.janvāri,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Pasākums veicinās sociāli apdrošinātu ģimeņu ar bērniem vecumā līdz gadam labklājību.
Vecāku pabalsta saņēmēju skaits, kuriem vecāku pabalsts 2013.gadā un turpmākajos gados tiks piešķirts minimālajā apmērā, būs 888 personas (vidēji mēnesī) un pabalstu apmēri vidēji pieaugs par 24,40 Ls mēnesī, papildu izdevumi vecāku pabalsta minimālā apmēra paaugstināšanai līdz 100 Ls mēnesī:
2013.gadā: 888 x 24,40 Ls x 12 = 260 006 lati;
2014.gadā: 888 x 24,40 Ls x 12 = 260 006 lati;
2015.gadā: 888 x 24,40 Ls x 12 = 260 006 lati.</t>
  </si>
  <si>
    <t>80.00.00 Nesadalītais finansējums Eiropas Savienības politiku instrumentu un pārējās ārvalstu finanšu palīdzības projektu un pasākumu īstenošanai</t>
  </si>
  <si>
    <t>62.06.00 Eiropas Reģionālās attīstības fonda (ERAF) īstenotie projekti labklājības nozarē (2007.-2013.)</t>
  </si>
  <si>
    <t>Resursi izdevumu segšana</t>
  </si>
  <si>
    <t xml:space="preserve">Kapitālie izdevumi </t>
  </si>
  <si>
    <t> Pamatkapitāla veidošana</t>
  </si>
  <si>
    <t>0101030000 Eiropas Reģionālās attīstības fonds (ERAF)</t>
  </si>
  <si>
    <t xml:space="preserve">Veikta finansējuma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Labklājības ministrijas apakšprogrammai 62.06.00 "Eiropas Reģionālās attīstības fonda (ERAF) īstenotie projekti labklājības nozarē (2007.-2013.)", lai nodrošinātu projektu īstenošanu, tai skaitā:
1)  3.2.2.1.1.apakšaktivitātes "Informācijas sistēmu un elektronisko pakalpojumu attīstība" projekta "Valsts darba inspekcijas informatīvās sistēmas pilnveidošana un e-pakalpojumu ieviešana" (Nr.3DP/3.2.2.1.1./09/IPIA/IUMEPLS/011) īstenošanu (izdevumi 77 770 latu apmērā, tai skaitā izdevumi precēm un pakalpojumiem 25 611 lati un izdevumi pamatkapitāla veidošanai 52 159 lati), saskaņā ar VARAM 13.09.2012. apstiprinātajiem projekta grozījumiem, kas paredz pagarināt projekta ieviešanas termiņu līdz 04.04.2013.,  projektā tiks veiktas papildus izmaiņas VDI informācijas sistēmā un veikts IS drošības audits, lai nodrošinātu projekta uzraudzību;
2) 3.2.2.1.1.apakšaktivitātes "Informācijas sistēmu un elektronisko pakalpojumu attīstība" projekta "Sociālās politikas monitoringa sistēmas pilnveide – SPP vienotās informācijas sistēmas izstrāde, ieviešana un e-pakalpojumu attīstīšana" (Nr.3DP/3.2.2.1.1./09/IPIA/IUMEPLS/023) īstenošanu (47 752 lati - izdevumi pamatkapitāla veidošanai), pamatojoties uz 12.10.2012. CFLA iesniegtajiem projekta grozījumiem,  jo izsludinātais iepirkums „Sociālās politikas monitoringa informācijas sistēmas izmaiņu izstrāde” beidzies bez rezultāta, līdz ar to, lai sasniegtu projekta mērķi, nepieciešams rīkot jaunu iepirkuma procedūru un projekta īstenošana tiek pagarināta līdz 2013.gada maijam;
3) 3.1.4.1.5.apakšaktivitātes "Infrastruktūras pilnveidošana sociālās rehabilitācijas pakalpojumu sniegšanai personām ar garīga rakstura traucējumiem" projekta "Valsts sociālās aprūpes centra "Rīga" sociālās aprūpes un rehabilitācijas pakalpojumu attīstība" (Nr.3DP/3.1.4.1.5./10/IPIA/CFLA/002) īstenošanu (476 658 lati - izdevumi pamatkapitāla veidošanai), saskaņā ar 20. 09.2012. apstiprinātajiem projekta grozījumiem Nr.7, kas paredz projektu pagarināt līdz 30.06.2013., lai pabeigtu būvniecību un aprīkojuma iepirkšanu.
</t>
  </si>
  <si>
    <t>3. pielikums</t>
  </si>
  <si>
    <t>63.06.00 Eiropas Sociālā fonda (ESF) īstenotie projekti labklājības nozarē (2007-2013)</t>
  </si>
  <si>
    <t>0101040000 Eiropas Sociālais fonds (ESF)</t>
  </si>
  <si>
    <t>Veikta finansējuma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Labklājības ministrijas apakšprogrammai 63.06.00 "Eiropas Sociālā fonda (ESF) īstenotie projekti labklājības nozarē (2007-2013)", lai nodrošinātu 1.2.2.4.1. apakšaktivitātes "Iekļaujošas izglītības un sociālās atstumtības riskam pakļauto jauniešu atbalsta sistēmas izveide, nepieciešamā personāla sagatavošanas, nodrošināšana un kompetences paaugstināšana" projekta Nr.1DP/1.2.2.4.1./10/IPIA/VIAA/003 "Profesionālās izglītības atbalsta sistēmas izveide sociālās atstumtības riskam pakļautajiem jauniešiem" īstenošanu  (84 500 latu apmērā, tai skaitā: izdevumi atlīdzībai 71 633 lati (tai skaitā atalgojumam 57 727 lati) un izdevumi precēm un pakalpojumiem 12 867 lati), saskaņā ar 13.09.2012. apstiprinātiem grozījumiem Nr.4/2012/1DP/588, kas paredz aktivitātē jaunu programmu izstrādāšanu un sadalīšanu moduļos.</t>
  </si>
  <si>
    <t xml:space="preserve"> Atalgojums</t>
  </si>
  <si>
    <t xml:space="preserve">                   Subsīdijas un dotācijas</t>
  </si>
  <si>
    <t xml:space="preserve">                   Sociālie pabalsti</t>
  </si>
  <si>
    <t xml:space="preserve">Labklājības ministrijas apakšprogrammā 63.06.00 "Eiropas Sociālā fonda (ESF) īstenotie projekti labklājības nozarē (2007-2013)" projektu ietvaros veikta izdevumu pārdale starp izdevumu kodiem atbilstoši ekonomiskajām kategorijām, tai skaitā:
1) projektam Nr. DP/1.3.1.1.3./09/IPIA/NVA/001 "Bezdarbnieku un darba meklētāju apmācība Latvijā - 2" samazināti izdevumi  subsīdijām un dotācijām 20 000 latu apmērā un attiecīgi palielināti izdevumi valsts budžeta transfertiem valsts budžeta daļēji finansētām atvasinātajām publiskajām personām un budžeta nefinansētām iestādēm noteiktam mērķim, jo jaunajos iepirkumos apmācībām ar kuponu metodi ir mainījies sākotnēji plānoto apmācības iestāžu saraksts;
2) projektam Nr.1DP/1.2.2.1.2/09/IPIA/NVA/001 "Mūžizglītības pasākumi nodarbinātām personām"  samazināti izdevumi subsīdijām un dotācijām 15 000 latu apmērā  un attiecīgi palielināti izdevumi valsts budžeta transfertiem valsts budžeta daļēji finansētām atvasinātajām publiskajām personām un budžeta nefinansētām iestādēm noteiktam mērķim, jo jaunajos iepirkumos apmācībām ar kuponu metodi ir mainījies sākotnēji plānoto apmācību iestāžu saraksts. </t>
  </si>
  <si>
    <t>70.05.00 Tehniskā palīdzība ERAF, ESF, KF projektu apgūšanai (2007.-2013.)</t>
  </si>
  <si>
    <t>0101110000 Citi ES politiku instrumenti</t>
  </si>
  <si>
    <t>Projekts "Eiropas Savienības fondu administrēšana Labklājības ministrijā 2007. - 2013. gada plānošanas periodā (2012. - 2015.gads)"</t>
  </si>
  <si>
    <t>Labklājības ministrijas apakšprogrammā 70.05.00 "Tehniskā palīdzība ERAF, ESF, KF projektu apgūšanai (2007.-2013.)" projekta Nr.VSID/TP/CFLA/11/23/019 "Eiropas Savienības fondu administrēšana Labklājības ministrijā 2007. - 2013. gada plānošanas periodā (2012. - 2015.gads)" ietvaros veikta izdevumu pārdale starp izdevumu kodiem atbilstoši ekonomiskajām kategorijām, samazinot izdevumus precēm un pakalpojumiem 435 latu apmērā un attiecīgi palielinot izdevumus pamatkapitāla veidošanai, lai nodrošinātu projekta aktivitāšu īstenošanu.</t>
  </si>
  <si>
    <t>73.06.00 Ārvalstu finanšu palīdzības finansēto projektu īstenošana labklājības nozarē</t>
  </si>
  <si>
    <t>0101120300 Citi ārvalstu finanšu palīdzības līdzfinansētie projekti</t>
  </si>
  <si>
    <t>Projekts: SI-2012-SIC- 1231217 "Net - Safe Latvia"</t>
  </si>
  <si>
    <t>Labklājības ministrijas apakšprogrammā 73.06.00 "Ārvalstu finanšu palīdzības finansēto projektu īstenošana labklājības nozarē" palielināti ieņēmumi no ārvalstu finanšu palīdzības un attiecīgie izdevumi, lai Valsts bērnu tiesību aizsardzības inspekcija nodrošinātu projekta "Net-Safe Latvia" (Nr.SI-2012-SIC-1231217) īstenošanu, saskaņā ar Eiropas Komisijas apstiprināto projekta pieteikumu, 2013.gadā 14 191 lata apmērā un 2014.gadā 17 542 latu apmērā. Sadarbības līgums  tika noslēgts 10.10.2012. starp Latvijas interneta asociāciju un Valsts bērnu tiesību aizsardzības inspekciju.</t>
  </si>
  <si>
    <t>Veikta finansējuma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Labklājības ministrijas apakšprogrammai 73.06.00 "Ārvalstu finanšu palīdzības finansēto projektu īstenošana labklājības nozarē", palielinot izdevumus precēm un pakalpojumiem 2013.gadā 11 693 latu apmērā un 2014.gadā 11 696 latu apmērā, lai nodrošinātu projekta "Net-Safe Latvia" (Nr.SI-2012-SIC-1231217) īstenošanu, saskaņā ar Eiropas Komisijas apstiprināto projekta pieteikumu. Sadarbības līgums 10.10.2012. tika noslēgts starp Latvijas interneta asociāciju un Valsts bērnu tiesību aizsardzības inspekciju.</t>
  </si>
  <si>
    <t>Samazināti valsts budžeta ieņēmumi "Nodeva par mēslošanas līdzekļa reģistrāciju un mēslošanas līdzekļa pārreģistrāciju" un palielināti valsts budžeta ieņēmumi  "Citas nodevas par juridiskajiem un citiem pakalpojumiem", precizējums atbilstoši 2005.gada 27.decembra Ministru kabineta noteikumu Nr.1032 "Noteikumi par budžetu ieņēmumu klasifikāciju" prasībām.</t>
  </si>
  <si>
    <t>Atbilstoši Ministru kabineta rīkojuma Nr.440 "Par finansējuma piešķiršanu ministrijām (centrālajām valsts iestādēm) specifisko informācijas sistēmu pielāgošanas izdevumu segšanai saistībā ar euro ieviešanu" 5.4.apakšpunktam (18.09.2012. prot.Nr.51. 12.§). Finansējums pārdalīts Pārtikas un vetrinārajam dienestam, lai pielāgotu euro ieviešanai specifiskās informācijas sistēmas.</t>
  </si>
  <si>
    <t>Atbilstoši Ministru kabineta rīkojuma Nr.440 "Par finansējuma piešķiršanu ministrijām (centrālajām valsts iestādēm) specifisko informācijas sistēmu pielāgošanas izdevumu segšanai saistībā ar euro ieviešanu" 5.4.apakšpunktam (18.09.2012. prot.Nr.51. 12.§). Finansējums pārdalīts Valsts augu aizsardzības dienestam, lai pielāgotu euro ieviešanai specifiskās informācijas sistēmas.</t>
  </si>
  <si>
    <t>Atbilstoši Ministru kabineta 2012.gada 16.oktobra rīkojuma Nr.487 "Par finansējuma piešķiršanu ministrijām papildu administratīvo izdevumu segšanai, pielāgojot specifiskās informācijas sistēmas euro ieviešanai" 1.7.apakšpunktam. Finansējums pārdalīts Lauku atbalsta dienestam: atlīdzībai Ls 15 000, t.sk.atalgojumam Ls 12 088; Lauksaimniecības datu centram: atlīdzībai  Ls 2 900, t.sk.atalgojumam Ls 2 337, lai pielāgotu euro ieviešanai specifiskās informācijas sistēmas.</t>
  </si>
  <si>
    <t>Finansējums pārdalīts Pārtikas un veterinārajam dienestam ātrās reaģēšanas grupas izveidei, lai varētu efektīvi un patstāvīgi, veicot visaptverošus analītiskus un kontroles pasākumus, operatīvi reaģēt , atklāt un minimizēt negodīgas komercprakses īstenošanu LR teritorijā. Lai nodrošinātu Pārtikas un veterinārā dienesta ātrās reaģēšanas grupas izveidi papildus nepeiciešams ieviest 4 amata vietas.</t>
  </si>
  <si>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projekta "Uzraudzības pasākumi traktortehnikas izplūdes gāžu radītā gaisa piesārņojuma samazināšanai Latvijā" uzturēšanas izdevumiem Valsts tehniskās uzraudzības aģentūrai. </t>
  </si>
  <si>
    <t>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projekta"Uzraudzības pasākumi traktortehnikas izplūdes gāžu radītā gaisa piesārņojuma samazināšanai Latvijā" uzturēšanas izdevumiem Valsts tehniskās uzraudzības aģentūrai. Finansējums 2016.gadā plānots Ls 8610, 2017.gadā - Ls 8610.</t>
  </si>
  <si>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projekta "Esošo ugunsnovērošanas torņu (UNT) rekonstrukcija un jaunu UNT būvniecība (10-00-L22602-000001)" uzturēšanas izdevumiem Valsts meža dienestam. </t>
  </si>
  <si>
    <t>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projekta "Esošo ugunsnovērošanas torņu (UNT) rekonstrukcija un jaunu UNT būvniecība (10-00-L22602-000001)" uzturēšanas izdevumiem Valsts meža dienestam. Finansējums 2016.gadā plānots Ls 17000, 2017.gadā - Ls 17000.</t>
  </si>
  <si>
    <r>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projekta "Esošo ugunsnovērošanas torņu (UNT) rekonstrukcija un jaunu UNT būvniecība (10-00-L22602-000001)" </t>
    </r>
    <r>
      <rPr>
        <i/>
        <u/>
        <sz val="11"/>
        <rFont val="Times New Roman"/>
        <family val="1"/>
        <charset val="186"/>
      </rPr>
      <t>uzturēšanas izdevumiem 3000 Ls apmērā gadā no projektu īstenošanas kopējām izmaksām Valsts meža dienestam par 2012.gadā pabeigtiem projektiem. Pārējiem gadiem papildus nepieciešamais finansējums uzturēšanas izdevumiem skatāms budžeta sagatavošanas turpmākiem gadiem procesā.</t>
    </r>
  </si>
  <si>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projektu "ELFLA Lauku attīstības programmas 2007.-2013.gadam pasākums "Infrastruktūra, kas attiecas uz lauksaimniecības un mežsaimniecības attīstību pielāgošanu"" ; ERAF atbalsta projekts"Rīgas HES ūdenskrātuvei pieguļošo teritoriju aizsardzības būvju aizsardzības spēju palielināšana" uzturēšanas izdevumiem VSIA "Zemkopības ministrijas nekustamie īpašumi". </t>
  </si>
  <si>
    <t>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projektu "ELFLA Lauku attīstības programmas 2007.-2013.gadam pasākums "Infrastruktūra, kas attiecas uz lauksaimniecības un mežsaimniecības attīstību pielāgošanu"" ; ERAF atbalsta projekts"Rīgas HES ūdenskrātuvei pieguļošo teritoriju aizsardzības būvju aizsardzības spēju palielināšana" uzturēšanas izdevumiem VSIA "Zemkopības ministrijas nekustamie īpašumi". Finansējums 2016.gadā plānots Ls 138798, 2017.gadā - Ls 138798.</t>
  </si>
  <si>
    <r>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projektu "Uz klientu orientētas sistēmas izveide un Vienotas informācijas telpas izveide"; Zemkopības ministrijas un tās padotībā esošo iestāžu uz klientu orientētās pakalpojumu sistēmas izveide"; "Zemkopības ministrijas un tās padotībā esošo vienotas informācijas telpas izveide"; "Modulārās servera telpas izveide" uzturēšanas izdevumiem </t>
    </r>
    <r>
      <rPr>
        <i/>
        <u/>
        <sz val="11"/>
        <rFont val="Times New Roman"/>
        <family val="1"/>
        <charset val="186"/>
      </rPr>
      <t xml:space="preserve">10% apmērā gadā no projektu īstenošanas kopējām izmaksām </t>
    </r>
    <r>
      <rPr>
        <i/>
        <sz val="11"/>
        <rFont val="Times New Roman"/>
        <family val="1"/>
        <charset val="186"/>
      </rPr>
      <t xml:space="preserve">Zemkopības ministrijas centrālajam aparātam. </t>
    </r>
  </si>
  <si>
    <r>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projektu "Uz klientu orientētas sistēmas izveide un Vienotas informācijas telpas izveide"; Zemkopības ministrijas un tās padotībā esošo iestāžu uz klientu orientētās pakalpojumu sistēmas izveide"; "Zemkopības ministrijas un tās padotībā esošo vienotas informācijas telpas izveide"; "Modulārās servera telpas izveide" uzturēšanas izdevumiem </t>
    </r>
    <r>
      <rPr>
        <i/>
        <u/>
        <sz val="11"/>
        <rFont val="Times New Roman"/>
        <family val="1"/>
        <charset val="186"/>
      </rPr>
      <t>10% apmērā gadā no projektu īstenošanas kopējām izmaksām</t>
    </r>
    <r>
      <rPr>
        <i/>
        <sz val="11"/>
        <rFont val="Times New Roman"/>
        <family val="1"/>
        <charset val="186"/>
      </rPr>
      <t xml:space="preserve"> Zemkopības ministrijas centrālajam aparātam.</t>
    </r>
  </si>
  <si>
    <r>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projektu "Uz klientu orientētas sistēmas izveide un Vienotas informācijas telpas izveide"; Zemkopības ministrijas un tās padotībā esošo iestāžu uz klientu orientētās pakalpojumu sistēmas izveide"; "Zemkopības ministrijas un tās padotībā esošo vienotas informācijas telpas izveide"; "Modulārās servera telpas izveide" uzturēšanas izdevumiem </t>
    </r>
    <r>
      <rPr>
        <i/>
        <u/>
        <sz val="11"/>
        <rFont val="Times New Roman"/>
        <family val="1"/>
        <charset val="186"/>
      </rPr>
      <t>5% apmērā gadā no projektu īstenošanas kopējām izmaksām</t>
    </r>
    <r>
      <rPr>
        <i/>
        <sz val="11"/>
        <rFont val="Times New Roman"/>
        <family val="1"/>
        <charset val="186"/>
      </rPr>
      <t xml:space="preserve">  Zemkopības ministrijas centrālajam aparātam. </t>
    </r>
  </si>
  <si>
    <r>
      <t xml:space="preserve">Atbilstoši Ministru kabineta 2007.gada 20.marta noteikumu Nr.198 "Noteikumi par maksimāli pieļaujamā valsts budžeta izdevumu kopapjoma un maksimāli pieļaujamā valsts budžeta izdevumu kopējā apjoma katrai ministrijai un citām centrālajām valsts iestādēm noteikšanas metodiku vidējam termiņam" 9.6.apakšpunkta pārdalīts finansējums ES projektu "Uz klientu orientētas sistēmas izveide un Vienotas informācijas telpas izveide"; Zemkopības ministrijas un tās padotībā esošo iestāžu uz klientu orientētās pakalpojumu sistēmas izveide"; "Zemkopības ministrijas un tās padotībā esošo vienotas informācijas telpas izveide"; "Modulārās servera telpas izveide" uzturēšanas izdevumiem </t>
    </r>
    <r>
      <rPr>
        <i/>
        <u/>
        <sz val="11"/>
        <rFont val="Times New Roman"/>
        <family val="1"/>
        <charset val="186"/>
      </rPr>
      <t xml:space="preserve">5% apmērā gadā no projektu īstenošanas kopējām izmaksām </t>
    </r>
    <r>
      <rPr>
        <i/>
        <sz val="11"/>
        <rFont val="Times New Roman"/>
        <family val="1"/>
        <charset val="186"/>
      </rPr>
      <t>Zemkopības ministrijas centrālajam aparātam.</t>
    </r>
  </si>
  <si>
    <t xml:space="preserve">2013.gada budžetā nepieciešams paredzēt ārvalstu finanšu palīdzību 46 795 Ls apmērā  Twinning projekta līguma No.2012/266-369 „ Ukrainas atbalsts pietuvinot tās fitosanitāro jomu regulējošo likumdošanu un pārvaldi Eiropas standartiem”//Twinning ref.: UA11/ENP-PCA/HE/32 īstenošanai. 2014.gada budžeta saistībās nepieciešams paredzēt ārvalstu finanšu palīdzību 18 665 Ls apmērā  Twinning projekta līguma No.2012/266-369 „ Ukrainas atbalsts pietuvinot tās fitosanitāro jomu regulējošo likumdošanu un pārvaldi Eiropas standartiem”//Twinning ref.: UA11/ENP-PCA/HE/32 īstenošanai. </t>
  </si>
  <si>
    <t xml:space="preserve">Finansējums  1 755 Ls apmērā nepieciešams, lai 2013.gada pirmajos mēnešos veiksmīgi turpinātu 2012.gadā uzsākto Ziemeļvalstu un Baltijas valstu mobilitātes programmas "Valsts pārvalde" projektu "Ziemeļvalstu un Baltijas valstu sadarbības tīkla izveide LULUCF jomā: ilgspējīgi mežsaimniecības pasākumi klimata pārmaiņu mazināšanai" . </t>
  </si>
  <si>
    <t xml:space="preserve">Finansējums  1 755 Ls apmērā nepieciešams, lai 2013.gada pirmajos mēnešos veiksmīgi turpinātu 2012.gadā uzsākto Ziemeļvalstu un Baltijas valstu mobilitātes programmas "Valsts pārvalde" projektu "Ziemeļvalstu un baltijas valstu sadarbības tīkla izveide LULUCF jomā: ilgspējīgi mežsaimniecības pasākumi klimata pārmaiņu mazināšanai" .  </t>
  </si>
  <si>
    <t>2013.gada budžetā nepieciešams paredzēt atmaksas 12 921 Ls apmērā Latvijas un Lietuvas pārrobežu sadarbības programmas projektam LLIV-222 "Kooperācijas tīkla izveide starp lopkopības nozares zinātniekiem un praktiķiem Zemgalē". Savukārt 2014.gada budžeta saistībās atmaksām nepieciešams paredzēt  74 641 Ls apmērā .</t>
  </si>
  <si>
    <t>2013.gada budžetā nepieciešams paredzēt finansējumu 64 707 Ls apmērā, lai turpinātu 2012.gadā uzsākto Latvijas un Lietuvas pārrobežu sadarbības programmas projektu LLIV-222 "Kooperācijas tīkla izveide starp lopkopības nozares zinātniekiem un praktiķiem Zemgalē". Savukārt 2014.gada budžeta saistībās projekta īstenošanai nepieciešams paredzēt  papildus 23 105 Ls .</t>
  </si>
  <si>
    <r>
      <t xml:space="preserve">Izdevumu pārdale 01.00.00. progarmmas "Nozaru vadība" ietvaros, samazinot preču un pakalpojumu izdevumus un palielinot atlīdzības izdevumus 185 000 latu apmērā. </t>
    </r>
    <r>
      <rPr>
        <b/>
        <i/>
        <sz val="10"/>
        <color indexed="8"/>
        <rFont val="Times New Roman"/>
        <family val="1"/>
        <charset val="186"/>
      </rPr>
      <t xml:space="preserve">VARAM kopējie izdevumi atlīdzībai valsts pamatfunkciju īstenošanai netiek palielināti.  </t>
    </r>
    <r>
      <rPr>
        <b/>
        <i/>
        <sz val="10"/>
        <rFont val="Times New Roman"/>
        <family val="1"/>
        <charset val="186"/>
      </rPr>
      <t xml:space="preserve">Pārdale neietekmē valsts budžeta finansiālo bilanci un nodrošina rezultatīvo rādītāju izpildi. </t>
    </r>
  </si>
  <si>
    <r>
      <t>Lī</t>
    </r>
    <r>
      <rPr>
        <i/>
        <sz val="10"/>
        <color indexed="8"/>
        <rFont val="Times New Roman"/>
        <family val="1"/>
        <charset val="186"/>
      </rPr>
      <t>dzekļu pārdale budžeta programmā 01.00.00. "Nozaru vadība", VARAM kopējie izdevumi atlīdzībai valsts pamatfunkciju īstenošanai netiek palielināti.</t>
    </r>
    <r>
      <rPr>
        <i/>
        <sz val="10"/>
        <rFont val="Times New Roman"/>
        <family val="1"/>
        <charset val="186"/>
      </rPr>
      <t xml:space="preserve"> </t>
    </r>
    <r>
      <rPr>
        <b/>
        <i/>
        <sz val="10"/>
        <color indexed="8"/>
        <rFont val="Times New Roman"/>
        <family val="1"/>
        <charset val="186"/>
      </rPr>
      <t>Pārdale neietekmē valsts budžeta finansiālo bilanci.</t>
    </r>
  </si>
  <si>
    <t xml:space="preserve">Atbilstoši MK 23.10.2012.  sēdē pieņemtajam MK rīkojuma projektam „Par Valsts aģentūras „Nacionālais botāniskais dārzs” reorganizāciju par atvasinātu publisku personu „Nacionālais botāniskais dārzs”” tiek  mainīts Nacionālā botāniskā dārza juridiskais statuss no valsts aģentūras uz atvasinātu publisku personu, līdz ar to zinātniskā institūta ieņēmumi no maksas pakalpojumiem un citi pašu ieņēmumi netiek plānoti valsts budžetā. Precizēts arī apakšprogrammas nosaumums. </t>
  </si>
  <si>
    <t>Naudas līdzekļi -ieņēmumi no maksas pakalpojumiem izslēgti no valsts budžeta apakšprogrammas 24.05.00. "Zinātniskā institūta "Nacionālais botāniskais dārzs" valsts funkciju nodrošinājums " (MK 23.10.2012. sēdē atbalstīts MK rīkojuma projekts „Par Valsts aģentūras „Nacionālais botāniskais dārzs” reorganizāciju par atvasinātu publisku personu „Nacionālais botāniskais dārzs””) .</t>
  </si>
  <si>
    <t>Atbilstoši MK 23.10.2012.  sēdē pieņemtajam MK rīkojuma projektam „Par Valsts aģentūras „Nacionālais botāniskais dārzs” reorganizāciju par atvasinātu publisku personu „Nacionālais botāniskais dārzs”” tiek  mainīts Nacionālā botāniskā dārza juridiskais statuss no valsts aģentūras uz atvasinātu publisku personu, līdz ar to tiek  veikta līdzekļu pārdale, paredzot valsts budzēta finansējumu kā transfertu no valsts budžeta daļēji finansētām atvasinātām publiskām personām.</t>
  </si>
  <si>
    <t>Atbilstoši MK 23.10.2012.  sēdē pieņemtajam MK rīkojuma projektam „Par Valsts aģentūras „Nacionālais botāniskais dārzs” reorganizāciju par atvasinātu publisku personu „Nacionālais botāniskais dārzs”” tiek  mainīts Nacionālā botāniskā dārza juridiskais statuss no valsts aģentūras uz atvasinātu publisku personu, līdz ar to tiek veikta līdzekļu pārdale, paredzot valsts budzēta finansējumu kā transfertu no valsts budžeta daļēji finansētām atvasinātām publiskām personām.</t>
  </si>
  <si>
    <r>
      <t xml:space="preserve">Līdzekļu pārdale budžeta progarmmā  32.00.00  "Valsts reģionālās attīstības politikas īstenošana". </t>
    </r>
    <r>
      <rPr>
        <b/>
        <i/>
        <sz val="10"/>
        <rFont val="Times New Roman"/>
        <family val="1"/>
        <charset val="186"/>
      </rPr>
      <t>VARAM kopējie izdevumi atlīdzībai valsts pamatfunkciju īstenošanai netiek palielināti. Pārdale neietekmē valsts budžeta finansiālo bilanci.</t>
    </r>
  </si>
  <si>
    <t xml:space="preserve">Pārdalīt izdevumus 142 740 latu apmērā no 17. Satiksmes ministrijas apakšprogrammas 31.05.00 „Dotācija Autotransporta direkcijai sabiedriskā transporta pakalpojumu organizēšanai” uz Vides aizsardzības un reģionālās attīstības ministrijas programmu 31.00.00 „Atbalsts plānošanas reģioniem” atbilstoši Ministru kabinetā nolemtajam (2012. gada 25.septembra sēdes prot. Nr.53 46.§ 4.punkts) </t>
  </si>
  <si>
    <t xml:space="preserve">Pārdalīt izdevumus 142 740 latu apmērā no 17. Satiksmes ministrijas apakšprogrammas 31.05.00 „Dotācija Autotransporta direkcijai sabiedriskā transporta pakalpojumu organizēšanai” uz Vides aizsardzības un reģionālās attīstības ministrijas programmu 31.00.00 „Atbalsts plānošanas reģioniem” atbilstoši Ministru kabinetā nolemtajam (2012. gada 25.septembra sēdes prot. Nr.53 46.§ 4.punkts). </t>
  </si>
  <si>
    <t>Pārdalīt izdevumus starp 74.resora programmu 03.00.00  "Latvijas Nacionālā eiro ieviešanas plāna pasākumi "un 21.Vides aizsardzības un reģionālās attīstības ministrijas programmu  32.00.00  "Valsts reģionālās attīstības politikas īstenošana " papildu administratīvo izdevumu segšanai, pielāgojot specifiskās informācijas sistēmas euro ieviešanai atbilstoši MK 2012.gada 16.oktobra rīkojumamNr.487 (MK prot.Nr.58 11.§ ).</t>
  </si>
  <si>
    <t>Finansējums nepieciešams  projektam "Zaļās infrastruktūras tīkls (GreenInfraNet)" Nr. 1051R4, kas tiek uzsākts 2012. gadā. Ieviešanas turpināšanai nepieciešami 2013. gadā - 46 154 latu , 2014. gadā - 28 544 latu. Finansējums nepieciešams 2013. gada 1. ceturksnī.</t>
  </si>
  <si>
    <t>Pārdalīt izdevumus starp 74. resora  programmu 80.00.00 "Nesadalītais finansējums Eiropas Savienības politiku instrumentu un pārējās ārvalstu finanšu palīdzības projektu un pasākumu īstenošanai" un Vides aizsardzības un reģionālās attīstības  ministrijas apakšprogrammu 63.06.00 "Eiropas Sociālā fonda (ESF) projekti (2007 - 2013)",  finansējums nepieciešams jauna Rīgas plānošanas reģiona projekta „Publisko pakalpojumu pieejamības un kvalitātes sekmēšana veicinot kvalitatīvu attīstības plānošanu  Rīgas plānošanas reģionā”  Nr. 1DP/1.5.1.3.2/09/APIA/SIF/037 ieviešanas uzsākšanai - 29 015 latu apjomā. Finansējums nepieciešams 2013. gada 1 . ceturksnī.</t>
  </si>
  <si>
    <t>Finansējums nepieciešams jauna Rīgas plānošanas reģiona projekta „Publisko pakalpojumu pieejamības un kvalitātes sekmēšana veicinot kvalitatīvu attīstības plānošanu  Rīgas plānošanas reģionā”  Nr. 1DP/1.5.1.3.2/09/APIA/SIF/037 ieviešanas uzsākšanai - 29 015 latu apjomā. Finansējums nepieciešams 2013. gada 1. ceturksnī.</t>
  </si>
  <si>
    <t>Līdzekļi novirzīti no 14.Iekšlietu ministrijas uz 21. Vides aizsardzības un reģionālās attīstības ministrijas 32.00.00. programmai "Valsts reģionālās attīstības politikas īstenošana" saskaņā ar MK 2012.gada 2.maija sēdes protokolu NR.24 7§un 8§ elektronisko pakalpojumu "Izsaukuma apstiprināšana uzturēšanās atļaujas pieprasīšanai" un "Ielūguma apstiprināšanas vīzas pieprasīšanai" pielāgojuma normatīvo aktu prasībām izstrādei 2013.gadā -36 300 LVL un turpmākai uzturēšanai 2014.gadā - 3 630 LVL un 2015.gadā - 3 630 LVL</t>
  </si>
  <si>
    <t>Līdzekļi novirzīti  uz Vides aizsardzības un reģionālās attīstības ministrijas 32.00.00. programmai "Valsts reģionālās attīstības politikas īstenošana" saskaņā ar MK 2012.gada 2.maija sēdes protokolu NR.24 7§un 8§ elektronisko pakalpojumu "Izsaukuma apstiprināšana uzturēšanās atļaujas pieprasīšanai" un "Ielūguma apstiprināšanas vīzas pieprasīšanai" pielāgojuma normatīvo aktu prasībām izstrādei 2013.gadā -36 300 LVL un turpmākai uzturēšanai 2014.gadā - 3 630 LVL un 2015.gadā - 3 630 LVL</t>
  </si>
  <si>
    <t>Pārdalīt izdevumus starp 74. resora  programmu 80.00.00 "Nesadalītais finansējums Eiropas Savienības politiku instrumentu un pārējās ārvalstu finanšu palīdzības projektu un pasākumu īstenošanai" un Vides aizsardzības un reģionālās attīstības  ministrijas apakšprogrammu 69.06.00 "3.mērķa  "Eiropas teritoriālā sadarbība" pārrobežu sadarbības programmu finansētie projekti (2007-2013)",   finansējums nepieciešams  projekta "Zaļās infrastruktūras tīkls (GreenInfraNet)" Nr. 1051R4 ieviešanai, kurš tiek uzsākts 2012. gadā.   Ieviešanas turpināšanai 2013. gadā nepieciešami  - 46 154 latu , 2014. gadā - 28 544 latu. Finansējums nepieciešams 2013. gada 1. ceturksnī.</t>
  </si>
  <si>
    <t xml:space="preserve">Finansējums nepieciešams diviem  pārrobežu sadarbības programmu projektiem, kas tiek uzsākti 2012. gadā.  Projektam Zemgales plānošanas reģiona "Vietējo produktu aprite Vidusbaltijā (Local products)" Nr. LLIV-340  -34 495 latu apjomā;  -  projektam Latgales plānošanas reģiona "Tematiskā biznesa attīstīšana un Tematisko ciemu komandu iespēju paplašināšana Latgales un Radvilišķu reģionos (THEME VILLAGE)  " Nr.   LLIV-306    - 107   782 latu apjomā. Finansējums nepieciešams 2013. gada 1. ceturksnī.                                                                                                                                                                                                                                                                                                                                                                                                                                                                                                                                                                                                                                                               </t>
  </si>
  <si>
    <t xml:space="preserve">Pārdalīt izdevumus starp 74. resora  programmu 80.00.00 "Nesadalītais finansējums Eiropas Savienības politiku instrumentu un pārējās ārvalstu finanšu palīdzības projektu un pasākumu īstenošanai" un Vides aizsardzības un reģionālās attīstības  ministrijas apakšprogrammu 69.07.00 "Pārrobežu sadarbības programmu darbības nodrošināšana, projekti un pasākumi (2007-2013)",  finansējums nepieciešams pārrobežu sadarbības programmu diviem projektiem, kas tiek uzsākti 2012. gadā.  Projektam Zemgales plānošanas reģiona "Vietējo produktu aprite Vidusbaltijā (Local products)" Nr. LLIV-340  -34 495 latu apjomā;  -  projektam Latgales plānošanas reģiona "Tematiskā biznesa attīstīšana un Tematisko ciemu komandu iespēju paplašināšana Latgales un Radvilišķu reģionos (THEME VILLAGE)  " Nr.   LLIV-306    - 107   782 latu apjomā .      Finansējums nepieciešams 2013. gada 1. ceturksnī.  </t>
  </si>
  <si>
    <t>Izmaiņas nepieciešamas, lai  nodrošinātu projektu ieviešanu, kuriem finansējuma saņēmējs ir plānošanas reģioni.</t>
  </si>
  <si>
    <t>Izmaiņas nepieciešamas, lai  nodrošinātu projektu ieviešanu, kuriem finansējuma saņēmējs ir plānošanas reģioni</t>
  </si>
  <si>
    <t>Vides aizsardzības un reģionālās attīstības ministrijas  Norvēģijas finanšu instrumenta 2009.-2014.gadam programmas “Kapacitātes paaugstināšana un institucionālā sadarbība starp Latvijas un Norvēģijas valsts, reģionālajām un vietējām institūcijām” administrēšanas izdevumi (tai skaitā bilaterālā fonda un papildus pasākumi), kā arī avansa maksājumi Latvijas pašvaldību savienības īstenotajam projektam “Lietpratīga pārvaldība un Latvijas pašvaldību veiktspējas uzlabošana”.  Programmas ieviešana tiek uzsākta 2012. gadā. 2013. gadā nepieciešami - 985 478 latu, 2014. gadā - 436 094 latu, 2015. gadā - 362 545 latu. Finansējums programmai nepieciešams 2013. gada 1. ceturksnī.</t>
  </si>
  <si>
    <t>Pārdalīt izdevumus starp 74. resora  programmu 80.00.00 "Nesadalītais finansējums Eiropas Savienības politiku instrumentu un pārējās ārvalstu finanšu palīdzības projektu un pasākumu īstenošanai" un Vides aizsardzības un reģionālās attīstības  ministrijas apakšprogrammu 71.06.00  "Eiropas Ekonomikas zonas un Norvēģijas finanšu instrumentu finansēto programmu, projektu un pasākumu īstenošana"   finansējums nepieciešams Vides aizsardzības un reģionālās attīstības ministrijas  Norvēģijas finanšu instrumenta 2009.-2014.gadam programmas “Kapacitātes paaugstināšana un institucionālā sadarbība starp Latvijas un Norvēģijas valsts, reģionālajām un vietējām institūcijām” administrēšanas izdevumi (tai skaitā bilaterālā fonda un papildus pasākumi), kā arī avansa maksājumi Latvijas pašvaldību savienības īstenotajam projektam “Lietpratīga pārvaldība un Latvijas pašvaldību veiktspējas uzlabošana” . Programmas ieviešana tiek uzsākta 2012. gadā. 2013. gadā nepieciešami - 985 478 latu, 2014. gadā - 436 094 latu, 2015. gadā - 362 545 latu. Finansējums programmai nepieciešams 2013. gada 1. ceturksnī.</t>
  </si>
  <si>
    <t>Saskaņā ar Saeimas Budžeta komisijas ierosinājumu izņemt no 2013. gada valsts budžeta projekta likumprojektu paketes likumprojektu "Grozījumi Sabiedriskā transporta pakalpojumu likumā ".</t>
  </si>
  <si>
    <t xml:space="preserve">Pārdalīt līdzekļus 21. Vides aizsardzības un reģionālās attīstības ministrijas 32.00.00. programmai "Valsts reģionālās attīstības politikas īstenošana"  ES fondu līdzfinansēto projektu uzturēšanai pēc to pabeigšanas 2013.gadā (MK 2012.gada 16.augusta ārkārtas sēdes protokola Nr.46 11§ 13.punkts). Nepieciešamais finansējums 276 189 lati. 
</t>
  </si>
  <si>
    <t>Pārdalīt līdzekļus 21. Vides aizsardzības un reģionālās attīstības ministrijas 32.00.00. programmai "Valsts reģionālās attīstības politikas īstenošana"  ES fondu līdzfinansēto projektu uzturēšanai pēc to pabeigšanas 2013.gadā (MK 2012.gada 16.augusta ārkārtas sēdes protokola Nr.46 11§ 13.punkts). 
Finansējums 276 189 Ls apmērā nepieciešams šādiem pasākumiem: 
- Projekta "E-pakalpojumi un to infrastruktūras attīstība" uzturēšanai - 124 000 LVL, 
- Projekta "Publiskās pārvaldes dokumentu pārvaldības sistēmu integrācijas vides izveide" uzturēšanai  - 32 154 LVL, 
- Projekta "Vienota ģeotelpiskās informācijas portāla izveidošana un ĢIS sasaiste ar portālu" uzturēšanai - 18 750 LVL,
- Projekta "Ģeoportāla programmatūras pilnveidošana un uzturēšana, nodrošinot INSPIRE direktīvas" administrēšanai - 45 000 LVL,
- valsts informācijas sistēmu  drošības auditiem - 10 000 LVL, 
- Oracle tehniskajam atbalstam  - 1 675 LVL,
- zvanu centra pakalpojumiem  - 12 000 LVL,
- 2 darba vietu izveidošanai Valsts reģionālās attīstības aģentūrā - 32 610 LVL.</t>
  </si>
  <si>
    <t>Pārdalīt līdzekļus 21. Vides aizsardzības un reģionālās attīstības ministrijas 32.00.00. programmai "Valsts reģionālās attīstības politikas īstenošana" IT sistēmu administrēšanai un uzturēšanai  2013.gadā -84 940 LVL ; tajā skaitā šādiem pasākumiem:
- Projekta "Centralizēts iesniegums (jautājums) valsts pārvaldes iestādei vai pašvaldībai, izmantojot portālu www.latvija.lv" administrēšanai - 52 490 LVL, (no 2012.gada 1.septembra ieviests pakalpojums e-iesniegums);
- Projektu "Pašvaldību teritorijas attīstības plānošanas, infrastruktūras un nekustamo īpašumu pārvaldības un uzraudzības informācijas sistēma - I kārta" un "Pašvaldību teritorijas attīstības plānošanas, infrastruktūras un nekustamo īpašumu pārvaldības un uzraudzības informācijas sistēma - II kārta" uzturēšanai - 3 450 LVL, (RAIMIS ieviests 2012.gada decembrī);
- valsts informācijas sistēmu  drošības auditiem (EIS un latvija.lv) - 20 000 LVL, 
- VmWare licenču uzturēšanai  - 9 000 LVL.</t>
  </si>
  <si>
    <t xml:space="preserve">Atbilstoši Saeimas Budžeta un finanšu (nodokļu) komisijas ierosinājumam izņemt no 2013. gada valsts budžeta projekta likumprojektu paketes likumprojektu "Grozījumi Sabiedriskā transporta pakalpojumu likumā ". </t>
  </si>
  <si>
    <t xml:space="preserve">Atbilstoši Saeimas Budžeta un finanšu (nodokļu)  komisijas ierosinājumam izņemt no 2013. gada valsts budžeta projekta likumprojektu paketes likumprojektu "Grozījumi Sabiedriskā transporta pakalpojumu likumā ". </t>
  </si>
  <si>
    <t>Atbilstoši  Saeimas Budžeta un finanšu (nodokļu) komisijas ierosinājumam izņemt no 2013. gada valsts budžeta projekta likumprojektu paketes likumprojektu "Grozījumi Sabiedriskā transporta pakalpojumu likumā ".</t>
  </si>
  <si>
    <t>Programmā 02.00.00 "Latvijas NVO fonda un latviešu valodas apguves programmas" finanšu līdzekļi nepieciešami lai īstenotu paredzētos uzdevumus un pasākumus : 1) ārpusskolas pasākumu programmā 60 000 LVL, atbalstot diasporas bērnu un jauniešu nometnes; 2) apmaiņas programmā latviešu un mazākumtautību bērniem un jauniešiem 12500 LVL, lai veicinātu sadarbību starp latviešu un mazākumtautību skolēniem, t.sk. ģimeņu programmu mazākumtautību bērnu integrācijai; 3) pilsoniskās līdzdalības veicināšanas programmā 40000 LVL, lai atbalstītu Latviešu ārzemēs pilsonisko līdzdalību.</t>
  </si>
  <si>
    <t>18.04.00 Informācijas tehnoloģiju attīstība un uzturēšana kultūras nozarē</t>
  </si>
  <si>
    <t>CIS/00/002 Latvijas Nacionālā eiro ieviešanas plāna pasākumi”</t>
  </si>
  <si>
    <t xml:space="preserve">02.00.00 Līdzekļi neparedzētiem gadījumiem </t>
  </si>
  <si>
    <t>19.07.00 Mākslas un literatūra</t>
  </si>
  <si>
    <t xml:space="preserve">          Sociālie pabalsti</t>
  </si>
  <si>
    <t>18.01.00 Nozares politikas plānošana un īstenošana</t>
  </si>
  <si>
    <t xml:space="preserve">Finansēšana </t>
  </si>
  <si>
    <t>'Maksas pakalpojumu un citu pašu ieņēmumu naudas līdzekļu atlikumu izmaiņas palielinājums (-) vai samazinājums (+)</t>
  </si>
  <si>
    <t>15. Izglītības un zinātnes ministrija</t>
  </si>
  <si>
    <t>01.07.00 "Dotācija brīvpusdienu nodrošināšanai 1.klases izglītojamiem"</t>
  </si>
  <si>
    <t>20.00.00 "Kultūrizglītība"</t>
  </si>
  <si>
    <t>Valsts budžeta uzturēšanas izdevumi transferti</t>
  </si>
  <si>
    <t>likumprojektam "Par vidējā termiņa budžeta ietvaru 2013.-2015.gadam"</t>
  </si>
  <si>
    <t>22.Kultūras ministrija</t>
  </si>
  <si>
    <t>Valsts budžeta uzturēšanas izdevumu transferti no no valsts pamatbudžeta uz valsts pamatbudžetu</t>
  </si>
  <si>
    <t>20.00.00 Kultūrizglītība</t>
  </si>
  <si>
    <t>21.00.00 Kultūras mantojums</t>
  </si>
  <si>
    <t>Kārtējie maksājumi Eiropas Kopienas budžetā un starptautiskā sadarbība</t>
  </si>
  <si>
    <t>19.03.00 Filmu nozare</t>
  </si>
  <si>
    <t>22.02.00 Kultūras pasākumi, sadarbības līgumi un programmas</t>
  </si>
  <si>
    <t>22.07.00 Nomas maksas VAS "VNĪ" programmas "Mantojums-2018" ietvaros</t>
  </si>
  <si>
    <t>Tālākā laika posmā</t>
  </si>
  <si>
    <t>22.10.00 Nevalstisko organizāciju atbalsts un sabiedrības integrācijas politikas īstenošana</t>
  </si>
  <si>
    <t>70.07.00 Eiropas Savienības, starptautiskās sadarbības programmu un inovāciju izglītības jomā īstenošanas nodrošināšana</t>
  </si>
  <si>
    <t>70.07.00 Eiropas Savienības Rīcības programmas mūžizglītības jomā 2007.-2013.gadam un Eiropas Savienības augstākās izglītības sadarbības programmas Tempus un Erasmus Mundus</t>
  </si>
  <si>
    <t>Uzturēšanās izdevumu transferti</t>
  </si>
  <si>
    <t>Valsts budžeta uzturēšanās izdevumu transferti</t>
  </si>
  <si>
    <t>Valsts budžeta uzturēšanās izdevumu transferti no valsts pamatbudžeta uz valsts pamatbudžetu</t>
  </si>
  <si>
    <t>Valsts budžeta uzturēšanās izdevumu transferti no valsts pamatbudžeta ārvalstu finanšu palīdzības līdzekļiem uz valsts pamatbudžetu</t>
  </si>
  <si>
    <t>Valsts budžeta uzturēšanās izdevumu transferti citiem budžetiem noteiktam mērķim</t>
  </si>
  <si>
    <t>Valsts budžeta uzturēšanās izdevumu transferti pašvaldībām Eiropas Savienības politiku instrumentu un pārējās ārvalstu finanšu palīdzības līdzfinansētajiem projektiem (pasākumiem)</t>
  </si>
  <si>
    <t xml:space="preserve">Citi ES politiku instrumenti </t>
  </si>
  <si>
    <t xml:space="preserve">Valsts pamatbudžeta iestāžu saņemtie transferti no valsts pamatbudžeta dotācijas no vispārējiem ieņēmumiem </t>
  </si>
  <si>
    <t>Valsts budžeta uzturēšanas izdevumu transferti no valsts pamatbudžeta ārvalstu finanšu palīdzības līdzekļiem uz valsts pamatbudžetu</t>
  </si>
  <si>
    <t>70.11.00 Dalība Eiropas Savienības izglītības sadarbības projektos</t>
  </si>
  <si>
    <t>Valsts budžeta uzturēšanas izdevumu transferti no valsts pamatbudžeta uz valsts budžetu</t>
  </si>
  <si>
    <t xml:space="preserve"> Valsts budžeta uzturēšanas izdevumu transferti no valsts pamatbudžeta ārvalstu finanšu palīdzības līdzekļiem uz valsts pamatbudžetu</t>
  </si>
  <si>
    <t>11.pielikums (saistību pielikums)</t>
  </si>
  <si>
    <t>Citi Eiropas Savienības politiku instrumenti</t>
  </si>
  <si>
    <t>15 Izglītības un zinātnes ministrija</t>
  </si>
  <si>
    <t xml:space="preserve">Valsts pamatbudžeta iestāžu saņemtie transferti no ārvalstu  finanšu palīdzības līdzekļiem </t>
  </si>
  <si>
    <t>Finnasiālā bilance</t>
  </si>
  <si>
    <t>11.pielikums (ilgtermiņa saistības)</t>
  </si>
  <si>
    <t xml:space="preserve">010111 Citi ES politiku instrumenti </t>
  </si>
  <si>
    <t>projekts "Bibliotēkas – mūžizglītības rezultātu izmantotājas un izplatītājas - atbalsts Mūžizglītības programmas rezultātu ilgtspējai" (Di-XL)</t>
  </si>
  <si>
    <t>71.06.00. Eiropas Ekonomikas zonas finanšu instrumenta un Norvēģijas valdības divpusējā finanšu instrumenta finansēto projektu un pasākumu īstenošana</t>
  </si>
  <si>
    <t xml:space="preserve">01011201 Ārvalstu finanšu palīdzības līdzfinansētie projekti </t>
  </si>
  <si>
    <t>projekts "Kultūras un dabas mantojuma saglabšāna un atjaunināšana"</t>
  </si>
  <si>
    <t>46.04.00 Veselības veicināšana</t>
  </si>
  <si>
    <t>Veselības ministrijas apakšprogrammā 46.03.00 "Slimību profilakses nodrošināšana" samazināti izdevumi precēm un pakalpojumiem sabiedrības veselības veicināšanai un apakšprogrammā 46.04.00 "Veselības veicināšana" palielināti izdevumi precēm un pakalpojumiem sabiedrības veselības veicināšanas pasākumiem (izveidojot jaunu apakšprogrammu), lai nodrošinātu minētajiem pasākumiem plānotā finansējuma izlietojuma kontroli, Slimību profilakses un kontroles centram īstenojot sabiedrības veselības veicināšanas politiku un izglītojot sabiedrības grupas jautājumos, kas ietekmē veselību un veselīgu dzīvesveidu saskaņā ar „Sabiedrības veselības pamatnostādnēm 2011.-2017.gadam” (apstiprinātas ar Ministru kabineta 2011.gada 5.oktobra rīkojumu Nr.504).
Minētā līdzekļu pārdale attiecināma arī uz 2014. un 2015.gadu. Ņemot vērā, ka tiek veikta iekšējā līdzekļu pārdale starp Veselības ministrijas budžeta apakšprogrammām un izdevumiem precēm un pakalpojumiem, netiek ietekmēts pirmajā lasījumā pieņemtajā likumprojektā „Par vidēja termiņa budžeta ietvaru 2013.- 2015.gadam” plānotais Veselības ministrijai maksimāli pieļaujamais valsts budžeta izdevumu apjoms precēm un pakalpojumiem.</t>
  </si>
  <si>
    <t xml:space="preserve">74.Gadskārtējā valsts budžeta izpildes procesā pārdalāmais finansējums 
</t>
  </si>
  <si>
    <t xml:space="preserve"> 03.00.00 "Latvijas Nacionālā eiro ieviešanas plāna pasākumi</t>
  </si>
  <si>
    <t>07.00.00 "Informācijas tehnoloģiju attīstība un uzturēšana izglītībā, Microsoft līguma un projektu nodrošināšana</t>
  </si>
  <si>
    <t xml:space="preserve"> CIS/00/002 "Latvijas Nacionālā eiro ieviešanas plāna pasākumi"</t>
  </si>
  <si>
    <t xml:space="preserve">15.Izglītības un zinātnes ministrija 
</t>
  </si>
  <si>
    <t>01.05.00 Dotācija privātajām mācību iestādēm</t>
  </si>
  <si>
    <t xml:space="preserve">Resursi izdevumu segšanai/ Ieņēmumi </t>
  </si>
  <si>
    <t>15.Izglītības un zinātnes  ministrija</t>
  </si>
  <si>
    <t xml:space="preserve"> 02.00.00 "Līdzekļi neparedzētiem gadījumiem"</t>
  </si>
  <si>
    <t>03.13.00  Studiju virzienu akreditācija</t>
  </si>
  <si>
    <t>05.01.00 Zinātniskās darbības nodrošināšana</t>
  </si>
  <si>
    <t>05.15.00 Latvijas Zinātnes padomes darbības nodrošināšana</t>
  </si>
  <si>
    <t>05.05.00 Tirgus orientētie pētījumi</t>
  </si>
  <si>
    <t>05.12.00 Valsts pētījumu programmas</t>
  </si>
  <si>
    <t>09.19.00 Finansējums profesionālās ievirzes sporta izglītības programmu pedagogu darba samaksai un valsts sociālās apdrošināšanas obligātajām iemaksām</t>
  </si>
  <si>
    <t>15. Izglītības un zinārnes ministrija</t>
  </si>
  <si>
    <t>06.16.00 Izglītības sistēmas vadības nodrošināšana</t>
  </si>
  <si>
    <t xml:space="preserve">70.09.00 Eiropas Savienības jauniešu neformālās izglītības programma "Jaunatne darbība" 2007.-2013.gadam </t>
  </si>
  <si>
    <t xml:space="preserve">70.09.00 Eiropas Savienības jauniešu neformālās izglītības programma "Jaunatne darbībā" 2007.-2013.gadam </t>
  </si>
  <si>
    <t>Eiropas Savienības jauniešu neformālās izglītības programmas "Jaunatne darbībā" 2007.-2013.gadam projektu nodrošināšanai</t>
  </si>
  <si>
    <t>x</t>
  </si>
  <si>
    <t>Valsts budžeta daļēji finansēto atvasināto publisko personu un budžeta nefinansēto iestāžu saņemtie transferti no valsts budžeta</t>
  </si>
  <si>
    <t>Valsts budžeta iestāžu saņemtā atmaksa no pašvaldībām par iepriekšējos gados saņemtajiem un neizlietotajiem valsts budžeta transfertiem</t>
  </si>
  <si>
    <t>Valsts budžeta iestāžu saņemtā atmaksa no pašvaldībām par Eiropas Savienības politiku instrumentu un pārējās ārvalstu finanšu palīdzības līdzfinansētajos projektos (pasākumos) neizlietotajiem piešķirtajiem līdzekļiem vai neatbilstoši veiktajiem izdevumiem</t>
  </si>
  <si>
    <t>Valsts budžeta daļēji finansēto atvasināto publisko personu un budžeta nefinansēto iestāžu saņemtie transferti no pašvaldībām</t>
  </si>
  <si>
    <t>Pamatojums: veikta līdzekļu pārdale starp izdevumu ekonomiskās klasifikācijas kodiem 15.Izglītības un zinātnes ministrijas budžeta apakšprogrammā 70.09.00 „Eiropas Savienības jauniešu neformālās izglītības programma „Jaunatne darbībā” 2007.-2013.gadam"".</t>
  </si>
  <si>
    <t xml:space="preserve">70.10.00 Jaunatnes starptautisko programmu aģentūra </t>
  </si>
  <si>
    <t>Eiropas Savienības jauniešu neformālās izglītības programmas "Jaunatne darbībā" 2007.-2013.gadam projektu administrēšanai</t>
  </si>
  <si>
    <t>e-Twinning Nacionālā dienesta atbalsts Latvijā</t>
  </si>
  <si>
    <t>62.06.00 "Eiropas Reģionālās attīstības fonda (ERAF) projekti (2007-2013)"</t>
  </si>
  <si>
    <t xml:space="preserve">  0101030000 Eiropas Reģionālās attīstības fonds (ERAF)</t>
  </si>
  <si>
    <t>Mācību aprīkojuma modernizācija un infrastruktūras uzlabošana profesionālās izglītības programmu īstenošanai Valsts Kandavas lauksaimniecības tehnikumā (projekts A)</t>
  </si>
  <si>
    <t>Mācību aprīkojuma modernizācija un infrastruktūras uzlabošana profesionālās izglītības programmu īstenošanai Valsts Kandavas lauksaimniecības tehnikumā (projekts B)</t>
  </si>
  <si>
    <t>Mācību aprīkojuma modernizācija un infrastruktūras uzlabošana izglītības programmā „Lauksaimniecība” un individuālo pakalpojumu izglītības programmās - „Ēdināšanas pakalpojumi” un „Viesnīcu pakalpojumi” īstenošanai Saulaines Profesionālajā vidusskolā</t>
  </si>
  <si>
    <t>69.06.00 "3.mērķa "Eiropas teritoriālā sadarbība" projektu īstenošana"</t>
  </si>
  <si>
    <t>Valsts budžeta uzturēšanas izdeumu transferti citiem budžetiem noteiktam mērķim</t>
  </si>
  <si>
    <t>Valsts budžeta transferti valsts budžeta daļēji finansētām atvasinātajām publiskām personām un budžeta nefinansētām iestādēm noteiktam mērķim</t>
  </si>
  <si>
    <t xml:space="preserve">  0101100000 3.mērķis "Eiropas teritoriālā sadarbība"</t>
  </si>
  <si>
    <t>Inovāciju veicināšana MVU no dzimuma un vecuma perspektīvas / QUICK - IGA</t>
  </si>
  <si>
    <t>Latvijas un Lietuvas profesionālās izglītības iestāžu un uzņēmumu sadarbības platformas attīstība/ EDUCATE FOR BUSINESS</t>
  </si>
  <si>
    <t>Sadarbība nodarbinātībai un pakalpojumiem lauku reģionos/ CesR</t>
  </si>
  <si>
    <t xml:space="preserve">           Uzturēšanās izdevumu transferti</t>
  </si>
  <si>
    <t>Centrālās Baltijas jūras reģiona konkurētspējas pilnveide/SmartComp</t>
  </si>
  <si>
    <t>Ceļu infrastruktūras drošības uzlabošana Baltijas Jūras reģionālā/BALTRIS</t>
  </si>
  <si>
    <t>80.00.00 Vesadalītais finansējums Eiropas Savienības politiku instrumentu un pārējās ārvalstu finanšu palīdzības līdzfinansēto projektu un pasākumu īstenošanai</t>
  </si>
  <si>
    <t>70.05.00 "Tehniskā palīdzība ERAF,ESF.KF apgūšanai (2007-2013)"</t>
  </si>
  <si>
    <t>Tehniskā palīdzība Izglītības un zinātnes ministrijai kā atbildīgajai iestādei</t>
  </si>
  <si>
    <t>70.07.00 "Eiropas Savienības, starptautiskās sadarbības programmu un inovāciju izglītības jomā īstenošanas nodrošināšana"</t>
  </si>
  <si>
    <t>Valsts budžeta iestāžu saņemtie transferti par Eiropas Savienības politiku instrumentu un pārējās ārvalstu finanšu palīdzības līdzfinansēto projektu (pasākumu) īstenošanā neizlietotajiem piešķirtajiem līdzekļiem vai neatbilstoši veiktajiem izdevumiem no savas ministrijas, centrālās valsts iestādes padotībā esošām no valsts budžeta daļēji finansētām atvasinātām publiskām personām un budžeta nefinansētām iestādēm</t>
  </si>
  <si>
    <t>Valsts budžeta iestāžu saņemtie transferti par Eiropas Savienības politiku instrumentu un pārējās ārvalstu finanšu palīdzības līdzfinansēto projektu (pasākumu) īstenošanā neizlietotajiem piešķirtajiem līdzekļiem vai neatbilstoši veiktajiem izdevumiem no citu ministrijas, centrālās valsts iestādes padotībā esošām no valsts budžeta daļēji finansētām atvasinātām publiskām personām un budžeta nefinansētām iestādēm</t>
  </si>
  <si>
    <t>Valsts budžeta transferti valsts budžeta daļēji finansētām atvasinātām publiskajām personām un budžeta nefinansētām iestādēm noteiktam mērķim</t>
  </si>
  <si>
    <t>Ārvalstu finanšu palīdzība naudas līdzekļu atlikumu izmaiņas palielinājums (-) vai samazinājums (+)</t>
  </si>
  <si>
    <t>Paskaidrojums: veikta līdzekļu pārdale 15.Izglītības un zinātnes ministrijas apakšprogrammā 70.07.00 "Eiropas Savienības, starptautiskās sadarbības programmu un inovāciju izglītības jomā īstenošanas nodrošināšana" .</t>
  </si>
  <si>
    <t xml:space="preserve"> 02.00.00 "Līdzekļi neparedzētiem gadījumiem</t>
  </si>
  <si>
    <t>01.07.00 Dotācija brīvpusdienu nodrošināšanai 1. klases izglītojamiem</t>
  </si>
  <si>
    <t>Paskaidrojums: 2012.gada 23.oktobra Vienošanās protokolā par valsts atbalstu dzimstību veicināšanai un ģimenēm ar bērniem  paredzētā pasākuma - brīvpusdienu nodrošināšanai 2.klases izglītojamiem īstenošanai. Sākot ar 2013.gada 1.martu, tiek ieviests jauns normatīvs, paredzot brīvpusdienu nodrošināšanu arī 2.klases skolēniem. No 2013.gada 1.marta ēdināšanai tiks piemērotas izmaksas 1,00 Ls uz vienu skolēnu dienā 1.un 2.klases skolēniem.</t>
  </si>
  <si>
    <t>I.Valsts pamatbudžeta ieņēmumi</t>
  </si>
  <si>
    <t>01.07.00 Dotācija brīvpusdienu nodrošināšanai 1. un 2. klases izglītojamiem</t>
  </si>
  <si>
    <t>01.14.00 Mācību literatūras iegāde</t>
  </si>
  <si>
    <t>Kapitālo izdevum transferti</t>
  </si>
  <si>
    <t>Valsts budžeta kapitālo izdevumu tranferti pašvaldībām noteiktam mērķim</t>
  </si>
  <si>
    <t>Izglītības un zinātnes ministrija</t>
  </si>
  <si>
    <t>04.00.00  Valsts valodas politika un pārvalde</t>
  </si>
  <si>
    <t>09.19.00 Finansējumsprofesionālās ievirzes sporta izglītības programmu pedagogu darba samaksai un valsts sociālās apdrošināšanas obligātajām iemaksām</t>
  </si>
  <si>
    <r>
      <t>42.pants.</t>
    </r>
    <r>
      <rPr>
        <sz val="12"/>
        <rFont val="Times New Roman"/>
        <family val="1"/>
        <charset val="186"/>
      </rPr>
      <t xml:space="preserve"> Ja 2013.gada sešu un deviņu mēnešu laikā ēnu ekonomikas apkarošanas pasākumu īstenošanā iesaistīto institūciju darbības rezultātā būtiski tiek uzlabota situācija ēnu ekonomikas apkarošanā un godīgas konkurences veicināšanā un tiek prognozēti ievērojami uzlabojumi arī līdz gada beigām, tad Ministru kabinets pieņem lēmumu par ēnu ekonomikas apkarošanas pasākumu īstenošanā iesaistīto institūciju amatpersonu (darbinieku) motivēšanu un apropriācijas palielinājumam novirzāmo finansējuma apjomu, kas nepārsniedz 5 procentus no valsts budžetā plānoto nodokļu ieņēmumu pārpildes. Finanšu ministram ir tiesības palielināt apropriāciju izdevumiem, tajā skaitā novirzot atlīdzībai attiecīgajā budžeta programmā: Finanšu ministrijai (Valsts ieņēmumu dienestam) ne vairāk kā 80 procentus; Iekšlietu ministrijai (Valsts policijai, Valsts robežsardzei) ne vairāk kā 16 procentus; Labklājības ministrijai (Valsts darba inspekcijai) ne vairāk kā 2 procentus un Zemkopības ministrijai (Pārtikas un veterinārajam dienestam, Valsts meža dienestam, Valsts augu aizsardzības dienestam) ne vairāk kā 2 procentus no apropriācijas palielinājuma, ja Saeimas Budžeta un finanšu (nodokļu) komisija piecu dienu laikā no attiecīgās informācijas saņemšanas ir izskatījusi to un nav iebildusi pret apropriācijas palielinājumu.</t>
    </r>
  </si>
  <si>
    <r>
      <t>"</t>
    </r>
    <r>
      <rPr>
        <b/>
        <sz val="12"/>
        <rFont val="Times New Roman"/>
        <family val="1"/>
        <charset val="186"/>
      </rPr>
      <t xml:space="preserve">42.pants. </t>
    </r>
    <r>
      <rPr>
        <sz val="12"/>
        <rFont val="Times New Roman"/>
        <family val="1"/>
        <charset val="186"/>
      </rPr>
      <t xml:space="preserve">Ja 2013.gada sešu un deviņu mēnešu laikā ēnu ekonomikas apkarošanas pasākumu īstenošanā iesaistīto institūciju darbības rezultātā būtiski tiek uzlabota situācija ēnu ekonomikas apkarošanā un godīgas konkurences veicināšanā un tiek prognozēti ievērojami uzlabojumi arī līdz gada beigām, tad Ministru kabinets pieņem lēmumu par ēnu ekonomikas apkarošanas pasākumu īstenošanā iesaistīto institūciju amatpersonu (darbinieku) motivēšanu un apropriācijas palielinājumam novirzāmo finansējuma apjomu, kas nepārsniedz 5 procentus no valsts budžetā plānoto nodokļu ieņēmumu pārpildes. Finanšu ministram ir tiesības palielināt apropriāciju izdevumiem, tajā skaitā novirzot atlīdzībai attiecīgajā budžeta programmā: Finanšu ministrijai (Valsts ieņēmumu dienestam) ne vairāk kā </t>
    </r>
    <r>
      <rPr>
        <u/>
        <sz val="12"/>
        <rFont val="Times New Roman"/>
        <family val="1"/>
        <charset val="186"/>
      </rPr>
      <t>79,5</t>
    </r>
    <r>
      <rPr>
        <sz val="12"/>
        <rFont val="Times New Roman"/>
        <family val="1"/>
        <charset val="186"/>
      </rPr>
      <t xml:space="preserve"> procentus; Iekšlietu ministrijai (Valsts policijai, Valsts robežsardzei) ne vairāk kā 16 procentus; Labklājības ministrijai (Valsts darba inspekcijai) ne vairāk kā 2 procentus; Zemkopības ministrijai (Pārtikas un veterinārajam dienestam, Valsts meža dienestam, Valsts augu aizsardzības dienestam) ne vairāk kā 2 procentus </t>
    </r>
    <r>
      <rPr>
        <u/>
        <sz val="12"/>
        <rFont val="Times New Roman"/>
        <family val="1"/>
        <charset val="186"/>
      </rPr>
      <t>un Prokuratūrai (Noziedzīgi iegūtu līdzekļu legalizācijas novēršanas dienestam) ne vairāk kā 0,5 procentus</t>
    </r>
    <r>
      <rPr>
        <sz val="12"/>
        <rFont val="Times New Roman"/>
        <family val="1"/>
        <charset val="186"/>
      </rPr>
      <t xml:space="preserve"> no apropriācijas palielinājuma, ja Saeimas Budžeta un finanšu (nodokļu) komisija piecu dienu laikā no attiecīgās informācijas saņemšanas ir izskatījusi to un nav iebildusi pret apropriācijas palielinājumu."</t>
    </r>
  </si>
  <si>
    <r>
      <t>Izteikt 44.pantu šādā redakcijā: 
"</t>
    </r>
    <r>
      <rPr>
        <b/>
        <sz val="12"/>
        <rFont val="Times New Roman"/>
        <family val="1"/>
        <charset val="186"/>
      </rPr>
      <t>44.pants.</t>
    </r>
    <r>
      <rPr>
        <sz val="12"/>
        <rFont val="Times New Roman"/>
        <family val="1"/>
        <charset val="186"/>
      </rPr>
      <t xml:space="preserve"> Noteikt, ka kārtību, kādā Vides aizsardzības un reģionālās attīstības ministrijas programmas 30.00.00 “Pašvaldību attīstības nacionālie atbalsta instrumenti” ietvaros paredzētā apropriācija 316 975 latu apmērā piešķirama bezmaksas interneta un datoru izmantošanai pašvaldību publiskajās bibliotēkās, nosaka Ministru kabinets."</t>
    </r>
  </si>
  <si>
    <r>
      <t>"</t>
    </r>
    <r>
      <rPr>
        <b/>
        <sz val="12"/>
        <rFont val="Times New Roman"/>
        <family val="1"/>
        <charset val="186"/>
      </rPr>
      <t>45.pants</t>
    </r>
    <r>
      <rPr>
        <sz val="12"/>
        <rFont val="Times New Roman"/>
        <family val="1"/>
        <charset val="186"/>
      </rPr>
      <t>. Noteikt, ka Aizsardzības ministrijas budžeta programmas 30.00.00 “Valsts aizsardzības politikas realizācija” ietvaros paredzēts finansējums 30 000 latu apmērā Latvijas Transatlantiskajai organizācijai darbības uzturēšanai un Rīgas konferences organizēšanai."</t>
    </r>
  </si>
  <si>
    <r>
      <t>"</t>
    </r>
    <r>
      <rPr>
        <b/>
        <sz val="12"/>
        <rFont val="Times New Roman"/>
        <family val="1"/>
        <charset val="186"/>
      </rPr>
      <t>46.pants</t>
    </r>
    <r>
      <rPr>
        <sz val="12"/>
        <rFont val="Times New Roman"/>
        <family val="1"/>
        <charset val="186"/>
      </rPr>
      <t xml:space="preserve">. (1) Iekšlietu ministrijai pēc Ministru kabineta lēmuma pieņemšanas par pārkāpumu fiksēšanas tehnisko līdzekļu iegādi iesniegt Ministru kabinetā priekšlikumu par apropriācijas palielināšanu izdevumiem, kas saistīti ar pārkāpumu ceļu satiksmē fiksēšanu ar tehniskajiem līdzekļiem un naudas sodu uzlikšanu, kā arī par valsts pamatbudžeta ieņēmumu palielināšanu no naudas sodiem, ko uzliek Valsts policija par pārkāpumiem ceļu satiksmē, kas fiksēti ar šiem tehniskajiem līdzekļiem.
(2) Finanšu ministram ir tiesības atbilstoši šā panta pirmajā daļā minētajam Ministru kabineta lēmumam, pirms tam informējot Saeimu, palielināt apropriāciju Iekšlietu ministrijai, paredzot papildu dotāciju no vispārējiem ieņēmumiem un izdevumus, kā arī palielināt ar šo likumu apstiprinātos valsts budžeta ieņēmumus, tajā skaitā paredzēt valsts pamatbudžeta ieņēmumus no nauda sodiem, ko uzliek Valsts policija par pārkāpumiem ceļu satiksmē, kas fiksēti ar tehniskajiem līdzekļiem. Apropriāciju Iekšlietu ministrijai un valsts pamatbudžeta ieņēmumus no naudas sodiem atļauts palielināt, ja Saeimas Budžeta un finanšu (nodokļu) komisija piecu dienu laikā no attiecīgās informācijas saņemšanas nav iebildusi pret to."
</t>
    </r>
  </si>
  <si>
    <r>
      <t>"48.pants.</t>
    </r>
    <r>
      <rPr>
        <sz val="12"/>
        <rFont val="Times New Roman"/>
        <family val="1"/>
        <charset val="186"/>
      </rPr>
      <t xml:space="preserve"> Atļaut finanšu ministram valsts vārdā atbilstoši Ministru kabineta lēmumam izsniegt valsts aizdevumu sabiedrībai ar ierobežotu atbildību "Hipotēku bankas nekustamā īpašuma aģentūra" ne vairāk kā 90 000 000 latu apmērā."</t>
    </r>
  </si>
  <si>
    <r>
      <t xml:space="preserve">Saskaņā ar Ministru kabineta 2012.gada 16. oktobra rīkojuma Nr. 487 "Par finansējuma piešķiršanu ministrijām papildu administratīvo izdevumu segšanai, pielāgojot specifiskās informācijas sistēmas </t>
    </r>
    <r>
      <rPr>
        <sz val="10"/>
        <rFont val="Times New Roman"/>
        <family val="1"/>
        <charset val="186"/>
      </rPr>
      <t>euro</t>
    </r>
    <r>
      <rPr>
        <i/>
        <sz val="10"/>
        <rFont val="Times New Roman"/>
        <family val="1"/>
        <charset val="186"/>
      </rPr>
      <t xml:space="preserve"> ieviešanai" 1.3.punktu administratīvo izdevumu segšanai, pielāgojo specifiskās informācijas sistēmas euro ieviešanai.</t>
    </r>
  </si>
  <si>
    <t>Saskaņā ar Ministru kabineta 2011.gada 27.decembra noteikumu Nr.1037 "Kārtība, kādā valsts finansē pirmskolas izglītības programmas bērniem no piecu gadu vecuma līdz pamatizglītības ieguves uzsākšanai un pamatizglītības un vidējās izglītības programmas, kuras īsteno privātās izglītības iestādes" 6.punktu un, pamatojoties uz izglītojamo skaitu attiecīgajā izglītības programmā, tiek noteikta valsts budžeta dotācija privātajām izglītības iestādēm. Ar 2013.gada 1.janvārī dotācija tiks aprēķināta 4 742 izglītojamiem un nepieciešamais papildu dotācijas apmērs 2013.gada - 825 804 lati. Ievērojot, to ka 2013.gada janvārī 105 852 latu tiks pārskaitīts fiansējums iestādēm par 2012.gada decembra mēneša otro pusi, papildu nepieciešamo līdzekļu apamērs 2013.gadā kopā ir 931 656 lati.</t>
  </si>
  <si>
    <t>Lai nodrošinātu transferta pārskaitīšanu Kultūras ministrijas padotībā esošai Emīla Dārziņa mūzikas vidusskolai (2040 Ls) un Rīgas doma kora skolai (2640 Ls) saskaņā ar  Ministru kabineta 28.12.2010.g. noteikumos Nr.1206 "Kārtība, kādā aprēķina, piešķir un izlieto valsts budžetā paredzētos līdzekļus pašavaldībām pamatizglītības iestādes skolēnu ēdināšanai" noteikto, veikta finansējuma pārdale no 15. Izglītības un zinātnes ministrijas budžeta apakšprogrammas 01.07.00 "Dotācija brīvpusdienu nodrošināšanai 1.klases izglītojamiem" uz 22.Kultūras ministrijas budžeta programmu 20.00.00 "Kultūrizglītība".</t>
  </si>
  <si>
    <t>Lai nodrošinātu transferta pārskaitīšanu 22.Kultūras ministrijas parziņa esošajām iestādēm (budžeta programmā 20.00.00 "Kultūrizglītība" ) veikta pārdale starp izdevumu ekonomskās klasifikācijas kodiem 15.Izglītības un zinātnes ministrijas budžeta apakšprogrammā 01.00.00 "Dotācija brīvpusdienu nodrošināšanai 1.klases izglītojamiem".</t>
  </si>
  <si>
    <t xml:space="preserve">Sasakaņā ar Ministru kabineta 2012.gada 25.septembra noteikumu Nr.668 "Augstskolu, koledžu un studiju virzienu akreditācijas noteikumi" 80.punktu, kas nosaka, ka studiju virzienu, kas ir novērtēti Eiropas Sociālā fonda projekta "Augstākās izglītības studiju programmu izvērtēšana un priekšlikumi kvalitātes paaugstināšanai" (Vienošanās Nr.-2011/0012/1DP/1.1.2.2.1/11/IPIA/VIAA/011) (turpmāk – fonda projekts) ietvaros, akreditācija augstskolām un koledžām ir bez maksas. Valsts budžetā nepieciešami papildu 301 000 latu fonda projektā izvērtēto studiju virzienu akreditācijas nodrošināšanai 2013.gadā - vienas izvērtētās studiju programmas akreditācijas nodrošināšanai plānoti 350 lati, izvērtēto programmu skaits - 860 programmas. Studiju virzienu akreditācijas procesa ietvaros 2013.gadā tiks veiktas šādas darbības:  
konkursa kārtībā izvēlēta Izglītības un zinātnes ministrijas pilnvarota institūcija, kas organizēs akreditācijas procesu, nodrošināti Izglītības un zinātnes ministrijas pilnvarotās institūcijas uzturēšanas izdevumi Ministru kabineta 2012.gada 25.septembra noteikumu Nr.668 "Augstskolu, koledžu un studiju virzienu akreditācijas noteikumi" 80.punkta izpildes laikā, konkursa kārtībā izvēlēti vismaz 100 ārvalstu un 300 nacionālie eksperti, izveidota, regulāri atjaunota  un uzturēta ekspertu datu bāze, nodrošinātas ekspertu apmācības latviešu un angļu valodā ,sagatavots akreditācijas procesa norises apraksts latviešu un angļu valodā, veikta fonda projekta ietvaros iegūto ekspertu vērtējumu analīze, kas būs par pamatu lēmumiem par studiju virzienu akreditāciju, organizētas vismaz 12 akreditācijas komisijas sēdes, sagatavoti vismaz 200 akreditācijas komisijas lēmumi, organizētas pēc akreditācijas sanāksmes ar augstākās izglītības iestādēm turpmākās rīcības izvēlei un pamatošanai, izveidota un uzturēta akreditācijas procesa mājas lapa, akreditācijas rezultāti publiskoti izveidotajā mājas lapā.   
</t>
  </si>
  <si>
    <t>Veikta finansējuma pārdale no 74. "Gadskārtējā valsts budžeta izpildes procesā pārdalāmais finansējums" apakšprogrammas 02.00.00  "Līdzekļi neparedzētiem gadījumiem" uz 15.Izglītības un zinātnes ministrija apakšprogrammu 03.13.00 "Studiju virzienu akreditācija".</t>
  </si>
  <si>
    <t>Lai sekmīgi turpinātu funadamentālo un lietišķo pētījumu projektu iesniegumu starptautiskās izvērtēšanas procesu un starptautisko ekspertu piesaisti projektu izvērtēšanai, ko nodrošinās Latvijas Zinātnes padome veikta  izdevumu pārdale starp 15.Izglītības un zinātnes ministrijas budžeta apakšprogrammas 05.01.00 "Zinātniskās darbības nodrošināšana" uz  apakšprogrammu 05.15.00 "Latvijas Zinātnes padomes darbības nodrošināšana".</t>
  </si>
  <si>
    <t>Veikta finansējuma pārdale no 15.Izglītības un zinātnes ministrijas budžeta apakšprogrammas 05.01.00"Zinātniskās darbības nodrošināšana"uz apakšprogrammu 05.15.00"Latvijas Zinātnes padomes darbības nodrošināšana".</t>
  </si>
  <si>
    <t>Veikta pārdale starp izdevumu ekonomskās klasifikācijas kodiem 15.Izglītības un zinātnes ministrijas budžeta apakšprogrammā 05.01.00 "Zinātniskās darbības nodrošināšana" , lai nodrošinātu līdzekļu, kas paredzēti projektu iesniegumu ekspertīzes nodrošināšanai un ekspertu darba samaksai, pārskaitīšanu.</t>
  </si>
  <si>
    <t>Veikta izdevumu pārdale starp izdevumu ekonomiskās klasifikācijas kodiem 15.Izglītības un zinātnes ministrijas budžeta apakšprogrammā 05.01.00 "Zinātniskās darbības nodrošināšana".</t>
  </si>
  <si>
    <t>Veikta izdevumu pārdale starp izdevumu ekonomiskās klasifikācijas kodiem 15.Izglītības un zinātnes ministrijas budžeta apakšprogrammā 05.05.00 "Tirgus orientētie pētījumi", lai nodrošinātu 2013.gadā projektu pieteikumu un projektu noslēgumu tautsaimniecisko ekspertīžu veikšanu, pamatojoties uz uzņēmumu līgumiem, paredzot Latvijas Zinātnes padomes zinātnisko ekspertīžu apmaksu.</t>
  </si>
  <si>
    <t>Veikta līdzekļu pārdale starp izdevumu ekonomiskās klasifikācijas kodiem 15.Izglītības un zinātnes ministrijas budžeta apakšprogrammā 05.05.00 "Tirgus orientētie pētījumi".</t>
  </si>
  <si>
    <t>Veikta izdevumu pārdale starp izdevumu ekonomiskās klasifikācijas kodiem 15.Izglītības un zinātnes ministrijas budžeta apakšprogrammā 05.12.00 "Valsts pētījumu programmas", lai nodrošinātu finanšu līdzekļus valsts pētījumu programmu noslēguma konferencei un informatīvā izdevuma par valsts pētījuma programmām izdošanai, kā arī jaunām zinātniskajām un tautsaimnieciskajām ekspertīzēm, apmaksu atbilstoši ekonomiskajai kodu klasifikācijai.</t>
  </si>
  <si>
    <t>Veikta izdevumu pārdale starp izdevumu ekonomiskās klasifikācijas kodiem apakšprogrammā 05.12.00 "Valsts pētījuma programmas".</t>
  </si>
  <si>
    <t>priekšlikumu</t>
  </si>
  <si>
    <t>alternatīvu</t>
  </si>
  <si>
    <t xml:space="preserve">Saskaņā ar 2011.gada 27.decembra  Ministru kabineta noteikumiem Nr.1036 "Kārtība, kādā valsts finansē profesionālās ievirzes sporta izglītības programmas", kas paredz pieteikšanos uz valsts finansējumu ne tikai pašvaldību dibinātajām iestādēm, bet arī privātajām, sabiedriskājām un citām,nepieiciešams papildu finansējums 500 775 latu apmērā, lai kompensētu audzēkņu skaita pieaugumu un pedagogu darba samaksas pieaugumu,  kas tādējādi nodrošinās valsts finansējumu 69,6% apmērā no iestāžu kopējā pieprasījuma. </t>
  </si>
  <si>
    <t>Veikta finansējuma pārdale no 74. Gadskārtējā valsts budžeta izpildes procesā pārdalāmais finansējums" apakšprogrammas 09.19.00 "Finansējums profesionālās ievirzes sporta izglītības programmu pedagogu darba samaksai un valsts sociālās apdrošināšanas obligātajām iemaksām".</t>
  </si>
  <si>
    <t xml:space="preserve">Līdzekļu pārdale apakšprogrammā 06.16.00 "Izglītības sistēmas vadības nodrošināšana " veikta, lai nodrošinātu pētijuma "Straptautiskā salīdzinošā pētījuma EUROSTUDENT daļas "Studentu sociālie un ekonomiskie dzīves apstākļi" veikšanu. </t>
  </si>
  <si>
    <t>Veikta līdzekļu pārdale starp izdevumu ekonomiskās klasifikācijas kodiem 15.Izglītības un zinātnes ministrijas budžeta apakšprogrammā 06.16.00"Izglītības sistēmas vadības nodrošināšana".</t>
  </si>
  <si>
    <t>Veikta līdzekļu pārdale starp izdevumu ekonomiskās klasifikācijas kodiem 15.Izglītības un zinātnes ministrijas budžeta apakšprogrammā 70.09.00 „Eiropas Savienības jauniešu neformālās izglītības programma „Jaunatne darbībā” 2007.-2013.gadam” saskaņā ar noslēgtajiem līgumiem.</t>
  </si>
  <si>
    <t>Veikta līdzekļu pārdale starp aktivitātēm apakšprogrammā 70.10.00 "Jaunatnes starptautisko programmu aģentūra" saskaņā ar noslēgtajiem līgumiem: Eiropas Savienības jauniešu neformālās izglītības programmas „Jaunatne darbībā” 2007.-2013.gadam projektu administrēšanai samazināts fiannsējums ārvalstu finanšu palīdzībai ieņēmumos par 43 830 latu apmērā, bet „e-Twinning nacionālā dienesta Latvijā atbalsts” programmai palielināts finansējums ārvalstu finanšu palīdzības līdzekļu ieņēmumos par 3 233 latiem.</t>
  </si>
  <si>
    <t>Samazināts finansējums ārvalstu palīdzība iestādes ieņēmumos 15.Izglītības un zinātnes ministrijas budžeta apakšprogrammā  70.10.00 "Jaunatnes starptautisko programmu aģentūra".</t>
  </si>
  <si>
    <t xml:space="preserve">Pārdalīt izdevumus no 74.resora "Gadskārtējā valsts budžeta izpildes procesā pārdalāmais finansējums programmā 80.00.00 "Nesadalītais finansējums Eiropas Savienības politiku instrumentu un pārējās ārvalstu finanšu palīdzības līdzfinansēto projektu un pasākumu īstenošanai" uz 15.Izglītības un zinātnes ministrijas budžeta apakšprogrammu 62.06.00 "Eiropas Reģionālās attīstības fonda (ERAF) projekti (2007-2013)". Finansējums budžeta apakšprogrammā palielināts, lai nodrošinātu Eiropas Reģionālas atīstības fonda projektu īstenošanu 2013.gada I ceturksnī atbilstoši apstiprinātajiem projektu grozījumiem. </t>
  </si>
  <si>
    <t>Veikta finansējuma pārdale no 74. Gadskārtējā valsts budžeta izpildes procesā pārdalāmais finansējums" apakšprogrammas 80.00.00 "Nesadalītais finansējums Eiropas Savienības politiku instrumentu un pārējās ārvalstu finanšu palīdzības līdzfinansēto projektu un pasākumu īstenošanai" uz 15.Izglītības un zinātnes ministrijas budžeta apakšprogrammu 62.06.00 "Eiropas Reģionālās attīstības fonda (ERAF) projekti (2007-2013)".</t>
  </si>
  <si>
    <t>Pārdalīti izdevumi no 74.resora "Gadskārtējā valsts budžeta izpildes procesā pārdalāmais finansējums programmā 80.00.00 "Nesadalītais finansējums Eiropas Savienības politiku instrumentu un pārējās ārvalstu finanšu palīdzības līdzfinansēto projektu un pasākumu īstenošanai" uz 15.Izglītības un zinātnes ministrijas budžeta apakšprogrammu 69.06.00 "3.mērķa "Eiropas teritoriālā sadarbība" projektu īstenošana".Finansējums budžeta apakšprogrammā palielināts, lai nodrošinātu ES struktūrfondu 3.mērķa "Eiropas Teritoriālā sadarbība" ietvaros apstiprināto projektu īstenošanu 2013.gadā. Projektu īstenošanai finansējums nepieciešams 2013.gada I ceturksnī.</t>
  </si>
  <si>
    <t xml:space="preserve">Veikta finansējuma pārdale no 74. Gadskārtējā valsts budžeta izpildes procesā pārdalāmais finansējums" apakšprogrammas 80.00.00 "Nesadalītais finansējums Eiropas Savienības politiku instrumentu un pārējās ārvalstu finanšu palīdzības līdzfinansēto projektu un pasākumu īstenošanai" uz 15.Izglītības un zinātnes ministrijas budžeta apakšprogrammu  69.06.00 "3.mērķa "Eiropas teritoriālā sadarbība" projektu īstenošana". </t>
  </si>
  <si>
    <t>Pārdalīti izdevumi no 74.resora "Gadskārtējā valsts budžeta izpildes procesā pārdalāmais finansējums programmā 80.00.00 "Nesadalītais finansējums Eiropas Savienības politiku instrumentu un pārējās ārvalstu finanšu palīdzības līdzfinansēto projektu un pasākumu īstenošanai" uz 15.Izglītības un zinātnes ministrijas budžeta apakšprogrammu 70.05.00 "Tehniskā palīdzība ERAF,ESF.KF apgūšanai (2007-2013)". Finansējums budžeta apakšprogrammā palielināts, lai nodrošinātu Izglītības un zinātnes ministrijas  un Ziemeļu Ministru padomes sekretariāta sadarbības līguma izpildi.2013.gadā. Ministru kabineta  2012.gada 23.oktobrī sēdē tika izskatīts Ministru kabineta noteikumu projekts „Par Latvijas Republikas Izglītības un zinātnes ministrijas un Ziemeļu Ministru padomes sekretariāta sadarbības līgumu”, kurš paredz arī pieredzes apmaiņu, tai skaitā nodrošinot sadarbību Latvijas zinātnes un inovācijas sistēmas un Zinātnisko institūciju reģistrā reģistrēto zinātnisko institūciju starptautisko izvērtēšanu. Atbilstoši 2012.gada 23.oktobra Ministru kabinetā apstiprinātajam Latvijas Republikas Izglītības un zinātnes ministrijas un Ziemeļu Ministru padomes sekretariāta sadarbības līgumam 2012.gada novembrī tiks noslēgts līgums par zinātnisko institūciju zinātniskās darbības kvalitātes ārējo izvērtēšanu. Ņemot vērā līgumā paredzēto maksāšanas kārtību, kā arī paredzēto līguma izpildes termiņu, 2013.gadā tehniskās palīdzības projekta ietvaros papildu nepieciešams finansējums 63 744 latu apmērā.</t>
  </si>
  <si>
    <t>Veikta finansējuma pārdale no 74. Gadskārtējā valsts budžeta izpildes procesā pārdalāmais finansējums" apakšprogrammas 80.00.00 "Nesadalītais finansējums Eiropas Savienības politiku instrumentu un pārējās ārvalstu finanšu palīdzības līdzfinansēto projektu un pasākumu īstenošanai" uz 15.Izglītības un zinātnes ministrijas budžeta apakšprogrammu  70.05.00 "Tehniskā palīdzība ERAF,ESF.KF apgūšanai (2007-2013)".</t>
  </si>
  <si>
    <t xml:space="preserve">Izmaiņas nepieciešamas saskaņā ar savstarpēji saskaņoto transfertu ar Kultūras ministriju,  lai  nodrošinātu finansējumu no ārvalstu finanšu palīdzības līdzekļiem Rīgas Dizaina un mākslas vidusskolai Mūžizglītības programmas  apakšprogrammas Leonardo da Vinci projekta Nr.2012-1-LV1-LEO01-03401 "Glezniecība un grafika kā dizaina sastāvdaļa" īstenošanai. </t>
  </si>
  <si>
    <t>Lai nodrošinātu transferta pārskaitīšanu 22.Kultūras ministrijai budžeta apakšprogrammā 70.07.00 "Eiropas Savienības Rīcības programmas mūžizglītības jomā 2007.-2013.gadam un Eiropas Savienības augstākās izglītības sadarbības programmas Tempus un Erasmus Mundus" no 15.Izglītības un zinātnes ministrijas budžeta apakšprogrammas 70.07.00 "Eiropas Savienības, starptautiskās sadarbības programmu un inovāciju izglītības jomā īstenošanas nodrošināšana".</t>
  </si>
  <si>
    <t>Veikta līdzekļu pārdale 15.Izglītības un zinātnes ministrijas apakšprogrammā 70.07.00 "Eiropas Savienības, starptautiskās sadarbības programmu un inovāciju izglītības jomā īstenošanas nodrošināšana" pamatojoties uz to, ka projektu īstenotāji veic Mūžizglītības programmu projektu īstenošanā neizlietoto ārvalstu finanšu palīdzības līdzekļu atmaksu.</t>
  </si>
  <si>
    <t xml:space="preserve">Veikta finansējuma pārdale no 74. Gadskārtējā valsts budžeta izpildes procesā pārdalāmais finansējums" apakšprogrammas 02.00.00  "Līdzekļi neparedzētiem gadījumiem" uz 15.Izglītības un zinātnes ministrija budžeta apakšprogrammu 01.07.00 "Dotācija brīvpusdienu nodrošināšanai 1.klases izglītojamiem".  </t>
  </si>
  <si>
    <t>2012.gada 23.oktobra Vienošanās protokolā par valsts atbalstu dzimstību veicināšanai un ģimenēm ar bērniem  paredzētā pasākuma - brīvpusdienu nodrošināšanai 2.klases izglītojamiem īstenošanai. Sākot ar 2013.gada 1.martu, tiek ieviests jauns normatīvs, paredzot brīvpusdienu nodrošināšanu arī 2.klases skolēniem. No 2013.gada 1.marta ēdināšanai tiks piemērotas izmaksas 1,00 Ls uz vienu skolēnu dienā 1.un 2.klases skolēniem.</t>
  </si>
  <si>
    <t>2012.gada 23.oktobra Vienošanās protokolā par valsts atbalstu dzimstību veicināšanai un ģimenēm ar bērniem  paredzētā pasākuma -atbalsts mācību līdzekļu iegādei īstenošanai. 2013.gadā papildu finansējums nodrošina pamatizglītības, vispārējās vidējās izglītības un profesionālās izglītības iestāžu bibliotēkās (atbilstoši īstenojamai izglītības programmai) apmēram 6,265 lati uz vienu izglītojamo. 2014., 2015.gadā papildu finansējums nodrošina pamatizglītības, vispārējās vidējās izglītības un profesionālās izglītības iestāžu bibliotēkās (atbilstoši īstenojamai izglītības programmai) 7 latus uz vienu izglītojamo, lai nodrošinātu 2001.gada 25.septembra Ministru kabineta noteikumos Nr.415 "Bibliotēku darbībai nepieciešamā finansējuma normatīvi" 2.2. punktā noteikto normu ieviešanu.</t>
  </si>
  <si>
    <t>Palielināti izdevumi programmā 04.00.00  "Valsts valodas politika un pārvalde" Latviešu valodas kā valsts valodas ilgtspējīgas attīstības nodrošināšanas prioritāriem pasākumiem, t.sk., 45 000 lati paredzēti Latvijas valstspiederīgo dibināto nedēļas nogales skolu atbalstam - telpu īrei vai bērnu apdrošināšanai Īrijā, telpu īrei Lielbritānijā, skolotāju atalgojumam Maskavas latviešu kultūras biedrībā un latviešu svētdienas skolā Maskavā ,un 5 000 lati izglītojošiem pasākumiem latviešu valodas apguves un lietošanas veicināšanai ASV un Austrālijā – skolotāju profesionālās pilnveides kursu un semināru līdzfinansējumam, vieslektoru apmaksai.</t>
  </si>
  <si>
    <t>Apakšprogrammā 70.11.00 "Dalība Eiropas Savienības izglītības sadarbības projektos"  veiktas izmaiņas starp EKK nepieciešamas saskaņā ar savstarpēji saskaņoto transfertu ar Kultūras ministriju par Latvijas Nacionālās bibliotēkas projekta „Integrēta neformālās izglītības rezultātu atzīšanas sistēma: nacionālā sadarbības tīkla izveide” (VALnet) īstenošanu pārskaitīšanai projekta partnerim Valsts izglītības satura centram. Apakšprogrammā 70.11.00 „Dalība Eiropas Savienības izglītības sadarbības projektos”, lai nodrošinātu sekmīgu mūžizglītības programmas projekta Nr.521409-LLP-1-LV-KA1-KA1ECETA2 "Towards an integrated system for validation of on-formal and informal learning: initiating a national network of cooperation and information exchange"(turpmāk -ValNet) (tulkojumā - Integrēta neformālās izglītības rezultātu atzīšanas sistēma: nacionālā sadarbības tīkla izveide Val-Net) realizāciju, kas saistīts ar nacionālā sadarbības tīkla izveidi, konferenču organizēšanu, kā arī priekšizpētes veikšanu.</t>
  </si>
  <si>
    <t xml:space="preserve">Pārdalīt izdevumus starp 15.Izglītības un zinātnes ministrijas apakšprogrammu 70.11.00 "Dalība Eiropas Savienības izglītības sadarbības projektos" un Kultūras ministrijas apakšprogrammu 70.11.00 "Dalība Eiropas Savienības izglītības sadarbības projektos" </t>
  </si>
  <si>
    <t>Saskaņā ar 2011.gada 27.decembra  Ministru kabineta noteikumiem Nr.1036 "Kārtība, kādā valsts finansē profesionālās ievirzes sporta izglītības programmas", kas paredz pieteikšanos uz valsts finansējumu ne tikai pašvaldību dibinātajām iestādēm, bet arī privātajām, sabiedriskājām un citām,nepieiciešams papildu finansējums 327 646 latu ik gadu, kas saistīts ar papildu nepieciešamo finansējumu sporta pedagogu darba samaksai sakarā ar audzēkņu skaita izmaiņām. Šis jautājums tika skatīts š.g. 24.oktobra Latvijas Nacionālās Sporta padomes sēdē.</t>
  </si>
  <si>
    <t>IZM</t>
  </si>
  <si>
    <t>A</t>
  </si>
  <si>
    <r>
      <t xml:space="preserve">Samazināti izdevumi Labklājības ministrijas apakšprogrammā 05.66.00 "Demogrāfijas pasākumu īstenošana", jo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(turpmāk tekstā - Vienošanās protokols) paredzētajam 2013.gadā netiks īstenots budžeta projektā paredzētais valsts atbalsts bērna pieskatīšanas pakalpojumiem 3 829 000 latu apmērā. Vienlaikus attiecīgi palielināti izdevumi Labklājības ministrijas apakšprogrammā 20.01.00 "Valsts sociālie pabalsti", lai nodrošinātu daļēju izdevumu segšanu saistībā ar Vienošanās protokolā paredzēto bērna kopšanas pabalsta apmēra palielināšanu no 2013.gada 1.jvanvāri:
</t>
    </r>
    <r>
      <rPr>
        <sz val="10"/>
        <rFont val="Times New Roman"/>
        <family val="1"/>
        <charset val="186"/>
      </rPr>
      <t>▪</t>
    </r>
    <r>
      <rPr>
        <i/>
        <sz val="10"/>
        <rFont val="Times New Roman"/>
        <family val="1"/>
        <charset val="186"/>
      </rPr>
      <t xml:space="preserve"> bērna kopšanas pabalsta apmērs mēnesī sociāli neapdrošinātām personām laika posmā no bērna dzimšanas līdz gada vecumam tiek paaugstināts no 50 latiem līdz 100 latiem;
</t>
    </r>
    <r>
      <rPr>
        <sz val="10"/>
        <rFont val="Times New Roman"/>
        <family val="1"/>
        <charset val="186"/>
      </rPr>
      <t>▪</t>
    </r>
    <r>
      <rPr>
        <i/>
        <sz val="10"/>
        <rFont val="Times New Roman"/>
        <family val="1"/>
        <charset val="186"/>
      </rPr>
      <t xml:space="preserve"> bērna kopšanas pabalsta apmērs mēnesī par bērnu no gada līdz pusotra gada vecumam tiek paaugstināts no 30 uz 100 latiem.
 Pasākums veicinās sociāli neapdrošinātu ģimeņu ar bērniem vecumā līdz pusotram gadam labklājību. 
 Plānotais bērnu skaits vecumā līdz vienam gadam, kuriem bērna kopšanas pabalsts tiks palielināts no 50 Ls uz 100 Ls,  ir 6 324, bet bērnu skaits vecumā no viena līdz pusotram gadam, kuriem bērna kopšanas pabalsts tiks palielināts no 30 Ls uz 100 Ls, ir 9187. Papildu izdevumi bērna kopšanas pabalsta apmēra paaugstināšanai līdz 100 Ls mēnesī 2013.gadā: 6324 x 50,00 Ls x 12 + 9187 x 70,00 x 12 = 11 511 480 Ls (3 829 000 lati tiek nodrošināti, veicot iekšējo līdzekļu pārdali starp Labklājības ministrijas pamatbudžeta apakšprogrammām, savukārt 7 682 480 lati - nepieciešami papildus, t.sk. pasākuma finansēšanai pārdalot līdzekļus no Finanšu ministrijas apakšprogrammas 31.02.00 "Valsts parāda vadība" 5 500 000 latu apmērā un novirzot valsts pamatbudžeta ieņēmumus no dividendēm (ieņēmumi no valsts (pašvaldību) kapitāla izmantošanas) (Latvijas Banka) 2 182 480 latu apmērā).
Priekšlikums paplašina MK apstiprinātos prioritāros pasākumus un ir uzskatāms par daļu no demogrāfijas pasākumu kopuma.
</t>
    </r>
  </si>
  <si>
    <t>Papildu izdevumi bērna kopšanas pabalsta apmēra paaugstināšanai līdz 100 Ls mēnesī:
2013.gadā: 6324 x 50,00 Ls x 12 + 9187 x 70,00 x 12 = 11 511 480 Ls (3 829 000 lati tiek nodrošināti, veicot iekšējo līdzekļu pārdali starp Labklājības ministrijas pamatbudžeta apakšprogrammām, savukārt 7 682 480 lati - nepieciešami papildus, t.sk. pasākuma finansēšanai pārdalot līdzekļus no Finanšu ministrijas apakšprogrammas 31.02.00 "Valsts parāda vadība" 5 500 000 latu apmērā un novirzot valsts pamatbudžeta ieņēmumus no dividendēm (ieņēmumi no valsts (pašvaldību) kapitāla izmantošanas) (Latvijas Banka) 2 182 480 latu apmērā;
2014.gadā: 6324 x 50,00 Ls x 12 + 9187 x 70,00 x 12 = 11 511 480 Ls (11 487 000 lati tiek nodrošināti, veicot iekšējo līdzekļu pārdali starp Labklājības ministrijas pamatbudžeta apakšprogrammām, savukārt 24 480 lati - nepieciešami papildus, - pasākuma finansēšanai novirzot valsts pamatbudžeta ieņēmumus no dividendēm (ieņēmumi no valsts (pašvaldību) kapitāla izmantošanas) (Latvijas Banka) 24 480 latu apmērā);
2015.gadā: 6324 x 50,00 Ls x 12 + 9187 x 70,00 x 12 = 11 511 480 Ls (11 487 000 lati tiek nodrošināti, veicot iekšējo līdzekļu pārdali starp Labklājības ministrijas pamatbudžeta apakšprogrammām, savukārt 24 480 lati - nepieciešami papildus - pasākuma finansēšanai novirzot valsts pamatbudžeta ieņēmumus no dividendēm (ieņēmumi no valsts (pašvaldību) kapitāla izmantošanas) (Latvijas Banka) 24 480 latu apmērā).
Priekšlikums paplašina MK apstiprinātos prioritāros pasākumus un ir uzskatāms par daļu no demogrāfijas pasākumu kopuma.</t>
  </si>
  <si>
    <r>
      <t xml:space="preserve">Palielināti izdevumi Labklājības ministrijas apakšprogrammā 20.01.00 "Valsts sociālie pabalsti", lai nodrošinātu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paredzēto pasākumu īstenošanu sākot ar 2013.gadu, t.i.:
</t>
    </r>
    <r>
      <rPr>
        <sz val="10"/>
        <rFont val="Calibri"/>
        <family val="2"/>
        <charset val="204"/>
      </rPr>
      <t>•</t>
    </r>
    <r>
      <rPr>
        <i/>
        <sz val="11"/>
        <rFont val="Times New Roman"/>
        <family val="1"/>
        <charset val="186"/>
      </rPr>
      <t xml:space="preserve"> </t>
    </r>
    <r>
      <rPr>
        <i/>
        <sz val="10"/>
        <rFont val="Times New Roman"/>
        <family val="1"/>
        <charset val="186"/>
      </rPr>
      <t xml:space="preserve">paaugstinātu bērna kopšanas pabalsta apmēru sociāli neapdrošinātām personām laika posmā no bērna dzimšanas līdz gada vecumam no 50 latiem līdz 100 latiem mēnesī;
</t>
    </r>
    <r>
      <rPr>
        <sz val="10"/>
        <rFont val="Calibri"/>
        <family val="2"/>
        <charset val="204"/>
      </rPr>
      <t>•</t>
    </r>
    <r>
      <rPr>
        <i/>
        <sz val="11"/>
        <rFont val="Times New Roman"/>
        <family val="1"/>
        <charset val="186"/>
      </rPr>
      <t xml:space="preserve"> </t>
    </r>
    <r>
      <rPr>
        <i/>
        <sz val="10"/>
        <rFont val="Times New Roman"/>
        <family val="1"/>
        <charset val="186"/>
      </rPr>
      <t xml:space="preserve">paaugstinātu bērna kopšanas pabalsta apmēru par bērnu vecumā no gada līdz pusotram gadam no 30 latiem līdz 100 latiem mēnesī.
 Pasākums veicinās sociāli neapdrošinātu ģimeņu ar bērniem vecumā līdz pusotram gadam labklājību.
Plānotais bērnu skaits vecumā līdz vienam gadam, kuriem bērna kopšanas pabalsts tiks palielināts no 50 Ls uz 100 Ls,  ir 6 324, bet bērnu skaits vecumā no viena līdz pusotram gadam, kuriem bērna kopšanas pabalsts tiks palielināts no 30 Ls uz 100 Ls, ir 9187. Papildu izdevumi bērna kopšanas pabalsta apmēra paaugstināšanai līdz 100 Ls mēnesī 2013.gadā: 6324 x 50,00 Ls x 12 + 9187 x 70,00 x 12 = 11 511 480 Ls (3 829 000 lati tiek nodrošināti, veicot iekšējo līdzekļu pārdali starp Labklājības ministrijas pamatbudžeta apakšprogrammām, savukārt 7 682 480 lati - nepieciešami papildus, t.sk. pasākuma finansēšanai pārdalot līdzekļus no Finanšu ministrijas apakšprogrammas 31.02.00 "Valsts parāda vadība" 5 500 000 latu apmērā un novirzot valsts pamatbudžeta ieņēmumus no dividendēm (ieņēmumi no valsts (pašvaldību) kapitāla izmantošanas) (Latvijas Banka) 2 182 480 latu apmērā).
Bērna kopšanas pabalsta apmēra paaugstināšanai līdz 100 Ls mēnesī īstenošanas daļējai izdevumu segšanai 2013.gadam pārdalīts finansējums 3 829 000 Ls apmērā no apakšprogrammas 05.66.00 "Demogrāfijas pasākumu īstenošana", kuras ietvaros sākotnēji tika plānots finansējums valsts atbalstam bērna aprūpes pakalpojuma nodrošināšanai.
</t>
    </r>
  </si>
  <si>
    <r>
      <t xml:space="preserve">Palielināti izdevumi Labklājības ministrijas apakšprogrammā 20.01.00 "Valsts sociālie pabalsti" 2013.gadā 7 682 480 latu apmērā, 20014.gadā 24 480 latu apmērā un 2015.gadā 24 480 latu apmērā, lai nodrošinātu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paredzēto pasākumu īstenošanu sākot ar 2013.gadu, t.i.:
</t>
    </r>
    <r>
      <rPr>
        <sz val="10"/>
        <rFont val="Times New Roman"/>
        <family val="1"/>
        <charset val="186"/>
      </rPr>
      <t>▪</t>
    </r>
    <r>
      <rPr>
        <i/>
        <sz val="10"/>
        <rFont val="Times New Roman"/>
        <family val="1"/>
        <charset val="186"/>
      </rPr>
      <t xml:space="preserve"> paaugstinātu bērna kopšanas pabalsta apmēru sociāli neapdrošinātām personām laika posmā no bērna dzimšanas līdz gada vecumam no 50 latiem līdz 100 latiem mēnesī;
</t>
    </r>
    <r>
      <rPr>
        <sz val="10"/>
        <rFont val="Times New Roman"/>
        <family val="1"/>
        <charset val="186"/>
      </rPr>
      <t>▪</t>
    </r>
    <r>
      <rPr>
        <i/>
        <sz val="10"/>
        <rFont val="Times New Roman"/>
        <family val="1"/>
        <charset val="186"/>
      </rPr>
      <t xml:space="preserve"> paaugstinātu bērna kopšanas pabalsta apmēru par bērnu vecumā no gada līdz pusotra gada vecumam no 30 latiem līdz 100 latiem mēnesī.
 Pasākums veicinās sociāli neapdrošinātu ģimeņu ar bērniem vecumā līdz pusotram gadam labklājību.
Plānotais bērnu skaits vecumā līdz vienam gadam, kuriem bērna kopšanas pabalsts tiks palielināts no 50 Ls uz 100 Ls,  ir 6 324, bet bērnu skaits vecumā no viena līdz pusotram gadam, kuriem bērna kopšanas pabalsts tiks palielināts no 30 Ls uz 100 Ls, ir 9187. Papildu izdevumi bērna kopšanas pabalsta apmēra paaugstināšanai līdz 100 Ls mēnesī:
2013.gadā: 6324 x 50,00 Ls x 12 + 9187 x 70,00 x 12 = 11 511 480 Ls (3 829 000 lati tiek nodrošināti, veicot iekšējo līdzekļu pārdali starp Labklājības ministrijas pamatbudžeta apakšprogrammām, savukārt 7 682 480 lati - nepieciešami papildus, t.sk. pasākuma finansēšanai pārdalot līdzekļus no Finanšu ministrijas apakšprogrammas 31.02.00 "Valsts parāda vadība" 5 500 000 latu apmērā un novirzot valsts pamatbudžeta ieņēmumus no dividendēm (ieņēmumi no valsts (pašvaldību) kapitāla izmantošanas) (Latvijas Banka) 2 182 480 latu apmērā);
2014.gadā: 6324 x 50,00 Ls x 12 + 9187 x 70,00 x 12 = 11 511 480 Ls (11 487 000 lati tiek nodrošināti, veicot iekšējo līdzekļu pārdali starp Labklājības ministrijas pamatbudžeta apakšprogrammām, savukārt 24 480 lati - nepieciešami papildus,- pasākuma finansēšanai novirzot valsts pamatbudžeta ieņēmumus no dividendēm (ieņēmumi no valsts (pašvaldību) kapitāla izmantošanas) (Latvijas Banka) 24 480 latu apmērā);
2015.gadā: 6324 x 50,00 Ls x 12 + 9187 x 70,00 x 12 = 11 511 480 Ls (11 487 000 lati tiek nodrošināti, veicot iekšējo līdzekļu pārdali starp Labklājības ministrijas pamatbudžeta apakšprogrammām, savukārt 24 480 lati - nepieciešami papildus, - pasākuma finansēšanai novirzot valsts pamatbudžeta ieņēmumus no dividendēm (ieņēmumi no valsts (pašvaldību) kapitāla izmantošanas) (Latvijas Banka) 24 480 latu apmērā).
Bērna kopšanas pabalsta apmēra paaugstināšanai līdz 100 Ls mēnesī īstenošanas daļējai izdevumu segšanai 2013.gadam pārdalīts finansējums 3 829 000 Ls apmērā, 2014.gadam 11 487 000 Ls un 2014.gadam 11 487 000 Ls apmērā no apakšprogrammas 05.66.00 "Demogrāfijas pasākumu īstenošana", kuras ietvaros sākotnēji tika plānots finansējums valsts atbalstam bērna aprūpes pakalpojuma nodrošināšanai.
</t>
    </r>
  </si>
  <si>
    <t>18.Labklājības ministrija (speciālais budžets)</t>
  </si>
  <si>
    <t>5.pielikums</t>
  </si>
  <si>
    <t>04.02.00 Nodarbinātības speciālais budžets</t>
  </si>
  <si>
    <t xml:space="preserve">Ieņēmumi – kopā </t>
  </si>
  <si>
    <t>Nodokļu ieņēmumi</t>
  </si>
  <si>
    <t>Sociālās apdrošināšanas iemaksas – kopā</t>
  </si>
  <si>
    <t>Sociālās apdrošināšanas iemaksas</t>
  </si>
  <si>
    <t>Ieņēmumi valsts speciālajā budžetā no valsts sociālās apdrošināšanas obligāto iemaksu sadales</t>
  </si>
  <si>
    <t>Valsts sociālās apdrošināšanas obligātās iemaksas sociālajai apdrošināšanai bezdarba gadījumiem</t>
  </si>
  <si>
    <t>Nenodokļu ieņēmumi</t>
  </si>
  <si>
    <t>Pārējie nenodokļu ieņēmumi – kopā</t>
  </si>
  <si>
    <t>Citi valsts sociālās apdrošināšanas speciālā budžeta ieņēmumi saskaņā ar normatīvajiem aktiem</t>
  </si>
  <si>
    <t>Regresa prasības</t>
  </si>
  <si>
    <t>Pārējie iepriekš neklasificētie ieņēmumi</t>
  </si>
  <si>
    <t>Pārējie valsts sociālās apdrošināšanas speciālā budžeta  ieņēmumi</t>
  </si>
  <si>
    <t>Ieņēmumi no valsts sociālās apdrošināšanas speciālā budžeta līdzekļu noguldījumiem depozītā</t>
  </si>
  <si>
    <t>Valsts speciālajā budžetā saņemtie transferti no valsts pamatbudžeta</t>
  </si>
  <si>
    <t>Valsts speciālā budžeta saņemtās dotācijas no valsts pamatbudžeta</t>
  </si>
  <si>
    <t>Valsts iemaksas sociālajai apdrošināšanai bezdarba gadījumam</t>
  </si>
  <si>
    <t>Valsts speciālā budžeta savstarpējie transferti</t>
  </si>
  <si>
    <t>Valsts sociālās apdrošināšanas speciālā budžeta transferti</t>
  </si>
  <si>
    <t>No darba negadījumu speciālā budžeta  sociālajai apdrošināšanai bezdarba gadījumam</t>
  </si>
  <si>
    <t>No invaliditātes, maternitātes un slimības speciālā budžeta sociālajai apdrošināšanai bezdarba gadījumam</t>
  </si>
  <si>
    <t> Valsts budžeta uzturēšanas izdevumu transferti no valsts speciālā budžeta uz valsts speciālo budžetu</t>
  </si>
  <si>
    <t>Valsts speciālā budžeta naudas līdzekļu atlikumu izmaiņas palielinājums (-) vai samazinājums (+)</t>
  </si>
  <si>
    <t>Labklājības ministrijas valsts speciālā budžeta apakšprogrammā 04.02.00 "Nodarbinātības speciālais budžets" palielinātas valsts iemaksas sociālajai apdrošināšanai bezdarba gadījumam, lai nodrošinātu valsts budžeta uzturēšanas izdevumu transferta no Labklājības ministrijas pamatbudžeta programmas 04.00.00 "Valsts atbalsts sociālajai apdrošināšanai" saņemšanu valsts sociālās apdrošināšanas speciālajā budžetā, jo palielinās prognozētais iemaksu apmērs par personām, kuras kopj bērnu, kas nav sasniedzis pusotra gada vecumu, un saņem bērna kopšanas pabalstu, saistībā ar apmēra, no kura tiek veiktas valsts sociālās apdrošināšanas obligātās iemaksas apdrošināšanai bezdarba gadījumam par personām, kuras kopj bērnu, kas nav sasniedzis pusotra gada vecumu, un saņem bērna kopšanas pabalstu, paaugstināšanu no 50 latiem uz 100 latiem, sākot ar 2013.gada 1.janvāri.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bezdarba  apdrošināšanai tiek veiktas iemaksas no šāda objekta.
Priekšlikums paplašina MK apstiprināto prioritāro pasākumu un ir uzskatāms par daļu no demogrāfijas pasākumu kopuma.</t>
  </si>
  <si>
    <t>18. Labklājības ministrija (speciālais budžets)</t>
  </si>
  <si>
    <t xml:space="preserve">Labklājības ministrijas valsts speciālā budžeta apakšprogrammā 04.02.00 "Nodarbinātības speciālais budžets" palielinātas valsts iemaksas sociālajai apdrošināšanai bezdarba gadījumam 2013.gadā: 109 224 latu apmērā, 2014.gadā: 125 460 latu apmērā, 2015.gadā: 132 102 latu apmērā, lai nodrošinātu valsts budžeta uzturēšanas izdevumu transferta no Labklājības ministrijas pamatbudžeta programmas 04.00.00 "Valsts atbalsts sociālajai apdrošināšanai" saņemšanu valsts sociālās apdrošināšanas speciālajā budžetā, jo palielinās prognozētais iemaksu apmērs par personām, kuras kopj bērnu, kas nav sasniedzis pusotra gada vecumu, un saņem bērna kopšanas pabalstu, saistībā ar apmēra, no kura tiek veiktas valsts sociālās apdrošināšanas obligātās iemaksas apdrošināšanai bezdarba gadījumam par personām, kuras kopj bērnu, kas nav sasniedzis pusotra gada vecumu, un saņem bērna kopšanas pabalstu, paaugstināšanu no 50 latiem uz 100 latiem, sākot ar 2013.gada 1.janvāri.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bezdarba apdrošināšanai tiek veiktas iemaksas no šāda objekta.
Priekšlikums paplašina MK apstiprināto prioritāro pasākumu un ir uzskatāms par daļu no demogrāfijas pasākumu kopuma.
</t>
  </si>
  <si>
    <t>04.04.00 Invaliditātes, maternitātes un slimības speciālais budžets</t>
  </si>
  <si>
    <t>Valsts sociālās apdrošināšanas obligātās iemaksas invaliditātes, maternitātes un slimības apdrošināšanai un vecāku apdrošināšanai</t>
  </si>
  <si>
    <t>Pārējās dotācijas no valsts pamatbudžeta</t>
  </si>
  <si>
    <t>Saņemtie transferti viena speciālā budžeta veida ietvaros</t>
  </si>
  <si>
    <t>Valsts budžeta uzturēšanas izdevumu transferti no valsts speciālā budžeta uz valsts speciālo budžetu</t>
  </si>
  <si>
    <t>Labklājības ministrijas valsts speciālā budžeta apakšprogrammā 04.04.00 "Invaliditātes, maternitātes un slimības speciālais budžets" palielinātas valsts iemaksas sociālajai apdrošināšanai invaliditātes gadījumam, lai nodrošinātu valsts budžeta uzturēšanas izdevumu transferta no Labklājības ministrijas pamatbudžeta programmas 04.00.00 "Valsts atbalsts sociālajai apdrošināšanai" saņemšanu valsts sociālās apdrošināšanas speciālajā budžetā, jo palielinās prognozētais iemaksu apmērs par personām, kuras kopj bērnu, kas nav sasniedzis pusotra gada vecumu, un saņem bērna kopšanas pabalstu, saistībā ar apmēra, no kura tiek veiktas valsts sociālās apdrošināšanas obligātās iemaksas apdrošināšanai invaliditātes gadījumam par personām, kuras kopj bērnu, kas nav sasniedzis pusotra gada vecumu, un saņem bērna kopšanas pabalstu, paaugstināšanu no 50 latiem uz 100 latiem, sākot ar 2013.gada 1.janvāri.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invaliditātes apdrošināšanai tiek veiktas iemaksas no šāda objekta.
Priekšlikums paplašina MK apstiprināto prioritāro pasākumu un ir uzskatāms par daļu no demogrāfijas pasākumu kopuma.</t>
  </si>
  <si>
    <t>Labklājības ministrijas valsts speciālā budžeta apakšprogrammā 04.04.00 "Invaliditātes, maternitātes un slimības speciālais budžets" palielinātas valsts iemaksas sociālajai apdrošināšanai invaliditātes gadījumam 2013.gadā: 247 230 latu apmērā, 2014.gadā: 260 307 latu apmērā, 2015.gadā 260 768 latu apmērā, lai nodrošinātu valsts budžeta uzturēšanas izdevumu transferta no Labklājības ministrijas pamatbudžeta programmas 04.00.00 "Valsts atbalsts sociālajai apdrošināšanai" saņemšanu valsts sociālās apdrošināšanas speciālajā budžetā, jo palielinās prognozētais iemaksu apmērs par personām, kuras kopj bērnu, kas nav sasniedzis pusotra gada vecumu, un saņem bērna kopšanas pabalstu, saistībā ar apmēra, no kura tiek veiktas valsts sociālās apdrošināšanas obligātās iemaksas apdrošināšanai invaliditātes gadījumam par personām, kuras kopj bērnu, kas nav sasniedzis pusotra gada vecumu, un saņem bērna kopšanas pabalstu, paaugstināšanu no 50 latiem uz 100 latiem, sākot ar 2013.gada 1.janvāri.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invaliditātes apdrošināšanai tiek veiktas iemaksas no šāda objekta.
Priekšlikums paplašina MK apstiprināto prioritāro pasākumu un ir uzskatāms par daļu no demogrāfijas pasākumu kopuma.</t>
  </si>
  <si>
    <t>Labklājības ministrijas valsts speciālā budžeta apakšprogrammā 04.04.00 "Invaliditātes, maternitātes un slimības speciālais budžets" palielināti valsts budžeta uzturēšanas izdevumu transferti no valsts speciālā budžeta uz valsts speciālo budžetu, samazinot minētā apakšprogrammā  valsts speciālā budžeta naudas līdzekļu atlikumu, un attiecīgi 04.02.00 "Nodarbinātības speciālais budžets" palielināti valsts sociālās apdrošināšanas speciālā budžeta transferti no invaliditātes, maternitātes un slimības speciālā budžeta sociālajai apdrošināšanai bezdarba gadījumam, jo palielinās prognozētais iemaksu apmērs par personām, kuras kopj bērnu, kas nav sasniedzis gada vecumu, un saņem vecāku pabalstu, saistībā ar apmēra, no kura tiek veiktas valsts sociālās apdrošināšanas obligātās iemaksas apdrošināšanai bezdarba gadījumam par personām, kuras kopj bērnu, kas nav sasniedzis pusotra gada vecumu, un saņem vecāku pabalstu, paaugstināšanu no 50 latiem uz 100 latiem, sākot ar 2013.gada 1.janvāri. Minētais priekšlikums attiecas arī uz 2014. un 2015.gadu. Ņemot vērā, ka tās ir valsts sociālās apdrošināšanas speciālā budžeta konsolidējamās pozīcijas, netiek ietekmēts pirmajā lasījumā pieņemtajā likumprojektā "Par vidēja termiņa budžeta ietvaru 2013.-2015.gadam" (3.pielikums) valsts speciālajā budžetā plānotais ieņēmumu, izdevumu un finansiālās bilances apmērs.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bezdarba  apdrošināšanai tiek veiktas iemaksas no šāda objekta.
Priekšlikums paplašina MK apstiprināto prioritāro pasākumu un ir uzskatāms par daļu no demogrāfijas pasākumu kopuma.</t>
  </si>
  <si>
    <t>Labklājības ministrijas valsts speciālā budžeta apakšprogrammā 04.04.00 "Invaliditātes, maternitātes un slimības speciālais budžets" palielināti valsts sociālās apdrošināšanas speciālā budžeta transferti no invaliditātes, maternitātes un slimības speciālā budžeta sociālajai apdrošināšanai invaliditātes gadījumam un attiecīgi palielināti izdevumi iemaksām invaliditātes apdrošināšanai par personām, kuras kopj bērnu līdz gada vecumam, jo palielinās prognozētais iemaksu apmērs par personām, kuras kopj bērnu, kas nav sasniedzis gada vecumu, un saņem vecāku pabalstu, saistībā ar apmēra, no kura tiek veiktas valsts sociālās apdrošināšanas obligātās iemaksas apdrošināšanai invaliditātes gadījumam par personām, kuras kopj bērnu, kas nav sasniedzis pusotra gada vecumu, un saņem vecāku pabalstu, paaugstināšanu no 50 latiem uz 100 latiem, sākot ar 2013.gada 1.janvāri. Minētais priekšlikums attiecas arī uz 2014. un 2015.gadu. Ņemot vērā, ka tās ir valsts sociālās apdrošināšanas speciālā budžeta konsolidējamās pozīcijas, netiek ietekmēts pirmajā lasījumā pieņemtajā likumprojektā "Par vidēja termiņa budžeta ietvaru 2013.-2015.gadam" (3.pielikums) valsts speciālajā budžetā plānotais ieņēmumu, izdevumu un finansiālās bilances apmērs.
Ministru kabineta 2012.gada 3.jūlija sēdes protokola Nr.37 35.§ „Informatīvais ziņojums „Par papildu atbalstu pie pensijas par izaudzinātajiem bērniem” (TA-1345) 2.punkts nosaka, ka Labklājības ministrijai līdz 2012.gada 1.decembrim jāizstrādā un jāiesniedz noteiktā kārtībā Ministru kabinetā noteikumu projekts, nosakot, ka par personām, kuras kopj bērnu, kas nav sasniedzis pusotra gada vecumu, un kuras saņem bērna kopšanas pabalstu vai vecāku pabalstu, pensiju apdrošināšanai tiek veiktas obligātās iemaksas 20 procentu apmērā no 100 latiem. Ņemot vērā, ka iemaksu objekts, no kā tiek veiktas valsts sociālās iemaksas, personai ir viens, bet atšķiras apdrošināšanas veidi, kādiem persona tiek apdrošināta, tad nav pamata personu apdrošināt atsevišķiem apdrošināšanas veidiem no cita objekta. Tā kā obligāto iemaksu objekts pensiju apdrošināšanai no 2013.gada 1.janvāra būs 100 lati, tad nepieciešams noteikt, ka arī invaliditātes apdrošināšanai tiek veiktas iemaksas no šāda objekta.
Priekšlikums paplašina MK apstiprināto prioritāro pasākumu Labklājības ministrijas pamatbudžetā un ir uzskatāms par daļu no demogrāfijas pasākumu kopuma.</t>
  </si>
  <si>
    <r>
      <t xml:space="preserve">Labklājības ministrijas valsts speciālā budžeta apakšprogrammā 04.04.00 "Invaliditātes, maternitātes un slimības speciālais budžets" palielinātas valsts speciālā budžeta saņemtās dotācijas no valsts pamatbudžeta, lai nodrošinātu valsts budžeta uzturēšanas izdevumu transferta no Labklājības ministrijas pamatbudžeta programmas 04.00.00 "Valsts atbalsts sociālajai apdrošināšanai" saņemšanu valsts sociālās apdrošināšanas speciālajā budžetā un attiecīgi speciālā budžeta apakšprogrammā 04.04.00 "Invaliditātes, maternitātes un slimības speciālais budžets" palielināti izdevumi sociāliem pabalstiem, lai nodrošinātu vecāku pabalsta minimālā apmēra (sociāli apdrošinātām personām) paaugstināšanu no 63 Ls uz 100 Ls mēnesī periodā no bērna dzimšanas līdz viena gada vecumam, sākot ar 2013.gada 1.janvāra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"Atbalsts vecākiem par bērnu vecumā no dzimšanas līdz pusotram gadam" (1.2.apakšpunkts).
Pasākums veicinās sociāli apdrošinātu ģimeņu ar bērniem vecumā līdz gadam labklājību.
Vecāku pabalstu saņēmēju skaits sadalījumā pēc pabalsta apmēra, vecāku pabalsta saņēmēju skaits, kuriem vecāku pabalsts 2013.gadā un turpmākajos gados tiks piešķirts minimālajā apmērā, būs 888 personas (vidēji mēnesī) un pabalsta apmērs vidēji pieaugs par 24,40 Ls mēnesī, papildu izdevumi vecāku pabalsta minimālā apmēra paaugstināšanai līdz 100 Ls mēnesī:
2013.gadā: 888 x 24,40 Ls x 12 = 260 006 lati.
</t>
    </r>
    <r>
      <rPr>
        <i/>
        <sz val="10"/>
        <rFont val="Times New Roman"/>
        <family val="1"/>
        <charset val="186"/>
      </rPr>
      <t>Priekšlikums ir daļa no demogrāfijas pasākumu kopuma.</t>
    </r>
    <r>
      <rPr>
        <i/>
        <sz val="10"/>
        <rFont val="Times New Roman"/>
        <family val="1"/>
        <charset val="204"/>
      </rPr>
      <t xml:space="preserve">
</t>
    </r>
  </si>
  <si>
    <t>Labklājības ministrijas valsts speciālā budžeta apakšprogrammā 04.04.00 "Invaliditātes, maternitātes un slimības speciālais budžets" palielinātas valsts speciālā budžeta saņemtās dotācijas no valsts pamatbudžeta, lai nodrošinātu valsts budžeta uzturēšanas izdevumu transferta no Labklājības ministrijas pamatbudžeta programmas 04.00.00 "Valsts atbalsts sociālajai apdrošināšanai" saņemšanu valsts sociālās apdrošināšanas speciālajā budžetā un attiecīgi palielināti izdevumi sociāliem pabalstiem 2013., 2014. un 2015.gadā ik gadu 260 006 latu apmērā, lai nodrošinātu vecāku pabalsta minimālā apmēra (sociāli apdrošinātām personām) paaugstināšanu no 63 Ls uz 100 Ls mēnesī periodā no bērna dzimšanas līdz viena gada vecumam, sākot ar 2013.gada 1.janvāra atbilstoši Latvijas Republikas 11.Saeimas frakciju (Nacionālā apvienība „Visu Latvijai!”-„TB/LNNK”, Frakcija VIENOTĪBA, Reformu partijas frakcija), kā arī pie frakcijām nepiederošo deputātu un ekspertu un NVO pārstāvju 2012.gada 23.oktobrī parakstītajā Vienošanās protokolā par valsts atbalstu dzimstības veicināšanai un ģimenēm ar bērniem paredzētajam pasākumam "Atbalsts vecākiem par bērnu vecumā no dzimšanas līdz pusotram gadam" (1.2.apakšpunkts).
Pasākums veicinās sociāli apdrošinātu ģimeņu ar bērniem vecumā līdz gadam labklājību.
Vecāku pabalstu saņēmēju skaits sadalījumā pēc pabalsta apmēra, vecāku pabalsta saņēmēju skaits, kuriem vecāku pabalsts 2013.gadā un turpmākajos gados tiks piešķirts minimālajā apmērā, būs 888 personas (vidēji mēnesī) un pabalsta apmērs vidēji pieaugs par 24,40 Ls mēnesī. Papildu izdevumi vecāku pabalsta minimālā apmēra paaugstināšanai līdz 100 Ls mēnesī:
2013.gadā: 888 x 24,40 Ls x 12 = 260 006 lati;
2014.gadā: 888 x 24,40 Ls x 12 = 260 006 lati;
2015.gadā: 888 x 24,40 Ls x 12 = 260 006 lati.
Priekšlikums ir daļa no demogrāfijas pasākumu kopuma.</t>
  </si>
  <si>
    <t>Pārdalīt izdevumus starp 74. Gadskārtējā valsts budžeta izpildes procesā pārdalāmais finansējums apakšprogrammu 02.00.00 "Līdzekļi neparedzētiem gadījumiem" un Kultūras ministrijas apakšprogramu 19.07.00 "Mākslas un literatūra"</t>
  </si>
  <si>
    <t>Līdzekļu pārdale starp 74. Gadskārtējā valsts budžeta izpildes procesā pārdalāmais finansējums programmu 03.00.00 Latvijas Nacionālā eiro ieviešanas plāna pasākumi un Kultūras ministrijas  apakšprogrammu 18.04.00 "Informācijas tehnoloģiju attīstība un uzturēšana" atbilstoši 2012.gada 18.septembra Ministru kabineta rīkojums Nr.440 "Par finansējuma piešķiršanu ministrijām (centrālajām valsts iestādēm) specifisko informācijas sistēmu pielāgošanas izdevumu segšanai saistībā ar euro ieviešanu" 5.3.punktam</t>
  </si>
  <si>
    <t xml:space="preserve">Pārdalīt izdevumus starp 74. Gadskārtējā valsts budžeta izpildes procesā pārdalāmais finansējums programmu 03.00.00 Latvijas Nacionālā eiro ieviešanas plāna pasākumi un Kultūras ministrijas apakšprogrammu 18.04.00 "Informācijas tehnoloģiju attīstība un uzturēšana" </t>
  </si>
  <si>
    <t xml:space="preserve">Valsts budžeta programma 19.07.00 "Mākslas un literatūra" 100 000 lati valsts teātriem, 80 000 lati valsts koncertoganizācijām konsolidācijas seku mazināšanai. Mākslinieku rezidencēm 49 000 lati, Marko Rotko centram Daugavpilī 45 500 lati un publiskajam patapinājumam 96 797 lati </t>
  </si>
  <si>
    <t>Valsts budžeta programma 19.07.00 "Mākslas un literatūra"  Latvijas dalībai Šlēzvigas- Holšteinas mūzikas festivālā Vācijā (veltīts Baltijas valstīm)</t>
  </si>
  <si>
    <t>Pārdalīt izdevumus starp 74. Gadskārtējā valsts budžeta izpildes procesā pārdalāmais finansējums apakšprogrammu 02.00.00 "Līdzekļi neparedzētiem gadījumiem" un Kultūras ministrijas  apakšprogrammu 19.07.00 "Mākslas un literatūra"</t>
  </si>
  <si>
    <t>Līdzekļu pārdale starp apakšprogrammu 19.07.00 "Mākslas un literatūra" un apakšprogrammu 18.01.00 "Nozares politikas plānošana un īstenošana"</t>
  </si>
  <si>
    <t>Pārdalīt izdevumus starp Izglītības un zinātnes ministrijas budžeta apakšprogrammu 01.00.00"Dotācija brīvpusdienu nodrošināšanai 1.klases izglītojamiem"  un Kultūras ministrijas programmu 20.00.00 "Kultūrizglītība"</t>
  </si>
  <si>
    <t>Valsts budžeta programma 20.00.00 "Kultūrizglītība" kultūras augstskolu bāzes finansējuma palielināšanai un Latvijas Kultūras akadēmijai finansiālās situācijas stabilizēšanai 65 000 lati</t>
  </si>
  <si>
    <t>Pārdalīt izdevumus starp 74. Gadskārtējā valsts budžeta izpildes procesā pārdalāmais finansējums apakšprogrammu 02.00.00 "Līdzekļi neparedzētiem gadījumiem" un Kultūras ministrijas  programmu 20.00.00 "Kultūrizglītība"</t>
  </si>
  <si>
    <t>Valsts budžeta programma 20.00.00 "Kultūrizglītība"  profesionālo kultūrizglītības iestāžu preču un pakalpojumu izdevumiem, lai samazinātu parādu veidošanos par komunālajiem pakalpojumiem un citiem neatliekamiem izdevumiem (konsolidācijas sekas un pieaugušie tarifi par pakalpojumiem)</t>
  </si>
  <si>
    <t>Valsts budžeta programma 20.00.00 "Kultūrizglītība"  Latvijas Kultūras koledžas jumta remontam 119 223 latu KPFI projekta izdevumu kompensācijai 51 179 lati.</t>
  </si>
  <si>
    <t>Valsts budžeta programma 21.00.00 "Kultūras mantojums". V/A "Rundāles pils muzejs" apsardzes sitēmas reorganizācijai, saskaņā ar MK 2012.gada 23.oktobra Nr.59 protokola 34.§</t>
  </si>
  <si>
    <t>Līdzekļu pārdale valsts budžeta programmā 21.00.00 "Kultūras mantojums", lai nodrošināti valsts aģentūras  "Rundāles pils muzejs" apsardzes sitēmas reorganizāciju, saskaņā ar MK 2012.gada 23.oktobra protokola Nr.59 34.§</t>
  </si>
  <si>
    <t>Pārdalīt izdevumus starp 74. Gadskārtējā valsts budžeta izpildes procesā pārdalāmais finansējums apakšprogrammu 02.00.00 "Līdzekļi neparedzētiem gadījumiem" un Kultūras ministrijas  programmu 21.00.00 "Kultūras mantojums"</t>
  </si>
  <si>
    <t>Valsts budžeta programma 21.00.00 "Kultūras mantojums". Latvijas Tautas frontes 25.gadskārtas jubilejas pasākumiem - 30 tematisko izstāžu par Tautas frontes aktivitātēm izveidošanai 60 000 lati</t>
  </si>
  <si>
    <t>Valsts budžeta programma 21.00.00 "Kultūras mantojums". Biedrības "Žaņa Lipkes memoriāls" darbības nodrošināšanai</t>
  </si>
  <si>
    <t xml:space="preserve">Pārdalīt izdevumus starp 74. Gadskārtējā valsts budžeta izpildes procesā pārdalāmais finansējums apakšprogrammu 02.00.00 "Līdzekļi neparedzētiem gadījumiem" un Kultūras ministrijas  programmu 21.00.00  "Kultūras mantojums". </t>
  </si>
  <si>
    <t xml:space="preserve">Pārdalīt izdevumus starp 74. Gadskārtējā valsts budžeta izpildes procesā pārdalāmais finansējums apakšprogrammu 02.00.00 "Līdzekļi neparedzētiem gadījumiem" un Kultūras ministrijas  apakšprogramma 22.02.00 "Kultūas pasākumi, sadarbības līgumi un programmas".
</t>
  </si>
  <si>
    <t>Līdzekļu pārdale starp apakšprogrammu 22.07.00 "Nomas maksas VAS "VNĪ" programmas "Mantojums-2018" ietvaros" un programmu 21.00.00 "Kultūras mantojums" sākot no 2013.gada un turpmākajiem gadiem - atbilstoši protokolam Nr.42. Līdzekļi tiks novirzīti kultūras valsts iestāžu preču un pakalpojumiem, lai mazinātu parādu veidošanos par komunālajiem pakalpojumiem</t>
  </si>
  <si>
    <t>Valsts budžeta programma 22.10.00 "Nevalstisko organizāciju atbalsts un sabiedrības integrācijas politikas īstenošana" sabiedrības saliedēšanas, nacionālās identitātes, konstitucionālo pamatu un valsts valodas pozīcijas nostiprināšanas pasākumu īstenošanai</t>
  </si>
  <si>
    <t>ES fondu budžeta programmas 70.00.00 "Citu Eiropas Savienības politiku instrumentu projektu un pasākumu īstenošana" apakšprogrammā 70.07.00 "Eiropas Savienības Rīcības programmas mūžizglītības jomā 2007.-2013.gadam un Eiropas Savienības augstākās izglītības sadarbības programmas Tempus un Erasmus Mundus" izmaiņas nepieciešamas saskaņā ar savstarpēji saskaņoto transfertu ar Izglītības un zinātnes ministriju,  lai  nodrošinātu finansējumu no ārvalstu finanšu palīdzības līdzekļiem Rīgas Dizaina un mākslas vidusskolai Mūžizglītības programmas  apakšprogrammas Leonardo da Vinci projekta Nr.2012-1-LV1-LEO01-03401 "Glezniecība un grafika kā dizaina sastāvdaļa" īstenošanai.</t>
  </si>
  <si>
    <t>Pārdalīt izdevumus starp Izglītības un zinātnes ministrijas apakšprogrammu  70.07.00 "Eiropas Savienības, starptautiskās sadarbības programmu un inovāciju izglītības jomā īstenošanas nodrošināšana" un Kultūras ministrijas apakšprogrammu 70.07.00 "Eiropas Savienības Rīcības programmas mūžizglītības jomā 2007.-2013.gadam un Eiropas Savienības augstākās izglītības sadarbības programmas Tempus un Erasmus Mundus"</t>
  </si>
  <si>
    <t>ES fondu budžeta programmas 70.00.00 "Citu Eiropas Savienības politiku instrumentu projektu un pasākumu īstenošana" apakšprogrammā 70.11.00 "Dalība Eiropas Savienības izglītības sadarbības projektos" izmaiņas starp EKK nepieciešamas saskaņā ar savstarpēji saskaņoto transfertu ar Izglītības un zinātnes ministriju par Latvijas Nacionālās bibliotēkas projekta „Integrēta neformālās izglītības rezultātu atzīšanas sistēma: nacionālā sadarbības tīkla izveide” (VALnet) īstenošanu - nepieciešams samazināt izdevumus Valsts budžeta transfertiem valsts budžeta daļēji finansētām atvasinātajām publiskajām personām un budžeta nefinansētām iestādēm noteiktam mērķim par 3 320 latiem (EKK 7350) un palielināt izdevumus valsts budžeta uzturēšanas izdevumu transfertiem no valsts pamatbudžeta ārvalstu finanšu palīdzības līdzekļiem uz valsts pamatbudžetu par 3 320 latiem (EKK 7132) finansējuma pārskaitīšanai projekta partnerim Valsts izglītības satura centram.</t>
  </si>
  <si>
    <t>Pārdalīt izdevumus starp Kultūras ministrijas apakšprogrammu 70.11.00 "Dalība Eiropas Savienības izglītības sadarbības projektos" un Izglītības un zinātnes ministrijas apakšprogrammu 70.11.00 "Dalība Eiropas Savienības izglītības sadarbības projektos"</t>
  </si>
  <si>
    <t>ES fondu budžeta programmas 70.00.00 "Citu Eiropas Savienības politiku instrumentu projektu un pasākumu īstenošana" apakšprogrammā 70.11.00 "Dalība Eiropas Savienības izglītības sadarbības projektos" izmaiņas nepieciešamas sakarā ar Eiropas Komisijas apstiprināto Latvijas Nacionālās bibliotēkas Mūžizglītības programmas projekta „Bibliotēkas – mūžizglītības rezultātu izmantotājas un izplatītājas - atbalsts Mūžizglītības programmas rezultātu ilgtspējai" (Di-XL) īstenošanu.</t>
  </si>
  <si>
    <t xml:space="preserve">ES fondu budžeta programmas 71.00.00 "Eiropas Ekonomikas zonas finanšu instrumenta un Norvēģijas valdības divpusējā finanšu instrumenta finansēto programmu, projektu un pasākumu īstenošana" apakšprogrammā 71.06.00 "Eiropas Ekonomikas zonas finanšu instrumenta un Norvēģijas valdības divpusējā finanšu instrumenta finansēto projektu un pasākumu īstenošana" izmaiņas nepieciešamas saskaņā ar Kultūras ministrijas projekta Nr.LV04 „Kultūras un dabas mantojuma saglabāšana un atjaunināšana” īstenošanu.
</t>
  </si>
  <si>
    <t xml:space="preserve">Pārdalīt izdevumus starp 74. Gadskārtējā valsts budžeta izpildes procesā pārdalāmais finansējums programmu 80.00.00 un Kultūras ministrijas  apakšprogrammu 71.06.00 "Eiropas Ekonomikas zonas finanšu instrumenta un Norvēģijas valdības divpusējā finanšu instrumenta finansēto projektu un pasākumu īstenošana" 
</t>
  </si>
  <si>
    <r>
      <t>I</t>
    </r>
    <r>
      <rPr>
        <i/>
        <sz val="10"/>
        <rFont val="Times New Roman"/>
        <family val="1"/>
        <charset val="186"/>
      </rPr>
      <t>zdevumu koda „Preces un pakalpojumi” ietvaros samazināti izdevumi ilgtermiņa saistībām par telpu nomu Skanstes ielā 50, Rīgā, ņemot vērā to, ka Valsts kontrole ir panākusi vienošanos ar nomāto telpu īpašnieku AS "SWH Grupa", 20.09.2012. noslēdzot vienošanos pie telpu nomas līguma par samazinātas nomas maksas piemērošanu 2013.gadā un attiecīgi palielināti kārtējie izdevumi, lai nodrošinātu Valsts kontroles vajadzībām nepieciešamo citu preču un pakalpojumu iegādi.</t>
    </r>
  </si>
  <si>
    <t>62. Mērķdotācijas pašvaldībām</t>
  </si>
  <si>
    <t>05.00.00  Mērķdotācijas pašvaldībām – pašvaldību izglītības iestāžu pedagogu darba samaksai un valsts sociālās apdrošināšanas obligātajām iemaksām</t>
  </si>
  <si>
    <t>01.00.00  Mērķdotācijas izglītības pasākumiem</t>
  </si>
  <si>
    <t>10.00.00  Mērķdotācijas pašvaldībām – pašvaldību izglītības iestāžu pedagogu darba samaksai un valsts sociālās apdrošināšanas obligātajām iemaksām</t>
  </si>
  <si>
    <t>Izmaiņas veiktas atbilstoši precizētajam aprēķinam par izglītojamo skaitu un pedagogu likmju skaitu 2012.gada 3.septembrī.</t>
  </si>
  <si>
    <t>Nobalsots 1.lasījumā</t>
  </si>
  <si>
    <t>Izteikt likuma 6.pielikumu jaunā redakcijā:</t>
  </si>
  <si>
    <t>6.pielikums</t>
  </si>
  <si>
    <t>Mērķdotācijas pašvaldībām – pašvaldību pamata un vispārējās vidējās izglītības iestāžu, pašvaldību speciālās izglītības iestāžu un pašvaldību profesionālās izglītības iestāžu pedagogu darba samaksai un valsts sociālās apdrošināšanas obligātajām iemaksām</t>
  </si>
  <si>
    <t>I. No 2013.gada 1.janvāra līdz 2013.gada 31.augustam</t>
  </si>
  <si>
    <t>Republikas pilsētas un novadi</t>
  </si>
  <si>
    <t>Ls</t>
  </si>
  <si>
    <t>KOPĀ</t>
  </si>
  <si>
    <t>Rīga</t>
  </si>
  <si>
    <t xml:space="preserve">Daugavpils </t>
  </si>
  <si>
    <t xml:space="preserve">Jēkabpils </t>
  </si>
  <si>
    <t>Jelgava</t>
  </si>
  <si>
    <t>Jūrmala</t>
  </si>
  <si>
    <t>Liepāja</t>
  </si>
  <si>
    <t>Rēzekne</t>
  </si>
  <si>
    <t>Valmiera</t>
  </si>
  <si>
    <t>Ventspils</t>
  </si>
  <si>
    <t>Ādažu novads</t>
  </si>
  <si>
    <t>Aglonas novads</t>
  </si>
  <si>
    <t>Aizkraukles novads</t>
  </si>
  <si>
    <t>Aizputes novads</t>
  </si>
  <si>
    <t>Aknīstes novads</t>
  </si>
  <si>
    <t>Alojas novads</t>
  </si>
  <si>
    <t>Alsungas novads</t>
  </si>
  <si>
    <t>Alūksnes novads</t>
  </si>
  <si>
    <t>Amatas novads</t>
  </si>
  <si>
    <t>Apes novads</t>
  </si>
  <si>
    <t>Auces novads</t>
  </si>
  <si>
    <t xml:space="preserve">Babītes novads </t>
  </si>
  <si>
    <t>Baldones novads</t>
  </si>
  <si>
    <t>Baltinavas novads</t>
  </si>
  <si>
    <t>Balvu novads</t>
  </si>
  <si>
    <t>Bauskas novads</t>
  </si>
  <si>
    <t>Beverīnas novads</t>
  </si>
  <si>
    <t>Brocēnu novads</t>
  </si>
  <si>
    <t>Burtnieku novads</t>
  </si>
  <si>
    <t>Carnikavas novads</t>
  </si>
  <si>
    <t>Cēsu novads</t>
  </si>
  <si>
    <t>Cesvaines novads</t>
  </si>
  <si>
    <t>Ciblas novads</t>
  </si>
  <si>
    <t>Dagdas novads</t>
  </si>
  <si>
    <t>Daugavpils novads</t>
  </si>
  <si>
    <t>Dobeles novads</t>
  </si>
  <si>
    <t>Dundagas novads</t>
  </si>
  <si>
    <t>Durbes novads</t>
  </si>
  <si>
    <t>Engures novads</t>
  </si>
  <si>
    <t>Ērgļu novads</t>
  </si>
  <si>
    <t>Garkalnes novads</t>
  </si>
  <si>
    <t>Grobiņas novads</t>
  </si>
  <si>
    <t>Gulbenes novads</t>
  </si>
  <si>
    <t>Iecavas novads</t>
  </si>
  <si>
    <t>Ikšķiles novads</t>
  </si>
  <si>
    <t>Ilūkstes novads</t>
  </si>
  <si>
    <t>Inčukalna novads</t>
  </si>
  <si>
    <t>Jaunjelgavas novads</t>
  </si>
  <si>
    <t>Jaunpiebalgas novads</t>
  </si>
  <si>
    <t>Jaunpils novads</t>
  </si>
  <si>
    <t>Jēkabpils novads</t>
  </si>
  <si>
    <t>Jelgavas novads</t>
  </si>
  <si>
    <t>Kandavas novads</t>
  </si>
  <si>
    <t>Kārsavas novads</t>
  </si>
  <si>
    <t>Kocēnu novads</t>
  </si>
  <si>
    <t>Kokneses novads</t>
  </si>
  <si>
    <t>Krāslavas novads</t>
  </si>
  <si>
    <t>Krimuldas novads</t>
  </si>
  <si>
    <t>Krustpils novads</t>
  </si>
  <si>
    <t>Kuldīgas novads</t>
  </si>
  <si>
    <t>Ķeguma novads</t>
  </si>
  <si>
    <t>Ķekavas novads</t>
  </si>
  <si>
    <t>Lielvārdes novads</t>
  </si>
  <si>
    <t>Līgatnes novads</t>
  </si>
  <si>
    <t>Limbažu novads</t>
  </si>
  <si>
    <t>Līvānu novads</t>
  </si>
  <si>
    <t>Lubānas novads</t>
  </si>
  <si>
    <t>Ludzas novads</t>
  </si>
  <si>
    <t>Madonas novads</t>
  </si>
  <si>
    <t>Mālpils novads</t>
  </si>
  <si>
    <t>Mārupes novads</t>
  </si>
  <si>
    <t>Mazsalacas novads</t>
  </si>
  <si>
    <t>Mērsraga novads</t>
  </si>
  <si>
    <t>Naukšēnu novads</t>
  </si>
  <si>
    <t>Neretas novads</t>
  </si>
  <si>
    <t>Nīcas novads</t>
  </si>
  <si>
    <t>Ogres novads</t>
  </si>
  <si>
    <t>Olaines novads</t>
  </si>
  <si>
    <t>Ozolnieku novads</t>
  </si>
  <si>
    <t>Pārgaujas novads</t>
  </si>
  <si>
    <t>Pāvilostas novads</t>
  </si>
  <si>
    <t>Pļaviņu novads</t>
  </si>
  <si>
    <t>Preiļu novads</t>
  </si>
  <si>
    <t>Priekules novads</t>
  </si>
  <si>
    <t>Priekuļu novads</t>
  </si>
  <si>
    <t>Raunas novads</t>
  </si>
  <si>
    <t>Rēzeknes novads</t>
  </si>
  <si>
    <t>Riebiņu novads</t>
  </si>
  <si>
    <t>Rojas novads</t>
  </si>
  <si>
    <t>Ropažu novads</t>
  </si>
  <si>
    <t>Rucavas novads</t>
  </si>
  <si>
    <t>Rugāju novads</t>
  </si>
  <si>
    <t>Rūjienas novads</t>
  </si>
  <si>
    <t>Rundāles novads</t>
  </si>
  <si>
    <t>Salacgrīvas novads</t>
  </si>
  <si>
    <t>Salas novads</t>
  </si>
  <si>
    <t>Salaspils novads</t>
  </si>
  <si>
    <t>Saldus novads</t>
  </si>
  <si>
    <t>Saulkrastu novads</t>
  </si>
  <si>
    <t>Sējas novads</t>
  </si>
  <si>
    <t>Siguldas novads</t>
  </si>
  <si>
    <t>Skrīveru novads</t>
  </si>
  <si>
    <t>Skrundas novads</t>
  </si>
  <si>
    <t>Smiltenes novads</t>
  </si>
  <si>
    <t>Stopiņu novads</t>
  </si>
  <si>
    <t>Strenču novads</t>
  </si>
  <si>
    <t>Talsu novads</t>
  </si>
  <si>
    <t>Tērvetes novads</t>
  </si>
  <si>
    <t>Tukuma novads</t>
  </si>
  <si>
    <t>Vaiņodes novads</t>
  </si>
  <si>
    <t>Valkas novads</t>
  </si>
  <si>
    <t>Varakļānu novads</t>
  </si>
  <si>
    <t>Vārkavas novads</t>
  </si>
  <si>
    <t>Vecpiebalgas novads</t>
  </si>
  <si>
    <t>Vecumnieku novads</t>
  </si>
  <si>
    <t>Ventspils novads</t>
  </si>
  <si>
    <t>Viesītes novads</t>
  </si>
  <si>
    <t>Viļakas novads</t>
  </si>
  <si>
    <t>Viļānu novads</t>
  </si>
  <si>
    <t>Zilupes novads</t>
  </si>
  <si>
    <t>II.  No 2013.gada 1.septembra līdz 2013.gada 31.decembrim</t>
  </si>
  <si>
    <t>Nesadalītie līdzekļi</t>
  </si>
  <si>
    <t>PAVISAM KOPĀ</t>
  </si>
  <si>
    <t>* Mērķdotācijas sadalījumu pašvaldībām Izglītības un zinātnes ministrija iesniegs uz likumprojekta izskatīšanu Saeimā otrajā lasījumā, kad būs apkopota informācija par skolēnu skaitu izglītības iestādēs 2012.gada 1.septembrī.</t>
  </si>
  <si>
    <t>Izteikt likuma 7.pielikumu jaunā redakcijā:</t>
  </si>
  <si>
    <t>7.pielikums</t>
  </si>
  <si>
    <t>Mērķdotācijas pašvaldībām – interešu izglītības programmu un sporta skolu pedagogu daļējai darba samaksai un valsts sociālās apdrošināšanas obligātajām iemaksām</t>
  </si>
  <si>
    <t>KOPĀ:</t>
  </si>
  <si>
    <t>Jēkabpils</t>
  </si>
  <si>
    <t>Izteikt likuma 8.pielikumu jaunā redakcijā:</t>
  </si>
  <si>
    <t>8.pielikums</t>
  </si>
  <si>
    <t>Mērķdotācijas pašvaldībām – pašvaldību speciālajām pirmsskolas izglītības iestādēm, internātskolām, Izglītības iestāžu reģistrā reģistrētajiem attīstības un rehabilitācijas centriem un speciālajām internātskolām bērniem ar fiziskās un garīgās attīstības traucējumiem</t>
  </si>
  <si>
    <t>Pedagogu darba samaksai un valsts sociālās apdrošināšanas obligātajām iemaksām 
(Ls)</t>
  </si>
  <si>
    <t>Pavisam kopā 
(Ls)</t>
  </si>
  <si>
    <t xml:space="preserve">Ventspils </t>
  </si>
  <si>
    <t>Izteikt likuma 9.pielikumu jaunā redakcijā:</t>
  </si>
  <si>
    <t>9.pielikums</t>
  </si>
  <si>
    <t>Mērķdotācijas pašvaldībām – pašvaldību izglītības iestādēs bērnu no piecu gadu vecuma izglītošanā nodarbināto pedagogu darba samaksai un valsts sociālās apdrošināšanas obligātajām iemaksām</t>
  </si>
  <si>
    <t>Izteikt likuma 10.pielikumu jaunā redakcijā:</t>
  </si>
  <si>
    <t>10.pielikums</t>
  </si>
  <si>
    <t>Mērķdotācijas pašvaldību tautas mākslas kolektīvu vadītāju darba samaksai un valsts sociālās apdrošināšanas obligātajām iemaksām</t>
  </si>
  <si>
    <t xml:space="preserve">Mērķdotācijas pašvaldību māksliniecisko kolektīvu vadītāju darba samaksai un valsts sociālās apdrošināšanas obligātajām iemaksām </t>
  </si>
  <si>
    <t>Daugavpils</t>
  </si>
  <si>
    <t>Babītes novads</t>
  </si>
  <si>
    <t>* Mērķdotācijas sadalījumu pašvaldībām Kultūras ministrija iesniegs uz likumprojekta izskatīšanu Saeimā otrajā lasījumā, kad būs stājušies spēkā MK noteikumi „Kārtība, kādā pašvaldībām tiek aprēķināta un sadalīta valsts budžeta mērķdotācija māksliniecisko kolektīvu vadītāju darba samaksai un valsts sociālās apdrošināšanas obligātajām iemaksām”.</t>
  </si>
  <si>
    <t>Izteikt likumprojekta 3.panta pirmās daļas 1., 2. un 3.punktu šādā redakcijā:</t>
  </si>
  <si>
    <t>1) pašvaldību pamata un vispārējās vidējās izglītības iestāžu, pašvaldību speciālās izglītības iestāžu, pašvaldību profesionālās izglītības iestāžu un daļējai interešu izglītības programmu un sporta skolu pedagogu darba samaksai un valsts sociālās apdrošināšanas obligātajām iemaksām 154 984 147 latu apmērā saskaņā ar 6. un 7.pielikumu;</t>
  </si>
  <si>
    <t>"1) pašvaldību pamata un vispārējās vidējās izglītības iestāžu, pašvaldību speciālās izglītības iestāžu, pašvaldību profesionālās izglītības iestāžu un daļējai interešu izglītības programmu un sporta skolu pedagogu darba samaksai un valsts sociālās apdrošināšanas obligātajām iemaksām 153 339 958 latu apmērā saskaņā ar 6. un 7.pielikumu;</t>
  </si>
  <si>
    <t>2) pašvaldību speciālajām pirmsskolas izglītības iestādēm, internātskolām, Izglītības iestāžu reģistrā reģistrētajiem attīstības un rehabilitācijas centriem un speciālajām internātskolām bērniem ar fiziskās un garīgās attīstības traucējumiem 48 072 490 latu apmērā saskaņā ar 8.pielikumu;</t>
  </si>
  <si>
    <t>2) pašvaldību speciālajām pirmsskolas izglītības iestādēm, internātskolām, Izglītības iestāžu reģistrā reģistrētajiem attīstības un rehabilitācijas centriem un speciālajām internātskolām bērniem ar fiziskās un garīgās attīstības traucējumiem 48 909 477 latu apmērā saskaņā ar 8.pielikumu;</t>
  </si>
  <si>
    <t>3) pašvaldību izglītības iestādēs bērnu no piecu gadu vecuma izglītošanā nodarbināto pedagogu darba samaksai un valsts sociālās apdrošināšanas obligātajām iemaksām 12 321 667 latu apmērā saskaņā ar 9.pielikumu;</t>
  </si>
  <si>
    <t>3) pašvaldību izglītības iestādēs bērnu no piecu gadu vecuma izglītošanā nodarbināto pedagogu darba samaksai un valsts sociālās apdrošināšanas obligātajām iemaksām 13 128 869 latu apmērā saskaņā ar 9.pielikumu;"</t>
  </si>
  <si>
    <t>Izteikt likumprojekta 3.panta pirmās daļas 4.punktu šādā redakcijā:</t>
  </si>
  <si>
    <t>4) pašvaldību tautas mākslas kolektīvu vadītāju darba samaksai un valsts sociālās apdrošināšanas obligātajām iemaksām 491 396 latu apmērā saskaņā ar 10.pielikumu.</t>
  </si>
  <si>
    <t>"4) māksliniecisko kolektīvu vadītāju darba samaksai un valsts sociālās apdrošināšanas obligātajām iemaksām 491 396 latu apmērā saskaņā ar 10.pielikumu."</t>
  </si>
  <si>
    <t>Papildināt likumprojekta 3.pantu ar trešo daļu šādā redakcijā:</t>
  </si>
  <si>
    <t>"(3) Ministru kabinetam, pamatojoties uz Kultūras ministrijas sniegto informāciju, ir tiesības mainīt šā panta pirmās daļas 4.punktā minētajā pielikumā noteikto finansējuma sadalījumu pa pašvaldībām.”</t>
  </si>
  <si>
    <t>Papildināt likumprojektu ar jaunu pielikumu šādā redakcijā:</t>
  </si>
  <si>
    <t>"13.pielikums - Mērķdotācijas pašvaldību pasākumiem"</t>
  </si>
  <si>
    <t>1) pašvaldību pamata un vispārējās vidējās izglītības iestāžu, pašvaldību speciālās izglītības iestāžu, pašvaldību profesionālās izglītības iestāžu un daļējai interešu izglītības programmu un sporta skolu pedagogu darba samaksai un valsts sociālās apdrošināšanas obligātajām iemaksām 153 339 958 latu apmērā saskaņā ar 6. un 7.pielikumu;</t>
  </si>
  <si>
    <t>3) pašvaldību izglītības iestādēs bērnu no piecu gadu vecuma izglītošanā nodarbināto pedagogu darba samaksai un valsts sociālās apdrošināšanas obligātajām iemaksām 13 128 869 latu apmērā saskaņā ar 9.pielikumu;</t>
  </si>
  <si>
    <t>4) māksliniecisko kolektīvu vadītāju darba samaksai un valsts sociālās apdrošināšanas obligātajām iemaksām 491 396 latu apmērā saskaņā ar 10.pielikumu;</t>
  </si>
  <si>
    <t>5) mērķdotācijas pašvaldību pasākumiem ________ latu apmērā saskaņā ar 13.pielikumu.</t>
  </si>
  <si>
    <t>(2) Ministru kabinetam, pamatojoties uz Izglītības un zinātnes ministrijas sniegto informāciju, ir tiesības mainīt šā panta pirmās daļas 1., 2. un 3.punktā minētajos pielikumos noteikto finansējuma sadalījumu pa pašvaldībām.</t>
  </si>
  <si>
    <t>(3) Ministru kabinetam, pamatojoties uz Kultūras ministrijas sniegto informāciju, ir tiesības mainīt šā panta pirmās daļas 4.punktā minētajā pielikumā noteikto finansējuma sadalījumu pa pašvaldībām.”</t>
  </si>
  <si>
    <r>
      <t>4.pants.</t>
    </r>
    <r>
      <rPr>
        <sz val="12"/>
        <color indexed="8"/>
        <rFont val="Times New Roman"/>
        <family val="1"/>
        <charset val="186"/>
      </rPr>
      <t> Apstiprināt valsts budžeta dotāciju pašvaldībām likumā „Par pašvaldību finanšu izlīdzināšanu” noteikto normu izpildei 15 491 371 latu apmērā.</t>
    </r>
  </si>
  <si>
    <r>
      <t>Izteikt likumprojekta 4.pantu šādā redakcijā:
"</t>
    </r>
    <r>
      <rPr>
        <b/>
        <sz val="12"/>
        <color indexed="8"/>
        <rFont val="Times New Roman"/>
        <family val="1"/>
        <charset val="186"/>
      </rPr>
      <t>4.pants.</t>
    </r>
    <r>
      <rPr>
        <sz val="12"/>
        <color indexed="8"/>
        <rFont val="Times New Roman"/>
        <family val="1"/>
        <charset val="186"/>
      </rPr>
      <t xml:space="preserve"> Apstiprināt valsts budžeta dotāciju pašvaldībām 21 069 630 latu apmērā, tajā skaitā:</t>
    </r>
  </si>
  <si>
    <t>(1) likuma "Par pašvaldību finanšu izlīdzināšanu" normu izpildei 15 491 371 lata apmērā:</t>
  </si>
  <si>
    <t>1) pašvaldību finanšu izlīdzināšanas fondam 8 478 360 latu apmērā;</t>
  </si>
  <si>
    <t>2) pašvaldībām par bērniem bērnunamos (par vienu bērnu 6000 latu) un iemītniekiem veco ļaužu pansionātos un centros (par vienu iemītnieku 3000 latu), kuri tajos ievietoti līdz 1998.gada 1.janvārim, 1 074 000 latu apmērā Ministru kabineta noteiktajā kārtībā;</t>
  </si>
  <si>
    <t>3) pašvaldībām, kurām ir zemākie vērtētie ieņēmumi uz vienu iedzīvotāju pēc pašvaldību finanšu izlīdzināšanas, 5 939 011 lata apmērā Ministru kabineta noteiktajā kārtībā.</t>
  </si>
  <si>
    <t>(2) novadu pašvaldībām 5 578 259 latu apmērā vērtēto ieņēmumu nodrošināšanai pēc pašvaldību finanšu izlīdzināšanas finanšu nepieciešamības neizlīdzināmās apakšējās robežas 97 procentu līmenī Ministru kabineta noteiktajā kārtībā.".</t>
  </si>
  <si>
    <t>Papildināt likumprojektu ar jaunu pantu šādā redakcijā:</t>
  </si>
  <si>
    <r>
      <t>3.pants. (1)</t>
    </r>
    <r>
      <rPr>
        <b/>
        <sz val="12"/>
        <rFont val="Times New Roman"/>
        <family val="1"/>
        <charset val="186"/>
      </rPr>
      <t> </t>
    </r>
    <r>
      <rPr>
        <sz val="12"/>
        <color indexed="8"/>
        <rFont val="Times New Roman"/>
        <family val="1"/>
        <charset val="186"/>
      </rPr>
      <t>Apstiprināt mērķdotāciju apjomu pašvaldībām 215 869 700 latu apmērā, tajā skaitā:</t>
    </r>
  </si>
  <si>
    <r>
      <t>Izteikt likumprojekta 3.pantu šādā redakcijā:</t>
    </r>
    <r>
      <rPr>
        <b/>
        <sz val="12"/>
        <rFont val="Times New Roman"/>
        <family val="1"/>
        <charset val="186"/>
      </rPr>
      <t xml:space="preserve">
"3.pants. </t>
    </r>
    <r>
      <rPr>
        <sz val="12"/>
        <rFont val="Times New Roman"/>
        <family val="1"/>
        <charset val="186"/>
      </rPr>
      <t>(1)</t>
    </r>
    <r>
      <rPr>
        <b/>
        <sz val="12"/>
        <rFont val="Times New Roman"/>
        <family val="1"/>
        <charset val="186"/>
      </rPr>
      <t> </t>
    </r>
    <r>
      <rPr>
        <sz val="12"/>
        <color indexed="8"/>
        <rFont val="Times New Roman"/>
        <family val="1"/>
        <charset val="186"/>
      </rPr>
      <t>Apstiprināt mērķdotāciju apjomu pašvaldībām _________ latu apmērā, tajā skaitā:</t>
    </r>
  </si>
  <si>
    <t>31.05.00 Dotācija Autotransporta direkcijai sabiedriskā transporta pakalpojumu organizēšanai</t>
  </si>
  <si>
    <t>31.07.00 Dotācija ar braukšanas maksas atvieglojumiem saistīto zaudējumu segšanai sabiedriskā tansporta pakalpojumu sniedzējiem</t>
  </si>
  <si>
    <r>
      <t>37. Centrālās zemes komisijas programmai 01.00.00 Zemes reformas īstenošana Latvijas Republikā, lai saskaņā ar grozījumiem likumā „Par zemes reformas pabeigšanu lauku apvidos” varētu nodrošināt zemes reformas pabeigšanu, atbilstoši šī gada 18.septembra MK protokolam Nr.53, 48.</t>
    </r>
    <r>
      <rPr>
        <sz val="10"/>
        <rFont val="Times New Roman"/>
        <family val="1"/>
        <charset val="186"/>
      </rPr>
      <t>§</t>
    </r>
  </si>
  <si>
    <t>37. Centrālās zemes komisijas programmai 01.00.00 Zemes reformas īstenošana Latvijas Republikā, lai saskaņā ar grozījumiem likumā „Par zemes reformas pabeigšanu lauku apvidos” varētu nodrošināt zemes reformas pabeigšanu, atbilstoši šī gada 18.septembra MK protokolam Nr.53, 48.§</t>
  </si>
  <si>
    <t xml:space="preserve"> Tieslietu ministrijas specifisko informācijas sistēmu pielāgošanai euro valūtas ieviešanai atbilstoši Ministru kabineta 2012.gada 18.septembra rīkojumam Nr.440 "Par finansējuma piešķiršanu ministrijām (centrālajām valsts iestādēm) specifisko informācijas sistēmu pielāgošanas izdevumu segšanai saistībā ar euro ieviešanu".
1. Uzņēmumu reģistra informācijas sistēmas pielāgošanai 100 000 latu;
2. Valsts zemes dienesta informācijas sistēmas pielāgošanai 80 000 latu;
3. Tiesu administrācijas informācijas sistēmas pielāgošanai 75 000 latu;
4. Juridiskās palīdzības administrācijas informācijas sistēmas valsts kompensāciju reģistra pielāgošanai 12 000 latu.</t>
  </si>
  <si>
    <t xml:space="preserve">Finanšu līdzekļu pārdale no 74.resora "Gadskārtējā valsts budžeta izpildes procesā pārdalāmais finansējums" programmas 80.00.00 "Nesadalītais finansējums Eiropas Savienības politiku instrumentu un pārējās ārvalstu finanšu palīdzības līdzfinansēto projektu un pasākumu īstenošanai" uz Tieslietu ministrijas apakšprogrammu 62.06.00 "Eiropas Reģionālās attīstības fonda (ERAF) projektu un pasākumu īstenošana (2007-2013)"  specifisko informācijas sistēmu pielāgošanai euro valūtas ieviešanai atbilstoši Ministru kabineta 2012.gada 18.septembra rīkojumam Nr.440  "Par finansējuma piešķiršanu ministrijām (centrālajām valsts iestādēm) specifisko informācijas sistēmu pielāgošanas izdevumu segšanai saistībā ar euro ieviešanu".
1. Uzņēmumu reģistra informācijas sistēmas pielāgošanai 100 000 latu;
2. Valsts zemes dienesta informācijas sistēmas pielāgošanai 80 000 latu;
3. Tiesu administrācijas informācijas sistēmas pielāgošanai 75 000 latu;
4. Juridiskās palīdzības administrācijas informācijas sistēmas valsts kompensāciju reģistra pielāgošanai 12 000 latu.
</t>
  </si>
  <si>
    <t>Finanšu līdzekļu pārdale papildu darba nodrošināšanai, saskaņojot citu institūciju sagatavotos grozījumus normatīvajos aktos saistībā ar euro ieviešanu,  atbilstoši Ministru kabineta 2012.gada 17.septembra rīkojumam Nr.438 "Par finansējuma piešķiršanu ministrijām (centrālajām valsts iestādēm) Eiropas Savienības vienotās valūitas ieviešanas izdevumu segšanai" (67 431 lats) un specifisko informācijas sistēmu pielāgošanai euro ieviešanas ERAF projekta administratīvo izdevumu segšanai saskanā ar Ministru kabineta 2012. gada 16.oktobra rīkojumu Nr.487 "Par finansējuma piešķiršanu ministrijām papildu administratīvo izdevumu segšanai, pielāgojot  specifiskās informācijas sistēmas euro ieviešanai" (25 023 lati).</t>
  </si>
  <si>
    <t>Finanšu līdzekļu pārdale no 74.resora "Gadskārtējā valsts budžeta izpildes procesā pārdalāmais finansējums" programmas 03.00.00 "Latvijas Nacionālā eiro ieviešanas plāna pasākumi" uz Tieslietu ministrijas apakšprogrammu 01.01.00 "Ministrijas vadība un administrācija" papildu darba nodrošināšanai, saskaņojot citu institūciju sagatavotos grozījumus normatīvajos aktos saistībā ar euro ieviešanu,  atbilstoši Ministru kabineta 2012.gada 17.septembra rīkojumam Nr.438 "Par finansējuma piešķiršanu ministrijām (centrālajām valsts iestādēm) Eiropas Savienības vienotās valūitas ieviešanas izdevumu segšanai" (67 431 lats) un specifisko informācijas sistēmu pielāgošanai euro ieviešanas ERAF projekta administratīvo izdevumu segšanai saskaņā ar Ministru kabineta 2012. gada 16.oktobra rīkojumu Nr.487 "Par finansējuma piešķiršanu ministrijām papildu administratīvo izdevumu segšanai, pielāgojot  specifiskās informācijas sistēmas euro ieviešanai" (25 023 lati).</t>
  </si>
  <si>
    <t>Finanšu līdzekļu pārdale Valsts valodas centra specifisko informācijas sistēmu pielāgošanai euro valūtai atbilstoši Ministru kabineta 2012.gada 18.septembra rīkojumam Nr.440 "Par finansējuma piešķiršanu ministrijām (centrālajām valsts iestādēm) specifisko informācijas sistēmu pielāgošanas izdevumu segšanai saistībā ar euro ieviešanu" .</t>
  </si>
  <si>
    <t>Finanšu līdzekļu pārdale no 74.resora "Gadskārtējā valsts budžeta izpildes procesā pārdalāmais finansējums" programmas 03.00.00 "Latvijas Nacionālā eiro ieviešanas plāna pasākumi" uz Tieslietu ministrijas programmu 08.00.00 "Valsts valodas centrs" Valsts valodas centra specifisko informācijas sistēmu pielāgošanai euro valūtai atbilstoši Ministru kabineta 2012.gada 18.septembra rīkojumam Nr.440 "Par finansējuma piešķiršanu ministrijām (centrālajām valsts iestādēm) specifisko informācijas sistēmu pielāgošanas izdevumu segšanai saistībā ar euro ieviešanu".</t>
  </si>
  <si>
    <t>Finanšu līdzekļu pārdale Valsts tiesu ekspertīžu biroja specifisko informācijas sistēmu pielāgošanai euro valūtai atbilstoši Ministru kabineta 2012.gada 18.septembra rīkojumam Nr.440 "Par finansējuma piešķiršanu ministrijām (centrālajām valsts iestādēm) specifisko informācijas sistēmu pielāgošanas izdevumu segšanai saistībā ar euro ieviešanu".</t>
  </si>
  <si>
    <t>Finanšu līdzekļu pārdale no 74.resora "Gadskārtējā valsts budžeta izpildes procesā pārdalāmais finansējums" programmas 03.00.00 "Latvijas Nacionālā eiro ieviešanas plāna pasākumi" uz Tieslietu ministrijas programmu 11.00.00 "Tiesu ekspertīžu zinātniskā pētniecība" Valsts tiesu ekspertīžu biroja specifisko informācijas sistēmu pielāgošanai euro valūtai atbilstoši Ministru kabineta 2012.gada 18.septembra rīkojumam Nr.440 "Par finansējuma piešķiršanu ministrijām (centrālajām valsts iestādēm) specifisko informācijas sistēmu pielāgošanas izdevumu segšanai saistībā ar euro ieviešanu".</t>
  </si>
  <si>
    <t>05.67.00 Valsts atbalsts pašvaldību pirmsskolas izglītības iestāžu rindu likvidēšanai</t>
  </si>
  <si>
    <t xml:space="preserve">Palielināti izdevumi Labklājības ministrijas apakšprogrammā 05.67.00 "Valsts atbalsts pašvaldību pirmsskolas izglītības iestāžu rindu likvidēšanai" atbilstoši Latvijas Republikas 11.Saeimas frakciju (Nacionālā apvienība „Visu Latvijai!”-„TB/LNNK”, Frakcija VIENOTĪBA, Reformu partijas frakcija), kā arī pie frakcijām nepiederošo deputātu un ekspertu un NVO pārstāvju 2012.gada 23.oktobra Vienošanās protokolā par valsts atbalstu dzimstības veicināšanai un ģimenēm ar bērniem (2.punkts) paredzētajam, ka no 2013.gada 1.septembra tiek uzsākts valsts atbalsts pirmsskolas izglītības iestāžu rindu likvidēšanai. 2013.gadā: 8047 x 100,00 Ls x 4  = 3 218 800 latu.
</t>
  </si>
  <si>
    <t xml:space="preserve">Palielināti izdevumi Labklājības ministrijas apakšprogrammā 05.67.00 "Valsts atbalsts pašvaldību pirmsskolas izglītības iestāžu rindu likvidēšanai" 2013.gadā 3 218 800 latu apmērā, 2014.gadā 5 829 747 latu apmērā, 2015.gadā 5 822 644 latu apmērā atbilstoši Latvijas Republikas 11.Saeimas frakciju (Nacionālā apvienība „Visu Latvijai!”-„TB/LNNK”, Frakcija VIENOTĪBA, Reformu partijas frakcija), kā arī pie frakcijām nepiederošo deputātu un ekspertu un NVO pārstāvju 2012.gada 23.oktobra Vienošanās protokolā par valsts atbalstu dzimstības veicināšanai un ģimenēm ar bērniem (2.punkts) paredzētajam, ka no 2013.gada 1.septembra tiek uzsākts valsts atbalsts pirmsskolas izglītības iestāžu rindu likvidēšanai.
2013.gadā: 8047 x 100,00 Ls x 4  = 3 218 800 latu (pasākuma finansēšanai novirzot valsts pamatbudžeta ieņēmumus no dividendēm (ieņēmumi no valsts (pašvaldību) kapitāla izmantošanas) (Latvijas Banka) 2 201 060 latu apmērā un ieņēmumus no Latvijas Bankas maksājuma 1 017 740 latu apmērā);
2014.gadā: 8047 x 100,00 Ls x 12 = 9 656 400 latu (pasākuma finansēšanai novirzot valsts pamatbudžeta ieņēmumus no dividendēm (ieņēmumi no valsts (pašvaldību) kapitāla izmantošanas) (Latvijas Banka) 4 329 747 latu apmērā, ieņēmumus no Latvijas Bankas maksājuma 1 500 000 latu apmērā un pārdalot līdzekļus no 74.resora "Gadskārtējā valsts budžeta izpildes procesā pārdalāmais finansējums" programmas 02.00.00 "Līdzekļi neparedzētiem gadījumiem" 3 826 653 latu apmērā);
2015.gadā: 8047 x 100,00 Ls x 12 = 9 656 400 latu (pasākuma finansēšanai novirzot valsts pamatbudžeta ieņēmumus no dividendēm (ieņēmumi no valsts (pašvaldību) kapitāla izmantošanas) (Latvijas Banka) 4 322 644 latu apmērā, ieņēmumus no Latvijas Bankas maksājuma 1 500 000 latu apmērā un pārdalot līdzekļus no 74.resora "Gadskārtējā valsts budžeta izpildes procesā pārdalāmais finansējums" programmas 02.00.00 "Līdzekļi neparedzētiem gadījumiem" 3 833 756 latu apmērā.
</t>
  </si>
  <si>
    <t xml:space="preserve">Veikta finansējuma pārdale no 74.resora "Gadskārtējā valsts budžeta izpildes procesā pārdalāmais finansējums" programmas 02.00.00 "Līdzekļi neparedzētiem gadījumiem" Labklājības ministrijas apakšprogrammai 05.67.00 "Valsts atbalsts pašvaldību pirmsskolas izglītības iestāžu rindu likvidēšanai", attiecīgi palielinot izdevumus 2014.gadā 3 826 653 latu apmērā un 2015.gadā 3 833 756 latu apmērā, lai atbilstoši Latvijas Republikas 11.Saeimas frakciju (Nacionālā apvienība „Visu Latvijai!”-„TB/LNNK”, Frakcija VIENOTĪBA, Reformu partijas frakcija), kā arī pie frakcijām nepiederošo deputātu un ekspertu un NVO pārstāvju 2012.gada 23.oktobra Vienošanās protokolā par valsts atbalstu dzimstības veicināšanai un ģimenēm ar bērniem (2.punkts) paredzētajam 2014.gadā un 2015.gadā īstenotu ar 2013.gada 1.septembri uzsākto valsts atbalsta pasākumu pirmsskolas izglītības iestāžu rindu likvidēšanai.
2014.gadā: 8047 x 100,00 Ls x 12 = 9 656 400 latu (pasākuma finansēšanai novirzot valsts pamatbudžeta ieņēmumus no dividendēm (ieņēmumi no valsts (pašvaldību) kapitāla izmantošanas) (Latvijas Banka) 4 329 747 latu apmērā, ieņēmumus no Latvijas Bankas maksājuma 1 500 000 latu apmērā un pārdalot līdzekļus no 74.resora "Gadskārtējā valsts budžeta izpildes procesā pārdalāmais finansējums" programmas 02.00.00 "Līdzekļi neparedzētiem gadījumiem" 3 826 653 latu apmērā);
2015.gadā: 8047 x 100,00 Ls x 12 = 9 656 400 latu (pasākuma finansēšanai novirzot valsts pamatbudžeta ieņēmumus no dividendēm (ieņēmumi no valsts (pašvaldību) kapitāla izmantošanas) (Latvijas Banka) 4 322 644 latu apmērā, ieņēmumus no Latvijas Bankas maksājuma 1 500 000 latu apmērā un pārdalot līdzekļus no 74.resora "Gadskārtējā valsts budžeta izpildes procesā pārdalāmais finansējums" programmas 02.00.00 "Līdzekļi neparedzētiem gadījumiem" 3 833 756 latu apmērā.
</t>
  </si>
  <si>
    <t>Palielināti ieņēmumi no dividendēm (ieņēmumi no valsts (pašvaldību) kapitāla izmantošanas), jo saskaņā ar VAS "Latvijas dzelzceļš" sniegtajām finanšu rādītāju prognozēm, kapitālsabiedrības peļņa tiek plānota 17 000 000 latu apmērā, kur 90% ir 15 300 000 latu, bet saskaņā ar Saeimā 1.lasījumā nobalsoto, dividenžu daļa palielinās par 15 196 000 latu. Atbilstoši MK 2012. gada 18. septembra protokola Nr.52,42.§ 2.punktam, palielināti izdevumi 31.06.00 apakšprogrammā "Dotācija zaudējumu segšanai sabiedriskā transporta pakalpojumu sniedzējiem" par 13 873 454 latiem, lai VAS "Pasažieru vilciens" varētu norēķināties par dzelzceļa infrastruktūras izmantošanu par pasažieru pārvadājumu pakalpojumiem, kur prognozētā zaudējumu daļa 2012. gadā ir 7 061 230 latu, bet 2013. gada iztrūkums 6 812 224 lati.</t>
  </si>
  <si>
    <t>Saskaņā ar  MK 2012. gada 17.septembra rīkojumu Nr. 438 (prot. Nr.46 ,4.§) palielināti izdevumi ilgtermiņa saistībām ar skaidras naudas apmaiņu saistīto papildu darbu nodrošināšanu (VAS "Latvijas Pasts").</t>
  </si>
  <si>
    <r>
      <t xml:space="preserve">Izdevumu pārdale 01.00.00. progarmmā "Nozaru vadība", samazinot atlīdzības izdevumus un  palielinot preču un pakalpojumu izdevumus 85 000 latu apmērā. </t>
    </r>
    <r>
      <rPr>
        <i/>
        <sz val="10"/>
        <color indexed="8"/>
        <rFont val="Times New Roman"/>
        <family val="1"/>
        <charset val="186"/>
      </rPr>
      <t xml:space="preserve">VARAM kopējie izdevumi atlīdzībai valsts pamatfunkciju īstenošanai netiek palielināti. Pārdale neietekmē valsts budžeta finansiālo bilanci un nodrošina rezultatīvo rādītāju izpildi. </t>
    </r>
  </si>
  <si>
    <r>
      <t>Līdzekļu pārdale budžeta programmā 01.00.00. "Nozaru vadība", VARAM kopējie izdevumi atlīdzībai valsts pamatfunkciju īstenošanai netiek palielināti.</t>
    </r>
    <r>
      <rPr>
        <i/>
        <sz val="10"/>
        <color indexed="8"/>
        <rFont val="Times New Roman"/>
        <family val="1"/>
        <charset val="186"/>
      </rPr>
      <t>Pārdale neietekmē valsts budžeta finansiālo bilanci.</t>
    </r>
  </si>
  <si>
    <t>Veikta finansējuma pārdale no 74. Gadskārtējā valsts budžeta izpildes procesā pārdalāmais finansējums" apakšprogrammas 03.00.00 "Latvijas Nacionālā eiro ieviešanas plāna pasākumi" uz 15.Izglītības un zinātnes ministrija budžta programmu  07.00.00 "Informācijas tehnoloģiju attīstība un uzturēšana izglītībā, Microsoft līguma un projektu nodrošināšana".</t>
  </si>
  <si>
    <r>
      <t>"</t>
    </r>
    <r>
      <rPr>
        <b/>
        <sz val="12"/>
        <rFont val="Times New Roman"/>
        <family val="1"/>
        <charset val="186"/>
      </rPr>
      <t>49.pants.</t>
    </r>
    <r>
      <rPr>
        <sz val="12"/>
        <rFont val="Times New Roman"/>
        <family val="1"/>
        <charset val="186"/>
      </rPr>
      <t xml:space="preserve"> Finanšu ministram ir tiesības palielināt apropriāciju Latvijas Nacionālās bibliotēkas projekta īstenošanai, pēc Kultūras ministrijas informatīvā ziņojuma apstiprināšanas Ministru Kabinetā. Apropriācijas palielinājums nedrīkst pārsniegt 0,03 procentus no šā likuma 7.pantā noteiktās iekšzemes kopprodukta prognozes apjoma. Izdevumus minētajam mērķim atļauts veikt, ja Saeimas Budžeta un finanšu (nodokļu) komisija piecu dienu laikā no attiecīgās informācijas saņemšanas ir to izskatījusi un nav iebildusi pret apropriācijas palielinājumu."</t>
    </r>
  </si>
  <si>
    <t xml:space="preserve">Finansējuma pārdale starp apakšprogrammu 19.07.00 "Mākslas un literatūra" un apakšprogrammu 18.01.00 "Nozares politikas plānošana un īstenošana", lai nodrošinātu kultūras un radošo industriju politikas veidošanu, kas saistīta ar reģionālo kultūrpolitiku un sabiedrības integrāciju. </t>
  </si>
  <si>
    <t>Valsts budžeta programmā 20.00.00 "Kultūrizglītība"  transferts no Izglītības un zinātnes minsitrijas , kas paredzēts Kultūras ministrijas padotībā  esošajām skolām - E.Dārziņa mūzikas vidusskolai un Rīgas Doma kora skolai saskaņā ar  MK 28.12.2010. MK noteikumiem Nr.1206 "Kārtība, kādā aprēķina, piešķir un izlieto valsts budžetā paredzētos līdzekļus pašvaldībām pamatisglītības iestādes skolēmu ēdināšanai"</t>
  </si>
  <si>
    <t>Valsts budžeta programma 21.00.00 "Kultūras mantojums"  kultūras iestāžu (muzeji, arhīvi, bibliotēkas, VKPAI, u.c.) iestāžu preču un pakalpojumu izdevumiem, lai samazinātu parādu veidošanos par komunālajiem pakalpojumiem un citiem neatliekamiem izdevumiem (konsolidācijas sekas un pieaugušie tarifi par pakalpojumiem) 40 000 lati,  LKA E.Smiļģa Teātra muzejam un Kino muzejam 30 000 lati un Okupācijas muzejam 24 000 lati pārvākšanās izdevumiem un nomas maksai VAS "VNĪ"</t>
  </si>
  <si>
    <t>Pārdalīt izdevumus starp 74. Gadskārtējā valsts budžeta izpildes procesā pārdalāmais finansējums apakšprogrammu 02.00.00 "Līdzekļi neparedzētiem gadījumiem" un KM programmu 21.00.00 "Kultūras mantojums"</t>
  </si>
  <si>
    <t>Valsts budžeta programma 21.00.00 "Kultūras mantojums"  kultūras pieminekļu glābšanas programmai</t>
  </si>
  <si>
    <t>Valsts budžeta programma 19.03.00 "Filmu nozare". Latvijas Tautas frontes 25.gadskārtas jubilejas pasākumiem Nacionālajam Kino centram  50% dokumentālās filmas par Latvijas Tautas frontes darbību finansēšanai 17 500 lati</t>
  </si>
  <si>
    <t xml:space="preserve">Valsts budžeta apakšprogramma 22.02.00 "Kultūras pasākumi, sadarbības līgumi un programmas". Latvijas Republikas proklamēšanas 95.gadadienas svinībām 30 000 lati,  11.novembra pasākumiem 10 000 lati, Austrumlatvijas koncertzāles (Rēzekne) atklāšanas (2013.gada februāris) koncerta sagatavošanas izdevumiem 10 000 lati, LNB jaunās ēkas atklāšanas pasākums 30 000 lati un citiem valstiksi nozīmīgiem pasākumiem.
</t>
  </si>
  <si>
    <t>Finanšu ministrs</t>
  </si>
  <si>
    <t>A.Vilks</t>
  </si>
  <si>
    <t>Z.Adijāne</t>
  </si>
  <si>
    <t>67095437, Zane.Adijane@fm.gov.lv</t>
  </si>
  <si>
    <t>74. Gadskārtējā valsts budžeta izpildes procesā pārdalāmais finansējums  (iesniegusi Finanšu ministrija)</t>
  </si>
  <si>
    <t>Izvērtējot 2012.gada 9 mēnešu faktisko izpildi, 2012.gada izpildes prognozi un ņemot vērā to, ka mazumtirdzniecības apgrozījums 2012.gadā ir augstāks nekā iepriekš prognozēts,  tiek prognozēts, ka pievienotās vērtības nodokļa ieņēmumi būs par 10,0 milj. latu vairāk kā sākotnēji plānots (Skat. kopā ar pārējiem priekšlikumiem, kur finansējuma avots ir PVN)</t>
  </si>
  <si>
    <t>01.00.00 Apropriācijas rezerve</t>
  </si>
  <si>
    <t>Palielināts finansējums 02.00.00 programmā "Līdzekļi neparedzētiem gadījumiem"</t>
  </si>
  <si>
    <t>Palielināts finansējums 01.00.00 programmā "Apropriācijas rezerve"</t>
  </si>
  <si>
    <t>skatīt alternatīvu priekšlikumu</t>
  </si>
  <si>
    <r>
      <t>"</t>
    </r>
    <r>
      <rPr>
        <b/>
        <sz val="12"/>
        <rFont val="Times New Roman"/>
        <family val="1"/>
        <charset val="186"/>
      </rPr>
      <t>50.pants.</t>
    </r>
    <r>
      <rPr>
        <sz val="12"/>
        <rFont val="Times New Roman"/>
        <family val="1"/>
        <charset val="186"/>
      </rPr>
      <t xml:space="preserve"> Noteikt, ka 62.resora „Mērķdotācijas pašvaldībām” programmas 12.00.00 „Mērķdotācijas pašvaldību pasākumiem” izpildītājs ir Vides aizsardzības un reģionālās  attīstības ministrija un tā nodrošina šīs programmas finansēšanas plānu iesniegšanu Valsts kasei.".</t>
    </r>
  </si>
  <si>
    <r>
      <t>"</t>
    </r>
    <r>
      <rPr>
        <b/>
        <sz val="12"/>
        <rFont val="Times New Roman"/>
        <family val="1"/>
        <charset val="186"/>
      </rPr>
      <t xml:space="preserve">51.pants. </t>
    </r>
    <r>
      <rPr>
        <sz val="12"/>
        <rFont val="Times New Roman"/>
        <family val="1"/>
        <charset val="186"/>
      </rPr>
      <t>Noteikt, ka 62.resora „Mērķdotācijas pašvaldībām” programmas 12.00.00 „Mērķdotācijas pašvaldību pasākumiem” finansējumu pašvaldības izlieto līdz 2013.gada 31.decembrim un Vides aizsardzības un reģionālās attīstības ministrija kontrolē finansējuma izlietojumu atbilstoši pasākuma mērķim.".</t>
    </r>
  </si>
  <si>
    <t>Neatbalstīt,</t>
  </si>
  <si>
    <t>KNAB</t>
  </si>
  <si>
    <t>atbalstīt</t>
  </si>
  <si>
    <t>skatīt</t>
  </si>
  <si>
    <t xml:space="preserve">skatīt kopā </t>
  </si>
  <si>
    <t xml:space="preserve">ar LM </t>
  </si>
  <si>
    <t>un</t>
  </si>
  <si>
    <t>IeM</t>
  </si>
  <si>
    <r>
      <t>"</t>
    </r>
    <r>
      <rPr>
        <b/>
        <sz val="12"/>
        <rFont val="Times New Roman"/>
        <family val="1"/>
        <charset val="186"/>
      </rPr>
      <t>47.pants</t>
    </r>
    <r>
      <rPr>
        <sz val="12"/>
        <rFont val="Times New Roman"/>
        <family val="1"/>
        <charset val="186"/>
      </rPr>
      <t>. Atļaut finanšu ministram pārdalīt attiecīgajai ministrijai vai citai centrālajai valsts iestādei 74. resora "Gadskārtējā valsts budžeta izpildes procesā pārdalāmais finansējums" programmā 03.00.00 "Latvijas Nacionālā eiro ieviešanas plāna pasākumi"  paredzētos līdzekļus, lai segtu ar Eiropas Savienības vienotās valūtas ieviešanu saistīto pasākumu izdevumus atbilstoši Ministru kabineta lēmumiem."</t>
    </r>
  </si>
  <si>
    <t>02.11.2012.   12:00</t>
  </si>
  <si>
    <r>
      <rPr>
        <b/>
        <sz val="10"/>
        <rFont val="Times New Roman"/>
        <family val="1"/>
        <charset val="186"/>
      </rPr>
      <t>Programmu, apakšprogrammu un saistību veida nosaukumā</t>
    </r>
    <r>
      <rPr>
        <sz val="10"/>
        <rFont val="Times New Roman"/>
        <family val="1"/>
        <charset val="186"/>
      </rPr>
      <t xml:space="preserve"> mainīt vārdus "Eiropas Ekonomikas zonas finanšu instruments un Norvēģijas valdības divpusējais finanšu instruments" </t>
    </r>
    <r>
      <rPr>
        <b/>
        <u/>
        <sz val="10"/>
        <rFont val="Times New Roman"/>
        <family val="1"/>
        <charset val="186"/>
      </rPr>
      <t>uz "Eiropas Ekonomikas zonas un Norvēģijas finanšu instrumenti" attiecīgajā locījumā</t>
    </r>
  </si>
  <si>
    <t xml:space="preserve">Saskaņā ar Ministru kabineta 2012.gada 31.jūlija noteikumiem Nr.523 </t>
  </si>
  <si>
    <r>
      <rPr>
        <b/>
        <sz val="10"/>
        <rFont val="Times New Roman"/>
        <family val="1"/>
        <charset val="186"/>
      </rPr>
      <t xml:space="preserve">Precizēt </t>
    </r>
    <r>
      <rPr>
        <sz val="10"/>
        <rFont val="Times New Roman"/>
        <family val="1"/>
        <charset val="186"/>
      </rPr>
      <t>s</t>
    </r>
    <r>
      <rPr>
        <b/>
        <sz val="10"/>
        <rFont val="Times New Roman"/>
        <family val="1"/>
        <charset val="186"/>
      </rPr>
      <t>aistību veida nosaukumu</t>
    </r>
    <r>
      <rPr>
        <sz val="10"/>
        <rFont val="Times New Roman"/>
        <family val="1"/>
        <charset val="186"/>
      </rPr>
      <t xml:space="preserve"> no "Šveices finansiālā palīdzība (Swiss contribution)" </t>
    </r>
    <r>
      <rPr>
        <b/>
        <u/>
        <sz val="10"/>
        <rFont val="Times New Roman"/>
        <family val="1"/>
        <charset val="186"/>
      </rPr>
      <t xml:space="preserve">uz "Latvijas un Šveices sadarbības programmas finansētie projekti un pasākumi" </t>
    </r>
  </si>
  <si>
    <t>SM</t>
  </si>
  <si>
    <r>
      <t>"</t>
    </r>
    <r>
      <rPr>
        <b/>
        <sz val="12"/>
        <rFont val="Times New Roman"/>
        <family val="1"/>
        <charset val="186"/>
      </rPr>
      <t>54.pants.</t>
    </r>
    <r>
      <rPr>
        <sz val="12"/>
        <rFont val="Times New Roman"/>
        <family val="1"/>
        <charset val="186"/>
      </rPr>
      <t xml:space="preserve"> Lai 2014.gadā nodrošinātu  pašvaldīb</t>
    </r>
    <r>
      <rPr>
        <sz val="12"/>
        <color rgb="FF1F497D"/>
        <rFont val="Times New Roman"/>
        <family val="1"/>
        <charset val="186"/>
      </rPr>
      <t>u</t>
    </r>
    <r>
      <rPr>
        <sz val="12"/>
        <rFont val="Times New Roman"/>
        <family val="1"/>
        <charset val="186"/>
      </rPr>
      <t xml:space="preserve"> pirmsskolas izglītības iestāžu rindu likvidēšanu, Ministru kabinetam līdz 2013.gada 1.martam sagatavot nepieciešamās izmaiņas normatīvajos aktos."</t>
    </r>
  </si>
  <si>
    <r>
      <t>"</t>
    </r>
    <r>
      <rPr>
        <b/>
        <sz val="12"/>
        <rFont val="Times New Roman"/>
        <family val="1"/>
        <charset val="186"/>
      </rPr>
      <t>53.pants</t>
    </r>
    <r>
      <rPr>
        <sz val="12"/>
        <rFont val="Times New Roman"/>
        <family val="1"/>
        <charset val="186"/>
      </rPr>
      <t>. Ja 52. panta izpildei nepieciešama līdzekļu 3 218 800 latu apmērā pārdale no Labklājības ministrijas budžeta apakšprogrammas 05.67.00 „Valsts atbalsts pašvaldīb</t>
    </r>
    <r>
      <rPr>
        <sz val="12"/>
        <color rgb="FF1F497D"/>
        <rFont val="Times New Roman"/>
        <family val="1"/>
        <charset val="186"/>
      </rPr>
      <t>u</t>
    </r>
    <r>
      <rPr>
        <sz val="12"/>
        <rFont val="Times New Roman"/>
        <family val="1"/>
        <charset val="186"/>
      </rPr>
      <t xml:space="preserve"> pirmsskolas izglītības iestāžu rindu likvidēšanai”, tad tā tiek veikta saskaņā ar Likuma par budžeta un finanšu vadību 9.pantā noteikto."</t>
    </r>
  </si>
  <si>
    <r>
      <t>"</t>
    </r>
    <r>
      <rPr>
        <b/>
        <sz val="12"/>
        <rFont val="Times New Roman"/>
        <family val="1"/>
        <charset val="186"/>
      </rPr>
      <t>52.pants.</t>
    </r>
    <r>
      <rPr>
        <sz val="12"/>
        <rFont val="Times New Roman"/>
        <family val="1"/>
        <charset val="186"/>
      </rPr>
      <t xml:space="preserve"> Ministru kabinetam līdz 2013.gada 1.martam izstrādāt kārtību pasākuma „Valsts atbalsts pašvaldību pirmsskolas izglītības iestāžu rindu likvidēšanai” ieviešanai paredzētā finansējuma saņemšanai no 2013.gada 1.septembra privātam pakalpojuma sniedzējam, nosakot finansējuma apmēru par vienu bērnu un nosacījumus izmaksu daļējai segšanai no valsts budžeta par bērniem no pusotra gada vecuma līdz obligātai bērna sagatavošanas pamatizglītības ieguves uzsākšanai, kuri ir uzņemti rindā un nesaņem pakalpojumu pašvaldības izglītības iestādē. "</t>
    </r>
  </si>
  <si>
    <t>0101120100  Eiropas Ekonomikas zonas un Norvēģijas finanšu instrumentu finansētie projekti</t>
  </si>
  <si>
    <t>62. Mērķdotācijas pašvaldībām  (iesniegusi Izglītības un zinātnes ministrija)</t>
  </si>
  <si>
    <t xml:space="preserve">Veselības ministrijas apakšprogrammā 33.03.00 "Kompensējamo medikamentu un materiālu apmaksāšana" samazināti izdevumi subsīdijām un dotācijām un apakšprogrammā 33.12.00 "Reto slimību medikamentozā ārstēšana bērniem" palielināti izdevumi subsīdijām un dotācijām, lai atbilstoši VSIA "Bērnu klīniskā universitātes slimnīca" precizētajiem datiem pilnā apmērā nodrošinātu nepieciešamo finansējumu medikamentiem reto slimību ārstēšanai 10 bērniem 6 diagnozēm: Gošē slimība (1 pacients), mukopolisaharidoze (1 pacients), Urea cikla traucējumi (1 pacients), homocistinūrija (1 pacients), primārais IGF-1 deficīts (2 pacienti), fenilketonūrija (4 pacienti).  
Minētā līdzekļu pārdale attiecināma arī uz 2014. un 2015.gadu. Ņemot vērā, ka tiek veikta iekšējā līdzekļu pārdale starp Veselības ministrijas budžeta apakšprogrammām un izdevumiem subsīdijām un dotācijām, netiek ietekmēts pirmajā lasījumā pieņemtajā likumprojektā „Par vidēja termiņa budžeta ietvaru 2013.- 2015.gadam” plānotais Veselības ministrijai maksimāli pieļaujamais valsts budžeta izdevumu apjoms subsīdijām un dotācijām.
</t>
  </si>
  <si>
    <r>
      <t>"</t>
    </r>
    <r>
      <rPr>
        <b/>
        <sz val="12"/>
        <rFont val="Times New Roman"/>
        <family val="1"/>
        <charset val="186"/>
      </rPr>
      <t>55.pants.</t>
    </r>
    <r>
      <rPr>
        <sz val="12"/>
        <rFont val="Times New Roman"/>
        <family val="1"/>
        <charset val="186"/>
      </rPr>
      <t xml:space="preserve"> Finanšu ministram izsniegt valsts aizdevumu </t>
    </r>
    <r>
      <rPr>
        <u/>
        <sz val="12"/>
        <rFont val="Times New Roman"/>
        <family val="1"/>
        <charset val="186"/>
      </rPr>
      <t>Latvijas Darba devēju konfederācijai</t>
    </r>
    <r>
      <rPr>
        <sz val="12"/>
        <rFont val="Times New Roman"/>
        <family val="1"/>
        <charset val="186"/>
      </rPr>
      <t xml:space="preserve">  Eiropas Savienības līdzfinansētā projekta „Darba attiecību un darba drošības normatīvo aktu praktiska piemērošana nozarēs un uzņēmumos” (Nr.1DP/1.3.1.3.2./08/IPIA/NVA/002) pabeigšanai 300 000 latu apmērā, nosakot  šādus valsts aizdevuma nosacījumus:
1) aizdevums tiek izsniegts uz diviem gadiem;
2) aizdevumam tiek piemērota procentu likme atbilstoši Ministru kabineta 2010.gada 19.janvāra noteikumos Nr.63 „Valsts aizdevumu izsniegšanas un uzraudzības kārtība” noteiktajiem likmju noteikšanas pamatprincipiem; 
3) aizdevumam tiek piemērota maksa par valsts aizdevuma apkalpošanu 0,5% gadā;
4) Latvijas Darba devēju konfederācijai sniegt valsts aizdevuma nodrošinājumu;
5) pēc Eiropas Komisijas finansējuma saņemšanas Latvijas Darba devēju konfederācijai  nekavējoši atmaksāt valsts aizdevumu saņemtā Eiropas Komisijas finansējuma apmērā."</t>
    </r>
  </si>
  <si>
    <r>
      <t>"</t>
    </r>
    <r>
      <rPr>
        <b/>
        <sz val="12"/>
        <rFont val="Times New Roman"/>
        <family val="1"/>
        <charset val="186"/>
      </rPr>
      <t xml:space="preserve">56.pants. </t>
    </r>
    <r>
      <rPr>
        <sz val="12"/>
        <rFont val="Times New Roman"/>
        <family val="1"/>
        <charset val="186"/>
      </rPr>
      <t xml:space="preserve">Finanšu ministram izsniegt valsts aizdevumu </t>
    </r>
    <r>
      <rPr>
        <u/>
        <sz val="12"/>
        <rFont val="Times New Roman"/>
        <family val="1"/>
        <charset val="186"/>
      </rPr>
      <t>Latvijas Brīvo arodbiedrību savienībai</t>
    </r>
    <r>
      <rPr>
        <sz val="12"/>
        <rFont val="Times New Roman"/>
        <family val="1"/>
        <charset val="186"/>
      </rPr>
      <t xml:space="preserve"> Eiropas Savienības līdzfinansētā projekta „Darba attiecību un darba drošības normatīvo aktu praktiska piemērošana nozarēs un uzņēmumos” (Nr.1DP/1.3.1.3.2./IPIA/NVA/001) pabeigšanai 250 000 latu apmērā, nosakot  šādus valsts aizdevuma nosacījumus: 
1) aizdevums tiek izsniegts uz diviem gadiem;
2) aizdevumam tiek piemērota procentu likme atbilstoši Ministru kabineta 2010.gada 19.janvāra noteikumos Nr.63 „Valsts aizdevumu izsniegšanas un uzraudzības kārtība” noteiktajiem likmju noteikšanas pamatprincipiem; 
3) aizdevumam tiek piemērota maksa par valsts aizdevuma apkalpošanu 0,5% gadā;
4) Latvijas Brīvo arodbiedrību savienībai sniegt valsts aizdevuma nodrošinājumu;
5) pēc Eiropas Komisijas finansējuma saņemšanas Latvijas Brīvo arodbiedrību savienībai nekavējoši atmaksāt valsts aizdevumu saņemtā Eiropas Komisijas finansējuma apmērā."</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</si>
</sst>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
    <numFmt numFmtId="165" formatCode="#\ ###\ ##0"/>
    <numFmt numFmtId="166" formatCode="#\ ###\ ###\ ##0"/>
    <numFmt numFmtId="167" formatCode="#,###"/>
    <numFmt numFmtId="168" formatCode="0.0"/>
    <numFmt numFmtId="169" formatCode="0.000"/>
    <numFmt numFmtId="170" formatCode="[$-426]General"/>
    <numFmt numFmtId="171" formatCode="[$-426]#,##0"/>
    <numFmt numFmtId="172" formatCode="#&quot; &quot;###&quot; &quot;###&quot; &quot;##0"/>
  </numFmts>
  <fonts count="125">
    <font>
      <sz val="10"/>
      <name val="Arial"/>
      <charset val="186"/>
    </font>
    <font>
      <sz val="10"/>
      <name val="Times New Roman"/>
      <family val="1"/>
    </font>
    <font>
      <sz val="10"/>
      <name val="Times New Roman"/>
      <family val="1"/>
      <charset val="186"/>
    </font>
    <font>
      <b/>
      <sz val="10"/>
      <name val="Times New Roman"/>
      <family val="1"/>
    </font>
    <font>
      <i/>
      <sz val="10"/>
      <name val="Times New Roman"/>
      <family val="1"/>
    </font>
    <font>
      <b/>
      <sz val="10"/>
      <name val="Times New Roman"/>
      <family val="1"/>
      <charset val="186"/>
    </font>
    <font>
      <i/>
      <sz val="10"/>
      <name val="Times New Roman"/>
      <family val="1"/>
      <charset val="186"/>
    </font>
    <font>
      <sz val="10"/>
      <name val="Helv"/>
    </font>
    <font>
      <sz val="10"/>
      <name val="BaltHelvetica"/>
    </font>
    <font>
      <sz val="11"/>
      <color indexed="8"/>
      <name val="Calibri"/>
      <family val="2"/>
      <charset val="186"/>
    </font>
    <font>
      <sz val="11"/>
      <color indexed="9"/>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sz val="11"/>
      <color indexed="17"/>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b/>
      <sz val="18"/>
      <color indexed="56"/>
      <name val="Cambria"/>
      <family val="2"/>
      <charset val="186"/>
    </font>
    <font>
      <b/>
      <sz val="11"/>
      <color indexed="8"/>
      <name val="Calibri"/>
      <family val="2"/>
      <charset val="186"/>
    </font>
    <font>
      <sz val="11"/>
      <color indexed="10"/>
      <name val="Calibri"/>
      <family val="2"/>
      <charset val="186"/>
    </font>
    <font>
      <sz val="10"/>
      <name val="BaltGaramond"/>
      <family val="2"/>
    </font>
    <font>
      <sz val="10"/>
      <name val="BaltGaramond"/>
      <family val="2"/>
      <charset val="186"/>
    </font>
    <font>
      <b/>
      <i/>
      <sz val="10"/>
      <name val="Times New Roman"/>
      <family val="1"/>
      <charset val="186"/>
    </font>
    <font>
      <sz val="10"/>
      <name val="Arial"/>
      <family val="2"/>
      <charset val="186"/>
    </font>
    <font>
      <b/>
      <sz val="12"/>
      <name val="Times New Roman"/>
      <family val="1"/>
      <charset val="186"/>
    </font>
    <font>
      <sz val="12"/>
      <name val="Times New Roman"/>
      <family val="1"/>
      <charset val="186"/>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b/>
      <sz val="10"/>
      <color indexed="8"/>
      <name val="Times New Roman"/>
      <family val="1"/>
      <charset val="186"/>
    </font>
    <font>
      <sz val="10"/>
      <color indexed="8"/>
      <name val="Arial"/>
      <family val="2"/>
    </font>
    <font>
      <b/>
      <sz val="12"/>
      <color indexed="8"/>
      <name val="Arial"/>
      <family val="2"/>
      <charset val="186"/>
    </font>
    <font>
      <sz val="10"/>
      <color indexed="8"/>
      <name val="Arial"/>
      <family val="2"/>
      <charset val="186"/>
    </font>
    <font>
      <sz val="10"/>
      <color indexed="39"/>
      <name val="Arial"/>
      <family val="2"/>
    </font>
    <font>
      <sz val="10"/>
      <color indexed="8"/>
      <name val="Times New Roman"/>
      <family val="1"/>
      <charset val="186"/>
    </font>
    <font>
      <sz val="19"/>
      <color indexed="48"/>
      <name val="Arial"/>
      <family val="2"/>
      <charset val="186"/>
    </font>
    <font>
      <sz val="10"/>
      <color indexed="10"/>
      <name val="Arial"/>
      <family val="2"/>
    </font>
    <font>
      <b/>
      <sz val="18"/>
      <color indexed="62"/>
      <name val="Cambria"/>
      <family val="2"/>
    </font>
    <font>
      <sz val="10"/>
      <name val="Arial"/>
      <family val="2"/>
      <charset val="186"/>
    </font>
    <font>
      <sz val="11"/>
      <name val="BaltOptima"/>
      <charset val="186"/>
    </font>
    <font>
      <sz val="12"/>
      <color indexed="8"/>
      <name val="Times New Roman"/>
      <family val="2"/>
      <charset val="186"/>
    </font>
    <font>
      <sz val="10"/>
      <name val="Arial"/>
      <family val="2"/>
    </font>
    <font>
      <b/>
      <i/>
      <sz val="10"/>
      <name val="Times New Roman"/>
      <family val="1"/>
    </font>
    <font>
      <b/>
      <i/>
      <sz val="12"/>
      <name val="Times New Roman"/>
      <family val="1"/>
      <charset val="186"/>
    </font>
    <font>
      <i/>
      <sz val="11"/>
      <name val="Times New Roman"/>
      <family val="1"/>
    </font>
    <font>
      <sz val="11"/>
      <name val="Times New Roman"/>
      <family val="1"/>
      <charset val="186"/>
    </font>
    <font>
      <sz val="10"/>
      <color indexed="8"/>
      <name val="Times New Roman"/>
      <family val="1"/>
    </font>
    <font>
      <b/>
      <sz val="11"/>
      <name val="Times New Roman"/>
      <family val="1"/>
      <charset val="186"/>
    </font>
    <font>
      <i/>
      <sz val="11"/>
      <name val="Times New Roman"/>
      <family val="1"/>
      <charset val="186"/>
    </font>
    <font>
      <b/>
      <i/>
      <sz val="11"/>
      <name val="Times New Roman"/>
      <family val="1"/>
      <charset val="186"/>
    </font>
    <font>
      <i/>
      <sz val="10"/>
      <color indexed="10"/>
      <name val="Times New Roman"/>
      <family val="1"/>
      <charset val="186"/>
    </font>
    <font>
      <sz val="14"/>
      <name val="Times New Roman"/>
      <family val="1"/>
      <charset val="186"/>
    </font>
    <font>
      <b/>
      <sz val="10"/>
      <name val="TimesNewRoman"/>
      <charset val="186"/>
    </font>
    <font>
      <i/>
      <sz val="10"/>
      <color indexed="8"/>
      <name val="Times New Roman"/>
      <family val="1"/>
      <charset val="186"/>
    </font>
    <font>
      <sz val="10"/>
      <name val="TimesNewRoman"/>
      <charset val="186"/>
    </font>
    <font>
      <b/>
      <i/>
      <sz val="10"/>
      <color indexed="8"/>
      <name val="Times New Roman"/>
      <family val="1"/>
      <charset val="186"/>
    </font>
    <font>
      <sz val="11"/>
      <name val="Arial"/>
      <family val="2"/>
      <charset val="186"/>
    </font>
    <font>
      <sz val="10"/>
      <color indexed="10"/>
      <name val="Times New Roman"/>
      <family val="1"/>
      <charset val="186"/>
    </font>
    <font>
      <i/>
      <sz val="13"/>
      <name val="Times New Roman"/>
      <family val="1"/>
      <charset val="186"/>
    </font>
    <font>
      <b/>
      <sz val="11"/>
      <color indexed="8"/>
      <name val="Times New Roman"/>
      <family val="1"/>
      <charset val="186"/>
    </font>
    <font>
      <i/>
      <sz val="12"/>
      <name val="Times New Roman"/>
      <family val="1"/>
      <charset val="186"/>
    </font>
    <font>
      <i/>
      <sz val="11.5"/>
      <name val="Times New Roman"/>
      <family val="1"/>
      <charset val="186"/>
    </font>
    <font>
      <sz val="10"/>
      <name val="Times New Roman"/>
      <family val="1"/>
      <charset val="204"/>
    </font>
    <font>
      <sz val="8"/>
      <name val="Times New Roman"/>
      <family val="1"/>
      <charset val="186"/>
    </font>
    <font>
      <b/>
      <sz val="11"/>
      <name val="Times New Roman"/>
      <family val="1"/>
    </font>
    <font>
      <b/>
      <sz val="11"/>
      <name val="Arial"/>
      <family val="2"/>
      <charset val="186"/>
    </font>
    <font>
      <sz val="11"/>
      <name val="Times New Roman"/>
      <family val="1"/>
    </font>
    <font>
      <sz val="11"/>
      <color indexed="8"/>
      <name val="Times New Roman"/>
      <family val="1"/>
      <charset val="186"/>
    </font>
    <font>
      <i/>
      <u/>
      <sz val="11"/>
      <name val="Times New Roman"/>
      <family val="1"/>
      <charset val="186"/>
    </font>
    <font>
      <b/>
      <sz val="11"/>
      <name val="TimesNewRoman"/>
      <charset val="186"/>
    </font>
    <font>
      <sz val="10"/>
      <name val="Calibri"/>
      <family val="2"/>
      <charset val="204"/>
    </font>
    <font>
      <b/>
      <i/>
      <u/>
      <sz val="10"/>
      <name val="Times New Roman"/>
      <family val="1"/>
      <charset val="186"/>
    </font>
    <font>
      <u/>
      <sz val="12"/>
      <name val="Times New Roman"/>
      <family val="1"/>
      <charset val="186"/>
    </font>
    <font>
      <sz val="12"/>
      <color indexed="8"/>
      <name val="Times New Roman"/>
      <family val="1"/>
      <charset val="186"/>
    </font>
    <font>
      <sz val="10"/>
      <color indexed="8"/>
      <name val="Arial"/>
      <family val="2"/>
      <charset val="186"/>
    </font>
    <font>
      <sz val="10"/>
      <color indexed="8"/>
      <name val="Times New Roman"/>
      <family val="1"/>
    </font>
    <font>
      <i/>
      <sz val="10"/>
      <color indexed="8"/>
      <name val="Times New Roman"/>
      <family val="1"/>
      <charset val="186"/>
    </font>
    <font>
      <b/>
      <sz val="10"/>
      <color indexed="8"/>
      <name val="Times New Roman"/>
      <family val="1"/>
      <charset val="186"/>
    </font>
    <font>
      <b/>
      <sz val="10"/>
      <color indexed="8"/>
      <name val="Times New Roman"/>
      <family val="1"/>
      <charset val="186"/>
    </font>
    <font>
      <sz val="10"/>
      <color indexed="8"/>
      <name val="Times New Roman"/>
      <family val="1"/>
      <charset val="186"/>
    </font>
    <font>
      <b/>
      <i/>
      <sz val="10"/>
      <color indexed="8"/>
      <name val="Times New Roman"/>
      <family val="1"/>
      <charset val="186"/>
    </font>
    <font>
      <i/>
      <sz val="10"/>
      <color indexed="10"/>
      <name val="Times New Roman"/>
      <family val="1"/>
      <charset val="186"/>
    </font>
    <font>
      <sz val="10"/>
      <color indexed="10"/>
      <name val="Times New Roman"/>
      <family val="1"/>
      <charset val="186"/>
    </font>
    <font>
      <b/>
      <sz val="11"/>
      <color indexed="8"/>
      <name val="Times New Roman"/>
      <family val="1"/>
      <charset val="186"/>
    </font>
    <font>
      <b/>
      <sz val="10"/>
      <color indexed="8"/>
      <name val="Times New Roman1"/>
      <charset val="186"/>
    </font>
    <font>
      <sz val="10"/>
      <color indexed="8"/>
      <name val="Times New Roman1"/>
      <charset val="186"/>
    </font>
    <font>
      <b/>
      <sz val="10"/>
      <color indexed="10"/>
      <name val="Times New Roman"/>
      <family val="1"/>
      <charset val="186"/>
    </font>
    <font>
      <i/>
      <sz val="10"/>
      <color indexed="8"/>
      <name val="Times New Roman"/>
      <family val="1"/>
      <charset val="186"/>
    </font>
    <font>
      <b/>
      <sz val="10"/>
      <color indexed="8"/>
      <name val="Times New Roman1"/>
      <charset val="186"/>
    </font>
    <font>
      <sz val="10"/>
      <color indexed="8"/>
      <name val="TimesNewRoman"/>
      <charset val="186"/>
    </font>
    <font>
      <b/>
      <i/>
      <sz val="10"/>
      <color indexed="8"/>
      <name val="Times New Roman1"/>
      <charset val="186"/>
    </font>
    <font>
      <i/>
      <sz val="10"/>
      <color indexed="8"/>
      <name val="Times New Roman1"/>
      <charset val="186"/>
    </font>
    <font>
      <b/>
      <sz val="10"/>
      <color indexed="8"/>
      <name val="TimesNewRoman"/>
      <charset val="186"/>
    </font>
    <font>
      <i/>
      <sz val="10"/>
      <color indexed="8"/>
      <name val="Times New Roman1"/>
      <charset val="186"/>
    </font>
    <font>
      <sz val="10"/>
      <color indexed="8"/>
      <name val="Times New Roman1"/>
      <charset val="186"/>
    </font>
    <font>
      <i/>
      <sz val="11"/>
      <color indexed="8"/>
      <name val="Times New Roman"/>
      <family val="1"/>
      <charset val="186"/>
    </font>
    <font>
      <b/>
      <sz val="12"/>
      <color indexed="8"/>
      <name val="Times New Roman"/>
      <family val="1"/>
      <charset val="186"/>
    </font>
    <font>
      <b/>
      <sz val="9"/>
      <name val="Times New Roman"/>
      <family val="1"/>
      <charset val="186"/>
    </font>
    <font>
      <i/>
      <sz val="10"/>
      <name val="Times New Roman"/>
      <family val="1"/>
      <charset val="204"/>
    </font>
    <font>
      <b/>
      <sz val="10"/>
      <color indexed="8"/>
      <name val="Times New Roman"/>
      <family val="1"/>
      <charset val="186"/>
    </font>
    <font>
      <sz val="10"/>
      <name val="RimTimes"/>
      <charset val="186"/>
    </font>
    <font>
      <b/>
      <sz val="12"/>
      <name val="Times New Roman Baltic"/>
      <family val="1"/>
      <charset val="186"/>
    </font>
    <font>
      <sz val="12"/>
      <name val="Times New Roman"/>
      <family val="1"/>
    </font>
    <font>
      <b/>
      <sz val="12"/>
      <name val="Times New Roman"/>
      <family val="1"/>
    </font>
    <font>
      <sz val="12"/>
      <name val="Times New Roman Baltic"/>
      <charset val="186"/>
    </font>
    <font>
      <sz val="10"/>
      <name val="Garamond"/>
      <family val="1"/>
      <charset val="186"/>
    </font>
    <font>
      <sz val="11"/>
      <color theme="1"/>
      <name val="Calibri"/>
      <family val="2"/>
      <charset val="186"/>
      <scheme val="minor"/>
    </font>
    <font>
      <sz val="10"/>
      <color theme="1"/>
      <name val="Arial"/>
      <family val="2"/>
      <charset val="186"/>
    </font>
    <font>
      <i/>
      <sz val="10"/>
      <color rgb="FFFF0000"/>
      <name val="Times New Roman"/>
      <family val="1"/>
      <charset val="186"/>
    </font>
    <font>
      <sz val="10"/>
      <color rgb="FFFF0000"/>
      <name val="Times New Roman"/>
      <family val="1"/>
      <charset val="186"/>
    </font>
    <font>
      <sz val="11"/>
      <color rgb="FFFF0000"/>
      <name val="Calibri"/>
      <family val="2"/>
      <charset val="186"/>
      <scheme val="minor"/>
    </font>
    <font>
      <i/>
      <sz val="10"/>
      <name val="Arial"/>
      <family val="2"/>
      <charset val="186"/>
    </font>
    <font>
      <i/>
      <sz val="10"/>
      <name val="TimesNewRoman"/>
      <charset val="186"/>
    </font>
    <font>
      <sz val="12"/>
      <color theme="1"/>
      <name val="Times New Roman"/>
      <family val="1"/>
    </font>
    <font>
      <sz val="10"/>
      <color theme="1"/>
      <name val="Times New Roman"/>
      <family val="1"/>
    </font>
    <font>
      <b/>
      <u/>
      <sz val="10"/>
      <name val="Times New Roman"/>
      <family val="1"/>
      <charset val="186"/>
    </font>
    <font>
      <sz val="12"/>
      <color rgb="FF1F497D"/>
      <name val="Times New Roman"/>
      <family val="1"/>
      <charset val="186"/>
    </font>
  </fonts>
  <fills count="63">
    <fill>
      <patternFill patternType="none"/>
    </fill>
    <fill>
      <patternFill patternType="gray125"/>
    </fill>
    <fill>
      <patternFill patternType="solid">
        <fgColor indexed="62"/>
      </patternFill>
    </fill>
    <fill>
      <patternFill patternType="solid">
        <fgColor indexed="1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3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3"/>
      </patternFill>
    </fill>
    <fill>
      <patternFill patternType="solid">
        <fgColor indexed="30"/>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1"/>
        <bgColor indexed="64"/>
      </patternFill>
    </fill>
    <fill>
      <patternFill patternType="solid">
        <fgColor indexed="43"/>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2"/>
        <bgColor indexed="64"/>
      </patternFill>
    </fill>
    <fill>
      <patternFill patternType="solid">
        <fgColor indexed="27"/>
        <bgColor indexed="64"/>
      </patternFill>
    </fill>
    <fill>
      <patternFill patternType="solid">
        <fgColor indexed="13"/>
        <bgColor indexed="64"/>
      </patternFill>
    </fill>
    <fill>
      <patternFill patternType="solid">
        <fgColor indexed="31"/>
        <bgColor indexed="64"/>
      </patternFill>
    </fill>
    <fill>
      <patternFill patternType="solid">
        <fgColor indexed="31"/>
        <bgColor indexed="41"/>
      </patternFill>
    </fill>
    <fill>
      <patternFill patternType="solid">
        <fgColor indexed="9"/>
        <bgColor indexed="26"/>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CCCCFF"/>
        <bgColor indexed="64"/>
      </patternFill>
    </fill>
    <fill>
      <patternFill patternType="solid">
        <fgColor rgb="FFFFFF00"/>
        <bgColor indexed="64"/>
      </patternFill>
    </fill>
    <fill>
      <patternFill patternType="solid">
        <fgColor theme="3" tint="0.79998168889431442"/>
        <bgColor indexed="44"/>
      </patternFill>
    </fill>
  </fills>
  <borders count="1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top style="hair">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hair">
        <color indexed="64"/>
      </bottom>
      <diagonal/>
    </border>
    <border>
      <left style="medium">
        <color indexed="64"/>
      </left>
      <right/>
      <top/>
      <bottom style="hair">
        <color indexed="64"/>
      </bottom>
      <diagonal/>
    </border>
    <border>
      <left/>
      <right/>
      <top style="medium">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medium">
        <color indexed="8"/>
      </left>
      <right style="thin">
        <color indexed="8"/>
      </right>
      <top style="hair">
        <color indexed="8"/>
      </top>
      <bottom style="medium">
        <color indexed="8"/>
      </bottom>
      <diagonal/>
    </border>
    <border>
      <left style="thin">
        <color indexed="8"/>
      </left>
      <right style="thin">
        <color indexed="8"/>
      </right>
      <top style="hair">
        <color indexed="8"/>
      </top>
      <bottom style="medium">
        <color indexed="8"/>
      </bottom>
      <diagonal/>
    </border>
    <border>
      <left style="thin">
        <color indexed="8"/>
      </left>
      <right style="medium">
        <color indexed="8"/>
      </right>
      <top style="hair">
        <color indexed="8"/>
      </top>
      <bottom style="medium">
        <color indexed="8"/>
      </bottom>
      <diagonal/>
    </border>
    <border>
      <left style="medium">
        <color indexed="8"/>
      </left>
      <right/>
      <top style="hair">
        <color indexed="8"/>
      </top>
      <bottom style="hair">
        <color indexed="8"/>
      </bottom>
      <diagonal/>
    </border>
    <border>
      <left/>
      <right style="thin">
        <color indexed="8"/>
      </right>
      <top style="hair">
        <color indexed="8"/>
      </top>
      <bottom style="hair">
        <color indexed="8"/>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right style="medium">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medium">
        <color indexed="64"/>
      </right>
      <top style="medium">
        <color indexed="64"/>
      </top>
      <bottom/>
      <diagonal/>
    </border>
    <border>
      <left style="medium">
        <color indexed="8"/>
      </left>
      <right style="thin">
        <color indexed="8"/>
      </right>
      <top style="hair">
        <color indexed="8"/>
      </top>
      <bottom/>
      <diagonal/>
    </border>
    <border>
      <left style="thin">
        <color indexed="8"/>
      </left>
      <right style="thin">
        <color indexed="8"/>
      </right>
      <top style="hair">
        <color indexed="8"/>
      </top>
      <bottom/>
      <diagonal/>
    </border>
    <border>
      <left style="thin">
        <color indexed="8"/>
      </left>
      <right style="medium">
        <color indexed="8"/>
      </right>
      <top style="hair">
        <color indexed="8"/>
      </top>
      <bottom/>
      <diagonal/>
    </border>
    <border>
      <left style="medium">
        <color indexed="8"/>
      </left>
      <right style="thin">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8"/>
      </right>
      <top style="hair">
        <color indexed="64"/>
      </top>
      <bottom style="hair">
        <color indexed="64"/>
      </bottom>
      <diagonal/>
    </border>
    <border>
      <left style="medium">
        <color indexed="8"/>
      </left>
      <right style="thin">
        <color indexed="8"/>
      </right>
      <top style="hair">
        <color indexed="64"/>
      </top>
      <bottom style="thin">
        <color indexed="64"/>
      </bottom>
      <diagonal/>
    </border>
    <border>
      <left style="thin">
        <color indexed="8"/>
      </left>
      <right style="thin">
        <color indexed="8"/>
      </right>
      <top style="hair">
        <color indexed="64"/>
      </top>
      <bottom style="thin">
        <color indexed="64"/>
      </bottom>
      <diagonal/>
    </border>
    <border>
      <left style="thin">
        <color indexed="8"/>
      </left>
      <right style="medium">
        <color indexed="8"/>
      </right>
      <top style="hair">
        <color indexed="64"/>
      </top>
      <bottom style="thin">
        <color indexed="64"/>
      </bottom>
      <diagonal/>
    </border>
    <border>
      <left style="thin">
        <color indexed="64"/>
      </left>
      <right style="medium">
        <color indexed="8"/>
      </right>
      <top style="hair">
        <color indexed="64"/>
      </top>
      <bottom style="hair">
        <color indexed="64"/>
      </bottom>
      <diagonal/>
    </border>
    <border>
      <left style="thin">
        <color indexed="64"/>
      </left>
      <right style="medium">
        <color indexed="8"/>
      </right>
      <top style="hair">
        <color indexed="64"/>
      </top>
      <bottom style="medium">
        <color indexed="64"/>
      </bottom>
      <diagonal/>
    </border>
    <border>
      <left/>
      <right style="medium">
        <color indexed="8"/>
      </right>
      <top style="hair">
        <color indexed="8"/>
      </top>
      <bottom style="hair">
        <color indexed="8"/>
      </bottom>
      <diagonal/>
    </border>
    <border>
      <left/>
      <right style="thin">
        <color indexed="8"/>
      </right>
      <top style="medium">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8"/>
      </left>
      <right style="thin">
        <color indexed="8"/>
      </right>
      <top style="hair">
        <color indexed="8"/>
      </top>
      <bottom style="medium">
        <color indexed="64"/>
      </bottom>
      <diagonal/>
    </border>
    <border>
      <left style="thin">
        <color indexed="8"/>
      </left>
      <right style="thin">
        <color indexed="8"/>
      </right>
      <top style="hair">
        <color indexed="8"/>
      </top>
      <bottom style="medium">
        <color indexed="64"/>
      </bottom>
      <diagonal/>
    </border>
    <border>
      <left style="thin">
        <color indexed="8"/>
      </left>
      <right style="medium">
        <color indexed="64"/>
      </right>
      <top style="hair">
        <color indexed="8"/>
      </top>
      <bottom style="medium">
        <color indexed="64"/>
      </bottom>
      <diagonal/>
    </border>
    <border>
      <left style="medium">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8"/>
      </bottom>
      <diagonal/>
    </border>
    <border>
      <left style="thin">
        <color indexed="8"/>
      </left>
      <right style="medium">
        <color indexed="64"/>
      </right>
      <top style="hair">
        <color indexed="64"/>
      </top>
      <bottom style="hair">
        <color indexed="8"/>
      </bottom>
      <diagonal/>
    </border>
    <border>
      <left style="medium">
        <color indexed="8"/>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medium">
        <color indexed="8"/>
      </right>
      <top/>
      <bottom style="hair">
        <color indexed="8"/>
      </bottom>
      <diagonal/>
    </border>
    <border>
      <left style="thin">
        <color indexed="8"/>
      </left>
      <right style="medium">
        <color indexed="64"/>
      </right>
      <top style="medium">
        <color indexed="8"/>
      </top>
      <bottom style="hair">
        <color indexed="8"/>
      </bottom>
      <diagonal/>
    </border>
    <border>
      <left style="medium">
        <color indexed="64"/>
      </left>
      <right style="thin">
        <color indexed="8"/>
      </right>
      <top style="hair">
        <color indexed="64"/>
      </top>
      <bottom style="hair">
        <color indexed="64"/>
      </bottom>
      <diagonal/>
    </border>
    <border>
      <left style="thin">
        <color indexed="8"/>
      </left>
      <right style="medium">
        <color indexed="64"/>
      </right>
      <top style="hair">
        <color indexed="64"/>
      </top>
      <bottom style="hair">
        <color indexed="64"/>
      </bottom>
      <diagonal/>
    </border>
    <border>
      <left style="medium">
        <color indexed="64"/>
      </left>
      <right style="thin">
        <color indexed="8"/>
      </right>
      <top style="hair">
        <color indexed="64"/>
      </top>
      <bottom style="medium">
        <color indexed="64"/>
      </bottom>
      <diagonal/>
    </border>
    <border>
      <left style="thin">
        <color indexed="8"/>
      </left>
      <right style="thin">
        <color indexed="8"/>
      </right>
      <top style="hair">
        <color indexed="64"/>
      </top>
      <bottom style="medium">
        <color indexed="64"/>
      </bottom>
      <diagonal/>
    </border>
    <border>
      <left style="thin">
        <color indexed="8"/>
      </left>
      <right style="medium">
        <color indexed="64"/>
      </right>
      <top style="hair">
        <color indexed="64"/>
      </top>
      <bottom style="medium">
        <color indexed="64"/>
      </bottom>
      <diagonal/>
    </border>
    <border>
      <left style="medium">
        <color indexed="8"/>
      </left>
      <right style="thin">
        <color indexed="8"/>
      </right>
      <top/>
      <bottom style="hair">
        <color indexed="64"/>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8"/>
      </left>
      <right style="thin">
        <color indexed="8"/>
      </right>
      <top/>
      <bottom/>
      <diagonal/>
    </border>
    <border>
      <left style="medium">
        <color indexed="8"/>
      </left>
      <right style="thin">
        <color indexed="8"/>
      </right>
      <top style="hair">
        <color indexed="64"/>
      </top>
      <bottom style="medium">
        <color indexed="64"/>
      </bottom>
      <diagonal/>
    </border>
    <border>
      <left style="thin">
        <color indexed="64"/>
      </left>
      <right/>
      <top style="hair">
        <color indexed="64"/>
      </top>
      <bottom/>
      <diagonal/>
    </border>
    <border>
      <left style="thin">
        <color indexed="64"/>
      </left>
      <right/>
      <top style="medium">
        <color indexed="64"/>
      </top>
      <bottom style="hair">
        <color indexed="64"/>
      </bottom>
      <diagonal/>
    </border>
    <border>
      <left style="thin">
        <color indexed="64"/>
      </left>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style="medium">
        <color indexed="64"/>
      </right>
      <top/>
      <bottom/>
      <diagonal/>
    </border>
    <border>
      <left style="medium">
        <color indexed="8"/>
      </left>
      <right style="thin">
        <color indexed="8"/>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hair">
        <color auto="1"/>
      </top>
      <bottom style="hair">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s>
  <cellStyleXfs count="149">
    <xf numFmtId="0" fontId="0" fillId="0" borderId="0"/>
    <xf numFmtId="0" fontId="7" fillId="0" borderId="0"/>
    <xf numFmtId="0" fontId="10" fillId="2" borderId="0" applyNumberFormat="0" applyBorder="0" applyAlignment="0" applyProtection="0"/>
    <xf numFmtId="0" fontId="10"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7"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3"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3" fillId="25"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3"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3" fillId="28"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3" fillId="21" borderId="0" applyNumberFormat="0" applyBorder="0" applyAlignment="0" applyProtection="0"/>
    <xf numFmtId="0" fontId="32" fillId="29" borderId="0" applyNumberFormat="0" applyBorder="0" applyAlignment="0" applyProtection="0"/>
    <xf numFmtId="0" fontId="32" fillId="24" borderId="0" applyNumberFormat="0" applyBorder="0" applyAlignment="0" applyProtection="0"/>
    <xf numFmtId="0" fontId="33" fillId="30" borderId="0" applyNumberFormat="0" applyBorder="0" applyAlignment="0" applyProtection="0"/>
    <xf numFmtId="0" fontId="12" fillId="31" borderId="1" applyNumberFormat="0" applyAlignment="0" applyProtection="0"/>
    <xf numFmtId="0" fontId="25" fillId="0" borderId="0" applyNumberFormat="0" applyFill="0" applyBorder="0" applyAlignment="0" applyProtection="0"/>
    <xf numFmtId="0" fontId="34"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168" fontId="26" fillId="0" borderId="0" applyBorder="0" applyAlignment="0" applyProtection="0"/>
    <xf numFmtId="0" fontId="19" fillId="9" borderId="1" applyNumberFormat="0" applyAlignment="0" applyProtection="0"/>
    <xf numFmtId="0" fontId="22" fillId="31" borderId="6" applyNumberFormat="0" applyAlignment="0" applyProtection="0"/>
    <xf numFmtId="169" fontId="26" fillId="36" borderId="0"/>
    <xf numFmtId="0" fontId="24" fillId="0" borderId="7" applyNumberFormat="0" applyFill="0" applyAlignment="0" applyProtection="0"/>
    <xf numFmtId="0" fontId="15" fillId="6" borderId="0" applyNumberFormat="0" applyBorder="0" applyAlignment="0" applyProtection="0"/>
    <xf numFmtId="0" fontId="21" fillId="37" borderId="0" applyNumberFormat="0" applyBorder="0" applyAlignment="0" applyProtection="0"/>
    <xf numFmtId="0" fontId="49" fillId="0" borderId="0"/>
    <xf numFmtId="0" fontId="29" fillId="0" borderId="0"/>
    <xf numFmtId="0" fontId="29" fillId="0" borderId="0"/>
    <xf numFmtId="0" fontId="29" fillId="0" borderId="0"/>
    <xf numFmtId="0" fontId="114" fillId="0" borderId="0"/>
    <xf numFmtId="0" fontId="29" fillId="0" borderId="0"/>
    <xf numFmtId="0" fontId="29" fillId="0" borderId="0"/>
    <xf numFmtId="0" fontId="29" fillId="0" borderId="0"/>
    <xf numFmtId="0" fontId="29" fillId="0" borderId="0"/>
    <xf numFmtId="0" fontId="47" fillId="0" borderId="0"/>
    <xf numFmtId="0" fontId="47" fillId="0" borderId="0"/>
    <xf numFmtId="0" fontId="108" fillId="0" borderId="0"/>
    <xf numFmtId="0" fontId="29" fillId="0" borderId="0" applyBorder="0"/>
    <xf numFmtId="0" fontId="113" fillId="0" borderId="0"/>
    <xf numFmtId="0" fontId="2" fillId="0" borderId="0"/>
    <xf numFmtId="0" fontId="29" fillId="0" borderId="0"/>
    <xf numFmtId="0" fontId="29" fillId="0" borderId="0"/>
    <xf numFmtId="0" fontId="23" fillId="0" borderId="0" applyNumberFormat="0" applyFill="0" applyBorder="0" applyAlignment="0" applyProtection="0"/>
    <xf numFmtId="0" fontId="29" fillId="0" borderId="0"/>
    <xf numFmtId="0" fontId="115" fillId="0" borderId="0"/>
    <xf numFmtId="0" fontId="48" fillId="0" borderId="0"/>
    <xf numFmtId="0" fontId="47" fillId="0" borderId="0"/>
    <xf numFmtId="0" fontId="7" fillId="0" borderId="0"/>
    <xf numFmtId="0" fontId="8" fillId="0" borderId="0"/>
    <xf numFmtId="0" fontId="29" fillId="0" borderId="0"/>
    <xf numFmtId="0" fontId="46" fillId="0" borderId="0"/>
    <xf numFmtId="0" fontId="29" fillId="0" borderId="0"/>
    <xf numFmtId="0" fontId="49" fillId="0" borderId="0"/>
    <xf numFmtId="0" fontId="29" fillId="0" borderId="0"/>
    <xf numFmtId="0" fontId="29" fillId="0" borderId="0"/>
    <xf numFmtId="0" fontId="29" fillId="0" borderId="0"/>
    <xf numFmtId="0" fontId="64" fillId="0" borderId="0"/>
    <xf numFmtId="0" fontId="14" fillId="0" borderId="0" applyNumberFormat="0" applyFill="0" applyBorder="0" applyAlignment="0" applyProtection="0"/>
    <xf numFmtId="0" fontId="13" fillId="32" borderId="2" applyNumberFormat="0" applyAlignment="0" applyProtection="0"/>
    <xf numFmtId="9" fontId="29" fillId="0" borderId="0" applyFont="0" applyFill="0" applyBorder="0" applyAlignment="0" applyProtection="0"/>
    <xf numFmtId="168" fontId="26" fillId="39" borderId="0" applyBorder="0" applyProtection="0"/>
    <xf numFmtId="0" fontId="49" fillId="38" borderId="9" applyNumberFormat="0" applyFont="0" applyAlignment="0" applyProtection="0"/>
    <xf numFmtId="0" fontId="20" fillId="0" borderId="8" applyNumberFormat="0" applyFill="0" applyAlignment="0" applyProtection="0"/>
    <xf numFmtId="4" fontId="35" fillId="37" borderId="10" applyNumberFormat="0" applyProtection="0">
      <alignment vertical="center"/>
    </xf>
    <xf numFmtId="4" fontId="36" fillId="40" borderId="10" applyNumberFormat="0" applyProtection="0">
      <alignment vertical="center"/>
    </xf>
    <xf numFmtId="4" fontId="35" fillId="40" borderId="10" applyNumberFormat="0" applyProtection="0">
      <alignment horizontal="left" vertical="center" indent="1"/>
    </xf>
    <xf numFmtId="0" fontId="35" fillId="40" borderId="10" applyNumberFormat="0" applyProtection="0">
      <alignment horizontal="left" vertical="top" indent="1"/>
    </xf>
    <xf numFmtId="4" fontId="37" fillId="0" borderId="11" applyNumberFormat="0" applyProtection="0">
      <alignment horizontal="left" vertical="center" indent="1"/>
    </xf>
    <xf numFmtId="4" fontId="38" fillId="5" borderId="10" applyNumberFormat="0" applyProtection="0">
      <alignment horizontal="right" vertical="center"/>
    </xf>
    <xf numFmtId="4" fontId="38" fillId="13" borderId="10" applyNumberFormat="0" applyProtection="0">
      <alignment horizontal="right" vertical="center"/>
    </xf>
    <xf numFmtId="4" fontId="38" fillId="3" borderId="10" applyNumberFormat="0" applyProtection="0">
      <alignment horizontal="right" vertical="center"/>
    </xf>
    <xf numFmtId="4" fontId="38" fillId="15" borderId="10" applyNumberFormat="0" applyProtection="0">
      <alignment horizontal="right" vertical="center"/>
    </xf>
    <xf numFmtId="4" fontId="38" fillId="19" borderId="10" applyNumberFormat="0" applyProtection="0">
      <alignment horizontal="right" vertical="center"/>
    </xf>
    <xf numFmtId="4" fontId="38" fillId="17" borderId="10" applyNumberFormat="0" applyProtection="0">
      <alignment horizontal="right" vertical="center"/>
    </xf>
    <xf numFmtId="4" fontId="38" fillId="10" borderId="10" applyNumberFormat="0" applyProtection="0">
      <alignment horizontal="right" vertical="center"/>
    </xf>
    <xf numFmtId="4" fontId="38" fillId="41" borderId="10" applyNumberFormat="0" applyProtection="0">
      <alignment horizontal="right" vertical="center"/>
    </xf>
    <xf numFmtId="4" fontId="38" fillId="14" borderId="10" applyNumberFormat="0" applyProtection="0">
      <alignment horizontal="right" vertical="center"/>
    </xf>
    <xf numFmtId="4" fontId="35" fillId="42" borderId="12" applyNumberFormat="0" applyProtection="0">
      <alignment horizontal="left" vertical="center" indent="1"/>
    </xf>
    <xf numFmtId="4" fontId="38" fillId="43" borderId="0" applyNumberFormat="0" applyProtection="0">
      <alignment horizontal="left" vertical="center" indent="1"/>
    </xf>
    <xf numFmtId="4" fontId="39" fillId="44" borderId="0" applyNumberFormat="0" applyProtection="0">
      <alignment horizontal="left" vertical="center" indent="1"/>
    </xf>
    <xf numFmtId="4" fontId="38" fillId="45" borderId="10" applyNumberFormat="0" applyProtection="0">
      <alignment horizontal="right" vertical="center"/>
    </xf>
    <xf numFmtId="4" fontId="40" fillId="43" borderId="0" applyNumberFormat="0" applyProtection="0">
      <alignment horizontal="left" vertical="center" indent="1"/>
    </xf>
    <xf numFmtId="4" fontId="40" fillId="46" borderId="0" applyNumberFormat="0" applyProtection="0">
      <alignment horizontal="left" vertical="center" indent="1"/>
    </xf>
    <xf numFmtId="0" fontId="2" fillId="0" borderId="0" applyNumberFormat="0" applyProtection="0">
      <alignment horizontal="left" vertical="center" wrapText="1" indent="1" shrinkToFit="1"/>
    </xf>
    <xf numFmtId="0" fontId="29" fillId="44" borderId="10" applyNumberFormat="0" applyProtection="0">
      <alignment horizontal="left" vertical="top" indent="1"/>
    </xf>
    <xf numFmtId="0" fontId="2" fillId="0" borderId="0" applyNumberFormat="0" applyProtection="0">
      <alignment horizontal="left" vertical="center" wrapText="1" indent="1" shrinkToFit="1"/>
    </xf>
    <xf numFmtId="0" fontId="29" fillId="46" borderId="10" applyNumberFormat="0" applyProtection="0">
      <alignment horizontal="left" vertical="top" indent="1"/>
    </xf>
    <xf numFmtId="0" fontId="2" fillId="0" borderId="0" applyNumberFormat="0" applyProtection="0">
      <alignment horizontal="left" vertical="center" wrapText="1" indent="1" shrinkToFit="1"/>
    </xf>
    <xf numFmtId="0" fontId="29" fillId="47" borderId="10" applyNumberFormat="0" applyProtection="0">
      <alignment horizontal="left" vertical="top" indent="1"/>
    </xf>
    <xf numFmtId="0" fontId="2" fillId="0" borderId="0" applyNumberFormat="0" applyProtection="0">
      <alignment horizontal="left" wrapText="1" indent="1" shrinkToFit="1"/>
    </xf>
    <xf numFmtId="0" fontId="2" fillId="0" borderId="11" applyNumberFormat="0" applyProtection="0">
      <alignment horizontal="left" vertical="center" indent="1"/>
    </xf>
    <xf numFmtId="0" fontId="29" fillId="48" borderId="10" applyNumberFormat="0" applyProtection="0">
      <alignment horizontal="left" vertical="top" indent="1"/>
    </xf>
    <xf numFmtId="0" fontId="29" fillId="49" borderId="11" applyNumberFormat="0">
      <protection locked="0"/>
    </xf>
    <xf numFmtId="4" fontId="38" fillId="36" borderId="10" applyNumberFormat="0" applyProtection="0">
      <alignment vertical="center"/>
    </xf>
    <xf numFmtId="4" fontId="41" fillId="36" borderId="10" applyNumberFormat="0" applyProtection="0">
      <alignment vertical="center"/>
    </xf>
    <xf numFmtId="4" fontId="38" fillId="36" borderId="10" applyNumberFormat="0" applyProtection="0">
      <alignment horizontal="left" vertical="center" indent="1"/>
    </xf>
    <xf numFmtId="0" fontId="38" fillId="36" borderId="10" applyNumberFormat="0" applyProtection="0">
      <alignment horizontal="left" vertical="top" indent="1"/>
    </xf>
    <xf numFmtId="4" fontId="42" fillId="0" borderId="0" applyNumberFormat="0" applyProtection="0">
      <alignment horizontal="right"/>
    </xf>
    <xf numFmtId="4" fontId="42" fillId="0" borderId="0" applyNumberFormat="0" applyProtection="0">
      <alignment horizontal="right" wrapText="1" shrinkToFit="1"/>
    </xf>
    <xf numFmtId="4" fontId="42" fillId="0" borderId="11" applyNumberFormat="0" applyProtection="0">
      <alignment horizontal="right" vertical="center"/>
    </xf>
    <xf numFmtId="4" fontId="42" fillId="0" borderId="11" applyNumberFormat="0" applyProtection="0">
      <alignment horizontal="right" vertical="center"/>
    </xf>
    <xf numFmtId="4" fontId="42" fillId="0" borderId="0" applyNumberFormat="0" applyProtection="0">
      <alignment horizontal="right"/>
    </xf>
    <xf numFmtId="4" fontId="41" fillId="43" borderId="10" applyNumberFormat="0" applyProtection="0">
      <alignment horizontal="right" vertical="center"/>
    </xf>
    <xf numFmtId="4" fontId="42" fillId="0" borderId="0" applyNumberFormat="0" applyProtection="0">
      <alignment horizontal="left" wrapText="1" indent="1" shrinkToFit="1"/>
    </xf>
    <xf numFmtId="4" fontId="42" fillId="0" borderId="11" applyNumberFormat="0" applyProtection="0">
      <alignment horizontal="left" wrapText="1" indent="1"/>
    </xf>
    <xf numFmtId="4" fontId="42" fillId="0" borderId="0" applyNumberFormat="0" applyProtection="0">
      <alignment horizontal="left" wrapText="1" indent="1" shrinkToFit="1"/>
    </xf>
    <xf numFmtId="0" fontId="38" fillId="46" borderId="10" applyNumberFormat="0" applyProtection="0">
      <alignment horizontal="left" vertical="top" indent="1"/>
    </xf>
    <xf numFmtId="4" fontId="43" fillId="50" borderId="0" applyNumberFormat="0" applyProtection="0">
      <alignment horizontal="left" vertical="center" indent="1"/>
    </xf>
    <xf numFmtId="4" fontId="44" fillId="43" borderId="10" applyNumberFormat="0" applyProtection="0">
      <alignment horizontal="right" vertical="center"/>
    </xf>
    <xf numFmtId="0" fontId="45" fillId="0" borderId="0" applyNumberFormat="0" applyFill="0" applyBorder="0" applyAlignment="0" applyProtection="0"/>
    <xf numFmtId="0" fontId="11" fillId="5" borderId="0" applyNumberFormat="0" applyBorder="0" applyAlignment="0" applyProtection="0"/>
    <xf numFmtId="0" fontId="7" fillId="0" borderId="0"/>
    <xf numFmtId="0" fontId="7" fillId="0" borderId="0"/>
    <xf numFmtId="168" fontId="27" fillId="51" borderId="0" applyBorder="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cellStyleXfs>
  <cellXfs count="3877">
    <xf numFmtId="0" fontId="0" fillId="0" borderId="0" xfId="0"/>
    <xf numFmtId="0" fontId="2" fillId="0" borderId="0" xfId="79" applyFont="1" applyFill="1" applyBorder="1" applyAlignment="1">
      <alignment vertical="top" wrapText="1"/>
    </xf>
    <xf numFmtId="0" fontId="5" fillId="0" borderId="0" xfId="79" applyFont="1" applyFill="1" applyBorder="1" applyAlignment="1">
      <alignment vertical="top" wrapText="1"/>
    </xf>
    <xf numFmtId="0" fontId="5" fillId="0" borderId="13" xfId="79" applyFont="1" applyFill="1" applyBorder="1" applyAlignment="1">
      <alignment vertical="top" wrapText="1"/>
    </xf>
    <xf numFmtId="0" fontId="2" fillId="0" borderId="13" xfId="79" applyFont="1" applyFill="1" applyBorder="1" applyAlignment="1">
      <alignment vertical="top" wrapText="1"/>
    </xf>
    <xf numFmtId="0" fontId="2" fillId="0" borderId="0" xfId="79" applyFont="1" applyFill="1" applyBorder="1" applyAlignment="1">
      <alignment horizontal="left" vertical="top" wrapText="1"/>
    </xf>
    <xf numFmtId="164" fontId="51" fillId="0" borderId="0" xfId="57" applyNumberFormat="1" applyFont="1" applyFill="1" applyAlignment="1">
      <alignment vertical="top" wrapText="1"/>
    </xf>
    <xf numFmtId="0" fontId="2" fillId="0" borderId="0" xfId="0" applyFont="1" applyFill="1" applyBorder="1" applyAlignment="1">
      <alignment vertical="top" wrapText="1"/>
    </xf>
    <xf numFmtId="0" fontId="1" fillId="0" borderId="0" xfId="79" applyFont="1" applyFill="1" applyBorder="1" applyAlignment="1">
      <alignment vertical="top" wrapText="1"/>
    </xf>
    <xf numFmtId="0" fontId="2" fillId="0" borderId="0" xfId="0" applyFont="1" applyAlignment="1">
      <alignment vertical="top"/>
    </xf>
    <xf numFmtId="0" fontId="2" fillId="0" borderId="0" xfId="80" applyFont="1" applyFill="1" applyAlignment="1">
      <alignment vertical="top"/>
    </xf>
    <xf numFmtId="3" fontId="2" fillId="0" borderId="0" xfId="0" applyNumberFormat="1" applyFont="1" applyFill="1" applyBorder="1" applyAlignment="1">
      <alignment horizontal="center" vertical="top" wrapText="1"/>
    </xf>
    <xf numFmtId="0" fontId="5" fillId="0" borderId="0" xfId="0" applyFont="1" applyFill="1" applyAlignment="1">
      <alignment horizontal="center" vertical="top"/>
    </xf>
    <xf numFmtId="0" fontId="5" fillId="0" borderId="0" xfId="57" applyFont="1" applyFill="1" applyBorder="1" applyAlignment="1">
      <alignment vertical="top"/>
    </xf>
    <xf numFmtId="3" fontId="2" fillId="0" borderId="0" xfId="0" applyNumberFormat="1" applyFont="1" applyFill="1" applyBorder="1" applyAlignment="1">
      <alignment horizontal="right" vertical="top"/>
    </xf>
    <xf numFmtId="0" fontId="5" fillId="0" borderId="0" xfId="0" applyFont="1" applyAlignment="1">
      <alignment horizontal="center" vertical="top"/>
    </xf>
    <xf numFmtId="164" fontId="2" fillId="0" borderId="0" xfId="0" applyNumberFormat="1" applyFont="1" applyAlignment="1">
      <alignment vertical="top"/>
    </xf>
    <xf numFmtId="164" fontId="2" fillId="0" borderId="0" xfId="0" applyNumberFormat="1" applyFont="1" applyAlignment="1">
      <alignment vertical="top" wrapText="1"/>
    </xf>
    <xf numFmtId="0" fontId="2" fillId="0" borderId="0" xfId="0" applyFont="1" applyBorder="1" applyAlignment="1">
      <alignment vertical="top"/>
    </xf>
    <xf numFmtId="0" fontId="5" fillId="0" borderId="0" xfId="80" applyFont="1" applyFill="1" applyAlignment="1">
      <alignment horizontal="center" vertical="top"/>
    </xf>
    <xf numFmtId="164" fontId="2" fillId="0" borderId="15" xfId="80" applyNumberFormat="1" applyFont="1" applyFill="1" applyBorder="1" applyAlignment="1">
      <alignment vertical="top" wrapText="1"/>
    </xf>
    <xf numFmtId="164" fontId="2" fillId="0" borderId="16" xfId="80" applyNumberFormat="1" applyFont="1" applyFill="1" applyBorder="1" applyAlignment="1">
      <alignment vertical="top" wrapText="1"/>
    </xf>
    <xf numFmtId="164" fontId="2" fillId="0" borderId="0" xfId="80" applyNumberFormat="1" applyFont="1" applyFill="1" applyAlignment="1">
      <alignment vertical="top" wrapText="1"/>
    </xf>
    <xf numFmtId="164" fontId="2" fillId="0" borderId="0" xfId="80" applyNumberFormat="1" applyFont="1" applyFill="1" applyAlignment="1">
      <alignment vertical="top"/>
    </xf>
    <xf numFmtId="0" fontId="2" fillId="0" borderId="0" xfId="80" applyFont="1" applyFill="1" applyBorder="1" applyAlignment="1">
      <alignment vertical="top"/>
    </xf>
    <xf numFmtId="164" fontId="3" fillId="0" borderId="0" xfId="80" applyNumberFormat="1" applyFont="1" applyFill="1" applyAlignment="1">
      <alignment vertical="top" wrapText="1"/>
    </xf>
    <xf numFmtId="164" fontId="1" fillId="0" borderId="0" xfId="80" applyNumberFormat="1" applyFont="1" applyFill="1" applyBorder="1" applyAlignment="1">
      <alignment vertical="top" wrapText="1"/>
    </xf>
    <xf numFmtId="164" fontId="2" fillId="0" borderId="17" xfId="0" applyNumberFormat="1" applyFont="1" applyBorder="1" applyAlignment="1">
      <alignment horizontal="center" vertical="top"/>
    </xf>
    <xf numFmtId="0" fontId="29" fillId="0" borderId="18" xfId="0" applyFont="1" applyBorder="1" applyAlignment="1">
      <alignment vertical="top"/>
    </xf>
    <xf numFmtId="0" fontId="5" fillId="0" borderId="0" xfId="57" applyFont="1" applyAlignment="1">
      <alignment horizontal="center" vertical="top"/>
    </xf>
    <xf numFmtId="164" fontId="2" fillId="0" borderId="17" xfId="57" applyNumberFormat="1" applyFont="1" applyBorder="1" applyAlignment="1">
      <alignment vertical="top"/>
    </xf>
    <xf numFmtId="164" fontId="2" fillId="0" borderId="15" xfId="57" applyNumberFormat="1" applyFont="1" applyBorder="1" applyAlignment="1">
      <alignment horizontal="center" vertical="top"/>
    </xf>
    <xf numFmtId="0" fontId="2" fillId="0" borderId="0" xfId="57" applyFont="1" applyBorder="1" applyAlignment="1">
      <alignment vertical="top"/>
    </xf>
    <xf numFmtId="0" fontId="29" fillId="0" borderId="18" xfId="57" applyBorder="1" applyAlignment="1">
      <alignment vertical="top"/>
    </xf>
    <xf numFmtId="3" fontId="2" fillId="0" borderId="0" xfId="57" applyNumberFormat="1" applyFont="1" applyFill="1" applyBorder="1" applyAlignment="1">
      <alignment horizontal="right" vertical="top"/>
    </xf>
    <xf numFmtId="0" fontId="2" fillId="0" borderId="0" xfId="57" applyFont="1" applyAlignment="1">
      <alignment vertical="top"/>
    </xf>
    <xf numFmtId="164" fontId="2" fillId="0" borderId="0" xfId="57" applyNumberFormat="1" applyFont="1" applyAlignment="1">
      <alignment vertical="top" wrapText="1"/>
    </xf>
    <xf numFmtId="164" fontId="2" fillId="0" borderId="0" xfId="57" applyNumberFormat="1" applyFont="1" applyAlignment="1">
      <alignment vertical="top"/>
    </xf>
    <xf numFmtId="0" fontId="3" fillId="0" borderId="0" xfId="57" applyFont="1" applyAlignment="1">
      <alignment horizontal="center" vertical="top"/>
    </xf>
    <xf numFmtId="0" fontId="3" fillId="0" borderId="0" xfId="57" applyFont="1" applyFill="1" applyAlignment="1">
      <alignment horizontal="center" vertical="top"/>
    </xf>
    <xf numFmtId="0" fontId="1" fillId="0" borderId="0" xfId="0" applyFont="1" applyBorder="1" applyAlignment="1">
      <alignment horizontal="center" vertical="top"/>
    </xf>
    <xf numFmtId="164" fontId="1" fillId="0" borderId="0" xfId="80" applyNumberFormat="1" applyFont="1" applyFill="1" applyAlignment="1">
      <alignment vertical="top"/>
    </xf>
    <xf numFmtId="0" fontId="3" fillId="0" borderId="0" xfId="0" applyFont="1" applyAlignment="1">
      <alignment horizontal="center" vertical="top"/>
    </xf>
    <xf numFmtId="0" fontId="1" fillId="0" borderId="0" xfId="0" applyFont="1" applyAlignment="1">
      <alignment vertical="top"/>
    </xf>
    <xf numFmtId="0" fontId="3" fillId="0" borderId="0" xfId="0" applyFont="1" applyBorder="1" applyAlignment="1">
      <alignment horizontal="center" vertical="top"/>
    </xf>
    <xf numFmtId="0" fontId="1" fillId="0" borderId="0" xfId="0" applyFont="1" applyBorder="1" applyAlignment="1">
      <alignment vertical="top"/>
    </xf>
    <xf numFmtId="164" fontId="1" fillId="0" borderId="0" xfId="0" applyNumberFormat="1" applyFont="1" applyBorder="1" applyAlignment="1">
      <alignment horizontal="center" vertical="top"/>
    </xf>
    <xf numFmtId="164" fontId="1" fillId="0" borderId="0" xfId="82" applyNumberFormat="1" applyFont="1" applyFill="1" applyBorder="1" applyAlignment="1">
      <alignment vertical="top" wrapText="1"/>
    </xf>
    <xf numFmtId="164" fontId="1" fillId="0" borderId="0" xfId="0" applyNumberFormat="1" applyFont="1" applyAlignment="1">
      <alignment vertical="top" wrapText="1"/>
    </xf>
    <xf numFmtId="164" fontId="1" fillId="0" borderId="0" xfId="0" applyNumberFormat="1" applyFont="1" applyAlignment="1">
      <alignment vertical="top"/>
    </xf>
    <xf numFmtId="164" fontId="1" fillId="0" borderId="17" xfId="0" applyNumberFormat="1" applyFont="1" applyBorder="1" applyAlignment="1">
      <alignment horizontal="center" vertical="top"/>
    </xf>
    <xf numFmtId="0" fontId="1" fillId="0" borderId="18" xfId="0" applyFont="1" applyBorder="1" applyAlignment="1">
      <alignment vertical="top"/>
    </xf>
    <xf numFmtId="0" fontId="2" fillId="0" borderId="0" xfId="57" applyFont="1" applyFill="1" applyAlignment="1">
      <alignment vertical="top"/>
    </xf>
    <xf numFmtId="0" fontId="2" fillId="0" borderId="0" xfId="74" applyFont="1" applyAlignment="1">
      <alignment vertical="top"/>
    </xf>
    <xf numFmtId="3" fontId="5" fillId="0" borderId="0" xfId="80" applyNumberFormat="1" applyFont="1" applyFill="1" applyAlignment="1">
      <alignment horizontal="center" vertical="top"/>
    </xf>
    <xf numFmtId="3" fontId="5" fillId="0" borderId="0" xfId="74" applyNumberFormat="1" applyFont="1" applyAlignment="1">
      <alignment horizontal="center" vertical="top"/>
    </xf>
    <xf numFmtId="0" fontId="29" fillId="0" borderId="0" xfId="74" applyFont="1" applyBorder="1" applyAlignment="1">
      <alignment vertical="top"/>
    </xf>
    <xf numFmtId="164" fontId="2" fillId="0" borderId="0" xfId="74" applyNumberFormat="1" applyFont="1" applyBorder="1" applyAlignment="1">
      <alignment horizontal="center" vertical="top"/>
    </xf>
    <xf numFmtId="0" fontId="29" fillId="0" borderId="0" xfId="74" applyFont="1" applyBorder="1" applyAlignment="1">
      <alignment horizontal="center" vertical="top" wrapText="1"/>
    </xf>
    <xf numFmtId="164" fontId="2" fillId="0" borderId="0" xfId="74" applyNumberFormat="1" applyFont="1" applyAlignment="1">
      <alignment vertical="top"/>
    </xf>
    <xf numFmtId="164" fontId="2" fillId="0" borderId="0" xfId="74" applyNumberFormat="1" applyFont="1" applyAlignment="1">
      <alignment vertical="top" wrapText="1"/>
    </xf>
    <xf numFmtId="3" fontId="5" fillId="0" borderId="0" xfId="57" applyNumberFormat="1" applyFont="1" applyAlignment="1">
      <alignment horizontal="center" vertical="top"/>
    </xf>
    <xf numFmtId="0" fontId="29" fillId="0" borderId="18" xfId="57" applyFont="1" applyBorder="1" applyAlignment="1">
      <alignment vertical="top"/>
    </xf>
    <xf numFmtId="0" fontId="28" fillId="0" borderId="0" xfId="57" applyFont="1" applyFill="1" applyBorder="1" applyAlignment="1">
      <alignment vertical="top"/>
    </xf>
    <xf numFmtId="164" fontId="6" fillId="0" borderId="0" xfId="82" applyNumberFormat="1" applyFont="1" applyFill="1" applyBorder="1" applyAlignment="1">
      <alignment vertical="top" wrapText="1"/>
    </xf>
    <xf numFmtId="0" fontId="1" fillId="0" borderId="0" xfId="57" applyFont="1" applyAlignment="1">
      <alignment vertical="top"/>
    </xf>
    <xf numFmtId="0" fontId="1" fillId="0" borderId="0" xfId="0" applyFont="1" applyBorder="1" applyAlignment="1">
      <alignment horizontal="center" vertical="top" wrapText="1"/>
    </xf>
    <xf numFmtId="0" fontId="3" fillId="0" borderId="0" xfId="80" applyFont="1" applyFill="1" applyAlignment="1">
      <alignment horizontal="center" vertical="top"/>
    </xf>
    <xf numFmtId="164" fontId="1" fillId="0" borderId="0" xfId="80" applyNumberFormat="1" applyFont="1" applyFill="1" applyBorder="1" applyAlignment="1">
      <alignment horizontal="center" vertical="top"/>
    </xf>
    <xf numFmtId="0" fontId="1" fillId="0" borderId="0" xfId="80" applyFont="1" applyFill="1" applyAlignment="1">
      <alignment vertical="top"/>
    </xf>
    <xf numFmtId="0" fontId="3" fillId="0" borderId="0" xfId="0" applyFont="1" applyFill="1" applyAlignment="1">
      <alignment horizontal="center" vertical="top"/>
    </xf>
    <xf numFmtId="164" fontId="5" fillId="0" borderId="19" xfId="0" applyNumberFormat="1" applyFont="1" applyFill="1" applyBorder="1" applyAlignment="1">
      <alignment horizontal="center" vertical="top" wrapText="1"/>
    </xf>
    <xf numFmtId="164" fontId="5" fillId="0" borderId="0" xfId="0" applyNumberFormat="1" applyFont="1" applyFill="1" applyBorder="1" applyAlignment="1">
      <alignment horizontal="center" vertical="top" wrapText="1"/>
    </xf>
    <xf numFmtId="164" fontId="2" fillId="0" borderId="17" xfId="0" applyNumberFormat="1" applyFont="1" applyFill="1" applyBorder="1" applyAlignment="1">
      <alignment horizontal="center" vertical="top"/>
    </xf>
    <xf numFmtId="0" fontId="29" fillId="0" borderId="18" xfId="0" applyFont="1" applyFill="1" applyBorder="1" applyAlignment="1">
      <alignment vertical="top"/>
    </xf>
    <xf numFmtId="0" fontId="2" fillId="0" borderId="16" xfId="57" applyFont="1" applyBorder="1" applyAlignment="1">
      <alignment vertical="top"/>
    </xf>
    <xf numFmtId="0" fontId="5" fillId="0" borderId="0" xfId="80" applyFont="1" applyFill="1" applyBorder="1" applyAlignment="1">
      <alignment vertical="top"/>
    </xf>
    <xf numFmtId="3" fontId="2" fillId="0" borderId="0" xfId="0" applyNumberFormat="1" applyFont="1" applyFill="1" applyBorder="1" applyAlignment="1">
      <alignment horizontal="right" vertical="top" wrapText="1"/>
    </xf>
    <xf numFmtId="3" fontId="3" fillId="0" borderId="0" xfId="57" applyNumberFormat="1" applyFont="1" applyFill="1" applyAlignment="1">
      <alignment horizontal="center" vertical="top"/>
    </xf>
    <xf numFmtId="0" fontId="5" fillId="0" borderId="0" xfId="0" applyFont="1" applyAlignment="1">
      <alignment horizontal="center"/>
    </xf>
    <xf numFmtId="3" fontId="2" fillId="0" borderId="0" xfId="0" applyNumberFormat="1" applyFont="1" applyFill="1" applyBorder="1" applyAlignment="1">
      <alignment horizontal="right"/>
    </xf>
    <xf numFmtId="0" fontId="2" fillId="0" borderId="0" xfId="0" applyFont="1"/>
    <xf numFmtId="0" fontId="28" fillId="0" borderId="20" xfId="57" applyFont="1" applyFill="1" applyBorder="1" applyAlignment="1">
      <alignment vertical="center"/>
    </xf>
    <xf numFmtId="0" fontId="5" fillId="0" borderId="21" xfId="57" applyFont="1" applyFill="1" applyBorder="1" applyAlignment="1">
      <alignment vertical="center"/>
    </xf>
    <xf numFmtId="0" fontId="5" fillId="0" borderId="13" xfId="0" applyFont="1" applyBorder="1" applyAlignment="1">
      <alignment horizontal="justify" wrapText="1"/>
    </xf>
    <xf numFmtId="3" fontId="5" fillId="0" borderId="23" xfId="0" applyNumberFormat="1" applyFont="1" applyBorder="1" applyAlignment="1">
      <alignment horizontal="right"/>
    </xf>
    <xf numFmtId="3" fontId="2" fillId="0" borderId="23" xfId="0" applyNumberFormat="1" applyFont="1" applyFill="1" applyBorder="1" applyAlignment="1">
      <alignment horizontal="right"/>
    </xf>
    <xf numFmtId="3" fontId="2" fillId="0" borderId="24" xfId="0" applyNumberFormat="1" applyFont="1" applyFill="1" applyBorder="1" applyAlignment="1">
      <alignment horizontal="right"/>
    </xf>
    <xf numFmtId="3" fontId="5" fillId="0" borderId="23" xfId="0" applyNumberFormat="1" applyFont="1" applyFill="1" applyBorder="1" applyAlignment="1">
      <alignment horizontal="right"/>
    </xf>
    <xf numFmtId="3" fontId="5" fillId="0" borderId="24" xfId="0" applyNumberFormat="1" applyFont="1" applyFill="1" applyBorder="1" applyAlignment="1">
      <alignment horizontal="right"/>
    </xf>
    <xf numFmtId="0" fontId="2" fillId="0" borderId="13" xfId="0" applyFont="1" applyBorder="1" applyAlignment="1">
      <alignment horizontal="justify" wrapText="1"/>
    </xf>
    <xf numFmtId="0" fontId="5" fillId="0" borderId="13" xfId="79" applyFont="1" applyFill="1" applyBorder="1" applyAlignment="1">
      <alignment vertical="center" wrapText="1"/>
    </xf>
    <xf numFmtId="3" fontId="2" fillId="0" borderId="23" xfId="0" applyNumberFormat="1" applyFont="1" applyFill="1" applyBorder="1" applyAlignment="1">
      <alignment vertical="center"/>
    </xf>
    <xf numFmtId="3" fontId="2" fillId="0" borderId="25" xfId="0" applyNumberFormat="1" applyFont="1" applyFill="1" applyBorder="1" applyAlignment="1">
      <alignment horizontal="right"/>
    </xf>
    <xf numFmtId="3" fontId="2" fillId="0" borderId="26" xfId="0" applyNumberFormat="1" applyFont="1" applyFill="1" applyBorder="1" applyAlignment="1">
      <alignment horizontal="right"/>
    </xf>
    <xf numFmtId="0" fontId="3" fillId="0" borderId="0" xfId="82" applyFont="1" applyFill="1" applyAlignment="1">
      <alignment horizontal="center"/>
    </xf>
    <xf numFmtId="0" fontId="1" fillId="0" borderId="0" xfId="82" applyFont="1"/>
    <xf numFmtId="0" fontId="2" fillId="0" borderId="0" xfId="82" applyFont="1" applyFill="1" applyAlignment="1">
      <alignment horizontal="center"/>
    </xf>
    <xf numFmtId="0" fontId="2" fillId="0" borderId="0" xfId="82" applyFont="1"/>
    <xf numFmtId="164" fontId="2" fillId="0" borderId="23" xfId="82" applyNumberFormat="1" applyFont="1" applyFill="1" applyBorder="1" applyAlignment="1">
      <alignment horizontal="right" wrapText="1"/>
    </xf>
    <xf numFmtId="164" fontId="1" fillId="0" borderId="23" xfId="82" applyNumberFormat="1" applyFont="1" applyFill="1" applyBorder="1" applyAlignment="1">
      <alignment horizontal="right" wrapText="1"/>
    </xf>
    <xf numFmtId="3" fontId="1" fillId="0" borderId="23" xfId="0" applyNumberFormat="1" applyFont="1" applyFill="1" applyBorder="1"/>
    <xf numFmtId="3" fontId="2" fillId="0" borderId="27" xfId="0" applyNumberFormat="1" applyFont="1" applyFill="1" applyBorder="1" applyAlignment="1">
      <alignment horizontal="right"/>
    </xf>
    <xf numFmtId="3" fontId="5" fillId="0" borderId="23" xfId="0" applyNumberFormat="1" applyFont="1" applyFill="1" applyBorder="1"/>
    <xf numFmtId="3" fontId="2" fillId="0" borderId="24" xfId="0" applyNumberFormat="1" applyFont="1" applyFill="1" applyBorder="1"/>
    <xf numFmtId="3" fontId="2" fillId="0" borderId="23" xfId="0" applyNumberFormat="1" applyFont="1" applyFill="1" applyBorder="1"/>
    <xf numFmtId="164" fontId="2" fillId="0" borderId="0" xfId="0" applyNumberFormat="1" applyFont="1" applyAlignment="1">
      <alignment wrapText="1"/>
    </xf>
    <xf numFmtId="164" fontId="2" fillId="0" borderId="0" xfId="0" applyNumberFormat="1" applyFont="1"/>
    <xf numFmtId="0" fontId="2" fillId="0" borderId="0" xfId="0" applyFont="1" applyFill="1"/>
    <xf numFmtId="0" fontId="2" fillId="0" borderId="0" xfId="0" applyFont="1" applyFill="1" applyAlignment="1">
      <alignment horizontal="center"/>
    </xf>
    <xf numFmtId="164" fontId="2" fillId="0" borderId="28"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0" fontId="2" fillId="0" borderId="29" xfId="79" applyFont="1" applyFill="1" applyBorder="1" applyAlignment="1">
      <alignment vertical="top" wrapText="1"/>
    </xf>
    <xf numFmtId="164" fontId="2" fillId="0" borderId="13" xfId="82" applyNumberFormat="1" applyFont="1" applyFill="1" applyBorder="1" applyAlignment="1">
      <alignment wrapText="1"/>
    </xf>
    <xf numFmtId="0" fontId="2" fillId="0" borderId="0" xfId="0" applyFont="1" applyAlignment="1">
      <alignment horizontal="center"/>
    </xf>
    <xf numFmtId="0" fontId="2" fillId="0" borderId="0" xfId="0" applyFont="1" applyBorder="1"/>
    <xf numFmtId="0" fontId="28" fillId="0" borderId="28" xfId="57" applyFont="1" applyFill="1" applyBorder="1" applyAlignment="1">
      <alignment vertical="center"/>
    </xf>
    <xf numFmtId="0" fontId="5" fillId="0" borderId="28" xfId="57" applyFont="1" applyFill="1" applyBorder="1" applyAlignment="1">
      <alignment vertical="center"/>
    </xf>
    <xf numFmtId="0" fontId="29" fillId="0" borderId="0" xfId="0" applyFont="1"/>
    <xf numFmtId="3" fontId="2" fillId="0" borderId="0" xfId="0" applyNumberFormat="1" applyFont="1" applyFill="1" applyBorder="1" applyAlignment="1">
      <alignment horizontal="right" wrapText="1"/>
    </xf>
    <xf numFmtId="0" fontId="1" fillId="0" borderId="0" xfId="81" applyFont="1"/>
    <xf numFmtId="3" fontId="5" fillId="0" borderId="24" xfId="0" applyNumberFormat="1" applyFont="1" applyBorder="1" applyAlignment="1">
      <alignment horizontal="right"/>
    </xf>
    <xf numFmtId="3" fontId="2" fillId="0" borderId="23" xfId="0" applyNumberFormat="1" applyFont="1" applyFill="1" applyBorder="1" applyAlignment="1"/>
    <xf numFmtId="3" fontId="5" fillId="0" borderId="23" xfId="0" applyNumberFormat="1" applyFont="1" applyFill="1" applyBorder="1" applyAlignment="1"/>
    <xf numFmtId="3" fontId="2" fillId="0" borderId="30" xfId="0" applyNumberFormat="1" applyFont="1" applyFill="1" applyBorder="1" applyAlignment="1">
      <alignment horizontal="right"/>
    </xf>
    <xf numFmtId="164" fontId="3" fillId="0" borderId="24" xfId="81" applyNumberFormat="1" applyFont="1" applyBorder="1"/>
    <xf numFmtId="0" fontId="3" fillId="0" borderId="0" xfId="0" applyFont="1" applyFill="1" applyAlignment="1">
      <alignment horizontal="center"/>
    </xf>
    <xf numFmtId="164" fontId="6" fillId="0" borderId="22" xfId="81" applyNumberFormat="1" applyFont="1" applyFill="1" applyBorder="1" applyAlignment="1">
      <alignment wrapText="1"/>
    </xf>
    <xf numFmtId="3" fontId="5" fillId="0" borderId="0" xfId="0" applyNumberFormat="1" applyFont="1" applyFill="1" applyBorder="1" applyAlignment="1">
      <alignment horizontal="right"/>
    </xf>
    <xf numFmtId="164" fontId="2" fillId="0" borderId="0" xfId="0" applyNumberFormat="1" applyFont="1" applyFill="1" applyBorder="1"/>
    <xf numFmtId="49" fontId="2" fillId="0" borderId="13" xfId="0" applyNumberFormat="1" applyFont="1" applyFill="1" applyBorder="1" applyAlignment="1">
      <alignment vertical="top" wrapText="1"/>
    </xf>
    <xf numFmtId="0" fontId="5" fillId="0" borderId="31" xfId="0" applyFont="1" applyBorder="1" applyAlignment="1">
      <alignment horizontal="justify" wrapText="1"/>
    </xf>
    <xf numFmtId="0" fontId="2" fillId="0" borderId="29" xfId="0" applyFont="1" applyBorder="1" applyAlignment="1">
      <alignment horizontal="justify" wrapText="1"/>
    </xf>
    <xf numFmtId="0" fontId="1" fillId="0" borderId="0" xfId="0" applyFont="1" applyFill="1"/>
    <xf numFmtId="0" fontId="5" fillId="0" borderId="0" xfId="0" applyFont="1" applyFill="1" applyAlignment="1">
      <alignment horizontal="center"/>
    </xf>
    <xf numFmtId="164" fontId="2" fillId="0" borderId="24" xfId="81" applyNumberFormat="1" applyFont="1" applyBorder="1"/>
    <xf numFmtId="0" fontId="2" fillId="0" borderId="31" xfId="0" applyFont="1" applyBorder="1" applyAlignment="1">
      <alignment horizontal="justify" wrapText="1"/>
    </xf>
    <xf numFmtId="3" fontId="37" fillId="0" borderId="23" xfId="132" applyNumberFormat="1" applyFont="1" applyBorder="1">
      <alignment horizontal="right"/>
    </xf>
    <xf numFmtId="3" fontId="37" fillId="0" borderId="24" xfId="132" applyNumberFormat="1" applyFont="1" applyBorder="1">
      <alignment horizontal="right"/>
    </xf>
    <xf numFmtId="3" fontId="42" fillId="0" borderId="23" xfId="132" applyNumberFormat="1" applyFont="1" applyBorder="1">
      <alignment horizontal="right"/>
    </xf>
    <xf numFmtId="3" fontId="42" fillId="0" borderId="24" xfId="132" applyNumberFormat="1" applyFont="1" applyBorder="1">
      <alignment horizontal="right"/>
    </xf>
    <xf numFmtId="0" fontId="37" fillId="0" borderId="23" xfId="136" applyNumberFormat="1" applyFont="1" applyFill="1" applyBorder="1">
      <alignment horizontal="left" wrapText="1" indent="1" shrinkToFit="1"/>
    </xf>
    <xf numFmtId="164" fontId="2" fillId="0" borderId="24" xfId="80" applyNumberFormat="1" applyFont="1" applyFill="1" applyBorder="1"/>
    <xf numFmtId="164" fontId="2" fillId="0" borderId="24" xfId="82" applyNumberFormat="1" applyFont="1" applyFill="1" applyBorder="1" applyAlignment="1">
      <alignment wrapText="1"/>
    </xf>
    <xf numFmtId="0" fontId="5" fillId="0" borderId="0" xfId="80" applyFont="1" applyFill="1" applyAlignment="1">
      <alignment horizontal="center"/>
    </xf>
    <xf numFmtId="164" fontId="2" fillId="0" borderId="0" xfId="80" applyNumberFormat="1" applyFont="1" applyFill="1"/>
    <xf numFmtId="0" fontId="2" fillId="0" borderId="0" xfId="80" applyFont="1" applyFill="1" applyBorder="1"/>
    <xf numFmtId="0" fontId="2" fillId="0" borderId="0" xfId="80" applyFont="1" applyFill="1"/>
    <xf numFmtId="164" fontId="6" fillId="0" borderId="20" xfId="82" applyNumberFormat="1" applyFont="1" applyFill="1" applyBorder="1" applyAlignment="1">
      <alignment wrapText="1"/>
    </xf>
    <xf numFmtId="164" fontId="2" fillId="0" borderId="28" xfId="82" applyNumberFormat="1" applyFont="1" applyFill="1" applyBorder="1" applyAlignment="1">
      <alignment horizontal="right" wrapText="1"/>
    </xf>
    <xf numFmtId="164" fontId="2" fillId="0" borderId="22" xfId="82" applyNumberFormat="1" applyFont="1" applyFill="1" applyBorder="1" applyAlignment="1">
      <alignment wrapText="1"/>
    </xf>
    <xf numFmtId="0" fontId="5" fillId="0" borderId="33" xfId="114" quotePrefix="1" applyFont="1" applyFill="1" applyBorder="1" applyAlignment="1">
      <alignment horizontal="left" vertical="center" wrapText="1" indent="2" shrinkToFit="1"/>
    </xf>
    <xf numFmtId="3" fontId="5" fillId="0" borderId="34" xfId="0" applyNumberFormat="1" applyFont="1" applyFill="1" applyBorder="1" applyAlignment="1">
      <alignment horizontal="right"/>
    </xf>
    <xf numFmtId="0" fontId="2" fillId="0" borderId="13" xfId="116" quotePrefix="1" applyFill="1" applyBorder="1" applyAlignment="1">
      <alignment horizontal="left" vertical="center" wrapText="1" indent="3"/>
    </xf>
    <xf numFmtId="0" fontId="2" fillId="0" borderId="13" xfId="118" quotePrefix="1" applyFill="1" applyBorder="1" applyAlignment="1">
      <alignment horizontal="left" vertical="center" wrapText="1" indent="4"/>
    </xf>
    <xf numFmtId="0" fontId="5" fillId="0" borderId="13" xfId="114" quotePrefix="1" applyFont="1" applyFill="1" applyBorder="1" applyAlignment="1">
      <alignment horizontal="left" vertical="center" wrapText="1" indent="2" shrinkToFit="1"/>
    </xf>
    <xf numFmtId="3" fontId="5" fillId="0" borderId="35" xfId="0" applyNumberFormat="1" applyFont="1" applyFill="1" applyBorder="1" applyAlignment="1">
      <alignment horizontal="right"/>
    </xf>
    <xf numFmtId="164" fontId="2" fillId="0" borderId="0" xfId="80" applyNumberFormat="1" applyFont="1" applyFill="1" applyAlignment="1">
      <alignment wrapText="1"/>
    </xf>
    <xf numFmtId="3" fontId="83" fillId="0" borderId="0" xfId="0" applyNumberFormat="1" applyFont="1" applyFill="1" applyAlignment="1">
      <alignment vertical="center" wrapText="1"/>
    </xf>
    <xf numFmtId="3" fontId="42" fillId="0" borderId="0" xfId="129" applyNumberFormat="1">
      <alignment horizontal="right" wrapText="1" shrinkToFit="1"/>
    </xf>
    <xf numFmtId="3" fontId="54" fillId="0" borderId="0" xfId="128" applyNumberFormat="1" applyFont="1" applyAlignment="1">
      <alignment horizontal="right" wrapText="1"/>
    </xf>
    <xf numFmtId="164" fontId="2" fillId="0" borderId="13" xfId="0" applyNumberFormat="1" applyFont="1" applyBorder="1" applyAlignment="1">
      <alignment wrapText="1"/>
    </xf>
    <xf numFmtId="0" fontId="2" fillId="0" borderId="31" xfId="0" applyFont="1" applyBorder="1" applyAlignment="1">
      <alignment horizontal="justify" vertical="center" wrapText="1"/>
    </xf>
    <xf numFmtId="0" fontId="2" fillId="0" borderId="0" xfId="74" applyFont="1" applyAlignment="1">
      <alignment horizontal="center" vertical="top"/>
    </xf>
    <xf numFmtId="164" fontId="2" fillId="0" borderId="0" xfId="80" applyNumberFormat="1" applyFont="1" applyFill="1" applyAlignment="1"/>
    <xf numFmtId="3" fontId="2" fillId="0" borderId="25" xfId="0" applyNumberFormat="1" applyFont="1" applyFill="1" applyBorder="1"/>
    <xf numFmtId="3" fontId="2" fillId="0" borderId="25" xfId="0" applyNumberFormat="1" applyFont="1" applyFill="1" applyBorder="1" applyAlignment="1"/>
    <xf numFmtId="0" fontId="2" fillId="0" borderId="14" xfId="118" quotePrefix="1" applyFill="1" applyBorder="1" applyAlignment="1">
      <alignment horizontal="left" vertical="center" wrapText="1" indent="4"/>
    </xf>
    <xf numFmtId="0" fontId="4" fillId="0" borderId="0" xfId="79" applyFont="1" applyFill="1" applyBorder="1" applyAlignment="1">
      <alignment horizontal="center" vertical="top" wrapText="1"/>
    </xf>
    <xf numFmtId="0" fontId="2" fillId="0" borderId="14" xfId="0" applyFont="1" applyBorder="1" applyAlignment="1">
      <alignment horizontal="justify" wrapText="1"/>
    </xf>
    <xf numFmtId="164" fontId="30" fillId="0" borderId="0" xfId="80" applyNumberFormat="1" applyFont="1" applyFill="1" applyBorder="1" applyAlignment="1">
      <alignment horizontal="center" vertical="center" wrapText="1"/>
    </xf>
    <xf numFmtId="0" fontId="5" fillId="0" borderId="37" xfId="0" applyFont="1" applyBorder="1" applyAlignment="1">
      <alignment horizontal="justify" wrapText="1"/>
    </xf>
    <xf numFmtId="0" fontId="2" fillId="0" borderId="37" xfId="0" applyFont="1" applyBorder="1" applyAlignment="1">
      <alignment horizontal="justify" wrapText="1"/>
    </xf>
    <xf numFmtId="49" fontId="1" fillId="0" borderId="0" xfId="0" applyNumberFormat="1" applyFont="1" applyFill="1"/>
    <xf numFmtId="0" fontId="2" fillId="0" borderId="0" xfId="0" applyFont="1" applyBorder="1" applyAlignment="1">
      <alignment horizontal="justify" wrapText="1"/>
    </xf>
    <xf numFmtId="0" fontId="5"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center"/>
    </xf>
    <xf numFmtId="0" fontId="55" fillId="0" borderId="0" xfId="0" applyFont="1" applyBorder="1" applyAlignment="1">
      <alignment vertical="center"/>
    </xf>
    <xf numFmtId="0" fontId="55" fillId="0" borderId="28" xfId="57" applyFont="1" applyFill="1" applyBorder="1" applyAlignment="1">
      <alignment vertical="center"/>
    </xf>
    <xf numFmtId="164" fontId="53" fillId="0" borderId="39" xfId="82" applyNumberFormat="1" applyFont="1" applyFill="1" applyBorder="1" applyAlignment="1">
      <alignment wrapText="1"/>
    </xf>
    <xf numFmtId="164" fontId="2" fillId="0" borderId="31" xfId="82" applyNumberFormat="1" applyFont="1" applyFill="1" applyBorder="1" applyAlignment="1">
      <alignment wrapText="1"/>
    </xf>
    <xf numFmtId="164" fontId="2" fillId="0" borderId="36" xfId="82" applyNumberFormat="1" applyFont="1" applyFill="1" applyBorder="1" applyAlignment="1">
      <alignment wrapText="1"/>
    </xf>
    <xf numFmtId="0" fontId="5" fillId="0" borderId="31" xfId="0" applyFont="1" applyBorder="1" applyAlignment="1">
      <alignment horizontal="left" wrapText="1"/>
    </xf>
    <xf numFmtId="0" fontId="5" fillId="0" borderId="0" xfId="82" applyFont="1"/>
    <xf numFmtId="0" fontId="2" fillId="0" borderId="31" xfId="0" applyFont="1" applyBorder="1" applyAlignment="1">
      <alignment horizontal="left" wrapText="1" indent="1"/>
    </xf>
    <xf numFmtId="0" fontId="2" fillId="0" borderId="31" xfId="0" applyFont="1" applyBorder="1" applyAlignment="1">
      <alignment horizontal="left" wrapText="1" indent="2"/>
    </xf>
    <xf numFmtId="0" fontId="2" fillId="0" borderId="31" xfId="0" applyFont="1" applyBorder="1" applyAlignment="1">
      <alignment horizontal="left" wrapText="1" indent="3"/>
    </xf>
    <xf numFmtId="0" fontId="1" fillId="0" borderId="0" xfId="82" applyFont="1" applyAlignment="1">
      <alignment vertical="center"/>
    </xf>
    <xf numFmtId="0" fontId="6" fillId="49" borderId="0" xfId="82" applyFont="1" applyFill="1" applyBorder="1" applyAlignment="1">
      <alignment horizontal="left" vertical="center" wrapText="1"/>
    </xf>
    <xf numFmtId="164" fontId="2" fillId="0" borderId="40" xfId="82" applyNumberFormat="1" applyFont="1" applyFill="1" applyBorder="1" applyAlignment="1">
      <alignment wrapText="1"/>
    </xf>
    <xf numFmtId="0" fontId="5" fillId="0" borderId="31" xfId="0" applyFont="1" applyBorder="1" applyAlignment="1">
      <alignment horizontal="left" wrapText="1" indent="1"/>
    </xf>
    <xf numFmtId="0" fontId="2" fillId="0" borderId="31" xfId="0" applyFont="1" applyBorder="1" applyAlignment="1">
      <alignment horizontal="left" wrapText="1" indent="4"/>
    </xf>
    <xf numFmtId="0" fontId="1" fillId="0" borderId="0" xfId="82" applyFont="1" applyFill="1"/>
    <xf numFmtId="164" fontId="5" fillId="0" borderId="0" xfId="0" applyNumberFormat="1" applyFont="1" applyAlignment="1">
      <alignment horizontal="center" wrapText="1"/>
    </xf>
    <xf numFmtId="164" fontId="2" fillId="0" borderId="33" xfId="80" applyNumberFormat="1" applyFont="1" applyFill="1" applyBorder="1" applyAlignment="1">
      <alignment wrapText="1"/>
    </xf>
    <xf numFmtId="167" fontId="2" fillId="0" borderId="23" xfId="80" applyNumberFormat="1" applyFont="1" applyFill="1" applyBorder="1" applyAlignment="1">
      <alignment wrapText="1"/>
    </xf>
    <xf numFmtId="164" fontId="2" fillId="0" borderId="0" xfId="0" applyNumberFormat="1" applyFont="1" applyFill="1" applyAlignment="1">
      <alignment wrapText="1"/>
    </xf>
    <xf numFmtId="164" fontId="2" fillId="0" borderId="0" xfId="0" applyNumberFormat="1" applyFont="1" applyFill="1"/>
    <xf numFmtId="0" fontId="6" fillId="0" borderId="0" xfId="79" applyFont="1" applyFill="1" applyBorder="1" applyAlignment="1">
      <alignment horizontal="left" vertical="top" wrapText="1"/>
    </xf>
    <xf numFmtId="3" fontId="42" fillId="0" borderId="30" xfId="132" applyNumberFormat="1" applyFont="1" applyBorder="1">
      <alignment horizontal="right"/>
    </xf>
    <xf numFmtId="3" fontId="42" fillId="0" borderId="27" xfId="132" applyNumberFormat="1" applyFont="1" applyBorder="1">
      <alignment horizontal="right"/>
    </xf>
    <xf numFmtId="0" fontId="2" fillId="0" borderId="13" xfId="79" applyFont="1" applyFill="1" applyBorder="1" applyAlignment="1">
      <alignment vertical="center" wrapText="1"/>
    </xf>
    <xf numFmtId="0" fontId="6" fillId="0" borderId="38" xfId="57" applyFont="1" applyFill="1" applyBorder="1" applyAlignment="1">
      <alignment vertical="center" wrapText="1"/>
    </xf>
    <xf numFmtId="0" fontId="5" fillId="0" borderId="42" xfId="57" applyFont="1" applyFill="1" applyBorder="1" applyAlignment="1">
      <alignment vertical="center"/>
    </xf>
    <xf numFmtId="0" fontId="2" fillId="0" borderId="31" xfId="79" applyFont="1" applyFill="1" applyBorder="1" applyAlignment="1">
      <alignment vertical="center" wrapText="1"/>
    </xf>
    <xf numFmtId="0" fontId="5" fillId="0" borderId="0" xfId="0" applyFont="1" applyAlignment="1">
      <alignment vertical="center"/>
    </xf>
    <xf numFmtId="49" fontId="1" fillId="0" borderId="0" xfId="0" applyNumberFormat="1" applyFont="1" applyFill="1" applyAlignment="1">
      <alignment wrapText="1"/>
    </xf>
    <xf numFmtId="0" fontId="28" fillId="0" borderId="20" xfId="0" applyFont="1" applyBorder="1" applyAlignment="1">
      <alignment wrapText="1"/>
    </xf>
    <xf numFmtId="0" fontId="5" fillId="0" borderId="13" xfId="0" applyFont="1" applyBorder="1" applyAlignment="1">
      <alignment horizontal="left" wrapText="1"/>
    </xf>
    <xf numFmtId="3" fontId="2" fillId="0" borderId="27" xfId="0" applyNumberFormat="1" applyFont="1" applyFill="1" applyBorder="1"/>
    <xf numFmtId="0" fontId="3" fillId="0" borderId="0" xfId="57" applyFont="1" applyAlignment="1">
      <alignment vertical="top"/>
    </xf>
    <xf numFmtId="3" fontId="2" fillId="49" borderId="23" xfId="0" applyNumberFormat="1" applyFont="1" applyFill="1" applyBorder="1" applyAlignment="1"/>
    <xf numFmtId="0" fontId="2" fillId="0" borderId="13" xfId="116" quotePrefix="1" applyBorder="1" applyAlignment="1">
      <alignment horizontal="left" wrapText="1" indent="3" shrinkToFit="1"/>
    </xf>
    <xf numFmtId="0" fontId="2" fillId="0" borderId="13" xfId="118" quotePrefix="1" applyBorder="1" applyAlignment="1">
      <alignment horizontal="left" vertical="center" wrapText="1" indent="4" shrinkToFit="1"/>
    </xf>
    <xf numFmtId="0" fontId="2" fillId="0" borderId="13" xfId="120" quotePrefix="1" applyBorder="1" applyAlignment="1">
      <alignment horizontal="left" vertical="center" wrapText="1" indent="5" shrinkToFit="1"/>
    </xf>
    <xf numFmtId="0" fontId="2" fillId="0" borderId="13" xfId="120" quotePrefix="1" applyBorder="1" applyAlignment="1">
      <alignment horizontal="left" vertical="center" wrapText="1" indent="6" shrinkToFit="1"/>
    </xf>
    <xf numFmtId="3" fontId="2" fillId="0" borderId="0" xfId="0" applyNumberFormat="1" applyFont="1"/>
    <xf numFmtId="164" fontId="2" fillId="0" borderId="0" xfId="0" applyNumberFormat="1" applyFont="1" applyBorder="1" applyAlignment="1">
      <alignment horizontal="center" vertical="center" wrapText="1"/>
    </xf>
    <xf numFmtId="164" fontId="2" fillId="0" borderId="0" xfId="0" applyNumberFormat="1" applyFont="1" applyBorder="1" applyAlignment="1">
      <alignment horizontal="center" vertical="center"/>
    </xf>
    <xf numFmtId="0" fontId="3" fillId="0" borderId="0" xfId="82" applyFont="1" applyFill="1" applyAlignment="1">
      <alignment horizontal="center" vertical="center"/>
    </xf>
    <xf numFmtId="164" fontId="2" fillId="0" borderId="39" xfId="0" applyNumberFormat="1" applyFont="1" applyBorder="1" applyAlignment="1">
      <alignment horizontal="center" vertical="center" wrapText="1"/>
    </xf>
    <xf numFmtId="164" fontId="2" fillId="0" borderId="23" xfId="0" applyNumberFormat="1" applyFont="1" applyBorder="1" applyAlignment="1">
      <alignment horizontal="center" vertical="center" wrapText="1"/>
    </xf>
    <xf numFmtId="164" fontId="2" fillId="0" borderId="36" xfId="0" applyNumberFormat="1" applyFont="1" applyBorder="1" applyAlignment="1">
      <alignment horizontal="center" vertical="center" wrapText="1"/>
    </xf>
    <xf numFmtId="0" fontId="5" fillId="0" borderId="0" xfId="82" applyFont="1" applyFill="1" applyAlignment="1">
      <alignment horizontal="center"/>
    </xf>
    <xf numFmtId="0" fontId="5" fillId="0" borderId="31" xfId="114" quotePrefix="1" applyFont="1" applyBorder="1" applyAlignment="1">
      <alignment vertical="center" wrapText="1" shrinkToFit="1"/>
    </xf>
    <xf numFmtId="164" fontId="5" fillId="0" borderId="23" xfId="82" applyNumberFormat="1" applyFont="1" applyFill="1" applyBorder="1" applyAlignment="1">
      <alignment horizontal="right" wrapText="1"/>
    </xf>
    <xf numFmtId="164" fontId="5" fillId="0" borderId="36" xfId="82" applyNumberFormat="1" applyFont="1" applyFill="1" applyBorder="1" applyAlignment="1">
      <alignment horizontal="right" wrapText="1"/>
    </xf>
    <xf numFmtId="0" fontId="5" fillId="0" borderId="0" xfId="82" applyFont="1" applyFill="1"/>
    <xf numFmtId="0" fontId="1" fillId="0" borderId="31" xfId="116" quotePrefix="1" applyFont="1" applyBorder="1" applyAlignment="1">
      <alignment wrapText="1" shrinkToFit="1"/>
    </xf>
    <xf numFmtId="164" fontId="1" fillId="0" borderId="36" xfId="82" applyNumberFormat="1" applyFont="1" applyFill="1" applyBorder="1" applyAlignment="1">
      <alignment horizontal="right" wrapText="1"/>
    </xf>
    <xf numFmtId="0" fontId="1" fillId="0" borderId="31" xfId="118" quotePrefix="1" applyFont="1" applyBorder="1" applyAlignment="1">
      <alignment vertical="center" wrapText="1" shrinkToFit="1"/>
    </xf>
    <xf numFmtId="0" fontId="1" fillId="0" borderId="31" xfId="120" quotePrefix="1" applyFont="1" applyBorder="1" applyAlignment="1">
      <alignment vertical="center" wrapText="1" shrinkToFit="1"/>
    </xf>
    <xf numFmtId="164" fontId="2" fillId="0" borderId="0" xfId="80" applyNumberFormat="1" applyFont="1" applyFill="1" applyBorder="1" applyAlignment="1">
      <alignment horizontal="left" vertical="top" wrapText="1"/>
    </xf>
    <xf numFmtId="0" fontId="5" fillId="0" borderId="0" xfId="82" applyFont="1" applyFill="1" applyAlignment="1">
      <alignment horizontal="center" vertical="center"/>
    </xf>
    <xf numFmtId="3" fontId="2" fillId="0" borderId="23" xfId="0" applyNumberFormat="1" applyFont="1" applyFill="1" applyBorder="1" applyAlignment="1">
      <alignment horizontal="right" vertical="center"/>
    </xf>
    <xf numFmtId="3" fontId="2" fillId="0" borderId="24" xfId="0" applyNumberFormat="1" applyFont="1" applyFill="1" applyBorder="1" applyAlignment="1">
      <alignment horizontal="right" vertical="center"/>
    </xf>
    <xf numFmtId="3" fontId="5" fillId="0" borderId="23" xfId="0" applyNumberFormat="1" applyFont="1" applyFill="1" applyBorder="1" applyAlignment="1">
      <alignment horizontal="right" vertical="center"/>
    </xf>
    <xf numFmtId="3" fontId="5" fillId="0" borderId="24" xfId="0" applyNumberFormat="1" applyFont="1" applyFill="1" applyBorder="1" applyAlignment="1">
      <alignment horizontal="right" vertical="center"/>
    </xf>
    <xf numFmtId="0" fontId="5" fillId="0" borderId="13" xfId="114" quotePrefix="1" applyFont="1" applyBorder="1" applyAlignment="1">
      <alignment horizontal="left" vertical="center" wrapText="1" indent="2" shrinkToFit="1"/>
    </xf>
    <xf numFmtId="0" fontId="1" fillId="0" borderId="0" xfId="80" applyFont="1" applyFill="1" applyAlignment="1">
      <alignment horizontal="center" vertical="top"/>
    </xf>
    <xf numFmtId="0" fontId="1" fillId="0" borderId="0" xfId="79" applyFont="1" applyFill="1" applyBorder="1" applyAlignment="1">
      <alignment wrapText="1"/>
    </xf>
    <xf numFmtId="0" fontId="2" fillId="0" borderId="0" xfId="0" applyFont="1" applyAlignment="1">
      <alignment wrapText="1"/>
    </xf>
    <xf numFmtId="0" fontId="29" fillId="0" borderId="0" xfId="57"/>
    <xf numFmtId="0" fontId="1" fillId="0" borderId="0" xfId="80" applyFont="1" applyFill="1" applyAlignment="1">
      <alignment vertical="top" wrapText="1"/>
    </xf>
    <xf numFmtId="0" fontId="2" fillId="0" borderId="0" xfId="80" applyFont="1" applyFill="1" applyAlignment="1">
      <alignment vertical="top" wrapText="1"/>
    </xf>
    <xf numFmtId="0" fontId="2" fillId="0" borderId="0" xfId="0" applyFont="1" applyAlignment="1">
      <alignment vertical="top" wrapText="1"/>
    </xf>
    <xf numFmtId="0" fontId="1" fillId="0" borderId="0" xfId="0" applyFont="1" applyAlignment="1">
      <alignment vertical="top" wrapText="1"/>
    </xf>
    <xf numFmtId="0" fontId="2" fillId="0" borderId="0" xfId="0" applyFont="1" applyAlignment="1">
      <alignment horizontal="center" vertical="top"/>
    </xf>
    <xf numFmtId="0" fontId="30" fillId="0" borderId="0" xfId="0" applyFont="1" applyAlignment="1">
      <alignment horizontal="center" vertical="center"/>
    </xf>
    <xf numFmtId="164" fontId="5" fillId="0" borderId="44" xfId="0" applyNumberFormat="1" applyFont="1" applyBorder="1" applyAlignment="1">
      <alignment horizontal="left" wrapText="1"/>
    </xf>
    <xf numFmtId="0" fontId="2" fillId="0" borderId="44" xfId="0" applyFont="1" applyBorder="1"/>
    <xf numFmtId="164" fontId="2" fillId="0" borderId="23" xfId="83" applyNumberFormat="1" applyFont="1" applyFill="1" applyBorder="1" applyAlignment="1">
      <alignment horizontal="right" wrapText="1"/>
    </xf>
    <xf numFmtId="164" fontId="2" fillId="0" borderId="13" xfId="83" applyNumberFormat="1" applyFont="1" applyFill="1" applyBorder="1" applyAlignment="1">
      <alignment wrapText="1"/>
    </xf>
    <xf numFmtId="3" fontId="5" fillId="0" borderId="23" xfId="0" applyNumberFormat="1" applyFont="1" applyFill="1" applyBorder="1" applyAlignment="1">
      <alignment vertical="top"/>
    </xf>
    <xf numFmtId="3" fontId="2" fillId="0" borderId="23" xfId="0" applyNumberFormat="1" applyFont="1" applyFill="1" applyBorder="1" applyAlignment="1">
      <alignment vertical="top"/>
    </xf>
    <xf numFmtId="3" fontId="2" fillId="0" borderId="27" xfId="0" applyNumberFormat="1" applyFont="1" applyFill="1" applyBorder="1" applyAlignment="1">
      <alignment vertical="top"/>
    </xf>
    <xf numFmtId="0" fontId="1" fillId="0" borderId="0" xfId="0" applyFont="1" applyAlignment="1">
      <alignment horizontal="center" vertical="top"/>
    </xf>
    <xf numFmtId="0" fontId="5" fillId="0" borderId="13" xfId="0" applyFont="1" applyBorder="1" applyAlignment="1">
      <alignment horizontal="left" vertical="center" wrapText="1"/>
    </xf>
    <xf numFmtId="0" fontId="2" fillId="0" borderId="24" xfId="0" applyFont="1" applyBorder="1" applyAlignment="1">
      <alignment vertical="center"/>
    </xf>
    <xf numFmtId="0" fontId="2" fillId="0" borderId="13" xfId="0" applyFont="1" applyFill="1" applyBorder="1" applyAlignment="1">
      <alignment vertical="center" wrapText="1"/>
    </xf>
    <xf numFmtId="3" fontId="3" fillId="0" borderId="0" xfId="80" applyNumberFormat="1" applyFont="1" applyFill="1" applyAlignment="1">
      <alignment horizontal="center" vertical="top"/>
    </xf>
    <xf numFmtId="164" fontId="3" fillId="51" borderId="0" xfId="80" applyNumberFormat="1" applyFont="1" applyFill="1" applyAlignment="1">
      <alignment wrapText="1"/>
    </xf>
    <xf numFmtId="0" fontId="3" fillId="51" borderId="0" xfId="79" applyFont="1" applyFill="1" applyBorder="1" applyAlignment="1">
      <alignment horizontal="left" vertical="top" wrapText="1"/>
    </xf>
    <xf numFmtId="164" fontId="3" fillId="51" borderId="0" xfId="0" applyNumberFormat="1" applyFont="1" applyFill="1" applyAlignment="1">
      <alignment vertical="top" wrapText="1"/>
    </xf>
    <xf numFmtId="164" fontId="3" fillId="51" borderId="0" xfId="57" applyNumberFormat="1" applyFont="1" applyFill="1" applyAlignment="1">
      <alignment vertical="top" wrapText="1"/>
    </xf>
    <xf numFmtId="0" fontId="3" fillId="51" borderId="0" xfId="81" applyFont="1" applyFill="1"/>
    <xf numFmtId="164" fontId="5" fillId="51" borderId="0" xfId="0" applyNumberFormat="1" applyFont="1" applyFill="1" applyBorder="1" applyAlignment="1">
      <alignment horizontal="left" vertical="center"/>
    </xf>
    <xf numFmtId="0" fontId="6" fillId="0" borderId="48" xfId="57" applyFont="1" applyFill="1" applyBorder="1" applyAlignment="1">
      <alignment vertical="center" wrapText="1"/>
    </xf>
    <xf numFmtId="164" fontId="2" fillId="0" borderId="49" xfId="0" applyNumberFormat="1" applyFont="1" applyBorder="1" applyAlignment="1">
      <alignment horizontal="center" vertical="center" wrapText="1"/>
    </xf>
    <xf numFmtId="164" fontId="2" fillId="0" borderId="50" xfId="0" applyNumberFormat="1" applyFont="1" applyBorder="1" applyAlignment="1">
      <alignment horizontal="center" vertical="center" wrapText="1"/>
    </xf>
    <xf numFmtId="0" fontId="3" fillId="51" borderId="0" xfId="0" applyFont="1" applyFill="1" applyAlignment="1">
      <alignment horizontal="left" vertical="top"/>
    </xf>
    <xf numFmtId="0" fontId="5" fillId="0" borderId="33" xfId="79" applyFont="1" applyFill="1" applyBorder="1" applyAlignment="1">
      <alignment vertical="top" wrapText="1"/>
    </xf>
    <xf numFmtId="0" fontId="2" fillId="0" borderId="33" xfId="79" applyFont="1" applyFill="1" applyBorder="1" applyAlignment="1">
      <alignment vertical="top" wrapText="1"/>
    </xf>
    <xf numFmtId="0" fontId="5" fillId="0" borderId="0" xfId="82" applyFont="1" applyAlignment="1">
      <alignment horizontal="center"/>
    </xf>
    <xf numFmtId="0" fontId="5" fillId="0" borderId="0" xfId="0" applyFont="1" applyBorder="1" applyAlignment="1">
      <alignment horizontal="center" vertical="top"/>
    </xf>
    <xf numFmtId="0" fontId="2" fillId="0" borderId="0" xfId="82" applyFont="1" applyAlignment="1">
      <alignment horizontal="center"/>
    </xf>
    <xf numFmtId="0" fontId="1" fillId="0" borderId="0" xfId="82" applyFont="1" applyAlignment="1">
      <alignment horizontal="center"/>
    </xf>
    <xf numFmtId="164" fontId="3" fillId="51" borderId="0" xfId="80" applyNumberFormat="1" applyFont="1" applyFill="1" applyAlignment="1">
      <alignment vertical="top" wrapText="1"/>
    </xf>
    <xf numFmtId="0" fontId="3" fillId="51" borderId="0" xfId="0" applyFont="1" applyFill="1"/>
    <xf numFmtId="0" fontId="2" fillId="0" borderId="13" xfId="0" applyFont="1" applyBorder="1" applyAlignment="1">
      <alignment vertical="center" wrapText="1"/>
    </xf>
    <xf numFmtId="0" fontId="5" fillId="0" borderId="13" xfId="0" applyFont="1" applyBorder="1" applyAlignment="1">
      <alignment vertical="center" wrapText="1"/>
    </xf>
    <xf numFmtId="0" fontId="5" fillId="0" borderId="13" xfId="79" applyFont="1" applyFill="1" applyBorder="1" applyAlignment="1">
      <alignment horizontal="left" vertical="top" wrapText="1"/>
    </xf>
    <xf numFmtId="3" fontId="2" fillId="0" borderId="24" xfId="0" applyNumberFormat="1" applyFont="1" applyBorder="1" applyAlignment="1">
      <alignment horizontal="right" vertical="center"/>
    </xf>
    <xf numFmtId="0" fontId="2" fillId="0" borderId="0" xfId="0" applyFont="1" applyAlignment="1"/>
    <xf numFmtId="164" fontId="5" fillId="51" borderId="0" xfId="0" applyNumberFormat="1" applyFont="1" applyFill="1" applyBorder="1" applyAlignment="1">
      <alignment horizontal="left" wrapText="1"/>
    </xf>
    <xf numFmtId="164" fontId="5" fillId="51" borderId="0" xfId="0" applyNumberFormat="1" applyFont="1" applyFill="1" applyBorder="1" applyAlignment="1">
      <alignment horizontal="left" vertical="top" wrapText="1"/>
    </xf>
    <xf numFmtId="3" fontId="5" fillId="0" borderId="35" xfId="0" applyNumberFormat="1" applyFont="1" applyFill="1" applyBorder="1" applyAlignment="1"/>
    <xf numFmtId="3" fontId="2" fillId="0" borderId="24" xfId="0" applyNumberFormat="1" applyFont="1" applyFill="1" applyBorder="1" applyAlignment="1"/>
    <xf numFmtId="3" fontId="5" fillId="0" borderId="24" xfId="0" applyNumberFormat="1" applyFont="1" applyFill="1" applyBorder="1" applyAlignment="1"/>
    <xf numFmtId="3" fontId="2" fillId="0" borderId="27" xfId="0" applyNumberFormat="1" applyFont="1" applyFill="1" applyBorder="1" applyAlignment="1"/>
    <xf numFmtId="3" fontId="2" fillId="0" borderId="30" xfId="0" applyNumberFormat="1" applyFont="1" applyFill="1" applyBorder="1" applyAlignment="1"/>
    <xf numFmtId="164" fontId="5" fillId="0" borderId="13" xfId="83" applyNumberFormat="1" applyFont="1" applyFill="1" applyBorder="1" applyAlignment="1">
      <alignment wrapText="1"/>
    </xf>
    <xf numFmtId="3" fontId="2" fillId="0" borderId="24" xfId="57" applyNumberFormat="1" applyFont="1" applyFill="1" applyBorder="1" applyAlignment="1"/>
    <xf numFmtId="3" fontId="5" fillId="0" borderId="24" xfId="57" applyNumberFormat="1" applyFont="1" applyFill="1" applyBorder="1" applyAlignment="1"/>
    <xf numFmtId="0" fontId="2" fillId="51" borderId="0" xfId="79" applyFont="1" applyFill="1" applyBorder="1" applyAlignment="1">
      <alignment vertical="top" wrapText="1"/>
    </xf>
    <xf numFmtId="0" fontId="3" fillId="51" borderId="0" xfId="74" applyFont="1" applyFill="1" applyBorder="1" applyAlignment="1">
      <alignment vertical="top"/>
    </xf>
    <xf numFmtId="164" fontId="2" fillId="0" borderId="0" xfId="74" applyNumberFormat="1" applyFont="1" applyBorder="1" applyAlignment="1">
      <alignment vertical="top" wrapText="1"/>
    </xf>
    <xf numFmtId="164" fontId="2" fillId="0" borderId="23" xfId="82" applyNumberFormat="1" applyFont="1" applyFill="1" applyBorder="1" applyAlignment="1">
      <alignment wrapText="1"/>
    </xf>
    <xf numFmtId="3" fontId="5" fillId="0" borderId="36" xfId="0" applyNumberFormat="1" applyFont="1" applyFill="1" applyBorder="1" applyAlignment="1"/>
    <xf numFmtId="164" fontId="2" fillId="0" borderId="23" xfId="82" applyNumberFormat="1" applyFont="1" applyBorder="1" applyAlignment="1"/>
    <xf numFmtId="164" fontId="2" fillId="0" borderId="36" xfId="82" applyNumberFormat="1" applyFont="1" applyBorder="1" applyAlignment="1"/>
    <xf numFmtId="3" fontId="2" fillId="0" borderId="36" xfId="0" applyNumberFormat="1" applyFont="1" applyFill="1" applyBorder="1" applyAlignment="1"/>
    <xf numFmtId="164" fontId="30" fillId="0" borderId="0" xfId="80" applyNumberFormat="1" applyFont="1" applyFill="1" applyBorder="1" applyAlignment="1">
      <alignment vertical="center" wrapText="1"/>
    </xf>
    <xf numFmtId="0" fontId="1" fillId="0" borderId="23" xfId="82" applyFont="1" applyBorder="1" applyAlignment="1"/>
    <xf numFmtId="0" fontId="1" fillId="0" borderId="0" xfId="82" applyFont="1" applyBorder="1" applyAlignment="1"/>
    <xf numFmtId="164" fontId="5" fillId="0" borderId="36" xfId="82" applyNumberFormat="1" applyFont="1" applyBorder="1" applyAlignment="1"/>
    <xf numFmtId="164" fontId="5" fillId="0" borderId="46" xfId="82" applyNumberFormat="1" applyFont="1" applyBorder="1" applyAlignment="1"/>
    <xf numFmtId="164" fontId="2" fillId="0" borderId="46" xfId="82" applyNumberFormat="1" applyFont="1" applyBorder="1" applyAlignment="1"/>
    <xf numFmtId="3" fontId="2" fillId="0" borderId="46" xfId="0" applyNumberFormat="1" applyFont="1" applyFill="1" applyBorder="1" applyAlignment="1"/>
    <xf numFmtId="164" fontId="2" fillId="0" borderId="0" xfId="74" applyNumberFormat="1" applyFont="1" applyBorder="1" applyAlignment="1">
      <alignment vertical="top"/>
    </xf>
    <xf numFmtId="0" fontId="3" fillId="0" borderId="0" xfId="0" applyFont="1" applyAlignment="1">
      <alignment horizontal="center" wrapText="1"/>
    </xf>
    <xf numFmtId="0" fontId="1" fillId="0" borderId="0" xfId="57" applyFont="1" applyBorder="1" applyAlignment="1">
      <alignment vertical="top"/>
    </xf>
    <xf numFmtId="0" fontId="1" fillId="0" borderId="0" xfId="80" applyFont="1" applyFill="1" applyBorder="1" applyAlignment="1">
      <alignment vertical="top"/>
    </xf>
    <xf numFmtId="0" fontId="5" fillId="0" borderId="0" xfId="57" applyFont="1" applyFill="1" applyBorder="1" applyAlignment="1">
      <alignment vertical="top" wrapText="1"/>
    </xf>
    <xf numFmtId="0" fontId="2" fillId="0" borderId="0" xfId="57" applyFont="1" applyAlignment="1">
      <alignment vertical="top" wrapText="1"/>
    </xf>
    <xf numFmtId="0" fontId="2" fillId="0" borderId="13" xfId="0" applyFont="1" applyBorder="1"/>
    <xf numFmtId="164" fontId="51" fillId="0" borderId="0" xfId="57" applyNumberFormat="1" applyFont="1" applyFill="1" applyAlignment="1">
      <alignment horizontal="center" vertical="top" wrapText="1"/>
    </xf>
    <xf numFmtId="164" fontId="31" fillId="0" borderId="15" xfId="57" applyNumberFormat="1" applyFont="1" applyFill="1" applyBorder="1" applyAlignment="1">
      <alignment vertical="top" wrapText="1"/>
    </xf>
    <xf numFmtId="164" fontId="31" fillId="0" borderId="16" xfId="142" applyNumberFormat="1" applyFont="1" applyBorder="1" applyAlignment="1">
      <alignment horizontal="center" vertical="top" wrapText="1"/>
    </xf>
    <xf numFmtId="164" fontId="31" fillId="0" borderId="0" xfId="57" applyNumberFormat="1" applyFont="1" applyFill="1" applyAlignment="1">
      <alignment vertical="top" wrapText="1"/>
    </xf>
    <xf numFmtId="0" fontId="31" fillId="0" borderId="0" xfId="57" applyFont="1" applyFill="1" applyAlignment="1">
      <alignment wrapText="1"/>
    </xf>
    <xf numFmtId="0" fontId="37" fillId="54" borderId="13" xfId="136" applyNumberFormat="1" applyFont="1" applyFill="1" applyBorder="1" applyAlignment="1">
      <alignment wrapText="1" shrinkToFit="1"/>
    </xf>
    <xf numFmtId="0" fontId="37" fillId="54" borderId="23" xfId="136" applyNumberFormat="1" applyFont="1" applyFill="1" applyBorder="1">
      <alignment horizontal="left" wrapText="1" indent="1" shrinkToFit="1"/>
    </xf>
    <xf numFmtId="164" fontId="2" fillId="54" borderId="24" xfId="80" applyNumberFormat="1" applyFont="1" applyFill="1" applyBorder="1"/>
    <xf numFmtId="0" fontId="37" fillId="0" borderId="13" xfId="134" applyNumberFormat="1" applyFont="1" applyBorder="1" applyAlignment="1">
      <alignment horizontal="left" wrapText="1" indent="2" shrinkToFit="1"/>
    </xf>
    <xf numFmtId="164" fontId="2" fillId="0" borderId="0" xfId="0" applyNumberFormat="1" applyFont="1" applyAlignment="1">
      <alignment horizontal="center" wrapText="1"/>
    </xf>
    <xf numFmtId="0" fontId="42" fillId="0" borderId="13" xfId="134" applyNumberFormat="1" applyBorder="1" applyAlignment="1">
      <alignment horizontal="left" wrapText="1" indent="3" shrinkToFit="1"/>
    </xf>
    <xf numFmtId="0" fontId="42" fillId="0" borderId="13" xfId="134" applyNumberFormat="1" applyBorder="1" applyAlignment="1">
      <alignment horizontal="left" wrapText="1" indent="4" shrinkToFit="1"/>
    </xf>
    <xf numFmtId="0" fontId="37" fillId="0" borderId="51" xfId="134" applyNumberFormat="1" applyFont="1" applyBorder="1" applyAlignment="1">
      <alignment horizontal="left" wrapText="1" indent="2" shrinkToFit="1"/>
    </xf>
    <xf numFmtId="0" fontId="42" fillId="0" borderId="51" xfId="134" applyNumberFormat="1" applyFont="1" applyBorder="1" applyAlignment="1">
      <alignment horizontal="left" wrapText="1" indent="3" shrinkToFit="1"/>
    </xf>
    <xf numFmtId="0" fontId="42" fillId="0" borderId="51" xfId="134" applyNumberFormat="1" applyFont="1" applyBorder="1" applyAlignment="1">
      <alignment horizontal="left" wrapText="1" indent="4" shrinkToFit="1"/>
    </xf>
    <xf numFmtId="0" fontId="42" fillId="0" borderId="13" xfId="134" applyNumberFormat="1" applyFont="1" applyBorder="1" applyAlignment="1">
      <alignment horizontal="left" wrapText="1" indent="5" shrinkToFit="1"/>
    </xf>
    <xf numFmtId="0" fontId="42" fillId="0" borderId="13" xfId="134" applyNumberFormat="1" applyFont="1" applyBorder="1" applyAlignment="1">
      <alignment horizontal="left" wrapText="1" indent="6" shrinkToFit="1"/>
    </xf>
    <xf numFmtId="0" fontId="42" fillId="0" borderId="13" xfId="134" applyNumberFormat="1" applyFont="1" applyBorder="1" applyAlignment="1">
      <alignment horizontal="left" wrapText="1" indent="4" shrinkToFit="1"/>
    </xf>
    <xf numFmtId="0" fontId="42" fillId="0" borderId="13" xfId="134" applyNumberFormat="1" applyFont="1" applyBorder="1" applyAlignment="1">
      <alignment horizontal="left" wrapText="1" indent="3" shrinkToFit="1"/>
    </xf>
    <xf numFmtId="0" fontId="42" fillId="0" borderId="29" xfId="134" applyNumberFormat="1" applyFont="1" applyBorder="1" applyAlignment="1">
      <alignment horizontal="left" wrapText="1" indent="4" shrinkToFit="1"/>
    </xf>
    <xf numFmtId="0" fontId="2" fillId="0" borderId="0" xfId="79" applyFont="1" applyFill="1" applyBorder="1" applyAlignment="1">
      <alignment horizontal="justify" vertical="top" wrapText="1"/>
    </xf>
    <xf numFmtId="164" fontId="5" fillId="0" borderId="0" xfId="0" applyNumberFormat="1" applyFont="1" applyAlignment="1">
      <alignment horizontal="center"/>
    </xf>
    <xf numFmtId="0" fontId="2" fillId="0" borderId="0" xfId="79" applyFont="1" applyFill="1" applyBorder="1" applyAlignment="1">
      <alignment horizontal="left" vertical="top"/>
    </xf>
    <xf numFmtId="0" fontId="2" fillId="0" borderId="0" xfId="79" applyFont="1" applyFill="1" applyBorder="1" applyAlignment="1">
      <alignment horizontal="justify" vertical="top"/>
    </xf>
    <xf numFmtId="0" fontId="28" fillId="0" borderId="28" xfId="0" applyFont="1" applyBorder="1" applyAlignment="1">
      <alignment vertical="center"/>
    </xf>
    <xf numFmtId="0" fontId="6" fillId="0" borderId="22" xfId="0" applyFont="1" applyBorder="1" applyAlignment="1">
      <alignment vertical="center" wrapText="1"/>
    </xf>
    <xf numFmtId="0" fontId="2" fillId="0" borderId="23" xfId="0" applyFont="1" applyBorder="1" applyAlignment="1">
      <alignment horizontal="right" vertical="center" wrapText="1"/>
    </xf>
    <xf numFmtId="0" fontId="2" fillId="0" borderId="24" xfId="0" applyFont="1" applyBorder="1" applyAlignment="1">
      <alignment vertical="center" wrapText="1"/>
    </xf>
    <xf numFmtId="0" fontId="84" fillId="0" borderId="13" xfId="0" applyFont="1" applyBorder="1" applyAlignment="1">
      <alignment vertical="center" wrapText="1"/>
    </xf>
    <xf numFmtId="3" fontId="37" fillId="0" borderId="23" xfId="134" applyNumberFormat="1" applyFont="1" applyBorder="1">
      <alignment horizontal="left" wrapText="1" indent="1" shrinkToFit="1"/>
    </xf>
    <xf numFmtId="0" fontId="85" fillId="0" borderId="13" xfId="0" applyFont="1" applyBorder="1" applyAlignment="1">
      <alignment vertical="center" wrapText="1"/>
    </xf>
    <xf numFmtId="3" fontId="37" fillId="0" borderId="23" xfId="134" applyNumberFormat="1" applyFont="1" applyBorder="1" applyAlignment="1">
      <alignment wrapText="1" shrinkToFit="1"/>
    </xf>
    <xf numFmtId="3" fontId="37" fillId="0" borderId="24" xfId="134" applyNumberFormat="1" applyFont="1" applyBorder="1" applyAlignment="1">
      <alignment wrapText="1" shrinkToFit="1"/>
    </xf>
    <xf numFmtId="3" fontId="42" fillId="0" borderId="23" xfId="134" applyNumberFormat="1" applyBorder="1" applyAlignment="1">
      <alignment wrapText="1" shrinkToFit="1"/>
    </xf>
    <xf numFmtId="3" fontId="42" fillId="0" borderId="24" xfId="134" applyNumberFormat="1" applyBorder="1" applyAlignment="1">
      <alignment wrapText="1" shrinkToFit="1"/>
    </xf>
    <xf numFmtId="0" fontId="42" fillId="0" borderId="13" xfId="134" applyNumberFormat="1" applyBorder="1" applyAlignment="1">
      <alignment horizontal="left" wrapText="1" indent="5" shrinkToFit="1"/>
    </xf>
    <xf numFmtId="0" fontId="42" fillId="0" borderId="13" xfId="134" applyNumberFormat="1" applyBorder="1" applyAlignment="1">
      <alignment horizontal="left" wrapText="1" indent="6" shrinkToFit="1"/>
    </xf>
    <xf numFmtId="3" fontId="42" fillId="0" borderId="23" xfId="134" applyNumberFormat="1" applyFont="1" applyBorder="1" applyAlignment="1">
      <alignment wrapText="1" shrinkToFit="1"/>
    </xf>
    <xf numFmtId="3" fontId="42" fillId="0" borderId="24" xfId="134" applyNumberFormat="1" applyFont="1" applyBorder="1" applyAlignment="1">
      <alignment wrapText="1" shrinkToFit="1"/>
    </xf>
    <xf numFmtId="0" fontId="5" fillId="0" borderId="0" xfId="0" applyFont="1"/>
    <xf numFmtId="0" fontId="5" fillId="0" borderId="0" xfId="57" applyFont="1" applyFill="1" applyAlignment="1">
      <alignment vertical="top"/>
    </xf>
    <xf numFmtId="0" fontId="42" fillId="0" borderId="13" xfId="134" applyNumberFormat="1" applyBorder="1" applyAlignment="1">
      <alignment horizontal="left" wrapText="1" indent="7" shrinkToFit="1"/>
    </xf>
    <xf numFmtId="0" fontId="42" fillId="0" borderId="14" xfId="134" applyNumberFormat="1" applyBorder="1" applyAlignment="1">
      <alignment horizontal="left" wrapText="1" indent="3" shrinkToFit="1"/>
    </xf>
    <xf numFmtId="3" fontId="42" fillId="0" borderId="52" xfId="134" applyNumberFormat="1" applyFont="1" applyBorder="1" applyAlignment="1">
      <alignment wrapText="1" shrinkToFit="1"/>
    </xf>
    <xf numFmtId="3" fontId="42" fillId="0" borderId="30" xfId="134" applyNumberFormat="1" applyFont="1" applyBorder="1" applyAlignment="1">
      <alignment wrapText="1" shrinkToFit="1"/>
    </xf>
    <xf numFmtId="0" fontId="6" fillId="0" borderId="0" xfId="79" applyFont="1" applyFill="1" applyBorder="1" applyAlignment="1">
      <alignment horizontal="justify" vertical="top" wrapText="1"/>
    </xf>
    <xf numFmtId="0" fontId="6" fillId="0" borderId="20" xfId="0" applyFont="1" applyBorder="1" applyAlignment="1">
      <alignment vertical="center"/>
    </xf>
    <xf numFmtId="0" fontId="5" fillId="0" borderId="28" xfId="0" applyFont="1" applyBorder="1" applyAlignment="1">
      <alignment vertical="center"/>
    </xf>
    <xf numFmtId="0" fontId="2" fillId="0" borderId="22" xfId="0" applyFont="1" applyBorder="1" applyAlignment="1">
      <alignment vertical="center" wrapText="1"/>
    </xf>
    <xf numFmtId="0" fontId="5" fillId="54" borderId="13" xfId="0" applyFont="1" applyFill="1" applyBorder="1" applyAlignment="1">
      <alignment vertical="center" wrapText="1"/>
    </xf>
    <xf numFmtId="0" fontId="5" fillId="54" borderId="23" xfId="0" applyFont="1" applyFill="1" applyBorder="1" applyAlignment="1">
      <alignment horizontal="right" vertical="center" wrapText="1"/>
    </xf>
    <xf numFmtId="0" fontId="5" fillId="54" borderId="24" xfId="0" applyFont="1" applyFill="1" applyBorder="1" applyAlignment="1">
      <alignment vertical="center" wrapText="1"/>
    </xf>
    <xf numFmtId="3" fontId="37" fillId="0" borderId="23" xfId="129" applyNumberFormat="1" applyFont="1" applyBorder="1">
      <alignment horizontal="right" wrapText="1" shrinkToFit="1"/>
    </xf>
    <xf numFmtId="3" fontId="42" fillId="0" borderId="23" xfId="129" applyNumberFormat="1" applyBorder="1">
      <alignment horizontal="right" wrapText="1" shrinkToFit="1"/>
    </xf>
    <xf numFmtId="0" fontId="2" fillId="0" borderId="23" xfId="0" applyFont="1" applyBorder="1" applyAlignment="1">
      <alignment horizontal="right" vertical="center"/>
    </xf>
    <xf numFmtId="0" fontId="2" fillId="0" borderId="24" xfId="0" applyFont="1" applyBorder="1" applyAlignment="1">
      <alignment horizontal="right" vertical="center"/>
    </xf>
    <xf numFmtId="164" fontId="2" fillId="0" borderId="23" xfId="0" applyNumberFormat="1" applyFont="1" applyBorder="1"/>
    <xf numFmtId="164" fontId="2" fillId="0" borderId="24" xfId="0" applyNumberFormat="1" applyFont="1" applyBorder="1"/>
    <xf numFmtId="0" fontId="2" fillId="0" borderId="23" xfId="0" applyFont="1" applyBorder="1" applyAlignment="1">
      <alignment vertical="center"/>
    </xf>
    <xf numFmtId="0" fontId="60" fillId="0" borderId="13" xfId="0" applyFont="1" applyBorder="1" applyAlignment="1">
      <alignment horizontal="center" wrapText="1"/>
    </xf>
    <xf numFmtId="0" fontId="2" fillId="0" borderId="13" xfId="0" applyFont="1" applyBorder="1" applyAlignment="1">
      <alignment horizontal="center" vertical="center" wrapText="1"/>
    </xf>
    <xf numFmtId="3" fontId="5" fillId="0" borderId="24" xfId="0" applyNumberFormat="1" applyFont="1" applyBorder="1" applyAlignment="1">
      <alignment horizontal="right" vertical="center"/>
    </xf>
    <xf numFmtId="164" fontId="2" fillId="0" borderId="34" xfId="80" applyNumberFormat="1" applyFont="1" applyFill="1" applyBorder="1"/>
    <xf numFmtId="164" fontId="2" fillId="0" borderId="35" xfId="80" applyNumberFormat="1" applyFont="1" applyFill="1" applyBorder="1"/>
    <xf numFmtId="0" fontId="2" fillId="0" borderId="13" xfId="80" applyFont="1" applyFill="1" applyBorder="1" applyAlignment="1">
      <alignment horizontal="center" wrapText="1"/>
    </xf>
    <xf numFmtId="0" fontId="5" fillId="0" borderId="14" xfId="79" applyFont="1" applyFill="1" applyBorder="1" applyAlignment="1">
      <alignment horizontal="left" vertical="top" wrapText="1"/>
    </xf>
    <xf numFmtId="0" fontId="37" fillId="0" borderId="33" xfId="134" applyNumberFormat="1" applyFont="1" applyBorder="1" applyAlignment="1">
      <alignment horizontal="left" wrapText="1" indent="2" shrinkToFit="1"/>
    </xf>
    <xf numFmtId="164" fontId="2" fillId="0" borderId="29" xfId="0" applyNumberFormat="1" applyFont="1" applyBorder="1" applyAlignment="1">
      <alignment wrapText="1"/>
    </xf>
    <xf numFmtId="164" fontId="2" fillId="0" borderId="27" xfId="0" applyNumberFormat="1" applyFont="1" applyBorder="1"/>
    <xf numFmtId="164" fontId="2" fillId="0" borderId="30" xfId="0" applyNumberFormat="1" applyFont="1" applyBorder="1"/>
    <xf numFmtId="0" fontId="42" fillId="0" borderId="29" xfId="134" applyNumberFormat="1" applyBorder="1" applyAlignment="1">
      <alignment horizontal="left" wrapText="1" indent="6" shrinkToFit="1"/>
    </xf>
    <xf numFmtId="0" fontId="28" fillId="0" borderId="23" xfId="0" applyFont="1" applyBorder="1" applyAlignment="1">
      <alignment vertical="center"/>
    </xf>
    <xf numFmtId="0" fontId="6" fillId="0" borderId="23" xfId="0" applyFont="1" applyBorder="1" applyAlignment="1">
      <alignment vertical="center" wrapText="1"/>
    </xf>
    <xf numFmtId="0" fontId="85" fillId="0" borderId="31" xfId="0" applyFont="1" applyBorder="1" applyAlignment="1">
      <alignment vertical="center" wrapText="1"/>
    </xf>
    <xf numFmtId="0" fontId="37" fillId="0" borderId="31" xfId="134" applyNumberFormat="1" applyFont="1" applyBorder="1" applyAlignment="1">
      <alignment horizontal="left" wrapText="1" indent="2" shrinkToFit="1"/>
    </xf>
    <xf numFmtId="0" fontId="42" fillId="0" borderId="31" xfId="134" applyNumberFormat="1" applyBorder="1" applyAlignment="1">
      <alignment horizontal="left" wrapText="1" indent="3" shrinkToFit="1"/>
    </xf>
    <xf numFmtId="0" fontId="42" fillId="0" borderId="31" xfId="134" applyNumberFormat="1" applyBorder="1" applyAlignment="1">
      <alignment horizontal="left" wrapText="1" indent="5" shrinkToFit="1"/>
    </xf>
    <xf numFmtId="0" fontId="42" fillId="0" borderId="31" xfId="134" applyNumberFormat="1" applyBorder="1" applyAlignment="1">
      <alignment horizontal="left" wrapText="1" indent="4" shrinkToFit="1"/>
    </xf>
    <xf numFmtId="0" fontId="2" fillId="0" borderId="13" xfId="57" applyFont="1" applyFill="1" applyBorder="1" applyAlignment="1">
      <alignment vertical="top"/>
    </xf>
    <xf numFmtId="0" fontId="2" fillId="0" borderId="23" xfId="57" applyFont="1" applyFill="1" applyBorder="1" applyAlignment="1">
      <alignment vertical="top"/>
    </xf>
    <xf numFmtId="0" fontId="2" fillId="0" borderId="24" xfId="57" applyFont="1" applyFill="1" applyBorder="1" applyAlignment="1">
      <alignment vertical="top"/>
    </xf>
    <xf numFmtId="0" fontId="42" fillId="0" borderId="31" xfId="134" applyNumberFormat="1" applyBorder="1" applyAlignment="1">
      <alignment horizontal="left" wrapText="1" indent="6" shrinkToFit="1"/>
    </xf>
    <xf numFmtId="0" fontId="5" fillId="0" borderId="13" xfId="57" applyFont="1" applyFill="1" applyBorder="1" applyAlignment="1">
      <alignment vertical="top"/>
    </xf>
    <xf numFmtId="0" fontId="5" fillId="0" borderId="23" xfId="57" applyFont="1" applyFill="1" applyBorder="1" applyAlignment="1">
      <alignment vertical="top"/>
    </xf>
    <xf numFmtId="0" fontId="5" fillId="0" borderId="24" xfId="57" applyFont="1" applyFill="1" applyBorder="1" applyAlignment="1">
      <alignment vertical="top"/>
    </xf>
    <xf numFmtId="0" fontId="42" fillId="0" borderId="31" xfId="134" applyNumberFormat="1" applyBorder="1" applyAlignment="1">
      <alignment horizontal="left" wrapText="1" shrinkToFit="1"/>
    </xf>
    <xf numFmtId="0" fontId="42" fillId="0" borderId="31" xfId="134" applyNumberFormat="1" applyBorder="1" applyAlignment="1">
      <alignment horizontal="left" wrapText="1" indent="2" shrinkToFit="1"/>
    </xf>
    <xf numFmtId="0" fontId="2" fillId="0" borderId="29" xfId="57" applyFont="1" applyFill="1" applyBorder="1" applyAlignment="1">
      <alignment vertical="top"/>
    </xf>
    <xf numFmtId="0" fontId="2" fillId="0" borderId="27" xfId="57" applyFont="1" applyFill="1" applyBorder="1" applyAlignment="1">
      <alignment vertical="top"/>
    </xf>
    <xf numFmtId="0" fontId="2" fillId="0" borderId="30" xfId="57" applyFont="1" applyFill="1" applyBorder="1" applyAlignment="1">
      <alignment vertical="top"/>
    </xf>
    <xf numFmtId="0" fontId="42" fillId="0" borderId="53" xfId="134" applyNumberFormat="1" applyBorder="1" applyAlignment="1">
      <alignment horizontal="left" wrapText="1" indent="4" shrinkToFit="1"/>
    </xf>
    <xf numFmtId="3" fontId="42" fillId="0" borderId="27" xfId="134" applyNumberFormat="1" applyBorder="1" applyAlignment="1">
      <alignment wrapText="1" shrinkToFit="1"/>
    </xf>
    <xf numFmtId="3" fontId="42" fillId="0" borderId="54" xfId="134" applyNumberFormat="1" applyBorder="1" applyAlignment="1">
      <alignment wrapText="1" shrinkToFit="1"/>
    </xf>
    <xf numFmtId="0" fontId="85" fillId="0" borderId="51" xfId="0" applyFont="1" applyBorder="1" applyAlignment="1">
      <alignment vertical="center" wrapText="1"/>
    </xf>
    <xf numFmtId="3" fontId="37" fillId="0" borderId="34" xfId="134" applyNumberFormat="1" applyFont="1" applyBorder="1">
      <alignment horizontal="left" wrapText="1" indent="1" shrinkToFit="1"/>
    </xf>
    <xf numFmtId="0" fontId="2" fillId="0" borderId="35" xfId="0" applyFont="1" applyBorder="1" applyAlignment="1">
      <alignment vertical="center" wrapText="1"/>
    </xf>
    <xf numFmtId="0" fontId="42" fillId="0" borderId="29" xfId="134" applyNumberFormat="1" applyBorder="1" applyAlignment="1">
      <alignment horizontal="left" wrapText="1" indent="4" shrinkToFit="1"/>
    </xf>
    <xf numFmtId="3" fontId="42" fillId="0" borderId="27" xfId="134" applyNumberFormat="1" applyFont="1" applyBorder="1" applyAlignment="1">
      <alignment wrapText="1" shrinkToFit="1"/>
    </xf>
    <xf numFmtId="0" fontId="42" fillId="0" borderId="23" xfId="136" applyNumberFormat="1" applyFont="1" applyFill="1" applyBorder="1">
      <alignment horizontal="left" wrapText="1" indent="1" shrinkToFit="1"/>
    </xf>
    <xf numFmtId="0" fontId="5" fillId="0" borderId="13" xfId="0" applyFont="1" applyBorder="1" applyAlignment="1">
      <alignment vertical="center"/>
    </xf>
    <xf numFmtId="0" fontId="2" fillId="0" borderId="36" xfId="0" applyFont="1" applyBorder="1" applyAlignment="1">
      <alignment vertical="center"/>
    </xf>
    <xf numFmtId="3" fontId="5" fillId="0" borderId="36" xfId="0" applyNumberFormat="1" applyFont="1" applyBorder="1" applyAlignment="1">
      <alignment horizontal="right" vertical="center"/>
    </xf>
    <xf numFmtId="3" fontId="42" fillId="0" borderId="34" xfId="132" applyNumberFormat="1" applyFont="1" applyBorder="1">
      <alignment horizontal="right"/>
    </xf>
    <xf numFmtId="3" fontId="42" fillId="0" borderId="35" xfId="132" applyNumberFormat="1" applyFont="1" applyBorder="1">
      <alignment horizontal="right"/>
    </xf>
    <xf numFmtId="0" fontId="2" fillId="0" borderId="13" xfId="120" quotePrefix="1" applyFont="1" applyBorder="1" applyAlignment="1">
      <alignment horizontal="left" vertical="center" wrapText="1" indent="5" shrinkToFit="1"/>
    </xf>
    <xf numFmtId="3" fontId="42" fillId="0" borderId="23" xfId="129" applyNumberFormat="1" applyFont="1" applyBorder="1">
      <alignment horizontal="right" wrapText="1" shrinkToFit="1"/>
    </xf>
    <xf numFmtId="0" fontId="6" fillId="0" borderId="0" xfId="82" applyFont="1" applyBorder="1" applyAlignment="1">
      <alignment horizontal="left" vertical="top" wrapText="1"/>
    </xf>
    <xf numFmtId="0" fontId="5" fillId="0" borderId="33" xfId="0" applyFont="1" applyBorder="1" applyAlignment="1">
      <alignment vertical="center" wrapText="1"/>
    </xf>
    <xf numFmtId="0" fontId="6" fillId="0" borderId="34" xfId="0" applyFont="1" applyBorder="1" applyAlignment="1">
      <alignment vertical="center" wrapText="1"/>
    </xf>
    <xf numFmtId="0" fontId="42" fillId="0" borderId="51" xfId="134" applyNumberFormat="1" applyBorder="1" applyAlignment="1">
      <alignment horizontal="left" wrapText="1" indent="4" shrinkToFit="1"/>
    </xf>
    <xf numFmtId="0" fontId="42" fillId="0" borderId="51" xfId="134" applyNumberFormat="1" applyBorder="1" applyAlignment="1">
      <alignment horizontal="left" wrapText="1" indent="5" shrinkToFit="1"/>
    </xf>
    <xf numFmtId="0" fontId="42" fillId="0" borderId="51" xfId="134" applyNumberFormat="1" applyBorder="1" applyAlignment="1">
      <alignment horizontal="left" wrapText="1" indent="6" shrinkToFit="1"/>
    </xf>
    <xf numFmtId="0" fontId="42" fillId="0" borderId="51" xfId="134" applyNumberFormat="1" applyBorder="1" applyAlignment="1">
      <alignment horizontal="left" wrapText="1" indent="7" shrinkToFit="1"/>
    </xf>
    <xf numFmtId="0" fontId="5" fillId="0" borderId="33" xfId="79" applyFont="1" applyFill="1" applyBorder="1" applyAlignment="1">
      <alignment horizontal="left" vertical="top" wrapText="1"/>
    </xf>
    <xf numFmtId="167" fontId="2" fillId="0" borderId="34" xfId="80" applyNumberFormat="1" applyFont="1" applyFill="1" applyBorder="1" applyAlignment="1">
      <alignment wrapText="1"/>
    </xf>
    <xf numFmtId="0" fontId="37" fillId="0" borderId="14" xfId="134" applyNumberFormat="1" applyFont="1" applyBorder="1" applyAlignment="1">
      <alignment horizontal="left" wrapText="1" indent="2" shrinkToFit="1"/>
    </xf>
    <xf numFmtId="0" fontId="2" fillId="0" borderId="23" xfId="0" applyFont="1" applyBorder="1"/>
    <xf numFmtId="0" fontId="2" fillId="0" borderId="24" xfId="0" applyFont="1" applyBorder="1"/>
    <xf numFmtId="0" fontId="5" fillId="0" borderId="13" xfId="80" applyFont="1" applyFill="1" applyBorder="1" applyAlignment="1">
      <alignment horizontal="center" wrapText="1"/>
    </xf>
    <xf numFmtId="0" fontId="28" fillId="0" borderId="20" xfId="0" applyFont="1" applyBorder="1" applyAlignment="1">
      <alignment vertical="center"/>
    </xf>
    <xf numFmtId="164" fontId="2" fillId="0" borderId="36" xfId="82" applyNumberFormat="1" applyFont="1" applyBorder="1"/>
    <xf numFmtId="0" fontId="2" fillId="0" borderId="14" xfId="120" quotePrefix="1" applyBorder="1" applyAlignment="1">
      <alignment horizontal="left" vertical="center" wrapText="1" indent="5" shrinkToFit="1"/>
    </xf>
    <xf numFmtId="3" fontId="42" fillId="0" borderId="32" xfId="129" applyNumberFormat="1" applyBorder="1">
      <alignment horizontal="right" wrapText="1" shrinkToFit="1"/>
    </xf>
    <xf numFmtId="3" fontId="42" fillId="0" borderId="25" xfId="129" applyNumberFormat="1" applyBorder="1">
      <alignment horizontal="right" wrapText="1" shrinkToFit="1"/>
    </xf>
    <xf numFmtId="3" fontId="2" fillId="0" borderId="26" xfId="0" applyNumberFormat="1" applyFont="1" applyFill="1" applyBorder="1" applyAlignment="1"/>
    <xf numFmtId="3" fontId="42" fillId="0" borderId="27" xfId="129" applyNumberFormat="1" applyBorder="1">
      <alignment horizontal="right" wrapText="1" shrinkToFit="1"/>
    </xf>
    <xf numFmtId="0" fontId="5" fillId="0" borderId="34" xfId="0" applyFont="1" applyBorder="1" applyAlignment="1">
      <alignment vertical="center"/>
    </xf>
    <xf numFmtId="0" fontId="6" fillId="0" borderId="23" xfId="0" applyFont="1" applyBorder="1" applyAlignment="1">
      <alignment horizontal="right" vertical="center" wrapText="1"/>
    </xf>
    <xf numFmtId="0" fontId="6" fillId="0" borderId="24" xfId="0" applyFont="1" applyBorder="1" applyAlignment="1">
      <alignment vertical="center" wrapText="1"/>
    </xf>
    <xf numFmtId="0" fontId="5" fillId="0" borderId="23" xfId="0" applyFont="1" applyBorder="1" applyAlignment="1">
      <alignment horizontal="right" vertical="center" wrapText="1"/>
    </xf>
    <xf numFmtId="0" fontId="5" fillId="0" borderId="24" xfId="0" applyFont="1" applyBorder="1" applyAlignment="1">
      <alignment vertical="center" wrapText="1"/>
    </xf>
    <xf numFmtId="3" fontId="42" fillId="0" borderId="25" xfId="134" applyNumberFormat="1" applyBorder="1" applyAlignment="1">
      <alignment wrapText="1" shrinkToFit="1"/>
    </xf>
    <xf numFmtId="0" fontId="2" fillId="0" borderId="30" xfId="0" applyFont="1" applyBorder="1" applyAlignment="1">
      <alignment horizontal="right" vertical="center"/>
    </xf>
    <xf numFmtId="0" fontId="5" fillId="0" borderId="34" xfId="0" applyFont="1" applyBorder="1" applyAlignment="1">
      <alignment horizontal="right" vertical="center" wrapText="1"/>
    </xf>
    <xf numFmtId="0" fontId="5" fillId="0" borderId="0" xfId="57" applyFont="1" applyAlignment="1">
      <alignment vertical="center"/>
    </xf>
    <xf numFmtId="0" fontId="2" fillId="0" borderId="0" xfId="57" applyFont="1" applyAlignment="1">
      <alignment vertical="center"/>
    </xf>
    <xf numFmtId="0" fontId="28" fillId="0" borderId="20" xfId="57" applyFont="1" applyBorder="1" applyAlignment="1">
      <alignment vertical="center" wrapText="1"/>
    </xf>
    <xf numFmtId="0" fontId="5" fillId="0" borderId="28" xfId="57" applyFont="1" applyBorder="1" applyAlignment="1">
      <alignment vertical="center"/>
    </xf>
    <xf numFmtId="0" fontId="2" fillId="0" borderId="22" xfId="57" applyFont="1" applyBorder="1" applyAlignment="1">
      <alignment vertical="center" wrapText="1"/>
    </xf>
    <xf numFmtId="0" fontId="28" fillId="0" borderId="20" xfId="57" applyFont="1" applyBorder="1" applyAlignment="1">
      <alignment vertical="center"/>
    </xf>
    <xf numFmtId="0" fontId="5" fillId="54" borderId="13" xfId="57" applyFont="1" applyFill="1" applyBorder="1" applyAlignment="1">
      <alignment vertical="center" wrapText="1"/>
    </xf>
    <xf numFmtId="0" fontId="5" fillId="54" borderId="23" xfId="57" applyFont="1" applyFill="1" applyBorder="1" applyAlignment="1">
      <alignment horizontal="right" vertical="center" wrapText="1"/>
    </xf>
    <xf numFmtId="0" fontId="5" fillId="54" borderId="24" xfId="57" applyFont="1" applyFill="1" applyBorder="1" applyAlignment="1">
      <alignment vertical="center" wrapText="1"/>
    </xf>
    <xf numFmtId="3" fontId="2" fillId="0" borderId="36" xfId="0" applyNumberFormat="1" applyFont="1" applyBorder="1" applyAlignment="1">
      <alignment horizontal="right" vertical="center"/>
    </xf>
    <xf numFmtId="0" fontId="2" fillId="0" borderId="13" xfId="0" applyFont="1" applyBorder="1" applyAlignment="1">
      <alignment vertical="center"/>
    </xf>
    <xf numFmtId="0" fontId="2" fillId="0" borderId="33" xfId="0" applyFont="1" applyBorder="1" applyAlignment="1">
      <alignment vertical="center" wrapText="1"/>
    </xf>
    <xf numFmtId="3" fontId="2" fillId="0" borderId="0" xfId="57" applyNumberFormat="1" applyFont="1" applyFill="1" applyAlignment="1">
      <alignment vertical="top"/>
    </xf>
    <xf numFmtId="0" fontId="6" fillId="0" borderId="19" xfId="82" applyFont="1" applyBorder="1" applyAlignment="1">
      <alignment horizontal="left" vertical="top" wrapText="1"/>
    </xf>
    <xf numFmtId="0" fontId="42" fillId="0" borderId="14" xfId="134" applyNumberFormat="1" applyBorder="1" applyAlignment="1">
      <alignment horizontal="left" wrapText="1" indent="5" shrinkToFit="1"/>
    </xf>
    <xf numFmtId="0" fontId="2" fillId="0" borderId="29" xfId="0" applyFont="1" applyBorder="1" applyAlignment="1">
      <alignment vertical="center" wrapText="1"/>
    </xf>
    <xf numFmtId="0" fontId="2" fillId="0" borderId="27" xfId="0" applyFont="1" applyBorder="1" applyAlignment="1">
      <alignment horizontal="right" vertical="center"/>
    </xf>
    <xf numFmtId="3" fontId="2" fillId="0" borderId="40" xfId="0" applyNumberFormat="1" applyFont="1" applyFill="1" applyBorder="1"/>
    <xf numFmtId="164" fontId="5" fillId="0" borderId="0" xfId="80" applyNumberFormat="1" applyFont="1" applyFill="1" applyBorder="1" applyAlignment="1">
      <alignment horizontal="center" vertical="top" wrapText="1"/>
    </xf>
    <xf numFmtId="0" fontId="5" fillId="0" borderId="0" xfId="0" applyFont="1" applyAlignment="1">
      <alignment vertical="top"/>
    </xf>
    <xf numFmtId="0" fontId="2" fillId="0" borderId="29" xfId="118" quotePrefix="1" applyBorder="1" applyAlignment="1">
      <alignment horizontal="left" vertical="center" wrapText="1" indent="4" shrinkToFit="1"/>
    </xf>
    <xf numFmtId="0" fontId="2" fillId="0" borderId="29" xfId="120" quotePrefix="1" applyBorder="1" applyAlignment="1">
      <alignment horizontal="left" vertical="center" wrapText="1" indent="5" shrinkToFit="1"/>
    </xf>
    <xf numFmtId="0" fontId="6" fillId="0" borderId="13" xfId="0" applyFont="1" applyFill="1" applyBorder="1" applyAlignment="1">
      <alignment horizontal="center" vertical="top" wrapText="1"/>
    </xf>
    <xf numFmtId="0" fontId="28" fillId="51" borderId="13" xfId="0" applyFont="1" applyFill="1" applyBorder="1" applyAlignment="1">
      <alignment horizontal="center" vertical="top" wrapText="1"/>
    </xf>
    <xf numFmtId="0" fontId="28" fillId="0" borderId="20" xfId="0" applyFont="1" applyBorder="1" applyAlignment="1">
      <alignment vertical="top" wrapText="1"/>
    </xf>
    <xf numFmtId="0" fontId="28" fillId="0" borderId="28" xfId="57" applyFont="1" applyFill="1" applyBorder="1" applyAlignment="1">
      <alignment vertical="top"/>
    </xf>
    <xf numFmtId="164" fontId="6" fillId="0" borderId="22" xfId="81" applyNumberFormat="1" applyFont="1" applyFill="1" applyBorder="1" applyAlignment="1">
      <alignment vertical="center" wrapText="1"/>
    </xf>
    <xf numFmtId="164" fontId="2" fillId="0" borderId="13" xfId="81" applyNumberFormat="1" applyFont="1" applyFill="1" applyBorder="1" applyAlignment="1">
      <alignment vertical="top" wrapText="1"/>
    </xf>
    <xf numFmtId="164" fontId="2" fillId="0" borderId="23" xfId="81" applyNumberFormat="1" applyFont="1" applyFill="1" applyBorder="1" applyAlignment="1">
      <alignment horizontal="right" vertical="top" wrapText="1"/>
    </xf>
    <xf numFmtId="164" fontId="2" fillId="0" borderId="24" xfId="81" applyNumberFormat="1" applyFont="1" applyFill="1" applyBorder="1" applyAlignment="1">
      <alignment vertical="top" wrapText="1"/>
    </xf>
    <xf numFmtId="164" fontId="5" fillId="54" borderId="13" xfId="81" applyNumberFormat="1" applyFont="1" applyFill="1" applyBorder="1" applyAlignment="1">
      <alignment vertical="top" wrapText="1"/>
    </xf>
    <xf numFmtId="164" fontId="2" fillId="54" borderId="23" xfId="81" applyNumberFormat="1" applyFont="1" applyFill="1" applyBorder="1" applyAlignment="1">
      <alignment horizontal="right" vertical="top" wrapText="1"/>
    </xf>
    <xf numFmtId="164" fontId="2" fillId="54" borderId="24" xfId="81" applyNumberFormat="1" applyFont="1" applyFill="1" applyBorder="1" applyAlignment="1">
      <alignment vertical="top" wrapText="1"/>
    </xf>
    <xf numFmtId="164" fontId="5" fillId="0" borderId="24" xfId="81" applyNumberFormat="1" applyFont="1" applyFill="1" applyBorder="1" applyAlignment="1">
      <alignment vertical="top"/>
    </xf>
    <xf numFmtId="164" fontId="2" fillId="0" borderId="24" xfId="81" applyNumberFormat="1" applyFont="1" applyFill="1" applyBorder="1" applyAlignment="1">
      <alignment vertical="top"/>
    </xf>
    <xf numFmtId="164" fontId="2" fillId="0" borderId="24" xfId="81" applyNumberFormat="1" applyFont="1" applyBorder="1" applyAlignment="1">
      <alignment vertical="top"/>
    </xf>
    <xf numFmtId="164" fontId="5" fillId="0" borderId="24" xfId="81" applyNumberFormat="1" applyFont="1" applyBorder="1" applyAlignment="1">
      <alignment vertical="top"/>
    </xf>
    <xf numFmtId="164" fontId="2" fillId="0" borderId="30" xfId="81" applyNumberFormat="1" applyFont="1" applyBorder="1" applyAlignment="1">
      <alignment vertical="top"/>
    </xf>
    <xf numFmtId="164" fontId="2" fillId="0" borderId="20" xfId="81" applyNumberFormat="1" applyFont="1" applyFill="1" applyBorder="1" applyAlignment="1">
      <alignment vertical="top" wrapText="1"/>
    </xf>
    <xf numFmtId="164" fontId="2" fillId="0" borderId="28" xfId="81" applyNumberFormat="1" applyFont="1" applyFill="1" applyBorder="1" applyAlignment="1">
      <alignment horizontal="right" vertical="top" wrapText="1"/>
    </xf>
    <xf numFmtId="164" fontId="2" fillId="0" borderId="22" xfId="81" applyNumberFormat="1" applyFont="1" applyFill="1" applyBorder="1" applyAlignment="1">
      <alignment vertical="top" wrapText="1"/>
    </xf>
    <xf numFmtId="164" fontId="5" fillId="0" borderId="13" xfId="81" applyNumberFormat="1" applyFont="1" applyFill="1" applyBorder="1" applyAlignment="1">
      <alignment horizontal="left" vertical="top" wrapText="1"/>
    </xf>
    <xf numFmtId="3" fontId="2" fillId="0" borderId="25" xfId="0" applyNumberFormat="1" applyFont="1" applyFill="1" applyBorder="1" applyAlignment="1">
      <alignment vertical="top"/>
    </xf>
    <xf numFmtId="164" fontId="2" fillId="0" borderId="26" xfId="81" applyNumberFormat="1" applyFont="1" applyBorder="1" applyAlignment="1">
      <alignment vertical="top"/>
    </xf>
    <xf numFmtId="0" fontId="87" fillId="49" borderId="0" xfId="0" applyFont="1" applyFill="1"/>
    <xf numFmtId="3" fontId="87" fillId="49" borderId="0" xfId="0" applyNumberFormat="1" applyFont="1" applyFill="1"/>
    <xf numFmtId="0" fontId="88" fillId="49" borderId="20" xfId="0" applyFont="1" applyFill="1" applyBorder="1"/>
    <xf numFmtId="0" fontId="87" fillId="49" borderId="22" xfId="0" applyFont="1" applyFill="1" applyBorder="1"/>
    <xf numFmtId="3" fontId="87" fillId="49" borderId="28" xfId="0" applyNumberFormat="1" applyFont="1" applyFill="1" applyBorder="1"/>
    <xf numFmtId="0" fontId="87" fillId="49" borderId="13" xfId="0" applyFont="1" applyFill="1" applyBorder="1"/>
    <xf numFmtId="0" fontId="87" fillId="49" borderId="23" xfId="0" applyFont="1" applyFill="1" applyBorder="1"/>
    <xf numFmtId="0" fontId="87" fillId="49" borderId="24" xfId="0" applyFont="1" applyFill="1" applyBorder="1"/>
    <xf numFmtId="3" fontId="87" fillId="49" borderId="23" xfId="0" applyNumberFormat="1" applyFont="1" applyFill="1" applyBorder="1"/>
    <xf numFmtId="3" fontId="87" fillId="49" borderId="24" xfId="0" applyNumberFormat="1" applyFont="1" applyFill="1" applyBorder="1"/>
    <xf numFmtId="3" fontId="37" fillId="49" borderId="23" xfId="134" applyNumberFormat="1" applyFont="1" applyFill="1" applyBorder="1">
      <alignment horizontal="left" wrapText="1" indent="1" shrinkToFit="1"/>
    </xf>
    <xf numFmtId="0" fontId="5" fillId="49" borderId="13" xfId="114" quotePrefix="1" applyFont="1" applyFill="1" applyBorder="1" applyAlignment="1">
      <alignment horizontal="left" vertical="center" wrapText="1" shrinkToFit="1"/>
    </xf>
    <xf numFmtId="3" fontId="42" fillId="49" borderId="23" xfId="129" applyNumberFormat="1" applyFont="1" applyFill="1" applyBorder="1">
      <alignment horizontal="right" wrapText="1" shrinkToFit="1"/>
    </xf>
    <xf numFmtId="0" fontId="5" fillId="0" borderId="13" xfId="114" quotePrefix="1" applyFont="1" applyBorder="1" applyAlignment="1">
      <alignment horizontal="left" vertical="center" wrapText="1" shrinkToFit="1"/>
    </xf>
    <xf numFmtId="0" fontId="2" fillId="49" borderId="13" xfId="116" quotePrefix="1" applyFont="1" applyFill="1" applyBorder="1" applyAlignment="1">
      <alignment horizontal="left" wrapText="1" indent="3" shrinkToFit="1"/>
    </xf>
    <xf numFmtId="0" fontId="2" fillId="0" borderId="13" xfId="116" quotePrefix="1" applyFont="1" applyBorder="1" applyAlignment="1">
      <alignment horizontal="left" wrapText="1" indent="3" shrinkToFit="1"/>
    </xf>
    <xf numFmtId="0" fontId="2" fillId="49" borderId="13" xfId="118" quotePrefix="1" applyFont="1" applyFill="1" applyBorder="1" applyAlignment="1">
      <alignment horizontal="left" vertical="center" wrapText="1" indent="4" shrinkToFit="1"/>
    </xf>
    <xf numFmtId="0" fontId="2" fillId="0" borderId="13" xfId="118" quotePrefix="1" applyFont="1" applyBorder="1" applyAlignment="1">
      <alignment horizontal="left" vertical="center" wrapText="1" indent="4" shrinkToFit="1"/>
    </xf>
    <xf numFmtId="0" fontId="2" fillId="0" borderId="13" xfId="120" quotePrefix="1" applyFont="1" applyBorder="1" applyAlignment="1">
      <alignment vertical="center" wrapText="1" shrinkToFit="1"/>
    </xf>
    <xf numFmtId="0" fontId="2" fillId="49" borderId="13" xfId="120" quotePrefix="1" applyFont="1" applyFill="1" applyBorder="1" applyAlignment="1">
      <alignment horizontal="left" vertical="center" wrapText="1" indent="5" shrinkToFit="1"/>
    </xf>
    <xf numFmtId="0" fontId="87" fillId="49" borderId="29" xfId="0" applyFont="1" applyFill="1" applyBorder="1"/>
    <xf numFmtId="0" fontId="87" fillId="49" borderId="27" xfId="0" applyFont="1" applyFill="1" applyBorder="1"/>
    <xf numFmtId="0" fontId="87" fillId="49" borderId="30" xfId="0" applyFont="1" applyFill="1" applyBorder="1"/>
    <xf numFmtId="0" fontId="2" fillId="0" borderId="29" xfId="120" quotePrefix="1" applyFont="1" applyBorder="1" applyAlignment="1">
      <alignment horizontal="left" vertical="center" wrapText="1" indent="5" shrinkToFit="1"/>
    </xf>
    <xf numFmtId="3" fontId="42" fillId="0" borderId="27" xfId="129" applyNumberFormat="1" applyFont="1" applyBorder="1">
      <alignment horizontal="right" wrapText="1" shrinkToFit="1"/>
    </xf>
    <xf numFmtId="3" fontId="87" fillId="49" borderId="30" xfId="0" applyNumberFormat="1" applyFont="1" applyFill="1" applyBorder="1"/>
    <xf numFmtId="3" fontId="37" fillId="49" borderId="23" xfId="129" applyNumberFormat="1" applyFont="1" applyFill="1" applyBorder="1">
      <alignment horizontal="right" wrapText="1" shrinkToFit="1"/>
    </xf>
    <xf numFmtId="3" fontId="86" fillId="49" borderId="24" xfId="0" applyNumberFormat="1" applyFont="1" applyFill="1" applyBorder="1"/>
    <xf numFmtId="3" fontId="87" fillId="49" borderId="22" xfId="0" applyNumberFormat="1" applyFont="1" applyFill="1" applyBorder="1"/>
    <xf numFmtId="0" fontId="86" fillId="49" borderId="31" xfId="0" applyFont="1" applyFill="1" applyBorder="1" applyAlignment="1"/>
    <xf numFmtId="3" fontId="87" fillId="49" borderId="55" xfId="0" applyNumberFormat="1" applyFont="1" applyFill="1" applyBorder="1"/>
    <xf numFmtId="0" fontId="37" fillId="0" borderId="13" xfId="134" applyNumberFormat="1" applyFont="1" applyBorder="1" applyAlignment="1">
      <alignment horizontal="left" wrapText="1" shrinkToFit="1"/>
    </xf>
    <xf numFmtId="0" fontId="37" fillId="0" borderId="13" xfId="134" applyNumberFormat="1" applyFont="1" applyBorder="1" applyAlignment="1">
      <alignment wrapText="1" shrinkToFit="1"/>
    </xf>
    <xf numFmtId="0" fontId="2" fillId="49" borderId="13" xfId="114" quotePrefix="1" applyFont="1" applyFill="1" applyBorder="1" applyAlignment="1">
      <alignment horizontal="left" vertical="center" wrapText="1" indent="2" shrinkToFit="1"/>
    </xf>
    <xf numFmtId="3" fontId="42" fillId="49" borderId="55" xfId="129" applyNumberFormat="1" applyFont="1" applyFill="1" applyBorder="1">
      <alignment horizontal="right" wrapText="1" shrinkToFit="1"/>
    </xf>
    <xf numFmtId="0" fontId="37" fillId="0" borderId="0" xfId="134" applyNumberFormat="1" applyFont="1" applyAlignment="1">
      <alignment horizontal="left" wrapText="1" indent="2" shrinkToFit="1"/>
    </xf>
    <xf numFmtId="3" fontId="37" fillId="0" borderId="0" xfId="134" applyNumberFormat="1" applyFont="1" applyAlignment="1">
      <alignment horizontal="right" wrapText="1" indent="1" shrinkToFit="1"/>
    </xf>
    <xf numFmtId="3" fontId="37" fillId="54" borderId="23" xfId="134" applyNumberFormat="1" applyFont="1" applyFill="1" applyBorder="1">
      <alignment horizontal="left" wrapText="1" indent="1" shrinkToFit="1"/>
    </xf>
    <xf numFmtId="0" fontId="2" fillId="54" borderId="24" xfId="0" applyFont="1" applyFill="1" applyBorder="1" applyAlignment="1">
      <alignment vertical="center" wrapText="1"/>
    </xf>
    <xf numFmtId="0" fontId="5" fillId="0" borderId="24" xfId="0" applyFont="1" applyBorder="1" applyAlignment="1">
      <alignment vertical="center"/>
    </xf>
    <xf numFmtId="3" fontId="2" fillId="0" borderId="30" xfId="0" applyNumberFormat="1" applyFont="1" applyBorder="1" applyAlignment="1">
      <alignment horizontal="right" vertical="center"/>
    </xf>
    <xf numFmtId="3" fontId="5" fillId="0" borderId="26" xfId="0" applyNumberFormat="1" applyFont="1" applyBorder="1" applyAlignment="1">
      <alignment horizontal="right" vertical="center"/>
    </xf>
    <xf numFmtId="0" fontId="5" fillId="0" borderId="0" xfId="0" applyFont="1" applyFill="1" applyAlignment="1">
      <alignment horizontal="center" vertical="center"/>
    </xf>
    <xf numFmtId="0" fontId="2" fillId="0" borderId="0" xfId="0" applyFont="1" applyFill="1" applyAlignment="1">
      <alignment vertical="center"/>
    </xf>
    <xf numFmtId="0" fontId="5" fillId="0" borderId="0" xfId="0" applyFont="1" applyFill="1" applyAlignment="1">
      <alignment vertical="center"/>
    </xf>
    <xf numFmtId="0" fontId="2" fillId="0" borderId="29" xfId="0" applyFont="1" applyBorder="1" applyAlignment="1">
      <alignment vertical="center"/>
    </xf>
    <xf numFmtId="0" fontId="2" fillId="0" borderId="27" xfId="0" applyFont="1" applyBorder="1" applyAlignment="1">
      <alignment vertical="center"/>
    </xf>
    <xf numFmtId="0" fontId="2" fillId="0" borderId="30" xfId="0" applyFont="1" applyBorder="1" applyAlignment="1">
      <alignment vertical="center"/>
    </xf>
    <xf numFmtId="0" fontId="28" fillId="0" borderId="34" xfId="0" applyFont="1" applyBorder="1" applyAlignment="1">
      <alignment vertical="center"/>
    </xf>
    <xf numFmtId="0" fontId="6" fillId="0" borderId="35" xfId="0" applyFont="1" applyBorder="1" applyAlignment="1">
      <alignment vertical="center" wrapText="1"/>
    </xf>
    <xf numFmtId="0" fontId="5" fillId="0" borderId="24" xfId="0" applyFont="1" applyBorder="1" applyAlignment="1">
      <alignment horizontal="right" vertical="center"/>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horizontal="left" vertical="center" wrapText="1" indent="1"/>
    </xf>
    <xf numFmtId="0" fontId="2" fillId="0" borderId="0" xfId="0" applyFont="1" applyBorder="1" applyAlignment="1">
      <alignment horizontal="right" vertical="center"/>
    </xf>
    <xf numFmtId="3" fontId="2" fillId="0" borderId="0" xfId="0" applyNumberFormat="1" applyFont="1" applyBorder="1" applyAlignment="1">
      <alignment horizontal="right" vertical="center"/>
    </xf>
    <xf numFmtId="0" fontId="60" fillId="0" borderId="13" xfId="0" applyFont="1" applyBorder="1" applyAlignment="1">
      <alignment wrapText="1"/>
    </xf>
    <xf numFmtId="166" fontId="60" fillId="0" borderId="24" xfId="0" applyNumberFormat="1" applyFont="1" applyBorder="1" applyAlignment="1">
      <alignment wrapText="1"/>
    </xf>
    <xf numFmtId="166" fontId="62" fillId="0" borderId="24" xfId="0" applyNumberFormat="1" applyFont="1" applyBorder="1" applyAlignment="1">
      <alignment wrapText="1"/>
    </xf>
    <xf numFmtId="0" fontId="5" fillId="0" borderId="23" xfId="0" applyFont="1" applyBorder="1" applyAlignment="1">
      <alignment vertical="center"/>
    </xf>
    <xf numFmtId="0" fontId="2" fillId="0" borderId="13" xfId="114" quotePrefix="1" applyFont="1" applyBorder="1" applyAlignment="1">
      <alignment vertical="center" wrapText="1" shrinkToFit="1"/>
    </xf>
    <xf numFmtId="3" fontId="2" fillId="0" borderId="24" xfId="0" applyNumberFormat="1" applyFont="1" applyBorder="1" applyAlignment="1">
      <alignment vertical="center"/>
    </xf>
    <xf numFmtId="0" fontId="2" fillId="0" borderId="13" xfId="116" quotePrefix="1" applyBorder="1" applyAlignment="1">
      <alignment wrapText="1" shrinkToFit="1"/>
    </xf>
    <xf numFmtId="3" fontId="2" fillId="0" borderId="26" xfId="0" applyNumberFormat="1" applyFont="1" applyBorder="1" applyAlignment="1">
      <alignment vertical="center"/>
    </xf>
    <xf numFmtId="3" fontId="5" fillId="0" borderId="24" xfId="0" applyNumberFormat="1" applyFont="1" applyBorder="1" applyAlignment="1">
      <alignment vertical="center"/>
    </xf>
    <xf numFmtId="0" fontId="5" fillId="0" borderId="13" xfId="114" quotePrefix="1" applyFont="1" applyBorder="1" applyAlignment="1">
      <alignment vertical="center" wrapText="1" shrinkToFit="1"/>
    </xf>
    <xf numFmtId="0" fontId="5" fillId="53" borderId="0" xfId="0" applyFont="1" applyFill="1" applyAlignment="1">
      <alignment horizontal="center" vertical="center"/>
    </xf>
    <xf numFmtId="0" fontId="1" fillId="0" borderId="0" xfId="79" applyFont="1" applyFill="1" applyBorder="1" applyAlignment="1">
      <alignment horizontal="right" vertical="top" wrapText="1"/>
    </xf>
    <xf numFmtId="3" fontId="42" fillId="0" borderId="0" xfId="128" applyNumberFormat="1" applyFont="1" applyAlignment="1">
      <alignment horizontal="right" wrapText="1"/>
    </xf>
    <xf numFmtId="3" fontId="42" fillId="0" borderId="0" xfId="129" applyNumberFormat="1" applyFont="1">
      <alignment horizontal="right" wrapText="1" shrinkToFit="1"/>
    </xf>
    <xf numFmtId="3" fontId="42" fillId="0" borderId="0" xfId="134" applyNumberFormat="1" applyFont="1" applyAlignment="1">
      <alignment wrapText="1" shrinkToFit="1"/>
    </xf>
    <xf numFmtId="0" fontId="1" fillId="0" borderId="0" xfId="79" applyFont="1" applyFill="1" applyBorder="1" applyAlignment="1">
      <alignment horizontal="left" vertical="top" wrapText="1"/>
    </xf>
    <xf numFmtId="164" fontId="3" fillId="54" borderId="24" xfId="80" applyNumberFormat="1" applyFont="1" applyFill="1" applyBorder="1"/>
    <xf numFmtId="3" fontId="37" fillId="54" borderId="0" xfId="128" applyNumberFormat="1" applyFont="1" applyFill="1" applyAlignment="1">
      <alignment horizontal="right" wrapText="1"/>
    </xf>
    <xf numFmtId="0" fontId="2" fillId="0" borderId="0" xfId="57" applyFont="1" applyFill="1" applyAlignment="1">
      <alignment horizontal="center" vertical="top"/>
    </xf>
    <xf numFmtId="0" fontId="42" fillId="0" borderId="14" xfId="134" applyNumberFormat="1" applyBorder="1" applyAlignment="1">
      <alignment horizontal="left" wrapText="1" indent="4" shrinkToFit="1"/>
    </xf>
    <xf numFmtId="0" fontId="2" fillId="0" borderId="26" xfId="0" applyFont="1" applyBorder="1" applyAlignment="1">
      <alignment horizontal="right" vertical="center"/>
    </xf>
    <xf numFmtId="3" fontId="37" fillId="54" borderId="23" xfId="128" applyNumberFormat="1" applyFont="1" applyFill="1" applyBorder="1" applyAlignment="1">
      <alignment horizontal="right" wrapText="1"/>
    </xf>
    <xf numFmtId="0" fontId="5" fillId="0" borderId="0" xfId="57" applyFont="1" applyFill="1" applyAlignment="1">
      <alignment horizontal="center" vertical="top"/>
    </xf>
    <xf numFmtId="0" fontId="37" fillId="0" borderId="13" xfId="134" applyNumberFormat="1" applyFont="1" applyBorder="1" applyAlignment="1">
      <alignment horizontal="left" wrapText="1" indent="3" shrinkToFit="1"/>
    </xf>
    <xf numFmtId="164" fontId="6" fillId="0" borderId="13" xfId="82" applyNumberFormat="1" applyFont="1" applyFill="1" applyBorder="1" applyAlignment="1">
      <alignment wrapText="1"/>
    </xf>
    <xf numFmtId="0" fontId="37" fillId="0" borderId="13" xfId="136" applyNumberFormat="1" applyFont="1" applyFill="1" applyBorder="1" applyAlignment="1">
      <alignment wrapText="1" shrinkToFit="1"/>
    </xf>
    <xf numFmtId="164" fontId="5" fillId="0" borderId="23" xfId="84" applyNumberFormat="1" applyFont="1" applyFill="1" applyBorder="1" applyAlignment="1">
      <alignment wrapText="1"/>
    </xf>
    <xf numFmtId="164" fontId="5" fillId="0" borderId="24" xfId="84" applyNumberFormat="1" applyFont="1" applyFill="1" applyBorder="1" applyAlignment="1">
      <alignment wrapText="1"/>
    </xf>
    <xf numFmtId="0" fontId="5" fillId="0" borderId="23" xfId="79" applyFont="1" applyFill="1" applyBorder="1" applyAlignment="1">
      <alignment vertical="top" wrapText="1"/>
    </xf>
    <xf numFmtId="164" fontId="2" fillId="0" borderId="23" xfId="84" applyNumberFormat="1" applyFont="1" applyFill="1" applyBorder="1" applyAlignment="1">
      <alignment wrapText="1"/>
    </xf>
    <xf numFmtId="164" fontId="2" fillId="0" borderId="24" xfId="84" applyNumberFormat="1" applyFont="1" applyFill="1" applyBorder="1" applyAlignment="1">
      <alignment wrapText="1"/>
    </xf>
    <xf numFmtId="0" fontId="2" fillId="0" borderId="34" xfId="79" applyFont="1" applyFill="1" applyBorder="1" applyAlignment="1">
      <alignment vertical="top" wrapText="1"/>
    </xf>
    <xf numFmtId="0" fontId="5" fillId="0" borderId="34" xfId="79" applyFont="1" applyFill="1" applyBorder="1" applyAlignment="1">
      <alignment vertical="top" wrapText="1"/>
    </xf>
    <xf numFmtId="164" fontId="2" fillId="0" borderId="32" xfId="84" applyNumberFormat="1" applyFont="1" applyFill="1" applyBorder="1" applyAlignment="1">
      <alignment wrapText="1"/>
    </xf>
    <xf numFmtId="164" fontId="2" fillId="0" borderId="13" xfId="84" applyNumberFormat="1" applyFont="1" applyFill="1" applyBorder="1" applyAlignment="1">
      <alignment wrapText="1"/>
    </xf>
    <xf numFmtId="164" fontId="5" fillId="0" borderId="13" xfId="84" applyNumberFormat="1" applyFont="1" applyFill="1" applyBorder="1" applyAlignment="1">
      <alignment wrapText="1"/>
    </xf>
    <xf numFmtId="164" fontId="6" fillId="0" borderId="0" xfId="82" applyNumberFormat="1" applyFont="1" applyFill="1" applyBorder="1" applyAlignment="1">
      <alignment wrapText="1"/>
    </xf>
    <xf numFmtId="164" fontId="2" fillId="0" borderId="0" xfId="82" applyNumberFormat="1" applyFont="1" applyFill="1" applyBorder="1" applyAlignment="1">
      <alignment horizontal="right" wrapText="1"/>
    </xf>
    <xf numFmtId="164" fontId="2" fillId="0" borderId="0" xfId="82" applyNumberFormat="1" applyFont="1" applyFill="1" applyBorder="1" applyAlignment="1">
      <alignment wrapText="1"/>
    </xf>
    <xf numFmtId="164" fontId="5" fillId="0" borderId="0" xfId="84" applyNumberFormat="1" applyFont="1" applyFill="1" applyBorder="1" applyAlignment="1">
      <alignment wrapText="1"/>
    </xf>
    <xf numFmtId="164" fontId="5" fillId="0" borderId="0" xfId="79" applyNumberFormat="1" applyFont="1" applyFill="1" applyBorder="1" applyAlignment="1">
      <alignment vertical="top" wrapText="1"/>
    </xf>
    <xf numFmtId="164" fontId="2" fillId="0" borderId="0" xfId="79" applyNumberFormat="1" applyFont="1" applyFill="1" applyBorder="1" applyAlignment="1">
      <alignment vertical="top" wrapText="1"/>
    </xf>
    <xf numFmtId="164" fontId="2" fillId="0" borderId="59" xfId="84" applyNumberFormat="1" applyFont="1" applyFill="1" applyBorder="1" applyAlignment="1">
      <alignment wrapText="1"/>
    </xf>
    <xf numFmtId="164" fontId="2" fillId="0" borderId="60" xfId="84" applyNumberFormat="1" applyFont="1" applyFill="1" applyBorder="1" applyAlignment="1">
      <alignment wrapText="1"/>
    </xf>
    <xf numFmtId="164" fontId="2" fillId="0" borderId="61" xfId="84" applyNumberFormat="1" applyFont="1" applyFill="1" applyBorder="1" applyAlignment="1">
      <alignment wrapText="1"/>
    </xf>
    <xf numFmtId="3" fontId="37" fillId="0" borderId="23" xfId="129" applyNumberFormat="1" applyFont="1" applyBorder="1" applyAlignment="1">
      <alignment horizontal="right" wrapText="1" shrinkToFit="1"/>
    </xf>
    <xf numFmtId="3" fontId="42" fillId="0" borderId="23" xfId="129" applyNumberFormat="1" applyBorder="1" applyAlignment="1">
      <alignment horizontal="right" wrapText="1" shrinkToFit="1"/>
    </xf>
    <xf numFmtId="164" fontId="2" fillId="0" borderId="0" xfId="80" applyNumberFormat="1" applyFont="1" applyFill="1" applyBorder="1"/>
    <xf numFmtId="0" fontId="2" fillId="0" borderId="24" xfId="80" applyFont="1" applyFill="1" applyBorder="1"/>
    <xf numFmtId="0" fontId="2" fillId="0" borderId="59" xfId="79" applyFont="1" applyFill="1" applyBorder="1" applyAlignment="1">
      <alignment vertical="top" wrapText="1"/>
    </xf>
    <xf numFmtId="0" fontId="5" fillId="0" borderId="64" xfId="79" applyFont="1" applyFill="1" applyBorder="1" applyAlignment="1">
      <alignment vertical="top" wrapText="1"/>
    </xf>
    <xf numFmtId="0" fontId="2" fillId="0" borderId="35" xfId="80" applyFont="1" applyFill="1" applyBorder="1"/>
    <xf numFmtId="0" fontId="2" fillId="0" borderId="29" xfId="120" quotePrefix="1" applyBorder="1" applyAlignment="1">
      <alignment vertical="center" wrapText="1" shrinkToFit="1"/>
    </xf>
    <xf numFmtId="164" fontId="2" fillId="0" borderId="20" xfId="83" applyNumberFormat="1" applyFont="1" applyFill="1" applyBorder="1" applyAlignment="1">
      <alignment wrapText="1"/>
    </xf>
    <xf numFmtId="3" fontId="2" fillId="0" borderId="0" xfId="0" applyNumberFormat="1" applyFont="1" applyAlignment="1">
      <alignment wrapText="1"/>
    </xf>
    <xf numFmtId="3" fontId="2" fillId="0" borderId="23" xfId="0" applyNumberFormat="1" applyFont="1" applyBorder="1" applyAlignment="1">
      <alignment wrapText="1"/>
    </xf>
    <xf numFmtId="3" fontId="5" fillId="0" borderId="23" xfId="0" applyNumberFormat="1" applyFont="1" applyFill="1" applyBorder="1" applyAlignment="1">
      <alignment vertical="top" wrapText="1"/>
    </xf>
    <xf numFmtId="3" fontId="2" fillId="0" borderId="23" xfId="0" applyNumberFormat="1" applyFont="1" applyFill="1" applyBorder="1" applyAlignment="1">
      <alignment wrapText="1"/>
    </xf>
    <xf numFmtId="3" fontId="5" fillId="0" borderId="23" xfId="0" applyNumberFormat="1" applyFont="1" applyFill="1" applyBorder="1" applyAlignment="1">
      <alignment wrapText="1"/>
    </xf>
    <xf numFmtId="164" fontId="5" fillId="54" borderId="13" xfId="83" applyNumberFormat="1" applyFont="1" applyFill="1" applyBorder="1" applyAlignment="1">
      <alignment wrapText="1"/>
    </xf>
    <xf numFmtId="0" fontId="2" fillId="0" borderId="13" xfId="118" applyBorder="1" applyAlignment="1">
      <alignment wrapText="1" shrinkToFit="1"/>
    </xf>
    <xf numFmtId="0" fontId="2" fillId="0" borderId="14" xfId="0" applyFont="1" applyBorder="1" applyAlignment="1">
      <alignment vertical="center" wrapText="1"/>
    </xf>
    <xf numFmtId="0" fontId="2" fillId="0" borderId="25" xfId="0" applyFont="1" applyBorder="1" applyAlignment="1">
      <alignment horizontal="right" vertical="center"/>
    </xf>
    <xf numFmtId="0" fontId="2" fillId="0" borderId="0" xfId="120" quotePrefix="1" applyBorder="1" applyAlignment="1">
      <alignment wrapText="1" shrinkToFit="1"/>
    </xf>
    <xf numFmtId="3" fontId="42" fillId="0" borderId="0" xfId="129" applyNumberFormat="1" applyBorder="1">
      <alignment horizontal="right" wrapText="1" shrinkToFit="1"/>
    </xf>
    <xf numFmtId="164" fontId="2" fillId="0" borderId="0" xfId="80" applyNumberFormat="1" applyFont="1" applyFill="1" applyBorder="1" applyAlignment="1"/>
    <xf numFmtId="164" fontId="2" fillId="0" borderId="0" xfId="83" applyNumberFormat="1" applyFont="1" applyFill="1" applyBorder="1" applyAlignment="1">
      <alignment horizontal="right" wrapText="1"/>
    </xf>
    <xf numFmtId="3" fontId="2" fillId="49" borderId="24" xfId="0" applyNumberFormat="1" applyFont="1" applyFill="1" applyBorder="1" applyAlignment="1">
      <alignment horizontal="right"/>
    </xf>
    <xf numFmtId="164" fontId="2" fillId="0" borderId="0" xfId="83" applyNumberFormat="1" applyFont="1" applyFill="1" applyBorder="1" applyAlignment="1">
      <alignment horizontal="left" wrapText="1"/>
    </xf>
    <xf numFmtId="164" fontId="2" fillId="0" borderId="0" xfId="83" applyNumberFormat="1" applyFont="1" applyFill="1" applyBorder="1" applyAlignment="1">
      <alignment wrapText="1"/>
    </xf>
    <xf numFmtId="0" fontId="2" fillId="0" borderId="0" xfId="118" applyFill="1" applyBorder="1" applyAlignment="1">
      <alignment wrapText="1" shrinkToFit="1"/>
    </xf>
    <xf numFmtId="164" fontId="5" fillId="0" borderId="0" xfId="85" applyNumberFormat="1" applyFont="1" applyBorder="1" applyAlignment="1">
      <alignment horizontal="left" vertical="center" wrapText="1"/>
    </xf>
    <xf numFmtId="164" fontId="5" fillId="0" borderId="0" xfId="85" applyNumberFormat="1" applyFont="1" applyBorder="1" applyAlignment="1">
      <alignment horizontal="center" vertical="center" wrapText="1"/>
    </xf>
    <xf numFmtId="164" fontId="5" fillId="0" borderId="0" xfId="85" applyNumberFormat="1" applyFont="1" applyFill="1" applyBorder="1" applyAlignment="1">
      <alignment horizontal="center" vertical="center"/>
    </xf>
    <xf numFmtId="0" fontId="2" fillId="0" borderId="0" xfId="85" applyFont="1" applyBorder="1"/>
    <xf numFmtId="164" fontId="5" fillId="0" borderId="0" xfId="85" applyNumberFormat="1" applyFont="1" applyBorder="1" applyAlignment="1">
      <alignment horizontal="center" vertical="center"/>
    </xf>
    <xf numFmtId="164" fontId="6" fillId="0" borderId="22" xfId="82" applyNumberFormat="1" applyFont="1" applyFill="1" applyBorder="1" applyAlignment="1">
      <alignment wrapText="1"/>
    </xf>
    <xf numFmtId="0" fontId="28" fillId="0" borderId="20" xfId="85" applyFont="1" applyBorder="1" applyAlignment="1">
      <alignment wrapText="1"/>
    </xf>
    <xf numFmtId="164" fontId="2" fillId="54" borderId="23" xfId="82" applyNumberFormat="1" applyFont="1" applyFill="1" applyBorder="1" applyAlignment="1">
      <alignment horizontal="right" wrapText="1"/>
    </xf>
    <xf numFmtId="164" fontId="2" fillId="54" borderId="24" xfId="82" applyNumberFormat="1" applyFont="1" applyFill="1" applyBorder="1" applyAlignment="1">
      <alignment wrapText="1"/>
    </xf>
    <xf numFmtId="0" fontId="5" fillId="0" borderId="31" xfId="79" applyFont="1" applyFill="1" applyBorder="1" applyAlignment="1">
      <alignment horizontal="left" vertical="top" wrapText="1" indent="3"/>
    </xf>
    <xf numFmtId="3" fontId="5" fillId="0" borderId="34" xfId="87" applyNumberFormat="1" applyFont="1" applyBorder="1" applyAlignment="1"/>
    <xf numFmtId="3" fontId="5" fillId="0" borderId="35" xfId="87" applyNumberFormat="1" applyFont="1" applyBorder="1" applyAlignment="1"/>
    <xf numFmtId="0" fontId="2" fillId="0" borderId="31" xfId="79" applyFont="1" applyFill="1" applyBorder="1" applyAlignment="1">
      <alignment horizontal="left" vertical="top" wrapText="1" indent="4"/>
    </xf>
    <xf numFmtId="3" fontId="2" fillId="0" borderId="23" xfId="87" applyNumberFormat="1" applyFont="1" applyFill="1" applyBorder="1" applyAlignment="1"/>
    <xf numFmtId="3" fontId="2" fillId="0" borderId="24" xfId="87" applyNumberFormat="1" applyFont="1" applyFill="1" applyBorder="1" applyAlignment="1"/>
    <xf numFmtId="0" fontId="2" fillId="0" borderId="31" xfId="85" applyFont="1" applyFill="1" applyBorder="1" applyAlignment="1">
      <alignment horizontal="left" vertical="top" wrapText="1" indent="4"/>
    </xf>
    <xf numFmtId="0" fontId="2" fillId="0" borderId="68" xfId="79" applyFont="1" applyFill="1" applyBorder="1" applyAlignment="1">
      <alignment horizontal="left" vertical="top" wrapText="1" indent="5"/>
    </xf>
    <xf numFmtId="3" fontId="5" fillId="0" borderId="23" xfId="87" applyNumberFormat="1" applyFont="1" applyFill="1" applyBorder="1" applyAlignment="1"/>
    <xf numFmtId="3" fontId="5" fillId="0" borderId="24" xfId="87" applyNumberFormat="1" applyFont="1" applyFill="1" applyBorder="1" applyAlignment="1"/>
    <xf numFmtId="0" fontId="2" fillId="0" borderId="31" xfId="79" applyFont="1" applyFill="1" applyBorder="1" applyAlignment="1">
      <alignment horizontal="left" vertical="top" wrapText="1" indent="5"/>
    </xf>
    <xf numFmtId="0" fontId="2" fillId="0" borderId="31" xfId="79" applyFont="1" applyFill="1" applyBorder="1" applyAlignment="1">
      <alignment horizontal="left" vertical="top" wrapText="1" indent="6"/>
    </xf>
    <xf numFmtId="0" fontId="2" fillId="0" borderId="68" xfId="79" applyFont="1" applyFill="1" applyBorder="1" applyAlignment="1">
      <alignment horizontal="left" vertical="top" wrapText="1" indent="6"/>
    </xf>
    <xf numFmtId="0" fontId="2" fillId="0" borderId="68" xfId="79" applyFont="1" applyFill="1" applyBorder="1" applyAlignment="1">
      <alignment horizontal="left" vertical="top" wrapText="1" indent="7"/>
    </xf>
    <xf numFmtId="0" fontId="89" fillId="0" borderId="0" xfId="82" applyFont="1" applyFill="1" applyBorder="1" applyAlignment="1">
      <alignment horizontal="left" vertical="top" wrapText="1"/>
    </xf>
    <xf numFmtId="0" fontId="5" fillId="0" borderId="0" xfId="86" applyFont="1" applyAlignment="1">
      <alignment vertical="center"/>
    </xf>
    <xf numFmtId="0" fontId="28" fillId="0" borderId="38" xfId="85" applyFont="1" applyBorder="1" applyAlignment="1">
      <alignment wrapText="1"/>
    </xf>
    <xf numFmtId="164" fontId="6" fillId="0" borderId="69" xfId="82" applyNumberFormat="1" applyFont="1" applyFill="1" applyBorder="1" applyAlignment="1">
      <alignment wrapText="1"/>
    </xf>
    <xf numFmtId="164" fontId="2" fillId="0" borderId="39" xfId="82" applyNumberFormat="1" applyFont="1" applyFill="1" applyBorder="1" applyAlignment="1">
      <alignment wrapText="1"/>
    </xf>
    <xf numFmtId="0" fontId="2" fillId="0" borderId="31" xfId="0" applyFont="1" applyBorder="1" applyAlignment="1">
      <alignment vertical="center" wrapText="1"/>
    </xf>
    <xf numFmtId="0" fontId="28" fillId="0" borderId="34" xfId="57" applyFont="1" applyFill="1" applyBorder="1" applyAlignment="1">
      <alignment vertical="center"/>
    </xf>
    <xf numFmtId="164" fontId="6" fillId="0" borderId="70" xfId="82" applyNumberFormat="1" applyFont="1" applyFill="1" applyBorder="1" applyAlignment="1">
      <alignment wrapText="1"/>
    </xf>
    <xf numFmtId="0" fontId="5" fillId="0" borderId="34" xfId="57" applyFont="1" applyFill="1" applyBorder="1" applyAlignment="1">
      <alignment vertical="center"/>
    </xf>
    <xf numFmtId="164" fontId="2" fillId="0" borderId="71" xfId="82" applyNumberFormat="1" applyFont="1" applyFill="1" applyBorder="1" applyAlignment="1">
      <alignment wrapText="1"/>
    </xf>
    <xf numFmtId="164" fontId="6" fillId="0" borderId="31" xfId="82" applyNumberFormat="1" applyFont="1" applyFill="1" applyBorder="1" applyAlignment="1">
      <alignment wrapText="1"/>
    </xf>
    <xf numFmtId="164" fontId="5" fillId="0" borderId="31" xfId="82" applyNumberFormat="1" applyFont="1" applyFill="1" applyBorder="1" applyAlignment="1">
      <alignment wrapText="1"/>
    </xf>
    <xf numFmtId="3" fontId="5" fillId="0" borderId="71" xfId="87" applyNumberFormat="1" applyFont="1" applyBorder="1" applyAlignment="1"/>
    <xf numFmtId="3" fontId="2" fillId="0" borderId="36" xfId="87" applyNumberFormat="1" applyFont="1" applyFill="1" applyBorder="1" applyAlignment="1"/>
    <xf numFmtId="3" fontId="5" fillId="0" borderId="36" xfId="87" applyNumberFormat="1" applyFont="1" applyFill="1" applyBorder="1" applyAlignment="1"/>
    <xf numFmtId="0" fontId="2" fillId="0" borderId="31" xfId="85" applyFont="1" applyFill="1" applyBorder="1" applyAlignment="1">
      <alignment horizontal="left" vertical="top" wrapText="1" indent="6"/>
    </xf>
    <xf numFmtId="0" fontId="2" fillId="0" borderId="31" xfId="85" applyFont="1" applyFill="1" applyBorder="1" applyAlignment="1">
      <alignment horizontal="left" vertical="top" wrapText="1" indent="7"/>
    </xf>
    <xf numFmtId="0" fontId="2" fillId="0" borderId="64" xfId="85" applyFont="1" applyBorder="1" applyAlignment="1">
      <alignment horizontal="left" wrapText="1" indent="7"/>
    </xf>
    <xf numFmtId="3" fontId="2" fillId="0" borderId="34" xfId="87" applyNumberFormat="1" applyFont="1" applyFill="1" applyBorder="1" applyAlignment="1"/>
    <xf numFmtId="3" fontId="2" fillId="0" borderId="71" xfId="87" applyNumberFormat="1" applyFont="1" applyFill="1" applyBorder="1" applyAlignment="1"/>
    <xf numFmtId="0" fontId="2" fillId="0" borderId="31" xfId="85" applyFont="1" applyFill="1" applyBorder="1" applyAlignment="1">
      <alignment horizontal="left" vertical="top" wrapText="1" indent="3"/>
    </xf>
    <xf numFmtId="0" fontId="2" fillId="0" borderId="31" xfId="79" applyFont="1" applyFill="1" applyBorder="1" applyAlignment="1">
      <alignment horizontal="left" vertical="top" wrapText="1" indent="3"/>
    </xf>
    <xf numFmtId="164" fontId="5" fillId="0" borderId="68" xfId="82" applyNumberFormat="1" applyFont="1" applyFill="1" applyBorder="1" applyAlignment="1">
      <alignment wrapText="1"/>
    </xf>
    <xf numFmtId="164" fontId="2" fillId="0" borderId="34" xfId="82" applyNumberFormat="1" applyFont="1" applyFill="1" applyBorder="1" applyAlignment="1">
      <alignment wrapText="1"/>
    </xf>
    <xf numFmtId="3" fontId="5" fillId="0" borderId="34" xfId="87" applyNumberFormat="1" applyFont="1" applyFill="1" applyBorder="1" applyAlignment="1"/>
    <xf numFmtId="3" fontId="5" fillId="0" borderId="71" xfId="87" applyNumberFormat="1" applyFont="1" applyFill="1" applyBorder="1" applyAlignment="1"/>
    <xf numFmtId="0" fontId="6" fillId="0" borderId="0" xfId="82" applyFont="1" applyFill="1" applyBorder="1" applyAlignment="1">
      <alignment horizontal="left" vertical="top" wrapText="1"/>
    </xf>
    <xf numFmtId="164" fontId="5" fillId="0" borderId="0" xfId="85" applyNumberFormat="1" applyFont="1" applyFill="1" applyBorder="1" applyAlignment="1">
      <alignment horizontal="left" vertical="center" wrapText="1"/>
    </xf>
    <xf numFmtId="0" fontId="0" fillId="0" borderId="0" xfId="0" applyFill="1"/>
    <xf numFmtId="164" fontId="6" fillId="0" borderId="39" xfId="82" applyNumberFormat="1" applyFont="1" applyFill="1" applyBorder="1" applyAlignment="1">
      <alignment wrapText="1"/>
    </xf>
    <xf numFmtId="0" fontId="28" fillId="0" borderId="38" xfId="85" applyFont="1" applyBorder="1" applyAlignment="1">
      <alignment vertical="top" wrapText="1"/>
    </xf>
    <xf numFmtId="164" fontId="2" fillId="54" borderId="36" xfId="82" applyNumberFormat="1" applyFont="1" applyFill="1" applyBorder="1" applyAlignment="1">
      <alignment wrapText="1"/>
    </xf>
    <xf numFmtId="164" fontId="2" fillId="0" borderId="68" xfId="82" applyNumberFormat="1" applyFont="1" applyFill="1" applyBorder="1" applyAlignment="1">
      <alignment wrapText="1"/>
    </xf>
    <xf numFmtId="0" fontId="60" fillId="0" borderId="13" xfId="0" applyFont="1" applyBorder="1" applyAlignment="1">
      <alignment horizontal="center" vertical="top" wrapText="1"/>
    </xf>
    <xf numFmtId="3" fontId="2" fillId="0" borderId="23" xfId="87" applyNumberFormat="1" applyFont="1" applyFill="1" applyBorder="1" applyAlignment="1">
      <alignment vertical="top"/>
    </xf>
    <xf numFmtId="3" fontId="2" fillId="0" borderId="36" xfId="87" applyNumberFormat="1" applyFont="1" applyFill="1" applyBorder="1" applyAlignment="1">
      <alignment vertical="top"/>
    </xf>
    <xf numFmtId="164" fontId="5" fillId="0" borderId="68" xfId="82" applyNumberFormat="1" applyFont="1" applyFill="1" applyBorder="1" applyAlignment="1">
      <alignment horizontal="center" vertical="top" wrapText="1"/>
    </xf>
    <xf numFmtId="3" fontId="2" fillId="0" borderId="27" xfId="87" applyNumberFormat="1" applyFont="1" applyFill="1" applyBorder="1" applyAlignment="1">
      <alignment horizontal="center"/>
    </xf>
    <xf numFmtId="3" fontId="2" fillId="0" borderId="72" xfId="87" applyNumberFormat="1" applyFont="1" applyFill="1" applyBorder="1" applyAlignment="1">
      <alignment horizontal="center"/>
    </xf>
    <xf numFmtId="3" fontId="2" fillId="0" borderId="27" xfId="87" applyNumberFormat="1" applyFont="1" applyFill="1" applyBorder="1" applyAlignment="1"/>
    <xf numFmtId="3" fontId="2" fillId="0" borderId="72" xfId="87" applyNumberFormat="1" applyFont="1" applyFill="1" applyBorder="1" applyAlignment="1"/>
    <xf numFmtId="0" fontId="28" fillId="0" borderId="34" xfId="57" applyFont="1" applyFill="1" applyBorder="1" applyAlignment="1"/>
    <xf numFmtId="164" fontId="6" fillId="0" borderId="71" xfId="82" applyNumberFormat="1" applyFont="1" applyFill="1" applyBorder="1" applyAlignment="1">
      <alignment wrapText="1"/>
    </xf>
    <xf numFmtId="164" fontId="6" fillId="0" borderId="31" xfId="82" applyNumberFormat="1" applyFont="1" applyFill="1" applyBorder="1" applyAlignment="1">
      <alignment horizontal="left" vertical="top" wrapText="1"/>
    </xf>
    <xf numFmtId="164" fontId="6" fillId="0" borderId="23" xfId="82" applyNumberFormat="1" applyFont="1" applyFill="1" applyBorder="1" applyAlignment="1">
      <alignment wrapText="1"/>
    </xf>
    <xf numFmtId="164" fontId="6" fillId="0" borderId="36" xfId="82" applyNumberFormat="1" applyFont="1" applyFill="1" applyBorder="1" applyAlignment="1">
      <alignment wrapText="1"/>
    </xf>
    <xf numFmtId="164" fontId="6" fillId="0" borderId="31" xfId="82" applyNumberFormat="1" applyFont="1" applyFill="1" applyBorder="1" applyAlignment="1">
      <alignment vertical="top" wrapText="1"/>
    </xf>
    <xf numFmtId="164" fontId="6" fillId="0" borderId="23" xfId="82" applyNumberFormat="1" applyFont="1" applyFill="1" applyBorder="1" applyAlignment="1">
      <alignment horizontal="right" vertical="top" wrapText="1"/>
    </xf>
    <xf numFmtId="164" fontId="6" fillId="0" borderId="36" xfId="82" applyNumberFormat="1" applyFont="1" applyFill="1" applyBorder="1" applyAlignment="1">
      <alignment vertical="top" wrapText="1"/>
    </xf>
    <xf numFmtId="164" fontId="28" fillId="0" borderId="31" xfId="82" applyNumberFormat="1" applyFont="1" applyFill="1" applyBorder="1" applyAlignment="1">
      <alignment wrapText="1"/>
    </xf>
    <xf numFmtId="164" fontId="2" fillId="0" borderId="34" xfId="82" applyNumberFormat="1" applyFont="1" applyFill="1" applyBorder="1" applyAlignment="1">
      <alignment horizontal="right" wrapText="1"/>
    </xf>
    <xf numFmtId="0" fontId="2" fillId="0" borderId="31" xfId="79" applyFont="1" applyFill="1" applyBorder="1" applyAlignment="1">
      <alignment horizontal="right" vertical="top" wrapText="1" indent="3"/>
    </xf>
    <xf numFmtId="3" fontId="2" fillId="0" borderId="23" xfId="87" applyNumberFormat="1" applyFont="1" applyFill="1" applyBorder="1" applyAlignment="1">
      <alignment horizontal="right"/>
    </xf>
    <xf numFmtId="3" fontId="2" fillId="0" borderId="36" xfId="87" applyNumberFormat="1" applyFont="1" applyFill="1" applyBorder="1" applyAlignment="1">
      <alignment horizontal="right"/>
    </xf>
    <xf numFmtId="3" fontId="2" fillId="0" borderId="23" xfId="87" applyNumberFormat="1" applyFont="1" applyFill="1" applyBorder="1" applyAlignment="1">
      <alignment horizontal="center"/>
    </xf>
    <xf numFmtId="3" fontId="2" fillId="0" borderId="36" xfId="87" applyNumberFormat="1" applyFont="1" applyFill="1" applyBorder="1" applyAlignment="1">
      <alignment horizontal="center"/>
    </xf>
    <xf numFmtId="3" fontId="5" fillId="0" borderId="23" xfId="87" applyNumberFormat="1" applyFont="1" applyFill="1" applyBorder="1" applyAlignment="1">
      <alignment horizontal="right"/>
    </xf>
    <xf numFmtId="3" fontId="5" fillId="0" borderId="36" xfId="87" applyNumberFormat="1" applyFont="1" applyFill="1" applyBorder="1" applyAlignment="1">
      <alignment horizontal="right"/>
    </xf>
    <xf numFmtId="0" fontId="2" fillId="0" borderId="18" xfId="79" applyFont="1" applyFill="1" applyBorder="1" applyAlignment="1">
      <alignment horizontal="left" vertical="top" wrapText="1" indent="6"/>
    </xf>
    <xf numFmtId="0" fontId="28" fillId="0" borderId="21" xfId="57" applyFont="1" applyFill="1" applyBorder="1" applyAlignment="1">
      <alignment vertical="center"/>
    </xf>
    <xf numFmtId="0" fontId="28" fillId="0" borderId="20" xfId="85" applyFont="1" applyBorder="1" applyAlignment="1">
      <alignment vertical="top" wrapText="1"/>
    </xf>
    <xf numFmtId="164" fontId="2" fillId="0" borderId="32" xfId="82" applyNumberFormat="1" applyFont="1" applyFill="1" applyBorder="1" applyAlignment="1">
      <alignment horizontal="right" wrapText="1"/>
    </xf>
    <xf numFmtId="0" fontId="0" fillId="0" borderId="0" xfId="0" applyAlignment="1" applyProtection="1">
      <alignment wrapText="1"/>
      <protection locked="0"/>
    </xf>
    <xf numFmtId="0" fontId="5" fillId="0" borderId="13" xfId="79" applyFont="1" applyFill="1" applyBorder="1" applyAlignment="1">
      <alignment horizontal="left" vertical="top" wrapText="1" indent="3"/>
    </xf>
    <xf numFmtId="3" fontId="5" fillId="0" borderId="62" xfId="87" applyNumberFormat="1" applyFont="1" applyBorder="1" applyAlignment="1"/>
    <xf numFmtId="0" fontId="2" fillId="0" borderId="13" xfId="79" applyFont="1" applyFill="1" applyBorder="1" applyAlignment="1">
      <alignment horizontal="left" vertical="top" wrapText="1" indent="4"/>
    </xf>
    <xf numFmtId="3" fontId="2" fillId="0" borderId="32" xfId="87" applyNumberFormat="1" applyFont="1" applyFill="1" applyBorder="1" applyAlignment="1"/>
    <xf numFmtId="0" fontId="2" fillId="0" borderId="13" xfId="85" applyFont="1" applyFill="1" applyBorder="1" applyAlignment="1">
      <alignment horizontal="left" vertical="top" wrapText="1" indent="4"/>
    </xf>
    <xf numFmtId="0" fontId="2" fillId="0" borderId="33" xfId="79" applyFont="1" applyFill="1" applyBorder="1" applyAlignment="1">
      <alignment horizontal="left" vertical="top" wrapText="1" indent="5"/>
    </xf>
    <xf numFmtId="3" fontId="5" fillId="0" borderId="32" xfId="87" applyNumberFormat="1" applyFont="1" applyFill="1" applyBorder="1" applyAlignment="1"/>
    <xf numFmtId="0" fontId="2" fillId="0" borderId="13" xfId="85" applyFont="1" applyFill="1" applyBorder="1" applyAlignment="1">
      <alignment horizontal="left" vertical="top" wrapText="1" indent="6"/>
    </xf>
    <xf numFmtId="0" fontId="2" fillId="0" borderId="13" xfId="79" applyFont="1" applyFill="1" applyBorder="1" applyAlignment="1">
      <alignment horizontal="left" vertical="top" wrapText="1" indent="5"/>
    </xf>
    <xf numFmtId="0" fontId="2" fillId="0" borderId="13" xfId="85" applyFont="1" applyFill="1" applyBorder="1" applyAlignment="1">
      <alignment horizontal="left" vertical="top" wrapText="1" indent="7"/>
    </xf>
    <xf numFmtId="0" fontId="2" fillId="0" borderId="13" xfId="79" applyFont="1" applyFill="1" applyBorder="1" applyAlignment="1">
      <alignment horizontal="left" vertical="top" wrapText="1" indent="6"/>
    </xf>
    <xf numFmtId="0" fontId="2" fillId="0" borderId="33" xfId="79" applyFont="1" applyFill="1" applyBorder="1" applyAlignment="1">
      <alignment horizontal="left" vertical="top" wrapText="1" indent="6"/>
    </xf>
    <xf numFmtId="0" fontId="2" fillId="0" borderId="33" xfId="79" applyFont="1" applyFill="1" applyBorder="1" applyAlignment="1">
      <alignment horizontal="left" vertical="top" wrapText="1" indent="7"/>
    </xf>
    <xf numFmtId="164" fontId="2" fillId="0" borderId="32" xfId="82" applyNumberFormat="1" applyFont="1" applyFill="1" applyBorder="1" applyAlignment="1">
      <alignment wrapText="1"/>
    </xf>
    <xf numFmtId="0" fontId="60" fillId="0" borderId="51" xfId="0" applyFont="1" applyFill="1" applyBorder="1" applyAlignment="1">
      <alignment horizontal="center" wrapText="1"/>
    </xf>
    <xf numFmtId="164" fontId="2" fillId="0" borderId="62" xfId="82" applyNumberFormat="1" applyFont="1" applyFill="1" applyBorder="1" applyAlignment="1">
      <alignment wrapText="1"/>
    </xf>
    <xf numFmtId="164" fontId="5" fillId="0" borderId="13" xfId="82" applyNumberFormat="1" applyFont="1" applyFill="1" applyBorder="1" applyAlignment="1">
      <alignment wrapText="1"/>
    </xf>
    <xf numFmtId="3" fontId="5" fillId="0" borderId="62" xfId="87" applyNumberFormat="1" applyFont="1" applyFill="1" applyBorder="1" applyAlignment="1"/>
    <xf numFmtId="164" fontId="6" fillId="0" borderId="40" xfId="82" applyNumberFormat="1" applyFont="1" applyFill="1" applyBorder="1" applyAlignment="1">
      <alignment vertical="top" wrapText="1"/>
    </xf>
    <xf numFmtId="164" fontId="2" fillId="0" borderId="70" xfId="82" applyNumberFormat="1" applyFont="1" applyFill="1" applyBorder="1" applyAlignment="1">
      <alignment wrapText="1"/>
    </xf>
    <xf numFmtId="0" fontId="2" fillId="0" borderId="13" xfId="85" applyFont="1" applyFill="1" applyBorder="1" applyAlignment="1">
      <alignment horizontal="left" vertical="top" wrapText="1" indent="3"/>
    </xf>
    <xf numFmtId="3" fontId="5" fillId="0" borderId="32" xfId="87" applyNumberFormat="1" applyFont="1" applyFill="1" applyBorder="1" applyAlignment="1">
      <alignment horizontal="right"/>
    </xf>
    <xf numFmtId="0" fontId="2" fillId="0" borderId="13" xfId="79" applyFont="1" applyFill="1" applyBorder="1" applyAlignment="1">
      <alignment horizontal="left" vertical="top" wrapText="1" indent="3"/>
    </xf>
    <xf numFmtId="3" fontId="2" fillId="0" borderId="32" xfId="87" applyNumberFormat="1" applyFont="1" applyFill="1" applyBorder="1" applyAlignment="1">
      <alignment horizontal="right"/>
    </xf>
    <xf numFmtId="3" fontId="2" fillId="0" borderId="32" xfId="87" applyNumberFormat="1" applyFont="1" applyFill="1" applyBorder="1" applyAlignment="1">
      <alignment horizontal="center"/>
    </xf>
    <xf numFmtId="0" fontId="0" fillId="0" borderId="0" xfId="0" applyAlignment="1">
      <alignment vertical="top"/>
    </xf>
    <xf numFmtId="0" fontId="5" fillId="0" borderId="20" xfId="57" applyFont="1" applyFill="1" applyBorder="1" applyAlignment="1">
      <alignment vertical="center"/>
    </xf>
    <xf numFmtId="164" fontId="2" fillId="0" borderId="13" xfId="82" applyNumberFormat="1" applyFont="1" applyFill="1" applyBorder="1" applyAlignment="1">
      <alignment horizontal="right" wrapText="1"/>
    </xf>
    <xf numFmtId="164" fontId="5" fillId="54" borderId="40" xfId="82" applyNumberFormat="1" applyFont="1" applyFill="1" applyBorder="1" applyAlignment="1">
      <alignment wrapText="1"/>
    </xf>
    <xf numFmtId="164" fontId="5" fillId="54" borderId="31" xfId="82" applyNumberFormat="1" applyFont="1" applyFill="1" applyBorder="1" applyAlignment="1">
      <alignment wrapText="1"/>
    </xf>
    <xf numFmtId="3" fontId="5" fillId="0" borderId="33" xfId="87" applyNumberFormat="1" applyFont="1" applyBorder="1" applyAlignment="1"/>
    <xf numFmtId="3" fontId="2" fillId="0" borderId="13" xfId="87" applyNumberFormat="1" applyFont="1" applyFill="1" applyBorder="1" applyAlignment="1"/>
    <xf numFmtId="3" fontId="5" fillId="0" borderId="13" xfId="87" applyNumberFormat="1" applyFont="1" applyFill="1" applyBorder="1" applyAlignment="1"/>
    <xf numFmtId="0" fontId="0" fillId="0" borderId="0" xfId="0" applyBorder="1"/>
    <xf numFmtId="3" fontId="5" fillId="0" borderId="34" xfId="87" applyNumberFormat="1" applyFont="1" applyBorder="1" applyAlignment="1">
      <alignment horizontal="right"/>
    </xf>
    <xf numFmtId="3" fontId="5" fillId="0" borderId="71" xfId="87" applyNumberFormat="1" applyFont="1" applyBorder="1" applyAlignment="1">
      <alignment horizontal="right"/>
    </xf>
    <xf numFmtId="0" fontId="60" fillId="0" borderId="51" xfId="0" applyFont="1" applyFill="1" applyBorder="1" applyAlignment="1">
      <alignment horizontal="left" wrapText="1"/>
    </xf>
    <xf numFmtId="164" fontId="6" fillId="0" borderId="39" xfId="82" applyNumberFormat="1" applyFont="1" applyFill="1" applyBorder="1" applyAlignment="1">
      <alignment vertical="top" wrapText="1"/>
    </xf>
    <xf numFmtId="0" fontId="5" fillId="0" borderId="28" xfId="57" applyFont="1" applyFill="1" applyBorder="1" applyAlignment="1">
      <alignment vertical="top"/>
    </xf>
    <xf numFmtId="164" fontId="2" fillId="0" borderId="39" xfId="82" applyNumberFormat="1" applyFont="1" applyFill="1" applyBorder="1" applyAlignment="1">
      <alignment vertical="top" wrapText="1"/>
    </xf>
    <xf numFmtId="3" fontId="5" fillId="0" borderId="62" xfId="87" applyNumberFormat="1" applyFont="1" applyBorder="1" applyAlignment="1">
      <alignment horizontal="right"/>
    </xf>
    <xf numFmtId="0" fontId="28" fillId="0" borderId="28" xfId="58" applyFont="1" applyFill="1" applyBorder="1" applyAlignment="1">
      <alignment vertical="center"/>
    </xf>
    <xf numFmtId="0" fontId="5" fillId="0" borderId="28" xfId="58" applyFont="1" applyFill="1" applyBorder="1" applyAlignment="1">
      <alignment vertical="center"/>
    </xf>
    <xf numFmtId="0" fontId="5" fillId="0" borderId="34" xfId="58" applyFont="1" applyFill="1" applyBorder="1" applyAlignment="1">
      <alignment vertical="center"/>
    </xf>
    <xf numFmtId="0" fontId="28" fillId="0" borderId="20" xfId="85" applyFont="1" applyFill="1" applyBorder="1" applyAlignment="1">
      <alignment vertical="top" wrapText="1"/>
    </xf>
    <xf numFmtId="164" fontId="5" fillId="0" borderId="13" xfId="82" applyNumberFormat="1" applyFont="1" applyFill="1" applyBorder="1" applyAlignment="1">
      <alignment horizontal="left" wrapText="1"/>
    </xf>
    <xf numFmtId="0" fontId="1" fillId="0" borderId="0" xfId="80" applyFont="1" applyFill="1" applyAlignment="1">
      <alignment horizontal="center" vertical="top" wrapText="1"/>
    </xf>
    <xf numFmtId="164" fontId="2" fillId="0" borderId="0" xfId="80" applyNumberFormat="1" applyFont="1" applyFill="1" applyAlignment="1">
      <alignment horizontal="center" vertical="top" wrapText="1"/>
    </xf>
    <xf numFmtId="0" fontId="2" fillId="0" borderId="0" xfId="80" applyFont="1" applyFill="1" applyAlignment="1">
      <alignment horizontal="center" vertical="top" wrapText="1"/>
    </xf>
    <xf numFmtId="0" fontId="91" fillId="0" borderId="0" xfId="0" applyFont="1" applyFill="1" applyAlignment="1">
      <alignment horizontal="center" vertical="top"/>
    </xf>
    <xf numFmtId="3" fontId="5" fillId="0" borderId="0" xfId="57" applyNumberFormat="1" applyFont="1" applyFill="1" applyAlignment="1">
      <alignment horizontal="center" vertical="top"/>
    </xf>
    <xf numFmtId="3" fontId="28" fillId="0" borderId="0" xfId="0" applyNumberFormat="1" applyFont="1" applyFill="1" applyAlignment="1">
      <alignment horizontal="center" vertical="top" wrapText="1"/>
    </xf>
    <xf numFmtId="0" fontId="5" fillId="0" borderId="38" xfId="57" applyFont="1" applyFill="1" applyBorder="1" applyAlignment="1">
      <alignment vertical="center"/>
    </xf>
    <xf numFmtId="164" fontId="2" fillId="0" borderId="42" xfId="82" applyNumberFormat="1" applyFont="1" applyFill="1" applyBorder="1" applyAlignment="1">
      <alignment wrapText="1"/>
    </xf>
    <xf numFmtId="164" fontId="2" fillId="0" borderId="31" xfId="82" applyNumberFormat="1" applyFont="1" applyFill="1" applyBorder="1" applyAlignment="1">
      <alignment horizontal="right" wrapText="1"/>
    </xf>
    <xf numFmtId="164" fontId="2" fillId="0" borderId="37" xfId="82" applyNumberFormat="1" applyFont="1" applyFill="1" applyBorder="1" applyAlignment="1">
      <alignment wrapText="1"/>
    </xf>
    <xf numFmtId="164" fontId="2" fillId="54" borderId="31" xfId="82" applyNumberFormat="1" applyFont="1" applyFill="1" applyBorder="1" applyAlignment="1">
      <alignment horizontal="right" wrapText="1"/>
    </xf>
    <xf numFmtId="164" fontId="2" fillId="54" borderId="37" xfId="82" applyNumberFormat="1" applyFont="1" applyFill="1" applyBorder="1" applyAlignment="1">
      <alignment wrapText="1"/>
    </xf>
    <xf numFmtId="3" fontId="5" fillId="0" borderId="68" xfId="87" applyNumberFormat="1" applyFont="1" applyBorder="1" applyAlignment="1"/>
    <xf numFmtId="3" fontId="5" fillId="0" borderId="47" xfId="87" applyNumberFormat="1" applyFont="1" applyBorder="1" applyAlignment="1"/>
    <xf numFmtId="3" fontId="2" fillId="0" borderId="68" xfId="87" applyNumberFormat="1" applyFont="1" applyBorder="1" applyAlignment="1"/>
    <xf numFmtId="3" fontId="2" fillId="0" borderId="47" xfId="87" applyNumberFormat="1" applyFont="1" applyBorder="1" applyAlignment="1"/>
    <xf numFmtId="3" fontId="2" fillId="0" borderId="31" xfId="87" applyNumberFormat="1" applyFont="1" applyFill="1" applyBorder="1" applyAlignment="1"/>
    <xf numFmtId="3" fontId="2" fillId="0" borderId="37" xfId="87" applyNumberFormat="1" applyFont="1" applyFill="1" applyBorder="1" applyAlignment="1"/>
    <xf numFmtId="3" fontId="5" fillId="0" borderId="31" xfId="87" applyNumberFormat="1" applyFont="1" applyFill="1" applyBorder="1" applyAlignment="1"/>
    <xf numFmtId="3" fontId="5" fillId="0" borderId="37" xfId="87" applyNumberFormat="1" applyFont="1" applyFill="1" applyBorder="1" applyAlignment="1"/>
    <xf numFmtId="3" fontId="2" fillId="0" borderId="73" xfId="87" applyNumberFormat="1" applyFont="1" applyFill="1" applyBorder="1" applyAlignment="1"/>
    <xf numFmtId="0" fontId="28" fillId="0" borderId="42" xfId="85" applyFont="1" applyBorder="1" applyAlignment="1">
      <alignment vertical="top" wrapText="1"/>
    </xf>
    <xf numFmtId="0" fontId="2" fillId="0" borderId="37" xfId="0" applyFont="1" applyBorder="1" applyAlignment="1">
      <alignment vertical="center" wrapText="1"/>
    </xf>
    <xf numFmtId="0" fontId="5" fillId="0" borderId="47" xfId="57" applyFont="1" applyFill="1" applyBorder="1" applyAlignment="1">
      <alignment vertical="center"/>
    </xf>
    <xf numFmtId="164" fontId="2" fillId="0" borderId="47" xfId="82" applyNumberFormat="1" applyFont="1" applyFill="1" applyBorder="1" applyAlignment="1">
      <alignment wrapText="1"/>
    </xf>
    <xf numFmtId="164" fontId="2" fillId="0" borderId="37" xfId="82" applyNumberFormat="1" applyFont="1" applyFill="1" applyBorder="1" applyAlignment="1">
      <alignment horizontal="right" wrapText="1"/>
    </xf>
    <xf numFmtId="164" fontId="5" fillId="0" borderId="37" xfId="82" applyNumberFormat="1" applyFont="1" applyFill="1" applyBorder="1" applyAlignment="1">
      <alignment wrapText="1"/>
    </xf>
    <xf numFmtId="0" fontId="5" fillId="0" borderId="37" xfId="79" applyFont="1" applyFill="1" applyBorder="1" applyAlignment="1">
      <alignment horizontal="left" vertical="top" wrapText="1" indent="3"/>
    </xf>
    <xf numFmtId="0" fontId="2" fillId="0" borderId="37" xfId="79" applyFont="1" applyFill="1" applyBorder="1" applyAlignment="1">
      <alignment horizontal="left" vertical="top" wrapText="1" indent="4"/>
    </xf>
    <xf numFmtId="0" fontId="2" fillId="0" borderId="37" xfId="85" applyFont="1" applyFill="1" applyBorder="1" applyAlignment="1">
      <alignment horizontal="left" vertical="top" wrapText="1" indent="4"/>
    </xf>
    <xf numFmtId="0" fontId="2" fillId="0" borderId="47" xfId="79" applyFont="1" applyFill="1" applyBorder="1" applyAlignment="1">
      <alignment horizontal="left" vertical="top" wrapText="1" indent="5"/>
    </xf>
    <xf numFmtId="0" fontId="2" fillId="0" borderId="37" xfId="79" applyFont="1" applyFill="1" applyBorder="1" applyAlignment="1">
      <alignment horizontal="left" vertical="top" wrapText="1" indent="5"/>
    </xf>
    <xf numFmtId="0" fontId="2" fillId="0" borderId="37" xfId="79" applyFont="1" applyFill="1" applyBorder="1" applyAlignment="1">
      <alignment horizontal="left" vertical="top" wrapText="1" indent="6"/>
    </xf>
    <xf numFmtId="0" fontId="2" fillId="0" borderId="47" xfId="79" applyFont="1" applyFill="1" applyBorder="1" applyAlignment="1">
      <alignment horizontal="left" vertical="top" wrapText="1" indent="6"/>
    </xf>
    <xf numFmtId="164" fontId="5" fillId="0" borderId="47" xfId="82" applyNumberFormat="1" applyFont="1" applyFill="1" applyBorder="1" applyAlignment="1">
      <alignment wrapText="1"/>
    </xf>
    <xf numFmtId="0" fontId="2" fillId="0" borderId="16" xfId="79" applyFont="1" applyFill="1" applyBorder="1" applyAlignment="1">
      <alignment horizontal="left" vertical="top" wrapText="1" indent="6"/>
    </xf>
    <xf numFmtId="0" fontId="5" fillId="0" borderId="0" xfId="80" applyFont="1" applyFill="1" applyAlignment="1">
      <alignment horizontal="center" vertical="top" wrapText="1"/>
    </xf>
    <xf numFmtId="164" fontId="5" fillId="0" borderId="0" xfId="80" applyNumberFormat="1" applyFont="1" applyFill="1" applyAlignment="1">
      <alignment horizontal="center" vertical="top" wrapText="1"/>
    </xf>
    <xf numFmtId="0" fontId="28" fillId="0" borderId="38" xfId="85" applyFont="1" applyFill="1" applyBorder="1" applyAlignment="1">
      <alignment wrapText="1"/>
    </xf>
    <xf numFmtId="0" fontId="28" fillId="0" borderId="42" xfId="58" applyFont="1" applyFill="1" applyBorder="1" applyAlignment="1">
      <alignment vertical="center"/>
    </xf>
    <xf numFmtId="3" fontId="5" fillId="0" borderId="47" xfId="87" applyNumberFormat="1" applyFont="1" applyFill="1" applyBorder="1" applyAlignment="1"/>
    <xf numFmtId="0" fontId="5" fillId="0" borderId="42" xfId="58" applyFont="1" applyFill="1" applyBorder="1" applyAlignment="1">
      <alignment vertical="center"/>
    </xf>
    <xf numFmtId="0" fontId="2" fillId="0" borderId="31" xfId="0" applyFont="1" applyFill="1" applyBorder="1" applyAlignment="1">
      <alignment vertical="center" wrapText="1"/>
    </xf>
    <xf numFmtId="0" fontId="5" fillId="0" borderId="47" xfId="58" applyFont="1" applyFill="1" applyBorder="1" applyAlignment="1">
      <alignment vertical="center"/>
    </xf>
    <xf numFmtId="164" fontId="2" fillId="54" borderId="37" xfId="82" applyNumberFormat="1" applyFont="1" applyFill="1" applyBorder="1" applyAlignment="1">
      <alignment horizontal="right" wrapText="1"/>
    </xf>
    <xf numFmtId="3" fontId="2" fillId="0" borderId="34" xfId="87" applyNumberFormat="1" applyFont="1" applyFill="1" applyBorder="1" applyAlignment="1">
      <alignment horizontal="center"/>
    </xf>
    <xf numFmtId="3" fontId="2" fillId="0" borderId="71" xfId="87" applyNumberFormat="1" applyFont="1" applyFill="1" applyBorder="1" applyAlignment="1">
      <alignment horizontal="center"/>
    </xf>
    <xf numFmtId="171" fontId="92" fillId="0" borderId="0" xfId="57" applyNumberFormat="1" applyFont="1" applyFill="1" applyAlignment="1">
      <alignment horizontal="center" vertical="top"/>
    </xf>
    <xf numFmtId="0" fontId="92" fillId="0" borderId="0" xfId="57" applyFont="1" applyFill="1" applyBorder="1" applyAlignment="1">
      <alignment vertical="center"/>
    </xf>
    <xf numFmtId="0" fontId="82" fillId="0" borderId="0" xfId="57" applyFont="1" applyFill="1" applyBorder="1" applyAlignment="1">
      <alignment horizontal="center" vertical="top" wrapText="1"/>
    </xf>
    <xf numFmtId="0" fontId="82" fillId="0" borderId="0" xfId="57" applyFont="1" applyFill="1" applyBorder="1" applyAlignment="1">
      <alignment vertical="top"/>
    </xf>
    <xf numFmtId="0" fontId="93" fillId="0" borderId="0" xfId="57" applyFont="1" applyFill="1" applyAlignment="1">
      <alignment vertical="top"/>
    </xf>
    <xf numFmtId="0" fontId="93" fillId="0" borderId="0" xfId="57" applyFont="1" applyFill="1" applyAlignment="1">
      <alignment vertical="center"/>
    </xf>
    <xf numFmtId="171" fontId="93" fillId="0" borderId="0" xfId="80" applyNumberFormat="1" applyFont="1" applyFill="1" applyAlignment="1">
      <alignment vertical="center"/>
    </xf>
    <xf numFmtId="0" fontId="92" fillId="0" borderId="0" xfId="57" applyFont="1" applyFill="1" applyAlignment="1">
      <alignment vertical="top"/>
    </xf>
    <xf numFmtId="171" fontId="93" fillId="0" borderId="0" xfId="80" applyNumberFormat="1" applyFont="1" applyFill="1" applyAlignment="1">
      <alignment horizontal="center" vertical="top"/>
    </xf>
    <xf numFmtId="171" fontId="93" fillId="0" borderId="0" xfId="57" applyNumberFormat="1" applyFont="1" applyFill="1" applyAlignment="1">
      <alignment vertical="top"/>
    </xf>
    <xf numFmtId="0" fontId="92" fillId="0" borderId="0" xfId="57" applyFont="1" applyFill="1" applyAlignment="1">
      <alignment vertical="center"/>
    </xf>
    <xf numFmtId="0" fontId="92" fillId="0" borderId="0" xfId="57" applyFont="1" applyFill="1" applyAlignment="1">
      <alignment horizontal="center" vertical="center"/>
    </xf>
    <xf numFmtId="171" fontId="92" fillId="0" borderId="0" xfId="80" applyNumberFormat="1" applyFont="1" applyFill="1" applyAlignment="1">
      <alignment horizontal="center" vertical="top"/>
    </xf>
    <xf numFmtId="0" fontId="93" fillId="0" borderId="0" xfId="80" applyFont="1" applyFill="1" applyAlignment="1">
      <alignment vertical="top"/>
    </xf>
    <xf numFmtId="3" fontId="93" fillId="0" borderId="0" xfId="80" applyNumberFormat="1" applyFont="1" applyFill="1" applyAlignment="1">
      <alignment vertical="top"/>
    </xf>
    <xf numFmtId="3" fontId="93" fillId="0" borderId="0" xfId="80" applyNumberFormat="1" applyFont="1" applyFill="1" applyAlignment="1">
      <alignment vertical="top" wrapText="1"/>
    </xf>
    <xf numFmtId="3" fontId="92" fillId="0" borderId="0" xfId="80" applyNumberFormat="1" applyFont="1" applyFill="1" applyAlignment="1">
      <alignment vertical="center"/>
    </xf>
    <xf numFmtId="0" fontId="92" fillId="0" borderId="0" xfId="57" applyFont="1" applyAlignment="1">
      <alignment vertical="center"/>
    </xf>
    <xf numFmtId="0" fontId="2" fillId="0" borderId="0" xfId="57" applyFont="1" applyFill="1" applyBorder="1" applyAlignment="1">
      <alignment vertical="top"/>
    </xf>
    <xf numFmtId="0" fontId="5" fillId="0" borderId="0" xfId="57" applyFont="1" applyFill="1" applyBorder="1" applyAlignment="1">
      <alignment horizontal="center" vertical="top"/>
    </xf>
    <xf numFmtId="0" fontId="2" fillId="0" borderId="0" xfId="0" applyFont="1" applyFill="1" applyBorder="1"/>
    <xf numFmtId="166" fontId="62" fillId="0" borderId="24" xfId="0" applyNumberFormat="1" applyFont="1" applyFill="1" applyBorder="1" applyAlignment="1">
      <alignment wrapText="1"/>
    </xf>
    <xf numFmtId="0" fontId="6" fillId="0" borderId="0" xfId="0" applyFont="1" applyFill="1" applyBorder="1" applyAlignment="1">
      <alignment horizontal="left" vertical="center" wrapText="1"/>
    </xf>
    <xf numFmtId="0" fontId="5" fillId="0" borderId="0" xfId="0" applyFont="1" applyBorder="1" applyAlignment="1">
      <alignment horizontal="center"/>
    </xf>
    <xf numFmtId="0" fontId="6" fillId="49" borderId="22" xfId="0" applyFont="1" applyFill="1" applyBorder="1" applyAlignment="1">
      <alignment vertical="center" wrapText="1"/>
    </xf>
    <xf numFmtId="0" fontId="2" fillId="49" borderId="24" xfId="0" applyFont="1" applyFill="1" applyBorder="1" applyAlignment="1">
      <alignment vertical="center" wrapText="1"/>
    </xf>
    <xf numFmtId="0" fontId="5" fillId="51" borderId="13" xfId="0" applyFont="1" applyFill="1" applyBorder="1" applyAlignment="1">
      <alignment vertical="center" wrapText="1"/>
    </xf>
    <xf numFmtId="3" fontId="37" fillId="51" borderId="23" xfId="134" applyNumberFormat="1" applyFont="1" applyFill="1" applyBorder="1">
      <alignment horizontal="left" wrapText="1" indent="1" shrinkToFit="1"/>
    </xf>
    <xf numFmtId="0" fontId="2" fillId="51" borderId="24" xfId="0" applyFont="1" applyFill="1" applyBorder="1" applyAlignment="1">
      <alignment vertical="center" wrapText="1"/>
    </xf>
    <xf numFmtId="3" fontId="5" fillId="49" borderId="24" xfId="0" applyNumberFormat="1" applyFont="1" applyFill="1" applyBorder="1" applyAlignment="1">
      <alignment vertical="center"/>
    </xf>
    <xf numFmtId="3" fontId="2" fillId="49" borderId="24" xfId="0" applyNumberFormat="1" applyFont="1" applyFill="1" applyBorder="1" applyAlignment="1"/>
    <xf numFmtId="3" fontId="2" fillId="49" borderId="24" xfId="0" applyNumberFormat="1" applyFont="1" applyFill="1" applyBorder="1" applyAlignment="1">
      <alignment vertical="center"/>
    </xf>
    <xf numFmtId="3" fontId="2" fillId="49" borderId="24" xfId="0" applyNumberFormat="1" applyFont="1" applyFill="1" applyBorder="1" applyAlignment="1">
      <alignment horizontal="right" vertical="center"/>
    </xf>
    <xf numFmtId="3" fontId="5" fillId="49" borderId="24" xfId="0" applyNumberFormat="1" applyFont="1" applyFill="1" applyBorder="1" applyAlignment="1">
      <alignment horizontal="right" vertical="center"/>
    </xf>
    <xf numFmtId="3" fontId="2" fillId="49" borderId="26" xfId="0" applyNumberFormat="1" applyFont="1" applyFill="1" applyBorder="1" applyAlignment="1">
      <alignment horizontal="right" vertical="center"/>
    </xf>
    <xf numFmtId="3" fontId="37" fillId="51" borderId="55" xfId="134" applyNumberFormat="1" applyFont="1" applyFill="1" applyBorder="1">
      <alignment horizontal="left" wrapText="1" indent="1" shrinkToFit="1"/>
    </xf>
    <xf numFmtId="3" fontId="5" fillId="49" borderId="35" xfId="0" applyNumberFormat="1" applyFont="1" applyFill="1" applyBorder="1" applyAlignment="1">
      <alignment vertical="center"/>
    </xf>
    <xf numFmtId="0" fontId="2" fillId="0" borderId="34" xfId="0" applyFont="1" applyBorder="1" applyAlignment="1">
      <alignment horizontal="right" vertical="center" wrapText="1"/>
    </xf>
    <xf numFmtId="0" fontId="86" fillId="54" borderId="13" xfId="0" applyFont="1" applyFill="1" applyBorder="1" applyAlignment="1">
      <alignment vertical="center" wrapText="1"/>
    </xf>
    <xf numFmtId="3" fontId="2" fillId="0" borderId="24" xfId="0" applyNumberFormat="1" applyFont="1" applyBorder="1" applyAlignment="1"/>
    <xf numFmtId="0" fontId="2" fillId="0" borderId="0" xfId="80" applyFont="1" applyFill="1" applyAlignment="1">
      <alignment horizontal="right" vertical="top"/>
    </xf>
    <xf numFmtId="3" fontId="2" fillId="0" borderId="24" xfId="0" applyNumberFormat="1" applyFont="1" applyBorder="1" applyAlignment="1">
      <alignment horizontal="right"/>
    </xf>
    <xf numFmtId="0" fontId="5" fillId="0" borderId="28" xfId="0" applyFont="1" applyBorder="1" applyAlignment="1">
      <alignment horizontal="right" vertical="center"/>
    </xf>
    <xf numFmtId="0" fontId="28" fillId="0" borderId="33" xfId="0" applyFont="1" applyFill="1" applyBorder="1" applyAlignment="1">
      <alignment vertical="center" wrapText="1"/>
    </xf>
    <xf numFmtId="0" fontId="59" fillId="0" borderId="0" xfId="0" applyFont="1" applyAlignment="1">
      <alignment horizontal="justify"/>
    </xf>
    <xf numFmtId="0" fontId="5" fillId="0" borderId="34" xfId="0" applyFont="1" applyBorder="1" applyAlignment="1">
      <alignment horizontal="right" vertical="center"/>
    </xf>
    <xf numFmtId="0" fontId="5" fillId="51" borderId="23" xfId="0" applyFont="1" applyFill="1" applyBorder="1" applyAlignment="1">
      <alignment horizontal="right" vertical="center" wrapText="1"/>
    </xf>
    <xf numFmtId="0" fontId="5" fillId="51" borderId="24" xfId="0" applyFont="1" applyFill="1" applyBorder="1" applyAlignment="1">
      <alignment vertical="center" wrapText="1"/>
    </xf>
    <xf numFmtId="3" fontId="5" fillId="0" borderId="32" xfId="114" quotePrefix="1" applyNumberFormat="1" applyFont="1" applyBorder="1" applyAlignment="1">
      <alignment horizontal="right" vertical="center" wrapText="1" shrinkToFit="1"/>
    </xf>
    <xf numFmtId="0" fontId="5" fillId="0" borderId="13" xfId="116" quotePrefix="1" applyFont="1" applyBorder="1" applyAlignment="1">
      <alignment horizontal="left" wrapText="1" indent="3" shrinkToFit="1"/>
    </xf>
    <xf numFmtId="3" fontId="5" fillId="0" borderId="32" xfId="116" quotePrefix="1" applyNumberFormat="1" applyFont="1" applyBorder="1" applyAlignment="1">
      <alignment horizontal="right" wrapText="1" shrinkToFit="1"/>
    </xf>
    <xf numFmtId="0" fontId="94" fillId="0" borderId="0" xfId="57" applyFont="1" applyFill="1" applyAlignment="1">
      <alignment vertical="top"/>
    </xf>
    <xf numFmtId="0" fontId="2" fillId="0" borderId="13" xfId="114" quotePrefix="1" applyFont="1" applyBorder="1" applyAlignment="1">
      <alignment horizontal="left" vertical="center" wrapText="1" indent="2" shrinkToFit="1"/>
    </xf>
    <xf numFmtId="3" fontId="2" fillId="0" borderId="32" xfId="114" quotePrefix="1" applyNumberFormat="1" applyFont="1" applyBorder="1" applyAlignment="1">
      <alignment horizontal="right" vertical="center" wrapText="1" shrinkToFit="1"/>
    </xf>
    <xf numFmtId="3" fontId="2" fillId="0" borderId="32" xfId="116" quotePrefix="1" applyNumberFormat="1" applyFont="1" applyBorder="1" applyAlignment="1">
      <alignment horizontal="right" wrapText="1" shrinkToFit="1"/>
    </xf>
    <xf numFmtId="0" fontId="5" fillId="0" borderId="13" xfId="118" quotePrefix="1" applyFont="1" applyFill="1" applyBorder="1" applyAlignment="1">
      <alignment horizontal="left" vertical="center" wrapText="1" indent="4" shrinkToFit="1"/>
    </xf>
    <xf numFmtId="3" fontId="5" fillId="0" borderId="32" xfId="118" quotePrefix="1" applyNumberFormat="1" applyFont="1" applyFill="1" applyBorder="1" applyAlignment="1">
      <alignment horizontal="right" vertical="center" wrapText="1" shrinkToFit="1"/>
    </xf>
    <xf numFmtId="3" fontId="2" fillId="0" borderId="32" xfId="0" applyNumberFormat="1" applyFont="1" applyBorder="1" applyAlignment="1">
      <alignment horizontal="right" vertical="center" wrapText="1"/>
    </xf>
    <xf numFmtId="3" fontId="2" fillId="0" borderId="62" xfId="0" applyNumberFormat="1" applyFont="1" applyBorder="1" applyAlignment="1">
      <alignment horizontal="right" vertical="center" wrapText="1"/>
    </xf>
    <xf numFmtId="0" fontId="2" fillId="0" borderId="35" xfId="0" applyFont="1" applyBorder="1" applyAlignment="1">
      <alignment horizontal="right" vertical="center"/>
    </xf>
    <xf numFmtId="3" fontId="2" fillId="0" borderId="35" xfId="0" applyNumberFormat="1" applyFont="1" applyBorder="1" applyAlignment="1">
      <alignment horizontal="right" vertical="center"/>
    </xf>
    <xf numFmtId="0" fontId="5" fillId="51" borderId="33" xfId="0" applyFont="1" applyFill="1" applyBorder="1" applyAlignment="1">
      <alignment vertical="center" wrapText="1"/>
    </xf>
    <xf numFmtId="0" fontId="5" fillId="51" borderId="34" xfId="0" applyFont="1" applyFill="1" applyBorder="1" applyAlignment="1">
      <alignment horizontal="right" vertical="center" wrapText="1"/>
    </xf>
    <xf numFmtId="0" fontId="5" fillId="51" borderId="35" xfId="0" applyFont="1" applyFill="1" applyBorder="1" applyAlignment="1">
      <alignment vertical="center" wrapText="1"/>
    </xf>
    <xf numFmtId="0" fontId="5" fillId="51" borderId="71" xfId="0" applyFont="1" applyFill="1" applyBorder="1" applyAlignment="1">
      <alignment vertical="center" wrapText="1"/>
    </xf>
    <xf numFmtId="3" fontId="2" fillId="0" borderId="23" xfId="0" applyNumberFormat="1" applyFont="1" applyBorder="1" applyAlignment="1">
      <alignment horizontal="right" vertical="center"/>
    </xf>
    <xf numFmtId="3" fontId="2" fillId="0" borderId="34" xfId="0" applyNumberFormat="1" applyFont="1" applyBorder="1" applyAlignment="1">
      <alignment horizontal="right" vertical="center"/>
    </xf>
    <xf numFmtId="0" fontId="2" fillId="0" borderId="71" xfId="0" applyFont="1" applyBorder="1" applyAlignment="1">
      <alignment horizontal="right" vertical="center"/>
    </xf>
    <xf numFmtId="3" fontId="2" fillId="0" borderId="34" xfId="0" applyNumberFormat="1" applyFont="1" applyFill="1" applyBorder="1" applyAlignment="1">
      <alignment horizontal="right"/>
    </xf>
    <xf numFmtId="3" fontId="2" fillId="0" borderId="71" xfId="0" applyNumberFormat="1" applyFont="1" applyFill="1" applyBorder="1" applyAlignment="1"/>
    <xf numFmtId="3" fontId="5" fillId="51" borderId="34" xfId="0" applyNumberFormat="1" applyFont="1" applyFill="1" applyBorder="1" applyAlignment="1">
      <alignment horizontal="right" vertical="center" wrapText="1"/>
    </xf>
    <xf numFmtId="3" fontId="2" fillId="0" borderId="75" xfId="0" applyNumberFormat="1" applyFont="1" applyFill="1" applyBorder="1" applyAlignment="1"/>
    <xf numFmtId="3" fontId="5" fillId="0" borderId="23" xfId="0" applyNumberFormat="1" applyFont="1" applyBorder="1" applyAlignment="1">
      <alignment horizontal="right" vertical="center" wrapText="1"/>
    </xf>
    <xf numFmtId="3" fontId="2" fillId="0" borderId="23" xfId="0" applyNumberFormat="1" applyFont="1" applyBorder="1" applyAlignment="1">
      <alignment horizontal="right" vertical="center" wrapText="1"/>
    </xf>
    <xf numFmtId="0" fontId="2" fillId="51" borderId="23" xfId="0" applyFont="1" applyFill="1" applyBorder="1" applyAlignment="1">
      <alignment horizontal="right" vertical="center"/>
    </xf>
    <xf numFmtId="0" fontId="2" fillId="51" borderId="24" xfId="0" applyFont="1" applyFill="1" applyBorder="1" applyAlignment="1">
      <alignment vertical="center"/>
    </xf>
    <xf numFmtId="3" fontId="2" fillId="51" borderId="23" xfId="0" applyNumberFormat="1" applyFont="1" applyFill="1" applyBorder="1" applyAlignment="1">
      <alignment horizontal="right" vertical="center"/>
    </xf>
    <xf numFmtId="3" fontId="37" fillId="0" borderId="23" xfId="129" applyNumberFormat="1" applyFont="1" applyFill="1" applyBorder="1" applyAlignment="1">
      <alignment horizontal="right" wrapText="1" shrinkToFit="1"/>
    </xf>
    <xf numFmtId="164" fontId="28" fillId="0" borderId="20" xfId="0" applyNumberFormat="1" applyFont="1" applyFill="1" applyBorder="1" applyAlignment="1">
      <alignment horizontal="left" vertical="center" wrapText="1"/>
    </xf>
    <xf numFmtId="3" fontId="5" fillId="0" borderId="23" xfId="0" applyNumberFormat="1" applyFont="1" applyFill="1" applyBorder="1" applyAlignment="1">
      <alignment vertical="center"/>
    </xf>
    <xf numFmtId="0" fontId="2" fillId="0" borderId="23" xfId="0" applyFont="1" applyFill="1" applyBorder="1" applyAlignment="1">
      <alignment vertical="center"/>
    </xf>
    <xf numFmtId="164" fontId="28" fillId="0" borderId="20" xfId="0" applyNumberFormat="1" applyFont="1" applyFill="1" applyBorder="1" applyAlignment="1">
      <alignment wrapText="1"/>
    </xf>
    <xf numFmtId="0" fontId="5" fillId="51" borderId="24" xfId="0" applyFont="1" applyFill="1" applyBorder="1" applyAlignment="1">
      <alignment horizontal="right" vertical="center"/>
    </xf>
    <xf numFmtId="3" fontId="42" fillId="0" borderId="0" xfId="134" applyNumberFormat="1" applyBorder="1" applyAlignment="1">
      <alignment wrapText="1" shrinkToFit="1"/>
    </xf>
    <xf numFmtId="3" fontId="37" fillId="0" borderId="0" xfId="134" applyNumberFormat="1" applyFont="1" applyBorder="1" applyAlignment="1">
      <alignment wrapText="1" shrinkToFit="1"/>
    </xf>
    <xf numFmtId="3" fontId="5" fillId="0" borderId="0" xfId="0" applyNumberFormat="1" applyFont="1" applyBorder="1" applyAlignment="1">
      <alignment horizontal="right" vertical="center"/>
    </xf>
    <xf numFmtId="164" fontId="5" fillId="54" borderId="13" xfId="0" applyNumberFormat="1" applyFont="1" applyFill="1" applyBorder="1" applyAlignment="1">
      <alignment vertical="center" wrapText="1"/>
    </xf>
    <xf numFmtId="3" fontId="42" fillId="0" borderId="23" xfId="129" applyNumberFormat="1" applyFont="1" applyFill="1" applyBorder="1">
      <alignment horizontal="right" wrapText="1" shrinkToFit="1"/>
    </xf>
    <xf numFmtId="3" fontId="37" fillId="0" borderId="23" xfId="129" applyNumberFormat="1" applyFont="1" applyFill="1" applyBorder="1">
      <alignment horizontal="right" wrapText="1" shrinkToFit="1"/>
    </xf>
    <xf numFmtId="3" fontId="2" fillId="0" borderId="26" xfId="0" applyNumberFormat="1" applyFont="1" applyBorder="1" applyAlignment="1">
      <alignment horizontal="right" vertical="center"/>
    </xf>
    <xf numFmtId="0" fontId="2" fillId="0" borderId="0" xfId="0" applyFont="1" applyFill="1" applyBorder="1" applyAlignment="1">
      <alignment vertical="center"/>
    </xf>
    <xf numFmtId="0" fontId="5" fillId="51" borderId="13" xfId="114" quotePrefix="1" applyFont="1" applyFill="1" applyBorder="1" applyAlignment="1">
      <alignment vertical="center" wrapText="1" shrinkToFit="1"/>
    </xf>
    <xf numFmtId="3" fontId="42" fillId="51" borderId="23" xfId="129" applyNumberFormat="1" applyFont="1" applyFill="1" applyBorder="1">
      <alignment horizontal="right" wrapText="1" shrinkToFit="1"/>
    </xf>
    <xf numFmtId="3" fontId="2" fillId="51" borderId="24" xfId="0" applyNumberFormat="1" applyFont="1" applyFill="1" applyBorder="1" applyAlignment="1">
      <alignment vertical="center"/>
    </xf>
    <xf numFmtId="3" fontId="37" fillId="0" borderId="23" xfId="129" applyNumberFormat="1" applyFont="1" applyFill="1" applyBorder="1" applyAlignment="1">
      <alignment horizontal="right" vertical="center" wrapText="1" shrinkToFit="1"/>
    </xf>
    <xf numFmtId="3" fontId="2" fillId="0" borderId="23" xfId="0" applyNumberFormat="1" applyFont="1" applyBorder="1" applyAlignment="1">
      <alignment vertical="center"/>
    </xf>
    <xf numFmtId="3" fontId="5" fillId="0" borderId="23" xfId="0" applyNumberFormat="1" applyFont="1" applyBorder="1" applyAlignment="1">
      <alignment vertical="center"/>
    </xf>
    <xf numFmtId="0" fontId="5" fillId="51" borderId="13" xfId="0" applyFont="1" applyFill="1" applyBorder="1" applyAlignment="1">
      <alignment vertical="center"/>
    </xf>
    <xf numFmtId="3" fontId="37" fillId="0" borderId="23" xfId="134" applyNumberFormat="1" applyFont="1" applyBorder="1" applyAlignment="1">
      <alignment horizontal="right" wrapText="1" indent="1" shrinkToFit="1"/>
    </xf>
    <xf numFmtId="3" fontId="42" fillId="0" borderId="23" xfId="134" applyNumberFormat="1" applyBorder="1" applyAlignment="1">
      <alignment horizontal="right" wrapText="1" indent="1" shrinkToFit="1"/>
    </xf>
    <xf numFmtId="0" fontId="2" fillId="0" borderId="14" xfId="0" applyFont="1" applyBorder="1" applyAlignment="1">
      <alignment vertical="center"/>
    </xf>
    <xf numFmtId="0" fontId="2" fillId="0" borderId="25" xfId="0" applyFont="1" applyBorder="1" applyAlignment="1">
      <alignment vertical="center"/>
    </xf>
    <xf numFmtId="0" fontId="2" fillId="0" borderId="26" xfId="0" applyFont="1" applyBorder="1" applyAlignment="1">
      <alignment vertical="center"/>
    </xf>
    <xf numFmtId="164" fontId="2" fillId="0" borderId="0" xfId="80" applyNumberFormat="1" applyFont="1" applyFill="1" applyAlignment="1">
      <alignment horizontal="right" vertical="top"/>
    </xf>
    <xf numFmtId="0" fontId="28" fillId="0" borderId="20" xfId="0" applyFont="1" applyBorder="1" applyAlignment="1">
      <alignment vertical="center" wrapText="1"/>
    </xf>
    <xf numFmtId="0" fontId="37" fillId="0" borderId="13" xfId="134" applyNumberFormat="1" applyFont="1" applyFill="1" applyBorder="1" applyAlignment="1">
      <alignment horizontal="left" wrapText="1" indent="2" shrinkToFit="1"/>
    </xf>
    <xf numFmtId="3" fontId="37" fillId="0" borderId="23" xfId="134" applyNumberFormat="1" applyFont="1" applyFill="1" applyBorder="1" applyAlignment="1">
      <alignment wrapText="1" shrinkToFit="1"/>
    </xf>
    <xf numFmtId="3" fontId="37" fillId="0" borderId="24" xfId="134" applyNumberFormat="1" applyFont="1" applyFill="1" applyBorder="1" applyAlignment="1">
      <alignment wrapText="1" shrinkToFit="1"/>
    </xf>
    <xf numFmtId="3" fontId="37" fillId="0" borderId="24" xfId="129" applyNumberFormat="1" applyFont="1" applyFill="1" applyBorder="1">
      <alignment horizontal="right" wrapText="1" shrinkToFit="1"/>
    </xf>
    <xf numFmtId="0" fontId="2" fillId="0" borderId="13" xfId="0" applyFont="1" applyFill="1" applyBorder="1" applyAlignment="1">
      <alignment vertical="center"/>
    </xf>
    <xf numFmtId="0" fontId="2" fillId="0" borderId="24" xfId="0" applyFont="1" applyFill="1" applyBorder="1" applyAlignment="1">
      <alignment vertical="center"/>
    </xf>
    <xf numFmtId="3" fontId="42" fillId="0" borderId="24" xfId="129" applyNumberFormat="1" applyFont="1" applyFill="1" applyBorder="1">
      <alignment horizontal="right" wrapText="1" shrinkToFit="1"/>
    </xf>
    <xf numFmtId="0" fontId="2" fillId="49" borderId="13" xfId="0" applyFont="1" applyFill="1" applyBorder="1" applyAlignment="1">
      <alignment vertical="center" wrapText="1"/>
    </xf>
    <xf numFmtId="0" fontId="2" fillId="49" borderId="23" xfId="0" applyFont="1" applyFill="1" applyBorder="1" applyAlignment="1">
      <alignment vertical="center"/>
    </xf>
    <xf numFmtId="0" fontId="2" fillId="49" borderId="24" xfId="0" applyFont="1" applyFill="1" applyBorder="1" applyAlignment="1">
      <alignment vertical="center"/>
    </xf>
    <xf numFmtId="0" fontId="5" fillId="0" borderId="23" xfId="0" applyFont="1" applyFill="1" applyBorder="1" applyAlignment="1">
      <alignment horizontal="right" vertical="center" wrapText="1"/>
    </xf>
    <xf numFmtId="0" fontId="5" fillId="49" borderId="24" xfId="0" applyFont="1" applyFill="1" applyBorder="1" applyAlignment="1">
      <alignment vertical="center" wrapText="1"/>
    </xf>
    <xf numFmtId="0" fontId="2" fillId="51" borderId="23" xfId="0" applyFont="1" applyFill="1" applyBorder="1" applyAlignment="1">
      <alignment vertical="center"/>
    </xf>
    <xf numFmtId="0" fontId="28" fillId="49" borderId="34" xfId="0" applyFont="1" applyFill="1" applyBorder="1" applyAlignment="1">
      <alignment vertical="center"/>
    </xf>
    <xf numFmtId="0" fontId="6" fillId="49" borderId="35" xfId="0" applyFont="1" applyFill="1" applyBorder="1" applyAlignment="1">
      <alignment vertical="center" wrapText="1"/>
    </xf>
    <xf numFmtId="0" fontId="5" fillId="49" borderId="34" xfId="0" applyFont="1" applyFill="1" applyBorder="1" applyAlignment="1">
      <alignment vertical="center"/>
    </xf>
    <xf numFmtId="0" fontId="2" fillId="49" borderId="35" xfId="0" applyFont="1" applyFill="1" applyBorder="1" applyAlignment="1">
      <alignment vertical="center" wrapText="1"/>
    </xf>
    <xf numFmtId="0" fontId="2" fillId="0" borderId="31" xfId="0" applyFont="1" applyFill="1" applyBorder="1" applyAlignment="1">
      <alignment horizontal="right" wrapText="1"/>
    </xf>
    <xf numFmtId="3" fontId="2" fillId="0" borderId="0" xfId="0" applyNumberFormat="1" applyFont="1" applyFill="1"/>
    <xf numFmtId="0" fontId="2" fillId="0" borderId="14" xfId="0" applyFont="1" applyFill="1" applyBorder="1" applyAlignment="1">
      <alignment vertical="center"/>
    </xf>
    <xf numFmtId="0" fontId="2" fillId="0" borderId="25" xfId="0" applyFont="1" applyFill="1" applyBorder="1" applyAlignment="1">
      <alignment vertical="center"/>
    </xf>
    <xf numFmtId="0" fontId="2" fillId="0" borderId="26" xfId="0" applyFont="1" applyFill="1" applyBorder="1" applyAlignment="1">
      <alignment vertical="center"/>
    </xf>
    <xf numFmtId="3" fontId="2" fillId="0" borderId="30" xfId="0" applyNumberFormat="1" applyFont="1" applyFill="1" applyBorder="1" applyAlignment="1">
      <alignment horizontal="right" vertical="center"/>
    </xf>
    <xf numFmtId="0" fontId="5" fillId="49" borderId="23" xfId="0" applyFont="1" applyFill="1" applyBorder="1" applyAlignment="1">
      <alignment horizontal="right" vertical="center" wrapText="1"/>
    </xf>
    <xf numFmtId="3" fontId="42" fillId="0" borderId="23" xfId="134" applyNumberFormat="1" applyFont="1" applyFill="1" applyBorder="1" applyAlignment="1">
      <alignment wrapText="1" shrinkToFit="1"/>
    </xf>
    <xf numFmtId="3" fontId="37" fillId="0" borderId="37" xfId="128" applyNumberFormat="1" applyFont="1" applyFill="1" applyBorder="1">
      <alignment horizontal="right"/>
    </xf>
    <xf numFmtId="0" fontId="2" fillId="0" borderId="37" xfId="0" applyFont="1" applyBorder="1" applyAlignment="1">
      <alignment horizontal="justify" vertical="top" wrapText="1"/>
    </xf>
    <xf numFmtId="3" fontId="42" fillId="0" borderId="37" xfId="128" applyNumberFormat="1" applyFont="1" applyFill="1" applyBorder="1">
      <alignment horizontal="right"/>
    </xf>
    <xf numFmtId="0" fontId="5" fillId="0" borderId="37" xfId="79" applyFont="1" applyFill="1" applyBorder="1" applyAlignment="1">
      <alignment vertical="top" wrapText="1"/>
    </xf>
    <xf numFmtId="0" fontId="2" fillId="0" borderId="37" xfId="0" applyFont="1" applyFill="1" applyBorder="1" applyAlignment="1">
      <alignment horizontal="left" vertical="top" wrapText="1"/>
    </xf>
    <xf numFmtId="0" fontId="28" fillId="0" borderId="64" xfId="0" applyFont="1" applyBorder="1" applyAlignment="1">
      <alignment vertical="center"/>
    </xf>
    <xf numFmtId="0" fontId="5" fillId="0" borderId="0" xfId="0" applyFont="1" applyBorder="1" applyAlignment="1">
      <alignment vertical="center"/>
    </xf>
    <xf numFmtId="0" fontId="2" fillId="0" borderId="0" xfId="0" applyFont="1" applyBorder="1" applyAlignment="1">
      <alignment vertical="center" wrapText="1"/>
    </xf>
    <xf numFmtId="0" fontId="2" fillId="0" borderId="64"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Fill="1" applyBorder="1" applyAlignment="1">
      <alignment vertical="center" wrapText="1"/>
    </xf>
    <xf numFmtId="0" fontId="5" fillId="0" borderId="64" xfId="0" applyFont="1" applyFill="1" applyBorder="1" applyAlignment="1">
      <alignment vertical="center" wrapText="1"/>
    </xf>
    <xf numFmtId="3" fontId="37" fillId="0" borderId="0" xfId="134" applyNumberFormat="1" applyFont="1" applyFill="1" applyBorder="1">
      <alignment horizontal="left" wrapText="1" indent="1" shrinkToFit="1"/>
    </xf>
    <xf numFmtId="0" fontId="5" fillId="0" borderId="64" xfId="114" quotePrefix="1" applyFont="1" applyFill="1" applyBorder="1" applyAlignment="1">
      <alignment horizontal="left" vertical="center" wrapText="1" indent="2" shrinkToFit="1"/>
    </xf>
    <xf numFmtId="3" fontId="37" fillId="0" borderId="0" xfId="129" applyNumberFormat="1" applyFont="1" applyFill="1" applyBorder="1">
      <alignment horizontal="right" wrapText="1" shrinkToFit="1"/>
    </xf>
    <xf numFmtId="0" fontId="5" fillId="0" borderId="0" xfId="0" applyFont="1" applyFill="1" applyBorder="1" applyAlignment="1">
      <alignment horizontal="right" vertical="center" wrapText="1"/>
    </xf>
    <xf numFmtId="0" fontId="5" fillId="0" borderId="0" xfId="0" applyFont="1" applyFill="1" applyBorder="1" applyAlignment="1">
      <alignment vertical="center" wrapText="1"/>
    </xf>
    <xf numFmtId="3" fontId="5" fillId="0" borderId="0" xfId="0" applyNumberFormat="1" applyFont="1" applyFill="1" applyBorder="1" applyAlignment="1">
      <alignment horizontal="right" vertical="center"/>
    </xf>
    <xf numFmtId="0" fontId="6" fillId="0" borderId="0" xfId="82" applyFont="1" applyFill="1" applyBorder="1" applyAlignment="1">
      <alignment horizontal="left" vertical="top"/>
    </xf>
    <xf numFmtId="0" fontId="2" fillId="0" borderId="0" xfId="82" applyFont="1" applyFill="1"/>
    <xf numFmtId="0" fontId="28" fillId="0" borderId="64"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wrapText="1"/>
    </xf>
    <xf numFmtId="0" fontId="5" fillId="0" borderId="0" xfId="0" applyFont="1" applyFill="1" applyBorder="1" applyAlignment="1">
      <alignment horizontal="right" vertical="center"/>
    </xf>
    <xf numFmtId="0" fontId="37" fillId="0" borderId="64" xfId="134" applyNumberFormat="1" applyFont="1" applyFill="1" applyBorder="1" applyAlignment="1">
      <alignment horizontal="left" wrapText="1" indent="2" shrinkToFit="1"/>
    </xf>
    <xf numFmtId="3" fontId="37" fillId="0" borderId="0" xfId="134" applyNumberFormat="1" applyFont="1" applyFill="1" applyBorder="1" applyAlignment="1">
      <alignment wrapText="1" shrinkToFit="1"/>
    </xf>
    <xf numFmtId="3" fontId="2" fillId="0" borderId="0" xfId="0" applyNumberFormat="1" applyFont="1" applyFill="1" applyBorder="1" applyAlignment="1">
      <alignment horizontal="right" vertical="center"/>
    </xf>
    <xf numFmtId="0" fontId="2" fillId="0" borderId="13" xfId="0" applyFont="1" applyFill="1" applyBorder="1" applyAlignment="1">
      <alignment horizontal="right" wrapText="1"/>
    </xf>
    <xf numFmtId="0" fontId="2" fillId="0" borderId="64" xfId="0" applyFont="1" applyFill="1" applyBorder="1" applyAlignment="1">
      <alignment wrapText="1"/>
    </xf>
    <xf numFmtId="0" fontId="6" fillId="0" borderId="0" xfId="82" applyFont="1" applyBorder="1" applyAlignment="1">
      <alignment horizontal="left" vertical="top"/>
    </xf>
    <xf numFmtId="3" fontId="37" fillId="0" borderId="24" xfId="129" applyNumberFormat="1" applyFont="1" applyBorder="1">
      <alignment horizontal="right" wrapText="1" shrinkToFit="1"/>
    </xf>
    <xf numFmtId="3" fontId="42" fillId="0" borderId="24" xfId="129" applyNumberFormat="1" applyBorder="1">
      <alignment horizontal="right" wrapText="1" shrinkToFit="1"/>
    </xf>
    <xf numFmtId="0" fontId="6" fillId="0" borderId="13" xfId="0" applyFont="1" applyFill="1" applyBorder="1" applyAlignment="1">
      <alignment vertical="top" wrapText="1"/>
    </xf>
    <xf numFmtId="3" fontId="61" fillId="0" borderId="23" xfId="134" applyNumberFormat="1" applyFont="1" applyFill="1" applyBorder="1" applyAlignment="1">
      <alignment horizontal="left" vertical="top" wrapText="1" shrinkToFit="1"/>
    </xf>
    <xf numFmtId="0" fontId="2" fillId="0" borderId="33" xfId="0" applyFont="1" applyFill="1" applyBorder="1" applyAlignment="1">
      <alignment vertical="center" wrapText="1"/>
    </xf>
    <xf numFmtId="164" fontId="2" fillId="0" borderId="33" xfId="84" applyNumberFormat="1" applyFont="1" applyFill="1" applyBorder="1" applyAlignment="1">
      <alignment wrapText="1"/>
    </xf>
    <xf numFmtId="164" fontId="2" fillId="0" borderId="62" xfId="84" applyNumberFormat="1" applyFont="1" applyFill="1" applyBorder="1" applyAlignment="1">
      <alignment wrapText="1"/>
    </xf>
    <xf numFmtId="164" fontId="2" fillId="0" borderId="35" xfId="84" applyNumberFormat="1" applyFont="1" applyFill="1" applyBorder="1" applyAlignment="1">
      <alignment wrapText="1"/>
    </xf>
    <xf numFmtId="164" fontId="2" fillId="0" borderId="76" xfId="84" applyNumberFormat="1" applyFont="1" applyFill="1" applyBorder="1" applyAlignment="1">
      <alignment wrapText="1"/>
    </xf>
    <xf numFmtId="164" fontId="2" fillId="0" borderId="77" xfId="84" applyNumberFormat="1" applyFont="1" applyFill="1" applyBorder="1" applyAlignment="1">
      <alignment wrapText="1"/>
    </xf>
    <xf numFmtId="164" fontId="2" fillId="0" borderId="78" xfId="84" applyNumberFormat="1" applyFont="1" applyFill="1" applyBorder="1" applyAlignment="1">
      <alignment wrapText="1"/>
    </xf>
    <xf numFmtId="0" fontId="31" fillId="0" borderId="50" xfId="0" applyFont="1" applyFill="1" applyBorder="1" applyAlignment="1">
      <alignment vertical="top" wrapText="1"/>
    </xf>
    <xf numFmtId="0" fontId="30" fillId="0" borderId="0" xfId="0" applyFont="1" applyAlignment="1">
      <alignment vertical="center"/>
    </xf>
    <xf numFmtId="164" fontId="5" fillId="0" borderId="0" xfId="80" applyNumberFormat="1" applyFont="1" applyFill="1" applyBorder="1" applyAlignment="1">
      <alignment horizontal="left" vertical="center" wrapText="1"/>
    </xf>
    <xf numFmtId="0" fontId="5" fillId="0" borderId="64" xfId="82" applyFont="1" applyBorder="1" applyAlignment="1">
      <alignment horizontal="center" vertical="center"/>
    </xf>
    <xf numFmtId="0" fontId="5" fillId="0" borderId="0" xfId="82" applyFont="1" applyAlignment="1">
      <alignment horizontal="center" vertical="center"/>
    </xf>
    <xf numFmtId="164" fontId="2" fillId="0" borderId="0" xfId="82" applyNumberFormat="1" applyFont="1" applyBorder="1"/>
    <xf numFmtId="0" fontId="6" fillId="49" borderId="64" xfId="82" applyFont="1" applyFill="1" applyBorder="1" applyAlignment="1">
      <alignment horizontal="left" vertical="top" wrapText="1"/>
    </xf>
    <xf numFmtId="0" fontId="6" fillId="49" borderId="0" xfId="82" applyFont="1" applyFill="1" applyBorder="1" applyAlignment="1">
      <alignment horizontal="left" vertical="top" wrapText="1"/>
    </xf>
    <xf numFmtId="49" fontId="1" fillId="0" borderId="0" xfId="0" applyNumberFormat="1" applyFont="1" applyAlignment="1">
      <alignment vertical="top"/>
    </xf>
    <xf numFmtId="49" fontId="1" fillId="0" borderId="0" xfId="0" applyNumberFormat="1" applyFont="1" applyAlignment="1">
      <alignment horizontal="center" vertical="top"/>
    </xf>
    <xf numFmtId="49" fontId="2" fillId="0" borderId="0" xfId="0" applyNumberFormat="1" applyFont="1" applyAlignment="1">
      <alignment horizontal="justify"/>
    </xf>
    <xf numFmtId="49" fontId="1" fillId="0" borderId="0" xfId="0" applyNumberFormat="1" applyFont="1"/>
    <xf numFmtId="0" fontId="1" fillId="0" borderId="0" xfId="0" applyNumberFormat="1" applyFont="1" applyFill="1"/>
    <xf numFmtId="0" fontId="5" fillId="0" borderId="0" xfId="0" applyFont="1" applyBorder="1" applyAlignment="1">
      <alignment horizontal="justify" wrapText="1"/>
    </xf>
    <xf numFmtId="0" fontId="2" fillId="0" borderId="0" xfId="0" applyFont="1" applyBorder="1" applyAlignment="1">
      <alignment horizontal="justify" vertical="top" wrapText="1"/>
    </xf>
    <xf numFmtId="0" fontId="2" fillId="0" borderId="0" xfId="0" applyFont="1" applyFill="1" applyBorder="1" applyAlignment="1">
      <alignment horizontal="justify" wrapText="1"/>
    </xf>
    <xf numFmtId="0" fontId="5" fillId="0" borderId="0" xfId="0" applyFont="1" applyFill="1" applyBorder="1" applyAlignment="1">
      <alignment vertical="top" wrapText="1"/>
    </xf>
    <xf numFmtId="0" fontId="5" fillId="0" borderId="0" xfId="0" applyFont="1" applyFill="1" applyBorder="1" applyAlignment="1">
      <alignment horizontal="justify" wrapText="1"/>
    </xf>
    <xf numFmtId="0" fontId="2" fillId="0" borderId="0" xfId="0" applyFont="1" applyFill="1" applyBorder="1" applyAlignment="1">
      <alignment horizontal="justify" vertical="top" wrapText="1"/>
    </xf>
    <xf numFmtId="0" fontId="5" fillId="0" borderId="0" xfId="0" applyFont="1" applyAlignment="1"/>
    <xf numFmtId="0" fontId="5" fillId="0" borderId="0" xfId="57" applyFont="1" applyFill="1" applyBorder="1" applyAlignment="1">
      <alignment vertical="center"/>
    </xf>
    <xf numFmtId="0" fontId="5" fillId="0" borderId="0" xfId="0" applyFont="1" applyBorder="1" applyAlignment="1">
      <alignment horizontal="left" wrapText="1"/>
    </xf>
    <xf numFmtId="0" fontId="5" fillId="0" borderId="0" xfId="82" applyFont="1" applyBorder="1" applyAlignment="1">
      <alignment horizontal="center" vertical="center"/>
    </xf>
    <xf numFmtId="0" fontId="2" fillId="0" borderId="0" xfId="57" applyFont="1" applyBorder="1" applyAlignment="1">
      <alignment horizontal="center" vertical="top"/>
    </xf>
    <xf numFmtId="0" fontId="84" fillId="54" borderId="13" xfId="0" applyFont="1" applyFill="1" applyBorder="1" applyAlignment="1">
      <alignment vertical="center" wrapText="1"/>
    </xf>
    <xf numFmtId="0" fontId="6" fillId="54" borderId="23" xfId="0" applyFont="1" applyFill="1" applyBorder="1" applyAlignment="1">
      <alignment horizontal="right" vertical="center" wrapText="1"/>
    </xf>
    <xf numFmtId="0" fontId="6" fillId="54" borderId="24" xfId="0" applyFont="1" applyFill="1" applyBorder="1" applyAlignment="1">
      <alignment vertical="center" wrapText="1"/>
    </xf>
    <xf numFmtId="164" fontId="6" fillId="54" borderId="37" xfId="82" applyNumberFormat="1" applyFont="1" applyFill="1" applyBorder="1" applyAlignment="1">
      <alignment wrapText="1"/>
    </xf>
    <xf numFmtId="164" fontId="6" fillId="54" borderId="31" xfId="82" applyNumberFormat="1" applyFont="1" applyFill="1" applyBorder="1" applyAlignment="1">
      <alignment wrapText="1"/>
    </xf>
    <xf numFmtId="0" fontId="37" fillId="54" borderId="13" xfId="134" applyNumberFormat="1" applyFont="1" applyFill="1" applyBorder="1">
      <alignment horizontal="left" wrapText="1" indent="1" shrinkToFit="1"/>
    </xf>
    <xf numFmtId="3" fontId="87" fillId="54" borderId="24" xfId="0" applyNumberFormat="1" applyFont="1" applyFill="1" applyBorder="1"/>
    <xf numFmtId="3" fontId="87" fillId="54" borderId="23" xfId="0" applyNumberFormat="1" applyFont="1" applyFill="1" applyBorder="1"/>
    <xf numFmtId="0" fontId="88" fillId="54" borderId="13" xfId="0" applyFont="1" applyFill="1" applyBorder="1"/>
    <xf numFmtId="164" fontId="5" fillId="0" borderId="0" xfId="0" applyNumberFormat="1" applyFont="1" applyBorder="1" applyAlignment="1">
      <alignment horizontal="left" wrapText="1"/>
    </xf>
    <xf numFmtId="0" fontId="28" fillId="0" borderId="79" xfId="0" applyFont="1" applyBorder="1" applyAlignment="1">
      <alignment vertical="center" wrapText="1"/>
    </xf>
    <xf numFmtId="0" fontId="28" fillId="0" borderId="80" xfId="57" applyFont="1" applyFill="1" applyBorder="1" applyAlignment="1">
      <alignment vertical="center"/>
    </xf>
    <xf numFmtId="164" fontId="6" fillId="0" borderId="81" xfId="82" applyNumberFormat="1" applyFont="1" applyFill="1" applyBorder="1" applyAlignment="1">
      <alignment wrapText="1"/>
    </xf>
    <xf numFmtId="0" fontId="5" fillId="0" borderId="80" xfId="57" applyFont="1" applyFill="1" applyBorder="1" applyAlignment="1">
      <alignment vertical="center"/>
    </xf>
    <xf numFmtId="164" fontId="2" fillId="0" borderId="81" xfId="82" applyNumberFormat="1" applyFont="1" applyFill="1" applyBorder="1" applyAlignment="1">
      <alignment wrapText="1"/>
    </xf>
    <xf numFmtId="164" fontId="2" fillId="0" borderId="82" xfId="82" applyNumberFormat="1" applyFont="1" applyFill="1" applyBorder="1" applyAlignment="1">
      <alignment wrapText="1"/>
    </xf>
    <xf numFmtId="164" fontId="2" fillId="0" borderId="83" xfId="82" applyNumberFormat="1" applyFont="1" applyFill="1" applyBorder="1" applyAlignment="1">
      <alignment horizontal="right" wrapText="1"/>
    </xf>
    <xf numFmtId="164" fontId="2" fillId="0" borderId="84" xfId="82" applyNumberFormat="1" applyFont="1" applyFill="1" applyBorder="1" applyAlignment="1">
      <alignment wrapText="1"/>
    </xf>
    <xf numFmtId="0" fontId="5" fillId="55" borderId="82" xfId="0" applyFont="1" applyFill="1" applyBorder="1" applyAlignment="1">
      <alignment vertical="center" wrapText="1"/>
    </xf>
    <xf numFmtId="0" fontId="5" fillId="55" borderId="83" xfId="0" applyFont="1" applyFill="1" applyBorder="1" applyAlignment="1">
      <alignment vertical="center" wrapText="1"/>
    </xf>
    <xf numFmtId="0" fontId="5" fillId="55" borderId="84" xfId="0" applyFont="1" applyFill="1" applyBorder="1" applyAlignment="1">
      <alignment vertical="center" wrapText="1"/>
    </xf>
    <xf numFmtId="0" fontId="5" fillId="0" borderId="82" xfId="114" applyNumberFormat="1" applyFont="1" applyBorder="1" applyAlignment="1" applyProtection="1">
      <alignment horizontal="left" vertical="center" wrapText="1" indent="2" shrinkToFit="1"/>
    </xf>
    <xf numFmtId="3" fontId="5" fillId="0" borderId="83" xfId="0" applyNumberFormat="1" applyFont="1" applyFill="1" applyBorder="1"/>
    <xf numFmtId="164" fontId="5" fillId="0" borderId="84" xfId="82" applyNumberFormat="1" applyFont="1" applyBorder="1"/>
    <xf numFmtId="3" fontId="37" fillId="0" borderId="83" xfId="129" applyNumberFormat="1" applyFont="1" applyBorder="1" applyProtection="1">
      <alignment horizontal="right" wrapText="1" shrinkToFit="1"/>
    </xf>
    <xf numFmtId="0" fontId="2" fillId="0" borderId="82" xfId="116" applyNumberFormat="1" applyFont="1" applyBorder="1" applyAlignment="1" applyProtection="1">
      <alignment horizontal="left" wrapText="1" indent="3" shrinkToFit="1"/>
    </xf>
    <xf numFmtId="3" fontId="2" fillId="0" borderId="83" xfId="0" applyNumberFormat="1" applyFont="1" applyFill="1" applyBorder="1"/>
    <xf numFmtId="164" fontId="2" fillId="0" borderId="84" xfId="82" applyNumberFormat="1" applyFont="1" applyBorder="1"/>
    <xf numFmtId="3" fontId="42" fillId="0" borderId="83" xfId="129" applyNumberFormat="1" applyBorder="1" applyProtection="1">
      <alignment horizontal="right" wrapText="1" shrinkToFit="1"/>
    </xf>
    <xf numFmtId="0" fontId="2" fillId="0" borderId="82" xfId="118" applyNumberFormat="1" applyFont="1" applyBorder="1" applyAlignment="1" applyProtection="1">
      <alignment horizontal="left" vertical="center" wrapText="1" indent="4" shrinkToFit="1"/>
    </xf>
    <xf numFmtId="0" fontId="37" fillId="0" borderId="82" xfId="134" applyNumberFormat="1" applyFont="1" applyBorder="1" applyAlignment="1" applyProtection="1">
      <alignment horizontal="left" wrapText="1" indent="2" shrinkToFit="1"/>
    </xf>
    <xf numFmtId="0" fontId="42" fillId="0" borderId="82" xfId="134" applyNumberFormat="1" applyFont="1" applyBorder="1" applyAlignment="1" applyProtection="1">
      <alignment horizontal="left" wrapText="1" indent="3" shrinkToFit="1"/>
    </xf>
    <xf numFmtId="0" fontId="42" fillId="0" borderId="82" xfId="134" applyNumberFormat="1" applyFont="1" applyBorder="1" applyAlignment="1" applyProtection="1">
      <alignment horizontal="left" wrapText="1" indent="4" shrinkToFit="1"/>
    </xf>
    <xf numFmtId="0" fontId="42" fillId="0" borderId="82" xfId="134" applyNumberFormat="1" applyFont="1" applyBorder="1" applyAlignment="1" applyProtection="1">
      <alignment horizontal="left" wrapText="1" indent="5" shrinkToFit="1"/>
    </xf>
    <xf numFmtId="0" fontId="2" fillId="0" borderId="82" xfId="0" applyFont="1" applyBorder="1" applyAlignment="1">
      <alignment horizontal="justify" wrapText="1"/>
    </xf>
    <xf numFmtId="0" fontId="42" fillId="0" borderId="82" xfId="134" applyNumberFormat="1" applyFont="1" applyBorder="1" applyAlignment="1" applyProtection="1">
      <alignment horizontal="left" wrapText="1" indent="6" shrinkToFit="1"/>
    </xf>
    <xf numFmtId="0" fontId="5" fillId="0" borderId="82" xfId="0" applyFont="1" applyBorder="1" applyAlignment="1">
      <alignment horizontal="justify" wrapText="1"/>
    </xf>
    <xf numFmtId="164" fontId="5" fillId="0" borderId="82" xfId="82" applyNumberFormat="1" applyFont="1" applyFill="1" applyBorder="1" applyAlignment="1">
      <alignment wrapText="1"/>
    </xf>
    <xf numFmtId="3" fontId="37" fillId="0" borderId="84" xfId="129" applyNumberFormat="1" applyFont="1" applyBorder="1" applyProtection="1">
      <alignment horizontal="right" wrapText="1" shrinkToFit="1"/>
    </xf>
    <xf numFmtId="3" fontId="42" fillId="0" borderId="84" xfId="129" applyNumberFormat="1" applyBorder="1" applyProtection="1">
      <alignment horizontal="right" wrapText="1" shrinkToFit="1"/>
    </xf>
    <xf numFmtId="0" fontId="5" fillId="0" borderId="85" xfId="0" applyFont="1" applyBorder="1" applyAlignment="1">
      <alignment horizontal="justify" wrapText="1"/>
    </xf>
    <xf numFmtId="3" fontId="2" fillId="0" borderId="86" xfId="0" applyNumberFormat="1" applyFont="1" applyFill="1" applyBorder="1"/>
    <xf numFmtId="164" fontId="5" fillId="0" borderId="87" xfId="82" applyNumberFormat="1" applyFont="1" applyBorder="1"/>
    <xf numFmtId="0" fontId="42" fillId="0" borderId="85" xfId="134" applyNumberFormat="1" applyFont="1" applyBorder="1" applyAlignment="1" applyProtection="1">
      <alignment horizontal="left" wrapText="1" indent="4" shrinkToFit="1"/>
    </xf>
    <xf numFmtId="3" fontId="42" fillId="0" borderId="86" xfId="129" applyNumberFormat="1" applyBorder="1" applyProtection="1">
      <alignment horizontal="right" wrapText="1" shrinkToFit="1"/>
    </xf>
    <xf numFmtId="164" fontId="2" fillId="0" borderId="87" xfId="82" applyNumberFormat="1" applyFont="1" applyBorder="1"/>
    <xf numFmtId="0" fontId="28" fillId="0" borderId="80" xfId="0" applyFont="1" applyBorder="1" applyAlignment="1">
      <alignment vertical="center"/>
    </xf>
    <xf numFmtId="0" fontId="28" fillId="0" borderId="81" xfId="0" applyFont="1" applyBorder="1" applyAlignment="1">
      <alignment vertical="center"/>
    </xf>
    <xf numFmtId="0" fontId="5" fillId="0" borderId="80" xfId="0" applyFont="1" applyBorder="1" applyAlignment="1">
      <alignment vertical="center"/>
    </xf>
    <xf numFmtId="0" fontId="2" fillId="0" borderId="81" xfId="0" applyFont="1" applyBorder="1" applyAlignment="1">
      <alignment horizontal="right" vertical="center" wrapText="1"/>
    </xf>
    <xf numFmtId="0" fontId="2" fillId="0" borderId="82" xfId="0" applyFont="1" applyBorder="1" applyAlignment="1">
      <alignment vertical="center" wrapText="1"/>
    </xf>
    <xf numFmtId="0" fontId="28" fillId="0" borderId="83" xfId="0" applyFont="1" applyBorder="1" applyAlignment="1">
      <alignment vertical="center"/>
    </xf>
    <xf numFmtId="0" fontId="28" fillId="0" borderId="84" xfId="0" applyFont="1" applyBorder="1" applyAlignment="1">
      <alignment vertical="center"/>
    </xf>
    <xf numFmtId="0" fontId="5" fillId="0" borderId="83" xfId="0" applyFont="1" applyBorder="1" applyAlignment="1">
      <alignment vertical="center"/>
    </xf>
    <xf numFmtId="0" fontId="2" fillId="0" borderId="84" xfId="0" applyFont="1" applyBorder="1" applyAlignment="1">
      <alignment horizontal="right" vertical="center" wrapText="1"/>
    </xf>
    <xf numFmtId="0" fontId="61" fillId="0" borderId="82" xfId="0" applyFont="1" applyBorder="1" applyAlignment="1">
      <alignment vertical="center" wrapText="1"/>
    </xf>
    <xf numFmtId="0" fontId="6" fillId="0" borderId="83" xfId="0" applyFont="1" applyBorder="1" applyAlignment="1">
      <alignment vertical="center" wrapText="1"/>
    </xf>
    <xf numFmtId="0" fontId="6" fillId="0" borderId="84" xfId="0" applyFont="1" applyBorder="1" applyAlignment="1">
      <alignment vertical="center" wrapText="1"/>
    </xf>
    <xf numFmtId="0" fontId="6" fillId="0" borderId="84" xfId="0" applyFont="1" applyBorder="1" applyAlignment="1">
      <alignment horizontal="right" vertical="center" wrapText="1"/>
    </xf>
    <xf numFmtId="0" fontId="5" fillId="0" borderId="82" xfId="0" applyFont="1" applyBorder="1" applyAlignment="1">
      <alignment vertical="center" wrapText="1"/>
    </xf>
    <xf numFmtId="0" fontId="37" fillId="0" borderId="83" xfId="0" applyFont="1" applyBorder="1" applyAlignment="1">
      <alignment horizontal="right" vertical="center"/>
    </xf>
    <xf numFmtId="0" fontId="37" fillId="0" borderId="84" xfId="0" applyFont="1" applyBorder="1" applyAlignment="1">
      <alignment horizontal="right" vertical="center"/>
    </xf>
    <xf numFmtId="0" fontId="37" fillId="0" borderId="83" xfId="0" applyFont="1" applyBorder="1" applyAlignment="1">
      <alignment horizontal="right" vertical="center" indent="1"/>
    </xf>
    <xf numFmtId="0" fontId="2" fillId="0" borderId="84" xfId="0" applyFont="1" applyBorder="1" applyAlignment="1">
      <alignment horizontal="right" vertical="center"/>
    </xf>
    <xf numFmtId="164" fontId="5" fillId="0" borderId="83" xfId="80" applyNumberFormat="1" applyFont="1" applyFill="1" applyBorder="1" applyAlignment="1">
      <alignment horizontal="right" vertical="center" wrapText="1"/>
    </xf>
    <xf numFmtId="164" fontId="5" fillId="0" borderId="84" xfId="80" applyNumberFormat="1" applyFont="1" applyFill="1" applyBorder="1" applyAlignment="1">
      <alignment horizontal="right" vertical="center" wrapText="1"/>
    </xf>
    <xf numFmtId="0" fontId="37" fillId="0" borderId="82" xfId="134" applyNumberFormat="1" applyFont="1" applyFill="1" applyBorder="1" applyAlignment="1" applyProtection="1">
      <alignment horizontal="left" wrapText="1" indent="2" shrinkToFit="1"/>
    </xf>
    <xf numFmtId="3" fontId="37" fillId="0" borderId="83" xfId="134" applyNumberFormat="1" applyFont="1" applyFill="1" applyBorder="1" applyAlignment="1" applyProtection="1">
      <alignment horizontal="right" wrapText="1" indent="1" shrinkToFit="1"/>
    </xf>
    <xf numFmtId="164" fontId="2" fillId="0" borderId="83" xfId="80" applyNumberFormat="1" applyFont="1" applyFill="1" applyBorder="1" applyAlignment="1">
      <alignment horizontal="right" vertical="center" wrapText="1"/>
    </xf>
    <xf numFmtId="164" fontId="2" fillId="0" borderId="84" xfId="80" applyNumberFormat="1" applyFont="1" applyFill="1" applyBorder="1" applyAlignment="1">
      <alignment horizontal="right" vertical="center" wrapText="1"/>
    </xf>
    <xf numFmtId="0" fontId="42" fillId="0" borderId="82" xfId="134" applyNumberFormat="1" applyFont="1" applyFill="1" applyBorder="1" applyAlignment="1" applyProtection="1">
      <alignment horizontal="left" wrapText="1" indent="3" shrinkToFit="1"/>
    </xf>
    <xf numFmtId="3" fontId="42" fillId="0" borderId="83" xfId="134" applyNumberFormat="1" applyFill="1" applyBorder="1" applyAlignment="1" applyProtection="1">
      <alignment horizontal="right" wrapText="1" indent="1" shrinkToFit="1"/>
    </xf>
    <xf numFmtId="0" fontId="42" fillId="0" borderId="82" xfId="134" applyNumberFormat="1" applyFont="1" applyFill="1" applyBorder="1" applyAlignment="1" applyProtection="1">
      <alignment horizontal="left" wrapText="1" indent="4" shrinkToFit="1"/>
    </xf>
    <xf numFmtId="0" fontId="30" fillId="0" borderId="82" xfId="0" applyFont="1" applyBorder="1" applyAlignment="1">
      <alignment vertical="center"/>
    </xf>
    <xf numFmtId="164" fontId="30" fillId="0" borderId="83" xfId="80" applyNumberFormat="1" applyFont="1" applyFill="1" applyBorder="1" applyAlignment="1">
      <alignment horizontal="center" vertical="center" wrapText="1"/>
    </xf>
    <xf numFmtId="164" fontId="30" fillId="0" borderId="84" xfId="80" applyNumberFormat="1" applyFont="1" applyFill="1" applyBorder="1" applyAlignment="1">
      <alignment horizontal="center" vertical="center" wrapText="1"/>
    </xf>
    <xf numFmtId="0" fontId="42" fillId="0" borderId="82" xfId="134" applyNumberFormat="1" applyFont="1" applyFill="1" applyBorder="1" applyAlignment="1" applyProtection="1">
      <alignment horizontal="left" wrapText="1" indent="5" shrinkToFit="1"/>
    </xf>
    <xf numFmtId="0" fontId="42" fillId="0" borderId="82" xfId="134" applyNumberFormat="1" applyFont="1" applyFill="1" applyBorder="1" applyAlignment="1" applyProtection="1">
      <alignment horizontal="left" wrapText="1" indent="6" shrinkToFit="1"/>
    </xf>
    <xf numFmtId="0" fontId="42" fillId="0" borderId="82" xfId="134" applyNumberFormat="1" applyFont="1" applyFill="1" applyBorder="1" applyAlignment="1" applyProtection="1">
      <alignment horizontal="left" wrapText="1" shrinkToFit="1"/>
    </xf>
    <xf numFmtId="0" fontId="42" fillId="0" borderId="82" xfId="134" applyNumberFormat="1" applyFont="1" applyFill="1" applyBorder="1" applyAlignment="1" applyProtection="1">
      <alignment horizontal="left" wrapText="1" indent="2" shrinkToFit="1"/>
    </xf>
    <xf numFmtId="0" fontId="30" fillId="0" borderId="85" xfId="0" applyFont="1" applyBorder="1" applyAlignment="1">
      <alignment vertical="center"/>
    </xf>
    <xf numFmtId="164" fontId="30" fillId="0" borderId="86" xfId="80" applyNumberFormat="1" applyFont="1" applyFill="1" applyBorder="1" applyAlignment="1">
      <alignment horizontal="center" vertical="center" wrapText="1"/>
    </xf>
    <xf numFmtId="164" fontId="30" fillId="0" borderId="87" xfId="80" applyNumberFormat="1" applyFont="1" applyFill="1" applyBorder="1" applyAlignment="1">
      <alignment horizontal="center" vertical="center" wrapText="1"/>
    </xf>
    <xf numFmtId="0" fontId="42" fillId="0" borderId="85" xfId="134" applyNumberFormat="1" applyFont="1" applyFill="1" applyBorder="1" applyAlignment="1" applyProtection="1">
      <alignment horizontal="left" wrapText="1" indent="3" shrinkToFit="1"/>
    </xf>
    <xf numFmtId="3" fontId="42" fillId="0" borderId="86" xfId="134" applyNumberFormat="1" applyFill="1" applyBorder="1" applyAlignment="1" applyProtection="1">
      <alignment horizontal="right" wrapText="1" indent="1" shrinkToFit="1"/>
    </xf>
    <xf numFmtId="164" fontId="5" fillId="0" borderId="83" xfId="82" applyNumberFormat="1" applyFont="1" applyBorder="1" applyAlignment="1">
      <alignment horizontal="right"/>
    </xf>
    <xf numFmtId="164" fontId="2" fillId="0" borderId="83" xfId="82" applyNumberFormat="1" applyFont="1" applyBorder="1" applyAlignment="1">
      <alignment horizontal="right"/>
    </xf>
    <xf numFmtId="0" fontId="42" fillId="0" borderId="85" xfId="134" applyNumberFormat="1" applyFont="1" applyBorder="1" applyAlignment="1" applyProtection="1">
      <alignment horizontal="left" wrapText="1" indent="3" shrinkToFit="1"/>
    </xf>
    <xf numFmtId="164" fontId="2" fillId="0" borderId="86" xfId="82" applyNumberFormat="1" applyFont="1" applyBorder="1" applyAlignment="1">
      <alignment horizontal="right"/>
    </xf>
    <xf numFmtId="0" fontId="6" fillId="56" borderId="0" xfId="82" applyFont="1" applyFill="1" applyBorder="1" applyAlignment="1">
      <alignment vertical="top" wrapText="1"/>
    </xf>
    <xf numFmtId="164" fontId="2" fillId="0" borderId="87" xfId="80" applyNumberFormat="1" applyFont="1" applyFill="1" applyBorder="1" applyAlignment="1">
      <alignment horizontal="right" wrapText="1"/>
    </xf>
    <xf numFmtId="3" fontId="2" fillId="0" borderId="83" xfId="0" applyNumberFormat="1" applyFont="1" applyFill="1" applyBorder="1" applyAlignment="1">
      <alignment vertical="center"/>
    </xf>
    <xf numFmtId="164" fontId="58" fillId="0" borderId="81" xfId="82" applyNumberFormat="1" applyFont="1" applyFill="1" applyBorder="1" applyAlignment="1">
      <alignment wrapText="1"/>
    </xf>
    <xf numFmtId="164" fontId="65" fillId="0" borderId="84" xfId="82" applyNumberFormat="1" applyFont="1" applyFill="1" applyBorder="1" applyAlignment="1">
      <alignment wrapText="1"/>
    </xf>
    <xf numFmtId="0" fontId="5" fillId="54" borderId="82" xfId="0" applyFont="1" applyFill="1" applyBorder="1" applyAlignment="1">
      <alignment vertical="center" wrapText="1"/>
    </xf>
    <xf numFmtId="0" fontId="5" fillId="54" borderId="83" xfId="0" applyFont="1" applyFill="1" applyBorder="1" applyAlignment="1">
      <alignment vertical="center" wrapText="1"/>
    </xf>
    <xf numFmtId="0" fontId="5" fillId="54" borderId="84" xfId="0" applyFont="1" applyFill="1" applyBorder="1" applyAlignment="1">
      <alignment vertical="center" wrapText="1"/>
    </xf>
    <xf numFmtId="3" fontId="5" fillId="0" borderId="83" xfId="0" applyNumberFormat="1" applyFont="1" applyFill="1" applyBorder="1" applyAlignment="1"/>
    <xf numFmtId="3" fontId="5" fillId="0" borderId="84" xfId="129" applyNumberFormat="1" applyFont="1" applyBorder="1" applyProtection="1">
      <alignment horizontal="right" wrapText="1" shrinkToFit="1"/>
    </xf>
    <xf numFmtId="3" fontId="2" fillId="0" borderId="83" xfId="0" applyNumberFormat="1" applyFont="1" applyFill="1" applyBorder="1" applyAlignment="1"/>
    <xf numFmtId="3" fontId="2" fillId="0" borderId="84" xfId="129" applyNumberFormat="1" applyFont="1" applyBorder="1" applyProtection="1">
      <alignment horizontal="right" wrapText="1" shrinkToFit="1"/>
    </xf>
    <xf numFmtId="0" fontId="65" fillId="0" borderId="82" xfId="134" applyNumberFormat="1" applyFont="1" applyBorder="1" applyAlignment="1" applyProtection="1">
      <alignment horizontal="left" wrapText="1" indent="6" shrinkToFit="1"/>
    </xf>
    <xf numFmtId="3" fontId="65" fillId="0" borderId="83" xfId="129" applyNumberFormat="1" applyFont="1" applyBorder="1" applyProtection="1">
      <alignment horizontal="right" wrapText="1" shrinkToFit="1"/>
    </xf>
    <xf numFmtId="164" fontId="65" fillId="0" borderId="84" xfId="82" applyNumberFormat="1" applyFont="1" applyBorder="1"/>
    <xf numFmtId="0" fontId="65" fillId="0" borderId="82" xfId="134" applyNumberFormat="1" applyFont="1" applyBorder="1" applyAlignment="1" applyProtection="1">
      <alignment horizontal="left" wrapText="1" indent="5" shrinkToFit="1"/>
    </xf>
    <xf numFmtId="0" fontId="65" fillId="0" borderId="82" xfId="134" applyNumberFormat="1" applyFont="1" applyBorder="1" applyAlignment="1" applyProtection="1">
      <alignment horizontal="left" wrapText="1" indent="3" shrinkToFit="1"/>
    </xf>
    <xf numFmtId="3" fontId="65" fillId="0" borderId="84" xfId="129" applyNumberFormat="1" applyFont="1" applyBorder="1" applyProtection="1">
      <alignment horizontal="right" wrapText="1" shrinkToFit="1"/>
    </xf>
    <xf numFmtId="0" fontId="65" fillId="0" borderId="85" xfId="134" applyNumberFormat="1" applyFont="1" applyBorder="1" applyAlignment="1" applyProtection="1">
      <alignment horizontal="left" wrapText="1" indent="4" shrinkToFit="1"/>
    </xf>
    <xf numFmtId="3" fontId="65" fillId="0" borderId="86" xfId="129" applyNumberFormat="1" applyFont="1" applyBorder="1" applyProtection="1">
      <alignment horizontal="right" wrapText="1" shrinkToFit="1"/>
    </xf>
    <xf numFmtId="164" fontId="65" fillId="0" borderId="87" xfId="82" applyNumberFormat="1" applyFont="1" applyBorder="1"/>
    <xf numFmtId="164" fontId="6" fillId="0" borderId="82" xfId="82" applyNumberFormat="1" applyFont="1" applyFill="1" applyBorder="1" applyAlignment="1">
      <alignment wrapText="1"/>
    </xf>
    <xf numFmtId="3" fontId="37" fillId="0" borderId="83" xfId="128" applyNumberFormat="1" applyFont="1" applyBorder="1" applyProtection="1">
      <alignment horizontal="right"/>
    </xf>
    <xf numFmtId="3" fontId="42" fillId="0" borderId="83" xfId="128" applyNumberFormat="1" applyBorder="1" applyProtection="1">
      <alignment horizontal="right"/>
    </xf>
    <xf numFmtId="164" fontId="2" fillId="0" borderId="82" xfId="0" applyNumberFormat="1" applyFont="1" applyBorder="1" applyAlignment="1">
      <alignment wrapText="1"/>
    </xf>
    <xf numFmtId="164" fontId="2" fillId="0" borderId="83" xfId="0" applyNumberFormat="1" applyFont="1" applyBorder="1"/>
    <xf numFmtId="164" fontId="2" fillId="0" borderId="84" xfId="0" applyNumberFormat="1" applyFont="1" applyBorder="1"/>
    <xf numFmtId="164" fontId="2" fillId="0" borderId="84" xfId="80" applyNumberFormat="1" applyFont="1" applyFill="1" applyBorder="1" applyAlignment="1">
      <alignment horizontal="right" wrapText="1"/>
    </xf>
    <xf numFmtId="164" fontId="2" fillId="0" borderId="85" xfId="0" applyNumberFormat="1" applyFont="1" applyBorder="1" applyAlignment="1">
      <alignment wrapText="1"/>
    </xf>
    <xf numFmtId="164" fontId="2" fillId="0" borderId="86" xfId="0" applyNumberFormat="1" applyFont="1" applyBorder="1"/>
    <xf numFmtId="164" fontId="2" fillId="0" borderId="87" xfId="0" applyNumberFormat="1" applyFont="1" applyBorder="1"/>
    <xf numFmtId="0" fontId="28" fillId="0" borderId="79" xfId="57" applyFont="1" applyFill="1" applyBorder="1" applyAlignment="1">
      <alignment vertical="center" wrapText="1"/>
    </xf>
    <xf numFmtId="164" fontId="5" fillId="0" borderId="84" xfId="82" applyNumberFormat="1" applyFont="1" applyBorder="1" applyAlignment="1">
      <alignment horizontal="right"/>
    </xf>
    <xf numFmtId="164" fontId="2" fillId="0" borderId="84" xfId="82" applyNumberFormat="1" applyFont="1" applyBorder="1" applyAlignment="1">
      <alignment horizontal="right"/>
    </xf>
    <xf numFmtId="0" fontId="2" fillId="0" borderId="82" xfId="120" applyNumberFormat="1" applyFont="1" applyBorder="1" applyAlignment="1" applyProtection="1">
      <alignment horizontal="left" vertical="center" wrapText="1" indent="5" shrinkToFit="1"/>
    </xf>
    <xf numFmtId="0" fontId="2" fillId="0" borderId="82" xfId="0" applyFont="1" applyBorder="1"/>
    <xf numFmtId="0" fontId="2" fillId="0" borderId="83" xfId="0" applyFont="1" applyBorder="1"/>
    <xf numFmtId="0" fontId="2" fillId="0" borderId="85" xfId="118" applyNumberFormat="1" applyFont="1" applyBorder="1" applyAlignment="1" applyProtection="1">
      <alignment horizontal="left" vertical="center" wrapText="1" indent="4" shrinkToFit="1"/>
    </xf>
    <xf numFmtId="0" fontId="2" fillId="0" borderId="85" xfId="0" applyFont="1" applyBorder="1"/>
    <xf numFmtId="0" fontId="2" fillId="0" borderId="86" xfId="0" applyFont="1" applyBorder="1"/>
    <xf numFmtId="164" fontId="2" fillId="0" borderId="87" xfId="80" applyNumberFormat="1" applyFont="1" applyFill="1" applyBorder="1" applyAlignment="1">
      <alignment horizontal="right" vertical="center" wrapText="1"/>
    </xf>
    <xf numFmtId="0" fontId="5" fillId="55" borderId="88" xfId="0" applyFont="1" applyFill="1" applyBorder="1" applyAlignment="1">
      <alignment vertical="center" wrapText="1"/>
    </xf>
    <xf numFmtId="0" fontId="5" fillId="55" borderId="89" xfId="0" applyFont="1" applyFill="1" applyBorder="1" applyAlignment="1">
      <alignment vertical="center" wrapText="1"/>
    </xf>
    <xf numFmtId="164" fontId="5" fillId="0" borderId="86" xfId="82" applyNumberFormat="1" applyFont="1" applyBorder="1" applyAlignment="1">
      <alignment horizontal="right"/>
    </xf>
    <xf numFmtId="0" fontId="70" fillId="0" borderId="0" xfId="82" applyFont="1"/>
    <xf numFmtId="0" fontId="70" fillId="0" borderId="0" xfId="82" applyFont="1" applyFill="1"/>
    <xf numFmtId="0" fontId="42" fillId="0" borderId="85" xfId="134" applyNumberFormat="1" applyFont="1" applyBorder="1" applyAlignment="1" applyProtection="1">
      <alignment horizontal="left" wrapText="1" indent="5" shrinkToFit="1"/>
    </xf>
    <xf numFmtId="164" fontId="2" fillId="0" borderId="86" xfId="80" applyNumberFormat="1" applyFont="1" applyFill="1" applyBorder="1" applyAlignment="1">
      <alignment horizontal="right" vertical="center" wrapText="1"/>
    </xf>
    <xf numFmtId="0" fontId="2" fillId="0" borderId="84" xfId="0" applyFont="1" applyBorder="1"/>
    <xf numFmtId="164" fontId="2" fillId="0" borderId="0" xfId="0" applyNumberFormat="1" applyFont="1" applyBorder="1"/>
    <xf numFmtId="164" fontId="2" fillId="0" borderId="83" xfId="82" applyNumberFormat="1" applyFont="1" applyBorder="1"/>
    <xf numFmtId="164" fontId="2" fillId="56" borderId="83" xfId="82" applyNumberFormat="1" applyFont="1" applyFill="1" applyBorder="1" applyAlignment="1">
      <alignment horizontal="right"/>
    </xf>
    <xf numFmtId="164" fontId="2" fillId="56" borderId="84" xfId="82" applyNumberFormat="1" applyFont="1" applyFill="1" applyBorder="1" applyAlignment="1">
      <alignment horizontal="right"/>
    </xf>
    <xf numFmtId="164" fontId="2" fillId="0" borderId="87" xfId="82" applyNumberFormat="1" applyFont="1" applyBorder="1" applyAlignment="1">
      <alignment horizontal="right"/>
    </xf>
    <xf numFmtId="3" fontId="2" fillId="0" borderId="81" xfId="0" applyNumberFormat="1" applyFont="1" applyBorder="1" applyAlignment="1">
      <alignment horizontal="right" vertical="center" wrapText="1"/>
    </xf>
    <xf numFmtId="3" fontId="2" fillId="0" borderId="84" xfId="0" applyNumberFormat="1" applyFont="1" applyBorder="1" applyAlignment="1">
      <alignment horizontal="right" vertical="center" wrapText="1"/>
    </xf>
    <xf numFmtId="3" fontId="6" fillId="0" borderId="84" xfId="0" applyNumberFormat="1" applyFont="1" applyBorder="1" applyAlignment="1">
      <alignment horizontal="right" vertical="center" wrapText="1"/>
    </xf>
    <xf numFmtId="3" fontId="2" fillId="0" borderId="84" xfId="0" applyNumberFormat="1" applyFont="1" applyBorder="1" applyAlignment="1">
      <alignment horizontal="right" vertical="center"/>
    </xf>
    <xf numFmtId="3" fontId="37" fillId="0" borderId="83" xfId="134" applyNumberFormat="1" applyFont="1" applyFill="1" applyBorder="1" applyAlignment="1" applyProtection="1">
      <alignment horizontal="right" wrapText="1" shrinkToFit="1"/>
    </xf>
    <xf numFmtId="3" fontId="5" fillId="0" borderId="84" xfId="0" applyNumberFormat="1" applyFont="1" applyBorder="1"/>
    <xf numFmtId="3" fontId="42" fillId="0" borderId="83" xfId="134" applyNumberFormat="1" applyFill="1" applyBorder="1" applyAlignment="1" applyProtection="1">
      <alignment horizontal="right" wrapText="1" shrinkToFit="1"/>
    </xf>
    <xf numFmtId="3" fontId="2" fillId="0" borderId="84" xfId="0" applyNumberFormat="1" applyFont="1" applyBorder="1"/>
    <xf numFmtId="0" fontId="42" fillId="0" borderId="82" xfId="134" applyNumberFormat="1" applyFont="1" applyFill="1" applyBorder="1" applyAlignment="1" applyProtection="1">
      <alignment horizontal="left" wrapText="1" indent="7" shrinkToFit="1"/>
    </xf>
    <xf numFmtId="0" fontId="42" fillId="0" borderId="85" xfId="134" applyNumberFormat="1" applyFont="1" applyFill="1" applyBorder="1" applyAlignment="1" applyProtection="1">
      <alignment horizontal="left" wrapText="1" indent="5" shrinkToFit="1"/>
    </xf>
    <xf numFmtId="3" fontId="42" fillId="0" borderId="86" xfId="134" applyNumberFormat="1" applyFill="1" applyBorder="1" applyAlignment="1" applyProtection="1">
      <alignment horizontal="right" wrapText="1" shrinkToFit="1"/>
    </xf>
    <xf numFmtId="3" fontId="2" fillId="0" borderId="87" xfId="0" applyNumberFormat="1" applyFont="1" applyBorder="1"/>
    <xf numFmtId="3" fontId="5" fillId="0" borderId="84" xfId="0" applyNumberFormat="1" applyFont="1" applyFill="1" applyBorder="1"/>
    <xf numFmtId="3" fontId="2" fillId="0" borderId="84" xfId="0" applyNumberFormat="1" applyFont="1" applyFill="1" applyBorder="1"/>
    <xf numFmtId="49" fontId="70" fillId="0" borderId="0" xfId="0" applyNumberFormat="1" applyFont="1" applyAlignment="1">
      <alignment vertical="top"/>
    </xf>
    <xf numFmtId="49" fontId="70" fillId="0" borderId="0" xfId="0" applyNumberFormat="1" applyFont="1" applyAlignment="1">
      <alignment horizontal="center" vertical="top"/>
    </xf>
    <xf numFmtId="0" fontId="71" fillId="0" borderId="0" xfId="0" applyFont="1" applyAlignment="1">
      <alignment horizontal="center"/>
    </xf>
    <xf numFmtId="164" fontId="5" fillId="0" borderId="0" xfId="80" applyNumberFormat="1" applyFont="1" applyFill="1" applyBorder="1" applyAlignment="1">
      <alignment horizontal="center" vertical="center" wrapText="1"/>
    </xf>
    <xf numFmtId="0" fontId="28" fillId="0" borderId="38" xfId="0" applyFont="1" applyBorder="1" applyAlignment="1">
      <alignment vertical="center"/>
    </xf>
    <xf numFmtId="164" fontId="6" fillId="0" borderId="39" xfId="82" applyNumberFormat="1" applyFont="1" applyFill="1" applyBorder="1" applyAlignment="1">
      <alignment vertical="center" wrapText="1"/>
    </xf>
    <xf numFmtId="0" fontId="28" fillId="0" borderId="38" xfId="0" applyFont="1" applyBorder="1" applyAlignment="1">
      <alignment vertical="center" wrapText="1"/>
    </xf>
    <xf numFmtId="164" fontId="2" fillId="0" borderId="39" xfId="82" applyNumberFormat="1" applyFont="1" applyFill="1" applyBorder="1" applyAlignment="1">
      <alignment vertical="center" wrapText="1"/>
    </xf>
    <xf numFmtId="164" fontId="5" fillId="54" borderId="31" xfId="82" applyNumberFormat="1" applyFont="1" applyFill="1" applyBorder="1" applyAlignment="1">
      <alignment vertical="center" wrapText="1"/>
    </xf>
    <xf numFmtId="3" fontId="5" fillId="0" borderId="36" xfId="0" applyNumberFormat="1" applyFont="1" applyFill="1" applyBorder="1" applyAlignment="1">
      <alignment horizontal="right"/>
    </xf>
    <xf numFmtId="3" fontId="2" fillId="0" borderId="36" xfId="0" applyNumberFormat="1" applyFont="1" applyFill="1" applyBorder="1" applyAlignment="1">
      <alignment horizontal="right"/>
    </xf>
    <xf numFmtId="164" fontId="2" fillId="0" borderId="23" xfId="82" applyNumberFormat="1" applyFont="1" applyBorder="1" applyAlignment="1">
      <alignment horizontal="right"/>
    </xf>
    <xf numFmtId="164" fontId="2" fillId="0" borderId="36" xfId="82" applyNumberFormat="1" applyFont="1" applyBorder="1" applyAlignment="1">
      <alignment horizontal="right"/>
    </xf>
    <xf numFmtId="3" fontId="2" fillId="0" borderId="23" xfId="0" applyNumberFormat="1" applyFont="1" applyFill="1" applyBorder="1" applyAlignment="1">
      <alignment horizontal="right" indent="1"/>
    </xf>
    <xf numFmtId="164" fontId="2" fillId="0" borderId="36" xfId="82" applyNumberFormat="1" applyFont="1" applyBorder="1" applyAlignment="1">
      <alignment horizontal="right" indent="1"/>
    </xf>
    <xf numFmtId="3" fontId="5" fillId="0" borderId="23" xfId="0" applyNumberFormat="1" applyFont="1" applyFill="1" applyBorder="1" applyAlignment="1">
      <alignment horizontal="right" indent="1"/>
    </xf>
    <xf numFmtId="3" fontId="5" fillId="0" borderId="36" xfId="0" applyNumberFormat="1" applyFont="1" applyFill="1" applyBorder="1" applyAlignment="1">
      <alignment horizontal="right" indent="1"/>
    </xf>
    <xf numFmtId="0" fontId="2" fillId="0" borderId="41" xfId="0" applyFont="1" applyBorder="1" applyAlignment="1">
      <alignment horizontal="left" wrapText="1" indent="2"/>
    </xf>
    <xf numFmtId="3" fontId="2" fillId="0" borderId="25" xfId="0" applyNumberFormat="1" applyFont="1" applyFill="1" applyBorder="1" applyAlignment="1">
      <alignment horizontal="right" indent="1"/>
    </xf>
    <xf numFmtId="164" fontId="2" fillId="0" borderId="46" xfId="82" applyNumberFormat="1" applyFont="1" applyBorder="1" applyAlignment="1">
      <alignment horizontal="right" indent="1"/>
    </xf>
    <xf numFmtId="164" fontId="2" fillId="0" borderId="25" xfId="82" applyNumberFormat="1" applyFont="1" applyBorder="1" applyAlignment="1">
      <alignment horizontal="right"/>
    </xf>
    <xf numFmtId="164" fontId="2" fillId="0" borderId="46" xfId="82" applyNumberFormat="1" applyFont="1" applyBorder="1" applyAlignment="1">
      <alignment horizontal="right"/>
    </xf>
    <xf numFmtId="164" fontId="5" fillId="0" borderId="31" xfId="82" applyNumberFormat="1" applyFont="1" applyFill="1" applyBorder="1" applyAlignment="1">
      <alignment vertical="center" wrapText="1"/>
    </xf>
    <xf numFmtId="0" fontId="2" fillId="0" borderId="0" xfId="82" applyFont="1" applyFill="1" applyAlignment="1">
      <alignment horizontal="center" vertical="center"/>
    </xf>
    <xf numFmtId="164" fontId="2" fillId="0" borderId="23" xfId="82" applyNumberFormat="1" applyFont="1" applyFill="1" applyBorder="1" applyAlignment="1">
      <alignment horizontal="right" vertical="center" wrapText="1"/>
    </xf>
    <xf numFmtId="164" fontId="2" fillId="0" borderId="36" xfId="82" applyNumberFormat="1" applyFont="1" applyFill="1" applyBorder="1" applyAlignment="1">
      <alignment vertical="center" wrapText="1"/>
    </xf>
    <xf numFmtId="0" fontId="2" fillId="0" borderId="0" xfId="82" applyFont="1" applyFill="1" applyAlignment="1">
      <alignment vertical="center"/>
    </xf>
    <xf numFmtId="164" fontId="5" fillId="0" borderId="31" xfId="82" applyNumberFormat="1" applyFont="1" applyFill="1" applyBorder="1" applyAlignment="1">
      <alignment horizontal="left" vertical="center" wrapText="1"/>
    </xf>
    <xf numFmtId="0" fontId="28" fillId="0" borderId="23" xfId="0" applyFont="1" applyFill="1" applyBorder="1" applyAlignment="1">
      <alignment horizontal="right" vertical="center" wrapText="1"/>
    </xf>
    <xf numFmtId="0" fontId="28" fillId="0" borderId="24" xfId="0" applyFont="1" applyFill="1" applyBorder="1" applyAlignment="1">
      <alignment vertical="center" wrapText="1"/>
    </xf>
    <xf numFmtId="3" fontId="42" fillId="0" borderId="25" xfId="134" applyNumberFormat="1" applyFont="1" applyBorder="1" applyAlignment="1">
      <alignment wrapText="1" shrinkToFit="1"/>
    </xf>
    <xf numFmtId="0" fontId="42" fillId="0" borderId="14" xfId="134" applyNumberFormat="1" applyFont="1" applyBorder="1" applyAlignment="1">
      <alignment horizontal="left" wrapText="1" indent="4" shrinkToFit="1"/>
    </xf>
    <xf numFmtId="164" fontId="2" fillId="0" borderId="27" xfId="82" applyNumberFormat="1" applyFont="1" applyBorder="1" applyAlignment="1">
      <alignment horizontal="right"/>
    </xf>
    <xf numFmtId="164" fontId="2" fillId="0" borderId="72" xfId="82" applyNumberFormat="1" applyFont="1" applyBorder="1" applyAlignment="1">
      <alignment horizontal="right"/>
    </xf>
    <xf numFmtId="0" fontId="2" fillId="0" borderId="0" xfId="57" applyFont="1" applyFill="1" applyAlignment="1">
      <alignment vertical="center"/>
    </xf>
    <xf numFmtId="0" fontId="6" fillId="0" borderId="0" xfId="82" applyFont="1" applyBorder="1" applyAlignment="1">
      <alignment horizontal="left" vertical="center" wrapText="1"/>
    </xf>
    <xf numFmtId="0" fontId="6" fillId="0" borderId="0" xfId="82" applyFont="1" applyBorder="1" applyAlignment="1">
      <alignment horizontal="left" vertical="center"/>
    </xf>
    <xf numFmtId="0" fontId="28" fillId="0" borderId="38" xfId="0" applyFont="1" applyBorder="1" applyAlignment="1">
      <alignment wrapText="1"/>
    </xf>
    <xf numFmtId="164" fontId="2" fillId="0" borderId="0" xfId="80" applyNumberFormat="1" applyFont="1" applyFill="1" applyBorder="1" applyAlignment="1">
      <alignment horizontal="center" vertical="center" wrapText="1"/>
    </xf>
    <xf numFmtId="164" fontId="5" fillId="51" borderId="31" xfId="82" applyNumberFormat="1" applyFont="1" applyFill="1" applyBorder="1" applyAlignment="1">
      <alignment vertical="center" wrapText="1"/>
    </xf>
    <xf numFmtId="164" fontId="5" fillId="51" borderId="23" xfId="82" applyNumberFormat="1" applyFont="1" applyFill="1" applyBorder="1" applyAlignment="1">
      <alignment horizontal="right" wrapText="1"/>
    </xf>
    <xf numFmtId="164" fontId="5" fillId="51" borderId="36" xfId="82" applyNumberFormat="1" applyFont="1" applyFill="1" applyBorder="1" applyAlignment="1">
      <alignment wrapText="1"/>
    </xf>
    <xf numFmtId="0" fontId="2" fillId="49" borderId="45" xfId="0" applyFont="1" applyFill="1" applyBorder="1" applyAlignment="1">
      <alignment horizontal="left" vertical="top" wrapText="1" indent="2"/>
    </xf>
    <xf numFmtId="3" fontId="2" fillId="49" borderId="27" xfId="0" applyNumberFormat="1" applyFont="1" applyFill="1" applyBorder="1" applyAlignment="1"/>
    <xf numFmtId="164" fontId="2" fillId="49" borderId="72" xfId="82" applyNumberFormat="1" applyFont="1" applyFill="1" applyBorder="1" applyAlignment="1"/>
    <xf numFmtId="164" fontId="5" fillId="51" borderId="31" xfId="82" applyNumberFormat="1" applyFont="1" applyFill="1" applyBorder="1" applyAlignment="1">
      <alignment vertical="center"/>
    </xf>
    <xf numFmtId="164" fontId="2" fillId="51" borderId="36" xfId="82" applyNumberFormat="1" applyFont="1" applyFill="1" applyBorder="1" applyAlignment="1">
      <alignment wrapText="1"/>
    </xf>
    <xf numFmtId="0" fontId="42" fillId="0" borderId="29" xfId="134" applyNumberFormat="1" applyBorder="1" applyAlignment="1">
      <alignment horizontal="left" wrapText="1" indent="5" shrinkToFit="1"/>
    </xf>
    <xf numFmtId="164" fontId="2" fillId="0" borderId="72" xfId="82" applyNumberFormat="1" applyFont="1" applyBorder="1" applyAlignment="1"/>
    <xf numFmtId="164" fontId="2" fillId="51" borderId="23" xfId="82" applyNumberFormat="1" applyFont="1" applyFill="1" applyBorder="1" applyAlignment="1">
      <alignment horizontal="right" vertical="center" wrapText="1"/>
    </xf>
    <xf numFmtId="164" fontId="2" fillId="51" borderId="36" xfId="82" applyNumberFormat="1" applyFont="1" applyFill="1" applyBorder="1" applyAlignment="1">
      <alignment vertical="center" wrapText="1"/>
    </xf>
    <xf numFmtId="0" fontId="2" fillId="0" borderId="0" xfId="82" applyFont="1" applyAlignment="1">
      <alignment vertical="center"/>
    </xf>
    <xf numFmtId="3" fontId="2" fillId="0" borderId="72" xfId="0" applyNumberFormat="1" applyFont="1" applyFill="1" applyBorder="1" applyAlignment="1"/>
    <xf numFmtId="0" fontId="28" fillId="0" borderId="69" xfId="0" applyFont="1" applyBorder="1" applyAlignment="1">
      <alignment wrapText="1"/>
    </xf>
    <xf numFmtId="164" fontId="5" fillId="51" borderId="40" xfId="82" applyNumberFormat="1" applyFont="1" applyFill="1" applyBorder="1" applyAlignment="1">
      <alignment vertical="center" wrapText="1"/>
    </xf>
    <xf numFmtId="0" fontId="1" fillId="0" borderId="0" xfId="82" applyFont="1" applyFill="1" applyAlignment="1">
      <alignment vertical="center"/>
    </xf>
    <xf numFmtId="0" fontId="2" fillId="0" borderId="45" xfId="0" applyFont="1" applyBorder="1" applyAlignment="1">
      <alignment horizontal="left" wrapText="1" indent="5"/>
    </xf>
    <xf numFmtId="0" fontId="2" fillId="0" borderId="0" xfId="82" applyFont="1" applyAlignment="1">
      <alignment horizontal="center" vertical="center"/>
    </xf>
    <xf numFmtId="3" fontId="2" fillId="0" borderId="40" xfId="0" applyNumberFormat="1" applyFont="1" applyFill="1" applyBorder="1" applyAlignment="1"/>
    <xf numFmtId="164" fontId="2" fillId="0" borderId="57" xfId="82" applyNumberFormat="1" applyFont="1" applyBorder="1" applyAlignment="1"/>
    <xf numFmtId="164" fontId="5" fillId="51" borderId="31" xfId="82" applyNumberFormat="1" applyFont="1" applyFill="1" applyBorder="1" applyAlignment="1">
      <alignment wrapText="1"/>
    </xf>
    <xf numFmtId="164" fontId="2" fillId="51" borderId="23" xfId="82" applyNumberFormat="1" applyFont="1" applyFill="1" applyBorder="1" applyAlignment="1">
      <alignment horizontal="right" wrapText="1"/>
    </xf>
    <xf numFmtId="164" fontId="2" fillId="0" borderId="27" xfId="82" applyNumberFormat="1" applyFont="1" applyBorder="1" applyAlignment="1"/>
    <xf numFmtId="3" fontId="2" fillId="0" borderId="36" xfId="0" applyNumberFormat="1" applyFont="1" applyFill="1" applyBorder="1" applyAlignment="1">
      <alignment vertical="center"/>
    </xf>
    <xf numFmtId="164" fontId="6" fillId="0" borderId="31" xfId="82" applyNumberFormat="1" applyFont="1" applyFill="1" applyBorder="1" applyAlignment="1">
      <alignment horizontal="center" vertical="center" wrapText="1"/>
    </xf>
    <xf numFmtId="3" fontId="28" fillId="0" borderId="23" xfId="0" applyNumberFormat="1" applyFont="1" applyFill="1" applyBorder="1" applyAlignment="1">
      <alignment horizontal="right" vertical="center" wrapText="1"/>
    </xf>
    <xf numFmtId="164" fontId="2" fillId="0" borderId="91" xfId="82" applyNumberFormat="1" applyFont="1" applyBorder="1" applyAlignment="1"/>
    <xf numFmtId="164" fontId="2" fillId="0" borderId="63" xfId="82" applyNumberFormat="1" applyFont="1" applyBorder="1" applyAlignment="1">
      <alignment horizontal="right"/>
    </xf>
    <xf numFmtId="0" fontId="28" fillId="0" borderId="38" xfId="0" applyFont="1" applyBorder="1" applyAlignment="1"/>
    <xf numFmtId="3" fontId="2" fillId="0" borderId="63" xfId="0" applyNumberFormat="1" applyFont="1" applyFill="1" applyBorder="1" applyAlignment="1"/>
    <xf numFmtId="0" fontId="2" fillId="0" borderId="0" xfId="0" applyFont="1" applyFill="1" applyAlignment="1">
      <alignment horizontal="center" vertical="center"/>
    </xf>
    <xf numFmtId="3" fontId="6" fillId="0" borderId="23" xfId="0" applyNumberFormat="1" applyFont="1" applyFill="1" applyBorder="1" applyAlignment="1">
      <alignment horizontal="right" vertical="center" wrapText="1"/>
    </xf>
    <xf numFmtId="0" fontId="6" fillId="0" borderId="24" xfId="0" applyFont="1" applyFill="1" applyBorder="1" applyAlignment="1">
      <alignment vertical="center" wrapText="1"/>
    </xf>
    <xf numFmtId="0" fontId="2" fillId="0" borderId="0" xfId="0" applyFont="1" applyAlignment="1">
      <alignment horizontal="center" vertical="center"/>
    </xf>
    <xf numFmtId="164" fontId="28" fillId="0" borderId="38" xfId="0" applyNumberFormat="1" applyFont="1" applyBorder="1" applyAlignment="1">
      <alignment horizontal="left" vertical="center"/>
    </xf>
    <xf numFmtId="164" fontId="2" fillId="0" borderId="33" xfId="82" applyNumberFormat="1" applyFont="1" applyFill="1" applyBorder="1" applyAlignment="1">
      <alignment wrapText="1"/>
    </xf>
    <xf numFmtId="164" fontId="1" fillId="0" borderId="34" xfId="82" applyNumberFormat="1" applyFont="1" applyFill="1" applyBorder="1" applyAlignment="1">
      <alignment horizontal="right" wrapText="1"/>
    </xf>
    <xf numFmtId="164" fontId="1" fillId="0" borderId="35" xfId="82" applyNumberFormat="1" applyFont="1" applyFill="1" applyBorder="1" applyAlignment="1">
      <alignment wrapText="1"/>
    </xf>
    <xf numFmtId="2" fontId="37" fillId="54" borderId="13" xfId="134" quotePrefix="1" applyNumberFormat="1" applyFont="1" applyFill="1" applyBorder="1" applyAlignment="1">
      <alignment horizontal="left" vertical="center" wrapText="1" shrinkToFit="1"/>
    </xf>
    <xf numFmtId="2" fontId="1" fillId="54" borderId="23" xfId="82" applyNumberFormat="1" applyFont="1" applyFill="1" applyBorder="1" applyAlignment="1">
      <alignment horizontal="center" vertical="center" wrapText="1"/>
    </xf>
    <xf numFmtId="2" fontId="1" fillId="54" borderId="24" xfId="82" applyNumberFormat="1" applyFont="1" applyFill="1" applyBorder="1" applyAlignment="1">
      <alignment horizontal="center" vertical="center" wrapText="1"/>
    </xf>
    <xf numFmtId="0" fontId="3" fillId="0" borderId="13" xfId="0" applyFont="1" applyBorder="1" applyAlignment="1">
      <alignment horizontal="justify" wrapText="1"/>
    </xf>
    <xf numFmtId="3" fontId="5" fillId="0" borderId="32" xfId="0" applyNumberFormat="1" applyFont="1" applyFill="1" applyBorder="1"/>
    <xf numFmtId="3" fontId="5" fillId="0" borderId="24" xfId="0" applyNumberFormat="1" applyFont="1" applyFill="1" applyBorder="1"/>
    <xf numFmtId="0" fontId="1" fillId="0" borderId="13" xfId="0" applyFont="1" applyBorder="1" applyAlignment="1">
      <alignment horizontal="justify" vertical="top" wrapText="1"/>
    </xf>
    <xf numFmtId="3" fontId="1" fillId="0" borderId="32" xfId="0" applyNumberFormat="1" applyFont="1" applyFill="1" applyBorder="1"/>
    <xf numFmtId="3" fontId="2" fillId="0" borderId="32" xfId="0" applyNumberFormat="1" applyFont="1" applyFill="1" applyBorder="1"/>
    <xf numFmtId="0" fontId="1" fillId="0" borderId="13" xfId="0" applyFont="1" applyBorder="1" applyAlignment="1">
      <alignment horizontal="justify" wrapText="1"/>
    </xf>
    <xf numFmtId="3" fontId="1" fillId="0" borderId="24" xfId="0" applyNumberFormat="1" applyFont="1" applyFill="1" applyBorder="1"/>
    <xf numFmtId="164" fontId="5" fillId="0" borderId="24" xfId="82" applyNumberFormat="1" applyFont="1" applyBorder="1" applyAlignment="1">
      <alignment horizontal="right"/>
    </xf>
    <xf numFmtId="164" fontId="2" fillId="0" borderId="24" xfId="82" applyNumberFormat="1" applyFont="1" applyBorder="1" applyAlignment="1">
      <alignment horizontal="right"/>
    </xf>
    <xf numFmtId="0" fontId="3" fillId="0" borderId="31" xfId="0" applyFont="1" applyBorder="1" applyAlignment="1">
      <alignment horizontal="justify" wrapText="1"/>
    </xf>
    <xf numFmtId="164" fontId="1" fillId="49" borderId="23" xfId="82" applyNumberFormat="1" applyFont="1" applyFill="1" applyBorder="1" applyAlignment="1">
      <alignment horizontal="right" wrapText="1"/>
    </xf>
    <xf numFmtId="164" fontId="1" fillId="49" borderId="24" xfId="82" applyNumberFormat="1" applyFont="1" applyFill="1" applyBorder="1" applyAlignment="1">
      <alignment wrapText="1"/>
    </xf>
    <xf numFmtId="0" fontId="2" fillId="0" borderId="92" xfId="79" applyFont="1" applyFill="1" applyBorder="1" applyAlignment="1">
      <alignment vertical="top" wrapText="1"/>
    </xf>
    <xf numFmtId="3" fontId="1" fillId="0" borderId="34" xfId="0" applyNumberFormat="1" applyFont="1" applyFill="1" applyBorder="1"/>
    <xf numFmtId="164" fontId="2" fillId="0" borderId="35" xfId="82" applyNumberFormat="1" applyFont="1" applyBorder="1" applyAlignment="1">
      <alignment horizontal="right"/>
    </xf>
    <xf numFmtId="0" fontId="5" fillId="0" borderId="31" xfId="79" applyFont="1" applyFill="1" applyBorder="1" applyAlignment="1">
      <alignment vertical="top" wrapText="1"/>
    </xf>
    <xf numFmtId="0" fontId="1" fillId="0" borderId="31" xfId="0" applyFont="1" applyBorder="1" applyAlignment="1">
      <alignment horizontal="justify" vertical="top" wrapText="1"/>
    </xf>
    <xf numFmtId="0" fontId="1" fillId="0" borderId="31" xfId="0" applyFont="1" applyBorder="1" applyAlignment="1">
      <alignment horizontal="justify" wrapText="1"/>
    </xf>
    <xf numFmtId="0" fontId="2" fillId="0" borderId="31" xfId="79" applyFont="1" applyFill="1" applyBorder="1" applyAlignment="1">
      <alignment vertical="top" wrapText="1"/>
    </xf>
    <xf numFmtId="3" fontId="2" fillId="0" borderId="58" xfId="0" applyNumberFormat="1" applyFont="1" applyFill="1" applyBorder="1"/>
    <xf numFmtId="3" fontId="2" fillId="0" borderId="26" xfId="0" applyNumberFormat="1" applyFont="1" applyFill="1" applyBorder="1"/>
    <xf numFmtId="164" fontId="6" fillId="0" borderId="19" xfId="80" applyNumberFormat="1" applyFont="1" applyFill="1" applyBorder="1" applyAlignment="1">
      <alignment horizontal="left" vertical="top" wrapText="1"/>
    </xf>
    <xf numFmtId="164" fontId="6" fillId="0" borderId="0" xfId="80" applyNumberFormat="1" applyFont="1" applyFill="1" applyBorder="1" applyAlignment="1">
      <alignment horizontal="left" vertical="top" wrapText="1"/>
    </xf>
    <xf numFmtId="164" fontId="6" fillId="0" borderId="44" xfId="80" applyNumberFormat="1" applyFont="1" applyFill="1" applyBorder="1" applyAlignment="1">
      <alignment horizontal="left" vertical="top" wrapText="1"/>
    </xf>
    <xf numFmtId="0" fontId="42" fillId="0" borderId="13" xfId="134" applyNumberFormat="1" applyBorder="1" applyAlignment="1">
      <alignment wrapText="1" shrinkToFit="1"/>
    </xf>
    <xf numFmtId="3" fontId="2" fillId="0" borderId="62" xfId="0" applyNumberFormat="1" applyFont="1" applyFill="1" applyBorder="1"/>
    <xf numFmtId="3" fontId="2" fillId="0" borderId="35" xfId="0" applyNumberFormat="1" applyFont="1" applyFill="1" applyBorder="1"/>
    <xf numFmtId="0" fontId="2" fillId="0" borderId="13" xfId="0" applyFont="1" applyBorder="1" applyAlignment="1">
      <alignment horizontal="left" wrapText="1"/>
    </xf>
    <xf numFmtId="3" fontId="2" fillId="0" borderId="23" xfId="0" applyNumberFormat="1" applyFont="1" applyFill="1" applyBorder="1" applyAlignment="1">
      <alignment horizontal="right" wrapText="1"/>
    </xf>
    <xf numFmtId="3" fontId="2" fillId="0" borderId="24" xfId="0" applyNumberFormat="1" applyFont="1" applyFill="1" applyBorder="1" applyAlignment="1">
      <alignment horizontal="right" wrapText="1"/>
    </xf>
    <xf numFmtId="3" fontId="2" fillId="0" borderId="23" xfId="0" applyNumberFormat="1" applyFont="1" applyBorder="1" applyAlignment="1">
      <alignment horizontal="right"/>
    </xf>
    <xf numFmtId="3" fontId="2" fillId="0" borderId="30" xfId="0" applyNumberFormat="1" applyFont="1" applyFill="1" applyBorder="1"/>
    <xf numFmtId="164" fontId="6" fillId="0" borderId="0" xfId="80" applyNumberFormat="1" applyFont="1" applyFill="1" applyBorder="1" applyAlignment="1">
      <alignment vertical="top" wrapText="1"/>
    </xf>
    <xf numFmtId="164" fontId="28" fillId="0" borderId="17" xfId="0" applyNumberFormat="1" applyFont="1" applyBorder="1" applyAlignment="1">
      <alignment horizontal="left" vertical="center"/>
    </xf>
    <xf numFmtId="0" fontId="2" fillId="0" borderId="33" xfId="0" applyFont="1" applyBorder="1" applyAlignment="1">
      <alignment horizontal="justify" wrapText="1"/>
    </xf>
    <xf numFmtId="0" fontId="42" fillId="0" borderId="33" xfId="134" applyNumberFormat="1" applyBorder="1" applyAlignment="1">
      <alignment wrapText="1" shrinkToFit="1"/>
    </xf>
    <xf numFmtId="3" fontId="42" fillId="0" borderId="34" xfId="134" applyNumberFormat="1" applyBorder="1" applyAlignment="1">
      <alignment wrapText="1" shrinkToFit="1"/>
    </xf>
    <xf numFmtId="3" fontId="42" fillId="0" borderId="35" xfId="134" applyNumberFormat="1" applyBorder="1" applyAlignment="1">
      <alignment wrapText="1" shrinkToFit="1"/>
    </xf>
    <xf numFmtId="0" fontId="2" fillId="0" borderId="68" xfId="0" applyFont="1" applyBorder="1" applyAlignment="1">
      <alignment horizontal="justify" wrapText="1"/>
    </xf>
    <xf numFmtId="2" fontId="37" fillId="54" borderId="33" xfId="134" quotePrefix="1" applyNumberFormat="1" applyFont="1" applyFill="1" applyBorder="1" applyAlignment="1">
      <alignment horizontal="left" vertical="center" wrapText="1" shrinkToFit="1"/>
    </xf>
    <xf numFmtId="2" fontId="1" fillId="54" borderId="34" xfId="82" applyNumberFormat="1" applyFont="1" applyFill="1" applyBorder="1" applyAlignment="1">
      <alignment horizontal="center" vertical="center" wrapText="1"/>
    </xf>
    <xf numFmtId="2" fontId="1" fillId="54" borderId="35" xfId="82" applyNumberFormat="1" applyFont="1" applyFill="1" applyBorder="1" applyAlignment="1">
      <alignment horizontal="center" vertical="center" wrapText="1"/>
    </xf>
    <xf numFmtId="0" fontId="42" fillId="0" borderId="0" xfId="134" applyNumberFormat="1" applyBorder="1" applyAlignment="1">
      <alignment wrapText="1" shrinkToFit="1"/>
    </xf>
    <xf numFmtId="0" fontId="42" fillId="0" borderId="64" xfId="134" applyNumberFormat="1" applyBorder="1" applyAlignment="1">
      <alignment wrapText="1" shrinkToFit="1"/>
    </xf>
    <xf numFmtId="0" fontId="5" fillId="0" borderId="31" xfId="79" quotePrefix="1" applyFont="1" applyFill="1" applyBorder="1" applyAlignment="1">
      <alignment vertical="top" wrapText="1"/>
    </xf>
    <xf numFmtId="3" fontId="2" fillId="0" borderId="0" xfId="0" applyNumberFormat="1" applyFont="1" applyFill="1" applyBorder="1"/>
    <xf numFmtId="164" fontId="2" fillId="0" borderId="33" xfId="82" applyNumberFormat="1" applyFont="1" applyFill="1" applyBorder="1" applyAlignment="1">
      <alignment vertical="center" wrapText="1"/>
    </xf>
    <xf numFmtId="3" fontId="2" fillId="0" borderId="36" xfId="0" applyNumberFormat="1" applyFont="1" applyBorder="1" applyAlignment="1">
      <alignment vertical="center"/>
    </xf>
    <xf numFmtId="0" fontId="37" fillId="0" borderId="13" xfId="134" applyNumberFormat="1" applyFont="1" applyBorder="1" applyAlignment="1">
      <alignment vertical="center" wrapText="1" shrinkToFit="1"/>
    </xf>
    <xf numFmtId="0" fontId="6" fillId="0" borderId="13" xfId="116" quotePrefix="1" applyFont="1" applyBorder="1" applyAlignment="1">
      <alignment wrapText="1" shrinkToFit="1"/>
    </xf>
    <xf numFmtId="0" fontId="42" fillId="0" borderId="13" xfId="134" applyNumberFormat="1" applyBorder="1" applyAlignment="1">
      <alignment vertical="center" wrapText="1" shrinkToFit="1"/>
    </xf>
    <xf numFmtId="3" fontId="50" fillId="0" borderId="0" xfId="0" applyNumberFormat="1" applyFont="1"/>
    <xf numFmtId="0" fontId="28" fillId="0" borderId="13" xfId="116" quotePrefix="1" applyFont="1" applyBorder="1" applyAlignment="1">
      <alignment wrapText="1" shrinkToFit="1"/>
    </xf>
    <xf numFmtId="3" fontId="28" fillId="0" borderId="23" xfId="0" applyNumberFormat="1" applyFont="1" applyBorder="1" applyAlignment="1">
      <alignment vertical="center"/>
    </xf>
    <xf numFmtId="3" fontId="6" fillId="0" borderId="23" xfId="0" applyNumberFormat="1" applyFont="1" applyBorder="1" applyAlignment="1">
      <alignment vertical="center"/>
    </xf>
    <xf numFmtId="0" fontId="5" fillId="0" borderId="31" xfId="79" applyFont="1" applyFill="1" applyBorder="1" applyAlignment="1">
      <alignment vertical="center" wrapText="1"/>
    </xf>
    <xf numFmtId="0" fontId="3" fillId="0" borderId="31" xfId="0" applyFont="1" applyBorder="1" applyAlignment="1">
      <alignment horizontal="justify" vertical="center" wrapText="1"/>
    </xf>
    <xf numFmtId="166" fontId="62" fillId="0" borderId="0" xfId="0" applyNumberFormat="1" applyFont="1" applyFill="1" applyAlignment="1">
      <alignment wrapText="1"/>
    </xf>
    <xf numFmtId="3" fontId="42" fillId="0" borderId="32" xfId="134" applyNumberFormat="1" applyBorder="1" applyAlignment="1">
      <alignment wrapText="1" shrinkToFit="1"/>
    </xf>
    <xf numFmtId="0" fontId="2" fillId="0" borderId="14" xfId="116" quotePrefix="1" applyBorder="1" applyAlignment="1">
      <alignment horizontal="left" wrapText="1" indent="3" shrinkToFit="1"/>
    </xf>
    <xf numFmtId="0" fontId="42" fillId="0" borderId="14" xfId="134" applyNumberFormat="1" applyBorder="1" applyAlignment="1">
      <alignment vertical="center" wrapText="1" shrinkToFit="1"/>
    </xf>
    <xf numFmtId="3" fontId="42" fillId="0" borderId="93" xfId="134" applyNumberFormat="1" applyBorder="1" applyAlignment="1">
      <alignment wrapText="1" shrinkToFit="1"/>
    </xf>
    <xf numFmtId="0" fontId="2" fillId="0" borderId="38" xfId="82" applyFont="1" applyBorder="1"/>
    <xf numFmtId="164" fontId="2" fillId="0" borderId="28" xfId="0" applyNumberFormat="1" applyFont="1" applyFill="1" applyBorder="1" applyAlignment="1">
      <alignment horizontal="center" vertical="center" wrapText="1"/>
    </xf>
    <xf numFmtId="164" fontId="2" fillId="0" borderId="39" xfId="0" applyNumberFormat="1" applyFont="1" applyFill="1" applyBorder="1" applyAlignment="1">
      <alignment horizontal="center" vertical="center" wrapText="1"/>
    </xf>
    <xf numFmtId="164" fontId="2" fillId="0" borderId="23" xfId="0" applyNumberFormat="1" applyFont="1" applyFill="1" applyBorder="1" applyAlignment="1">
      <alignment horizontal="center" vertical="center" wrapText="1"/>
    </xf>
    <xf numFmtId="164" fontId="2" fillId="0" borderId="36" xfId="0" applyNumberFormat="1" applyFont="1" applyFill="1" applyBorder="1" applyAlignment="1">
      <alignment horizontal="center" vertical="center" wrapText="1"/>
    </xf>
    <xf numFmtId="164" fontId="2" fillId="0" borderId="31" xfId="82" quotePrefix="1" applyNumberFormat="1" applyFont="1" applyFill="1" applyBorder="1" applyAlignment="1">
      <alignment horizontal="left" vertical="center" wrapText="1"/>
    </xf>
    <xf numFmtId="164" fontId="1" fillId="0" borderId="36" xfId="82" applyNumberFormat="1" applyFont="1" applyFill="1" applyBorder="1" applyAlignment="1">
      <alignment wrapText="1"/>
    </xf>
    <xf numFmtId="164" fontId="5" fillId="54" borderId="31" xfId="82" applyNumberFormat="1" applyFont="1" applyFill="1" applyBorder="1" applyAlignment="1">
      <alignment horizontal="left" vertical="center" wrapText="1"/>
    </xf>
    <xf numFmtId="164" fontId="1" fillId="54" borderId="23" xfId="82" applyNumberFormat="1" applyFont="1" applyFill="1" applyBorder="1" applyAlignment="1">
      <alignment horizontal="right" wrapText="1"/>
    </xf>
    <xf numFmtId="164" fontId="1" fillId="54" borderId="36" xfId="82" applyNumberFormat="1" applyFont="1" applyFill="1" applyBorder="1" applyAlignment="1">
      <alignment wrapText="1"/>
    </xf>
    <xf numFmtId="164" fontId="5" fillId="0" borderId="24" xfId="82" applyNumberFormat="1" applyFont="1" applyFill="1" applyBorder="1" applyAlignment="1">
      <alignment horizontal="right" wrapText="1"/>
    </xf>
    <xf numFmtId="164" fontId="1" fillId="0" borderId="24" xfId="82" applyNumberFormat="1" applyFont="1" applyFill="1" applyBorder="1" applyAlignment="1">
      <alignment horizontal="right" wrapText="1"/>
    </xf>
    <xf numFmtId="0" fontId="5" fillId="0" borderId="0" xfId="0" applyFont="1" applyBorder="1" applyAlignment="1">
      <alignment horizontal="center" vertical="center"/>
    </xf>
    <xf numFmtId="0" fontId="28" fillId="0" borderId="38" xfId="57" applyFont="1" applyFill="1" applyBorder="1" applyAlignment="1">
      <alignment vertical="center" wrapText="1"/>
    </xf>
    <xf numFmtId="0" fontId="28" fillId="0" borderId="69" xfId="0" applyFont="1" applyBorder="1" applyAlignment="1">
      <alignment vertical="center"/>
    </xf>
    <xf numFmtId="0" fontId="2" fillId="0" borderId="94" xfId="0" applyFont="1" applyBorder="1" applyAlignment="1">
      <alignment vertical="center" wrapText="1"/>
    </xf>
    <xf numFmtId="0" fontId="84" fillId="0" borderId="94" xfId="0" applyFont="1" applyBorder="1" applyAlignment="1">
      <alignment vertical="center" wrapText="1"/>
    </xf>
    <xf numFmtId="0" fontId="5" fillId="0" borderId="31" xfId="0" applyFont="1" applyFill="1" applyBorder="1" applyAlignment="1">
      <alignment vertical="center" wrapText="1"/>
    </xf>
    <xf numFmtId="0" fontId="5" fillId="0" borderId="24" xfId="0" applyFont="1" applyFill="1" applyBorder="1" applyAlignment="1">
      <alignment vertical="center" wrapText="1"/>
    </xf>
    <xf numFmtId="0" fontId="5" fillId="0" borderId="94" xfId="0" applyFont="1" applyBorder="1" applyAlignment="1">
      <alignment vertical="center" wrapText="1"/>
    </xf>
    <xf numFmtId="0" fontId="42" fillId="0" borderId="31" xfId="134" applyNumberFormat="1" applyFill="1" applyBorder="1" applyAlignment="1">
      <alignment horizontal="left" wrapText="1" indent="3" shrinkToFit="1"/>
    </xf>
    <xf numFmtId="3" fontId="42" fillId="0" borderId="23" xfId="134" applyNumberFormat="1" applyFill="1" applyBorder="1" applyAlignment="1">
      <alignment horizontal="right" wrapText="1" indent="1" shrinkToFit="1"/>
    </xf>
    <xf numFmtId="0" fontId="42" fillId="0" borderId="94" xfId="134" applyNumberFormat="1" applyBorder="1" applyAlignment="1">
      <alignment horizontal="left" wrapText="1" indent="3" shrinkToFit="1"/>
    </xf>
    <xf numFmtId="0" fontId="42" fillId="0" borderId="94" xfId="134" applyNumberFormat="1" applyFont="1" applyBorder="1" applyAlignment="1">
      <alignment horizontal="left" wrapText="1" indent="4" shrinkToFit="1"/>
    </xf>
    <xf numFmtId="3" fontId="42" fillId="0" borderId="23" xfId="134" applyNumberFormat="1" applyFont="1" applyBorder="1" applyAlignment="1">
      <alignment horizontal="right" wrapText="1" indent="1" shrinkToFit="1"/>
    </xf>
    <xf numFmtId="0" fontId="5" fillId="0" borderId="0" xfId="0" applyFont="1" applyBorder="1"/>
    <xf numFmtId="0" fontId="37" fillId="0" borderId="94" xfId="134" applyNumberFormat="1" applyFont="1" applyBorder="1" applyAlignment="1">
      <alignment horizontal="left" wrapText="1" indent="2" shrinkToFit="1"/>
    </xf>
    <xf numFmtId="0" fontId="42" fillId="0" borderId="94" xfId="134" applyNumberFormat="1" applyBorder="1" applyAlignment="1">
      <alignment horizontal="left" wrapText="1" indent="4" shrinkToFit="1"/>
    </xf>
    <xf numFmtId="0" fontId="42" fillId="0" borderId="94" xfId="134" applyNumberFormat="1" applyBorder="1" applyAlignment="1">
      <alignment horizontal="left" wrapText="1" indent="5" shrinkToFit="1"/>
    </xf>
    <xf numFmtId="0" fontId="42" fillId="0" borderId="94" xfId="134" applyNumberFormat="1" applyBorder="1" applyAlignment="1">
      <alignment horizontal="left" wrapText="1" indent="6" shrinkToFit="1"/>
    </xf>
    <xf numFmtId="0" fontId="3" fillId="0" borderId="0" xfId="82" applyFont="1" applyFill="1" applyBorder="1" applyAlignment="1"/>
    <xf numFmtId="0" fontId="3" fillId="0" borderId="24" xfId="82" applyFont="1" applyFill="1" applyBorder="1" applyAlignment="1"/>
    <xf numFmtId="0" fontId="42" fillId="0" borderId="95" xfId="134" applyNumberFormat="1" applyBorder="1" applyAlignment="1">
      <alignment horizontal="left" wrapText="1" indent="4" shrinkToFit="1"/>
    </xf>
    <xf numFmtId="3" fontId="42" fillId="0" borderId="25" xfId="134" applyNumberFormat="1" applyBorder="1" applyAlignment="1">
      <alignment horizontal="right" wrapText="1" indent="1" shrinkToFit="1"/>
    </xf>
    <xf numFmtId="3" fontId="2" fillId="0" borderId="21" xfId="0" applyNumberFormat="1" applyFont="1" applyFill="1" applyBorder="1"/>
    <xf numFmtId="3" fontId="2" fillId="0" borderId="22" xfId="0" applyNumberFormat="1" applyFont="1" applyFill="1" applyBorder="1"/>
    <xf numFmtId="3" fontId="1" fillId="0" borderId="23" xfId="0" applyNumberFormat="1" applyFont="1" applyFill="1" applyBorder="1" applyAlignment="1">
      <alignment horizontal="right"/>
    </xf>
    <xf numFmtId="3" fontId="2" fillId="0" borderId="23" xfId="0" applyNumberFormat="1" applyFont="1" applyBorder="1" applyAlignment="1">
      <alignment horizontal="right" wrapText="1"/>
    </xf>
    <xf numFmtId="164" fontId="1" fillId="0" borderId="0" xfId="82" applyNumberFormat="1" applyFont="1" applyFill="1" applyBorder="1" applyAlignment="1">
      <alignment horizontal="left" wrapText="1"/>
    </xf>
    <xf numFmtId="164" fontId="1" fillId="0" borderId="0" xfId="82" applyNumberFormat="1" applyFont="1" applyFill="1" applyBorder="1" applyAlignment="1">
      <alignment horizontal="center" wrapText="1"/>
    </xf>
    <xf numFmtId="164" fontId="5" fillId="0" borderId="28" xfId="0" applyNumberFormat="1" applyFont="1" applyBorder="1" applyAlignment="1">
      <alignment horizontal="center" vertical="center" wrapText="1"/>
    </xf>
    <xf numFmtId="164" fontId="5" fillId="0" borderId="39" xfId="0" applyNumberFormat="1" applyFont="1" applyBorder="1" applyAlignment="1">
      <alignment horizontal="center" vertical="center" wrapText="1"/>
    </xf>
    <xf numFmtId="0" fontId="3" fillId="0" borderId="0" xfId="82" applyFont="1" applyFill="1" applyAlignment="1"/>
    <xf numFmtId="0" fontId="3" fillId="0" borderId="0" xfId="0" applyFont="1" applyAlignment="1">
      <alignment vertical="center"/>
    </xf>
    <xf numFmtId="0" fontId="3" fillId="0" borderId="0" xfId="82" applyFont="1"/>
    <xf numFmtId="0" fontId="50" fillId="0" borderId="38" xfId="57" applyFont="1" applyFill="1" applyBorder="1" applyAlignment="1">
      <alignment vertical="center" wrapText="1"/>
    </xf>
    <xf numFmtId="164" fontId="3" fillId="0" borderId="28" xfId="0" applyNumberFormat="1" applyFont="1" applyBorder="1" applyAlignment="1">
      <alignment horizontal="center" vertical="center" wrapText="1"/>
    </xf>
    <xf numFmtId="164" fontId="3" fillId="0" borderId="39" xfId="0" applyNumberFormat="1" applyFont="1" applyBorder="1" applyAlignment="1">
      <alignment horizontal="center" vertical="center" wrapText="1"/>
    </xf>
    <xf numFmtId="0" fontId="3" fillId="0" borderId="0" xfId="82" applyFont="1" applyAlignment="1">
      <alignment horizontal="center" vertical="center"/>
    </xf>
    <xf numFmtId="0" fontId="1" fillId="0" borderId="0" xfId="82" applyFont="1" applyFill="1" applyAlignment="1">
      <alignment horizontal="center"/>
    </xf>
    <xf numFmtId="164" fontId="1" fillId="0" borderId="31" xfId="82" applyNumberFormat="1" applyFont="1" applyFill="1" applyBorder="1" applyAlignment="1">
      <alignment wrapText="1"/>
    </xf>
    <xf numFmtId="164" fontId="1" fillId="0" borderId="23" xfId="0" applyNumberFormat="1" applyFont="1" applyBorder="1" applyAlignment="1">
      <alignment horizontal="center" vertical="center" wrapText="1"/>
    </xf>
    <xf numFmtId="164" fontId="1" fillId="0" borderId="36" xfId="0" applyNumberFormat="1" applyFont="1" applyBorder="1" applyAlignment="1">
      <alignment horizontal="center" vertical="center" wrapText="1"/>
    </xf>
    <xf numFmtId="164" fontId="3" fillId="54" borderId="31" xfId="82" applyNumberFormat="1" applyFont="1" applyFill="1" applyBorder="1" applyAlignment="1">
      <alignment horizontal="left" vertical="center" wrapText="1"/>
    </xf>
    <xf numFmtId="0" fontId="3" fillId="0" borderId="31" xfId="114" quotePrefix="1" applyFont="1" applyBorder="1" applyAlignment="1">
      <alignment vertical="center" wrapText="1" shrinkToFit="1"/>
    </xf>
    <xf numFmtId="164" fontId="3" fillId="0" borderId="23" xfId="82" applyNumberFormat="1" applyFont="1" applyFill="1" applyBorder="1" applyAlignment="1">
      <alignment horizontal="right" wrapText="1"/>
    </xf>
    <xf numFmtId="3" fontId="3" fillId="0" borderId="24" xfId="0" applyNumberFormat="1" applyFont="1" applyFill="1" applyBorder="1" applyAlignment="1"/>
    <xf numFmtId="164" fontId="3" fillId="0" borderId="36" xfId="82" applyNumberFormat="1" applyFont="1" applyFill="1" applyBorder="1" applyAlignment="1">
      <alignment horizontal="right" wrapText="1"/>
    </xf>
    <xf numFmtId="0" fontId="3" fillId="0" borderId="0" xfId="82" applyFont="1" applyFill="1"/>
    <xf numFmtId="3" fontId="1" fillId="0" borderId="24" xfId="0" applyNumberFormat="1" applyFont="1" applyFill="1" applyBorder="1" applyAlignment="1"/>
    <xf numFmtId="0" fontId="1" fillId="0" borderId="31" xfId="116" quotePrefix="1" applyFont="1" applyBorder="1" applyAlignment="1">
      <alignment vertical="center" wrapText="1" shrinkToFit="1"/>
    </xf>
    <xf numFmtId="164" fontId="5" fillId="0" borderId="39" xfId="0" applyNumberFormat="1" applyFont="1" applyFill="1" applyBorder="1" applyAlignment="1">
      <alignment horizontal="center" vertical="center" wrapText="1"/>
    </xf>
    <xf numFmtId="164" fontId="2" fillId="54" borderId="36" xfId="0" applyNumberFormat="1" applyFont="1" applyFill="1" applyBorder="1" applyAlignment="1">
      <alignment horizontal="center" vertical="center" wrapText="1"/>
    </xf>
    <xf numFmtId="0" fontId="1" fillId="0" borderId="31" xfId="116" quotePrefix="1" applyFont="1" applyFill="1" applyBorder="1" applyAlignment="1">
      <alignment wrapText="1" shrinkToFit="1"/>
    </xf>
    <xf numFmtId="0" fontId="1" fillId="0" borderId="31" xfId="118" quotePrefix="1" applyFont="1" applyFill="1" applyBorder="1" applyAlignment="1">
      <alignment vertical="center" wrapText="1" shrinkToFit="1"/>
    </xf>
    <xf numFmtId="0" fontId="5" fillId="0" borderId="31" xfId="114" quotePrefix="1" applyFont="1" applyFill="1" applyBorder="1" applyAlignment="1">
      <alignment vertical="center" wrapText="1" shrinkToFit="1"/>
    </xf>
    <xf numFmtId="0" fontId="1" fillId="0" borderId="31" xfId="120" quotePrefix="1" applyFont="1" applyFill="1" applyBorder="1" applyAlignment="1">
      <alignment vertical="center" wrapText="1" shrinkToFit="1"/>
    </xf>
    <xf numFmtId="0" fontId="28" fillId="0" borderId="17" xfId="57" applyFont="1" applyFill="1" applyBorder="1" applyAlignment="1">
      <alignment vertical="center" wrapText="1"/>
    </xf>
    <xf numFmtId="164" fontId="5" fillId="0" borderId="49" xfId="0" applyNumberFormat="1" applyFont="1" applyBorder="1" applyAlignment="1">
      <alignment horizontal="center" vertical="center" wrapText="1"/>
    </xf>
    <xf numFmtId="164" fontId="5" fillId="0" borderId="96" xfId="0" applyNumberFormat="1" applyFont="1" applyBorder="1" applyAlignment="1">
      <alignment horizontal="center" vertical="center" wrapText="1"/>
    </xf>
    <xf numFmtId="164" fontId="2" fillId="0" borderId="34" xfId="0" applyNumberFormat="1" applyFont="1" applyBorder="1" applyAlignment="1">
      <alignment horizontal="center" vertical="center" wrapText="1"/>
    </xf>
    <xf numFmtId="164" fontId="2" fillId="0" borderId="71" xfId="0" applyNumberFormat="1" applyFont="1" applyBorder="1" applyAlignment="1">
      <alignment horizontal="center" vertical="center" wrapText="1"/>
    </xf>
    <xf numFmtId="0" fontId="42" fillId="0" borderId="29" xfId="134" applyNumberFormat="1" applyBorder="1" applyAlignment="1">
      <alignment wrapText="1" shrinkToFit="1"/>
    </xf>
    <xf numFmtId="3" fontId="42" fillId="0" borderId="30" xfId="134" applyNumberFormat="1" applyBorder="1" applyAlignment="1">
      <alignment wrapText="1" shrinkToFit="1"/>
    </xf>
    <xf numFmtId="3" fontId="1" fillId="0" borderId="28" xfId="0" applyNumberFormat="1" applyFont="1" applyFill="1" applyBorder="1"/>
    <xf numFmtId="164" fontId="2" fillId="0" borderId="22" xfId="82" applyNumberFormat="1" applyFont="1" applyBorder="1" applyAlignment="1">
      <alignment horizontal="right"/>
    </xf>
    <xf numFmtId="0" fontId="5" fillId="54" borderId="31" xfId="79" applyFont="1" applyFill="1" applyBorder="1" applyAlignment="1">
      <alignment vertical="top" wrapText="1"/>
    </xf>
    <xf numFmtId="3" fontId="2" fillId="54" borderId="23" xfId="0" applyNumberFormat="1" applyFont="1" applyFill="1" applyBorder="1"/>
    <xf numFmtId="3" fontId="2" fillId="54" borderId="24" xfId="0" applyNumberFormat="1" applyFont="1" applyFill="1" applyBorder="1"/>
    <xf numFmtId="164" fontId="1" fillId="54" borderId="24" xfId="82" applyNumberFormat="1" applyFont="1" applyFill="1" applyBorder="1" applyAlignment="1">
      <alignment wrapText="1"/>
    </xf>
    <xf numFmtId="0" fontId="2" fillId="0" borderId="36" xfId="0" applyFont="1" applyBorder="1" applyAlignment="1">
      <alignment vertical="center" wrapText="1"/>
    </xf>
    <xf numFmtId="0" fontId="2" fillId="0" borderId="13" xfId="118" quotePrefix="1" applyBorder="1" applyAlignment="1">
      <alignment vertical="center" wrapText="1" shrinkToFit="1"/>
    </xf>
    <xf numFmtId="0" fontId="2" fillId="0" borderId="14" xfId="114" quotePrefix="1" applyFont="1" applyBorder="1" applyAlignment="1">
      <alignment vertical="center" wrapText="1" shrinkToFit="1"/>
    </xf>
    <xf numFmtId="3" fontId="2" fillId="0" borderId="25" xfId="0" applyNumberFormat="1" applyFont="1" applyBorder="1" applyAlignment="1">
      <alignment vertical="center"/>
    </xf>
    <xf numFmtId="3" fontId="2" fillId="0" borderId="46" xfId="0" applyNumberFormat="1" applyFont="1" applyBorder="1" applyAlignment="1">
      <alignment vertical="center"/>
    </xf>
    <xf numFmtId="0" fontId="2" fillId="0" borderId="13" xfId="120" quotePrefix="1" applyBorder="1" applyAlignment="1">
      <alignment vertical="center" wrapText="1" shrinkToFit="1"/>
    </xf>
    <xf numFmtId="0" fontId="42" fillId="0" borderId="14" xfId="134" applyNumberFormat="1" applyBorder="1" applyAlignment="1">
      <alignment wrapText="1" shrinkToFit="1"/>
    </xf>
    <xf numFmtId="0" fontId="2" fillId="0" borderId="0" xfId="114" quotePrefix="1" applyFont="1" applyBorder="1" applyAlignment="1">
      <alignment horizontal="left" vertical="center" wrapText="1" shrinkToFit="1"/>
    </xf>
    <xf numFmtId="0" fontId="31" fillId="0" borderId="0" xfId="0" applyFont="1"/>
    <xf numFmtId="0" fontId="28" fillId="0" borderId="28" xfId="0" applyFont="1" applyFill="1" applyBorder="1" applyAlignment="1">
      <alignment vertical="center"/>
    </xf>
    <xf numFmtId="0" fontId="2" fillId="0" borderId="23" xfId="0" applyFont="1" applyFill="1" applyBorder="1" applyAlignment="1">
      <alignment horizontal="right" vertical="center" wrapText="1"/>
    </xf>
    <xf numFmtId="3" fontId="37" fillId="0" borderId="23" xfId="134" applyNumberFormat="1" applyFont="1" applyFill="1" applyBorder="1">
      <alignment horizontal="left" wrapText="1" indent="1" shrinkToFit="1"/>
    </xf>
    <xf numFmtId="3" fontId="5" fillId="0" borderId="25" xfId="0" applyNumberFormat="1" applyFont="1" applyBorder="1" applyAlignment="1">
      <alignment vertical="center"/>
    </xf>
    <xf numFmtId="3" fontId="5" fillId="0" borderId="24" xfId="0" applyNumberFormat="1" applyFont="1" applyBorder="1" applyAlignment="1">
      <alignment vertical="center" wrapText="1"/>
    </xf>
    <xf numFmtId="3" fontId="2" fillId="0" borderId="24" xfId="0" applyNumberFormat="1" applyFont="1" applyBorder="1" applyAlignment="1">
      <alignment vertical="center" wrapText="1"/>
    </xf>
    <xf numFmtId="0" fontId="5" fillId="0" borderId="14" xfId="114" quotePrefix="1" applyFont="1" applyBorder="1" applyAlignment="1">
      <alignment vertical="center" wrapText="1" shrinkToFit="1"/>
    </xf>
    <xf numFmtId="0" fontId="6" fillId="0" borderId="0" xfId="114" quotePrefix="1" applyFont="1" applyBorder="1" applyAlignment="1">
      <alignment horizontal="left" vertical="center" wrapText="1" shrinkToFit="1"/>
    </xf>
    <xf numFmtId="0" fontId="28" fillId="0" borderId="20" xfId="0" applyFont="1" applyBorder="1" applyAlignment="1">
      <alignment horizontal="left" vertical="center" wrapText="1"/>
    </xf>
    <xf numFmtId="0" fontId="87" fillId="49" borderId="13" xfId="114" quotePrefix="1" applyFont="1" applyFill="1" applyBorder="1" applyAlignment="1">
      <alignment vertical="center" wrapText="1" shrinkToFit="1"/>
    </xf>
    <xf numFmtId="3" fontId="87" fillId="49" borderId="23" xfId="129" applyNumberFormat="1" applyFont="1" applyFill="1" applyBorder="1">
      <alignment horizontal="right" wrapText="1" shrinkToFit="1"/>
    </xf>
    <xf numFmtId="3" fontId="86" fillId="49" borderId="24" xfId="0" applyNumberFormat="1" applyFont="1" applyFill="1" applyBorder="1" applyAlignment="1">
      <alignment horizontal="right"/>
    </xf>
    <xf numFmtId="0" fontId="5" fillId="0" borderId="13" xfId="118" quotePrefix="1" applyFont="1" applyBorder="1" applyAlignment="1">
      <alignment vertical="center" wrapText="1" shrinkToFit="1"/>
    </xf>
    <xf numFmtId="0" fontId="60" fillId="0" borderId="13" xfId="0" applyFont="1" applyBorder="1" applyAlignment="1">
      <alignment horizontal="left" wrapText="1"/>
    </xf>
    <xf numFmtId="0" fontId="2" fillId="0" borderId="55" xfId="0" applyFont="1" applyBorder="1" applyAlignment="1">
      <alignment vertical="center"/>
    </xf>
    <xf numFmtId="3" fontId="5" fillId="0" borderId="55" xfId="0" applyNumberFormat="1" applyFont="1" applyBorder="1" applyAlignment="1">
      <alignment horizontal="right" vertical="center"/>
    </xf>
    <xf numFmtId="3" fontId="2" fillId="0" borderId="55" xfId="0" applyNumberFormat="1" applyFont="1" applyBorder="1" applyAlignment="1">
      <alignment horizontal="right" vertical="center"/>
    </xf>
    <xf numFmtId="0" fontId="2" fillId="0" borderId="56" xfId="0" applyFont="1" applyBorder="1" applyAlignment="1">
      <alignment vertical="center"/>
    </xf>
    <xf numFmtId="0" fontId="2" fillId="0" borderId="29" xfId="114" quotePrefix="1" applyFont="1" applyBorder="1" applyAlignment="1">
      <alignment vertical="center" wrapText="1" shrinkToFit="1"/>
    </xf>
    <xf numFmtId="0" fontId="42" fillId="0" borderId="13" xfId="134" applyNumberFormat="1" applyFont="1" applyBorder="1" applyAlignment="1">
      <alignment wrapText="1" shrinkToFit="1"/>
    </xf>
    <xf numFmtId="0" fontId="95" fillId="0" borderId="0" xfId="82" applyFont="1" applyBorder="1" applyAlignment="1">
      <alignment horizontal="left" vertical="top" wrapText="1"/>
    </xf>
    <xf numFmtId="0" fontId="5" fillId="49" borderId="31" xfId="79" applyFont="1" applyFill="1" applyBorder="1" applyAlignment="1">
      <alignment vertical="top" wrapText="1"/>
    </xf>
    <xf numFmtId="0" fontId="86" fillId="49" borderId="13" xfId="0" applyFont="1" applyFill="1" applyBorder="1" applyAlignment="1">
      <alignment vertical="center" wrapText="1"/>
    </xf>
    <xf numFmtId="0" fontId="60" fillId="0" borderId="13" xfId="0" applyFont="1" applyFill="1" applyBorder="1" applyAlignment="1">
      <alignment wrapText="1"/>
    </xf>
    <xf numFmtId="166" fontId="60" fillId="0" borderId="23" xfId="0" applyNumberFormat="1" applyFont="1" applyFill="1" applyBorder="1" applyAlignment="1">
      <alignment wrapText="1"/>
    </xf>
    <xf numFmtId="0" fontId="62" fillId="0" borderId="13" xfId="0" applyFont="1" applyFill="1" applyBorder="1" applyAlignment="1">
      <alignment wrapText="1"/>
    </xf>
    <xf numFmtId="166" fontId="62" fillId="0" borderId="23" xfId="0" applyNumberFormat="1" applyFont="1" applyFill="1" applyBorder="1" applyAlignment="1">
      <alignment wrapText="1"/>
    </xf>
    <xf numFmtId="3" fontId="87" fillId="49" borderId="24" xfId="0" applyNumberFormat="1" applyFont="1" applyFill="1" applyBorder="1" applyAlignment="1">
      <alignment horizontal="right"/>
    </xf>
    <xf numFmtId="0" fontId="87" fillId="49" borderId="13" xfId="0" applyFont="1" applyFill="1" applyBorder="1" applyAlignment="1">
      <alignment vertical="center" wrapText="1"/>
    </xf>
    <xf numFmtId="0" fontId="2" fillId="0" borderId="64" xfId="0" applyFont="1" applyBorder="1" applyAlignment="1">
      <alignment vertical="center" wrapText="1"/>
    </xf>
    <xf numFmtId="0" fontId="2" fillId="0" borderId="0" xfId="0" applyFont="1" applyBorder="1" applyAlignment="1">
      <alignment horizontal="right" vertical="center" wrapText="1"/>
    </xf>
    <xf numFmtId="0" fontId="5" fillId="49" borderId="13" xfId="0" applyFont="1" applyFill="1" applyBorder="1" applyAlignment="1">
      <alignment vertical="center" wrapText="1"/>
    </xf>
    <xf numFmtId="0" fontId="5" fillId="49" borderId="64" xfId="0" applyFont="1" applyFill="1" applyBorder="1" applyAlignment="1">
      <alignment vertical="center" wrapText="1"/>
    </xf>
    <xf numFmtId="3" fontId="37" fillId="49" borderId="0" xfId="134" applyNumberFormat="1" applyFont="1" applyFill="1" applyBorder="1">
      <alignment horizontal="left" wrapText="1" indent="1" shrinkToFit="1"/>
    </xf>
    <xf numFmtId="0" fontId="2" fillId="49" borderId="0" xfId="0" applyFont="1" applyFill="1" applyBorder="1" applyAlignment="1">
      <alignment vertical="center" wrapText="1"/>
    </xf>
    <xf numFmtId="0" fontId="5" fillId="0" borderId="64" xfId="114" quotePrefix="1" applyFont="1" applyBorder="1" applyAlignment="1">
      <alignment vertical="center" wrapText="1" shrinkToFit="1"/>
    </xf>
    <xf numFmtId="3" fontId="37" fillId="0" borderId="0" xfId="129" applyNumberFormat="1" applyFont="1" applyBorder="1">
      <alignment horizontal="right" wrapText="1" shrinkToFit="1"/>
    </xf>
    <xf numFmtId="3" fontId="5" fillId="0" borderId="0" xfId="0" applyNumberFormat="1" applyFont="1" applyBorder="1" applyAlignment="1">
      <alignment horizontal="right"/>
    </xf>
    <xf numFmtId="0" fontId="87" fillId="49" borderId="64" xfId="114" quotePrefix="1" applyFont="1" applyFill="1" applyBorder="1" applyAlignment="1">
      <alignment vertical="center" wrapText="1" shrinkToFit="1"/>
    </xf>
    <xf numFmtId="3" fontId="87" fillId="49" borderId="0" xfId="129" applyNumberFormat="1" applyFont="1" applyFill="1" applyBorder="1">
      <alignment horizontal="right" wrapText="1" shrinkToFit="1"/>
    </xf>
    <xf numFmtId="3" fontId="86" fillId="49" borderId="0" xfId="0" applyNumberFormat="1" applyFont="1" applyFill="1" applyBorder="1" applyAlignment="1">
      <alignment horizontal="right"/>
    </xf>
    <xf numFmtId="0" fontId="2" fillId="0" borderId="64" xfId="116" quotePrefix="1" applyBorder="1" applyAlignment="1">
      <alignment wrapText="1" shrinkToFit="1"/>
    </xf>
    <xf numFmtId="3" fontId="2" fillId="0" borderId="0" xfId="0" applyNumberFormat="1" applyFont="1" applyBorder="1" applyAlignment="1">
      <alignment horizontal="right"/>
    </xf>
    <xf numFmtId="0" fontId="2" fillId="0" borderId="64" xfId="118" quotePrefix="1" applyBorder="1" applyAlignment="1">
      <alignment vertical="center" wrapText="1" shrinkToFit="1"/>
    </xf>
    <xf numFmtId="0" fontId="2" fillId="0" borderId="64" xfId="120" quotePrefix="1" applyBorder="1" applyAlignment="1">
      <alignment vertical="center" wrapText="1" shrinkToFit="1"/>
    </xf>
    <xf numFmtId="0" fontId="5" fillId="0" borderId="0" xfId="0" applyFont="1" applyBorder="1" applyAlignment="1">
      <alignment horizontal="right" vertical="center" wrapText="1"/>
    </xf>
    <xf numFmtId="0" fontId="5" fillId="0" borderId="0" xfId="0" applyFont="1" applyBorder="1" applyAlignment="1">
      <alignment vertical="center" wrapText="1"/>
    </xf>
    <xf numFmtId="0" fontId="5" fillId="0" borderId="64" xfId="0" applyFont="1" applyBorder="1" applyAlignment="1">
      <alignment vertical="center" wrapText="1"/>
    </xf>
    <xf numFmtId="0" fontId="87" fillId="49" borderId="64" xfId="0" applyFont="1" applyFill="1" applyBorder="1" applyAlignment="1">
      <alignment vertical="center" wrapText="1"/>
    </xf>
    <xf numFmtId="0" fontId="6" fillId="0" borderId="0" xfId="82" applyFont="1" applyBorder="1" applyAlignment="1">
      <alignment vertical="top" wrapText="1"/>
    </xf>
    <xf numFmtId="0" fontId="84" fillId="0" borderId="64" xfId="0" applyFont="1" applyBorder="1" applyAlignment="1">
      <alignment vertical="center" wrapText="1"/>
    </xf>
    <xf numFmtId="0" fontId="6" fillId="0" borderId="0" xfId="0" applyFont="1" applyBorder="1" applyAlignment="1">
      <alignment vertical="center" wrapText="1"/>
    </xf>
    <xf numFmtId="0" fontId="37" fillId="0" borderId="64" xfId="134" applyNumberFormat="1" applyFont="1" applyBorder="1" applyAlignment="1">
      <alignment wrapText="1" shrinkToFit="1"/>
    </xf>
    <xf numFmtId="0" fontId="42" fillId="0" borderId="64" xfId="134" applyNumberFormat="1" applyFont="1" applyBorder="1" applyAlignment="1">
      <alignment wrapText="1" shrinkToFit="1"/>
    </xf>
    <xf numFmtId="3" fontId="42" fillId="0" borderId="0" xfId="134" applyNumberFormat="1" applyFont="1" applyBorder="1" applyAlignment="1">
      <alignment wrapText="1" shrinkToFit="1"/>
    </xf>
    <xf numFmtId="0" fontId="86" fillId="49" borderId="0" xfId="0" applyFont="1" applyFill="1" applyAlignment="1">
      <alignment vertical="center"/>
    </xf>
    <xf numFmtId="3" fontId="94" fillId="0" borderId="23" xfId="129" applyNumberFormat="1" applyFont="1" applyBorder="1">
      <alignment horizontal="right" wrapText="1" shrinkToFit="1"/>
    </xf>
    <xf numFmtId="3" fontId="90" fillId="49" borderId="23" xfId="129" applyNumberFormat="1" applyFont="1" applyFill="1" applyBorder="1">
      <alignment horizontal="right" wrapText="1" shrinkToFit="1"/>
    </xf>
    <xf numFmtId="3" fontId="90" fillId="0" borderId="23" xfId="129" applyNumberFormat="1" applyFont="1" applyBorder="1">
      <alignment horizontal="right" wrapText="1" shrinkToFit="1"/>
    </xf>
    <xf numFmtId="0" fontId="42" fillId="0" borderId="64" xfId="134" applyNumberFormat="1" applyBorder="1" applyAlignment="1">
      <alignment horizontal="center" wrapText="1" shrinkToFit="1"/>
    </xf>
    <xf numFmtId="0" fontId="37" fillId="49" borderId="13" xfId="134" applyNumberFormat="1" applyFont="1" applyFill="1" applyBorder="1" applyAlignment="1">
      <alignment wrapText="1" shrinkToFit="1"/>
    </xf>
    <xf numFmtId="3" fontId="37" fillId="49" borderId="23" xfId="134" applyNumberFormat="1" applyFont="1" applyFill="1" applyBorder="1" applyAlignment="1">
      <alignment wrapText="1" shrinkToFit="1"/>
    </xf>
    <xf numFmtId="0" fontId="42" fillId="49" borderId="13" xfId="134" applyNumberFormat="1" applyFill="1" applyBorder="1" applyAlignment="1">
      <alignment wrapText="1" shrinkToFit="1"/>
    </xf>
    <xf numFmtId="3" fontId="42" fillId="49" borderId="23" xfId="134" applyNumberFormat="1" applyFill="1" applyBorder="1" applyAlignment="1">
      <alignment wrapText="1" shrinkToFit="1"/>
    </xf>
    <xf numFmtId="0" fontId="42" fillId="49" borderId="13" xfId="134" applyNumberFormat="1" applyFont="1" applyFill="1" applyBorder="1" applyAlignment="1">
      <alignment wrapText="1" shrinkToFit="1"/>
    </xf>
    <xf numFmtId="3" fontId="42" fillId="49" borderId="23" xfId="134" applyNumberFormat="1" applyFont="1" applyFill="1" applyBorder="1" applyAlignment="1">
      <alignment wrapText="1" shrinkToFit="1"/>
    </xf>
    <xf numFmtId="0" fontId="42" fillId="49" borderId="29" xfId="134" applyNumberFormat="1" applyFill="1" applyBorder="1" applyAlignment="1">
      <alignment wrapText="1" shrinkToFit="1"/>
    </xf>
    <xf numFmtId="3" fontId="42" fillId="49" borderId="27" xfId="134" applyNumberFormat="1" applyFill="1" applyBorder="1" applyAlignment="1">
      <alignment wrapText="1" shrinkToFit="1"/>
    </xf>
    <xf numFmtId="0" fontId="3" fillId="0" borderId="0" xfId="80" applyFont="1" applyFill="1" applyAlignment="1">
      <alignment vertical="top" wrapText="1"/>
    </xf>
    <xf numFmtId="164" fontId="5" fillId="0" borderId="0" xfId="80" applyNumberFormat="1" applyFont="1" applyFill="1" applyAlignment="1">
      <alignment vertical="top" wrapText="1"/>
    </xf>
    <xf numFmtId="0" fontId="5" fillId="0" borderId="0" xfId="80" applyFont="1" applyFill="1" applyAlignment="1">
      <alignment vertical="top" wrapText="1"/>
    </xf>
    <xf numFmtId="3" fontId="5" fillId="0" borderId="0" xfId="0" applyNumberFormat="1" applyFont="1" applyAlignment="1">
      <alignment horizontal="center" vertical="center"/>
    </xf>
    <xf numFmtId="166" fontId="60" fillId="0" borderId="0" xfId="0" applyNumberFormat="1" applyFont="1" applyFill="1" applyAlignment="1">
      <alignment horizontal="center" vertical="center" wrapText="1"/>
    </xf>
    <xf numFmtId="0" fontId="5" fillId="0" borderId="0" xfId="57" applyFont="1" applyFill="1" applyAlignment="1">
      <alignment horizontal="center" vertical="center"/>
    </xf>
    <xf numFmtId="0" fontId="61" fillId="0" borderId="13" xfId="0" applyFont="1" applyBorder="1" applyAlignment="1">
      <alignment vertical="center" wrapText="1"/>
    </xf>
    <xf numFmtId="0" fontId="2" fillId="0" borderId="13" xfId="118" applyFont="1" applyBorder="1" applyAlignment="1">
      <alignment horizontal="left" vertical="center" wrapText="1" indent="4" shrinkToFit="1"/>
    </xf>
    <xf numFmtId="3" fontId="42" fillId="49" borderId="23" xfId="129" applyNumberFormat="1" applyFill="1" applyBorder="1">
      <alignment horizontal="right" wrapText="1" shrinkToFit="1"/>
    </xf>
    <xf numFmtId="0" fontId="37" fillId="0" borderId="23" xfId="0" applyFont="1" applyBorder="1" applyAlignment="1">
      <alignment horizontal="right" vertical="center"/>
    </xf>
    <xf numFmtId="0" fontId="37" fillId="0" borderId="23" xfId="0" applyFont="1" applyBorder="1" applyAlignment="1">
      <alignment horizontal="right" vertical="center" indent="1"/>
    </xf>
    <xf numFmtId="0" fontId="5" fillId="0" borderId="0" xfId="0" applyFont="1" applyAlignment="1">
      <alignment horizontal="center" vertical="top" wrapText="1"/>
    </xf>
    <xf numFmtId="164" fontId="55" fillId="0" borderId="0" xfId="80" applyNumberFormat="1" applyFont="1" applyFill="1" applyBorder="1" applyAlignment="1">
      <alignment horizontal="center" vertical="center" wrapText="1"/>
    </xf>
    <xf numFmtId="164" fontId="53" fillId="0" borderId="36" xfId="82" applyNumberFormat="1" applyFont="1" applyFill="1" applyBorder="1" applyAlignment="1">
      <alignment wrapText="1"/>
    </xf>
    <xf numFmtId="164" fontId="53" fillId="0" borderId="13" xfId="84" applyNumberFormat="1" applyFont="1" applyFill="1" applyBorder="1" applyAlignment="1">
      <alignment vertical="center" wrapText="1"/>
    </xf>
    <xf numFmtId="0" fontId="53" fillId="0" borderId="29" xfId="79" applyFont="1" applyFill="1" applyBorder="1" applyAlignment="1">
      <alignment vertical="center" wrapText="1"/>
    </xf>
    <xf numFmtId="0" fontId="74" fillId="0" borderId="0" xfId="82" applyFont="1"/>
    <xf numFmtId="164" fontId="53" fillId="0" borderId="13" xfId="84" applyNumberFormat="1" applyFont="1" applyFill="1" applyBorder="1" applyAlignment="1">
      <alignment wrapText="1"/>
    </xf>
    <xf numFmtId="164" fontId="55" fillId="0" borderId="13" xfId="84" applyNumberFormat="1" applyFont="1" applyFill="1" applyBorder="1" applyAlignment="1">
      <alignment wrapText="1"/>
    </xf>
    <xf numFmtId="164" fontId="55" fillId="0" borderId="36" xfId="82" applyNumberFormat="1" applyFont="1" applyBorder="1" applyAlignment="1">
      <alignment horizontal="right" vertical="center"/>
    </xf>
    <xf numFmtId="0" fontId="55" fillId="0" borderId="13" xfId="114" quotePrefix="1" applyFont="1" applyBorder="1" applyAlignment="1">
      <alignment horizontal="left" vertical="center" wrapText="1" indent="2" shrinkToFit="1"/>
    </xf>
    <xf numFmtId="164" fontId="53" fillId="0" borderId="36" xfId="82" applyNumberFormat="1" applyFont="1" applyBorder="1" applyAlignment="1">
      <alignment horizontal="right" vertical="center"/>
    </xf>
    <xf numFmtId="0" fontId="53" fillId="0" borderId="13" xfId="116" quotePrefix="1" applyFont="1" applyBorder="1" applyAlignment="1">
      <alignment horizontal="left" vertical="center" wrapText="1" indent="3" shrinkToFit="1"/>
    </xf>
    <xf numFmtId="0" fontId="53" fillId="0" borderId="13" xfId="116" quotePrefix="1" applyFont="1" applyBorder="1" applyAlignment="1">
      <alignment horizontal="left" wrapText="1" indent="3" shrinkToFit="1"/>
    </xf>
    <xf numFmtId="0" fontId="53" fillId="0" borderId="13" xfId="118" quotePrefix="1" applyFont="1" applyBorder="1" applyAlignment="1">
      <alignment horizontal="left" vertical="center" wrapText="1" indent="4" shrinkToFit="1"/>
    </xf>
    <xf numFmtId="0" fontId="55" fillId="0" borderId="13" xfId="116" quotePrefix="1" applyFont="1" applyBorder="1" applyAlignment="1">
      <alignment horizontal="left" vertical="center" wrapText="1" indent="3" shrinkToFit="1"/>
    </xf>
    <xf numFmtId="0" fontId="53" fillId="0" borderId="13" xfId="120" quotePrefix="1" applyFont="1" applyBorder="1" applyAlignment="1">
      <alignment horizontal="left" vertical="center" wrapText="1" indent="5" shrinkToFit="1"/>
    </xf>
    <xf numFmtId="0" fontId="53" fillId="0" borderId="13" xfId="114" quotePrefix="1" applyFont="1" applyBorder="1" applyAlignment="1">
      <alignment horizontal="left" vertical="center" wrapText="1" indent="2" shrinkToFit="1"/>
    </xf>
    <xf numFmtId="0" fontId="53" fillId="0" borderId="32" xfId="79" applyNumberFormat="1" applyFont="1" applyFill="1" applyBorder="1" applyAlignment="1">
      <alignment vertical="top" wrapText="1"/>
    </xf>
    <xf numFmtId="0" fontId="56" fillId="49" borderId="0" xfId="82" applyFont="1" applyFill="1" applyBorder="1" applyAlignment="1">
      <alignment horizontal="left" vertical="center" wrapText="1"/>
    </xf>
    <xf numFmtId="164" fontId="53" fillId="0" borderId="0" xfId="0" applyNumberFormat="1" applyFont="1" applyAlignment="1">
      <alignment wrapText="1"/>
    </xf>
    <xf numFmtId="164" fontId="53" fillId="0" borderId="0" xfId="0" applyNumberFormat="1" applyFont="1"/>
    <xf numFmtId="0" fontId="53" fillId="0" borderId="0" xfId="0" applyFont="1"/>
    <xf numFmtId="164" fontId="53" fillId="0" borderId="36" xfId="82" applyNumberFormat="1" applyFont="1" applyBorder="1" applyAlignment="1">
      <alignment horizontal="right"/>
    </xf>
    <xf numFmtId="164" fontId="55" fillId="0" borderId="36" xfId="82" applyNumberFormat="1" applyFont="1" applyBorder="1" applyAlignment="1">
      <alignment horizontal="right"/>
    </xf>
    <xf numFmtId="164" fontId="53" fillId="0" borderId="72" xfId="82" applyNumberFormat="1" applyFont="1" applyBorder="1" applyAlignment="1">
      <alignment horizontal="right"/>
    </xf>
    <xf numFmtId="0" fontId="67" fillId="0" borderId="13" xfId="136" applyNumberFormat="1" applyFont="1" applyFill="1" applyBorder="1" applyAlignment="1">
      <alignment wrapText="1" shrinkToFit="1"/>
    </xf>
    <xf numFmtId="0" fontId="67" fillId="49" borderId="13" xfId="136" applyNumberFormat="1" applyFont="1" applyFill="1" applyBorder="1" applyAlignment="1">
      <alignment wrapText="1" shrinkToFit="1"/>
    </xf>
    <xf numFmtId="0" fontId="53" fillId="0" borderId="14" xfId="79" applyNumberFormat="1" applyFont="1" applyFill="1" applyBorder="1" applyAlignment="1">
      <alignment vertical="top" wrapText="1"/>
    </xf>
    <xf numFmtId="0" fontId="52" fillId="0" borderId="0" xfId="82" applyFont="1" applyFill="1" applyBorder="1" applyAlignment="1">
      <alignment horizontal="left" vertical="top" wrapText="1"/>
    </xf>
    <xf numFmtId="0" fontId="55" fillId="0" borderId="13" xfId="114" quotePrefix="1" applyFont="1" applyBorder="1" applyAlignment="1">
      <alignment vertical="center" wrapText="1" shrinkToFit="1"/>
    </xf>
    <xf numFmtId="0" fontId="55" fillId="0" borderId="13" xfId="118" quotePrefix="1" applyFont="1" applyBorder="1" applyAlignment="1">
      <alignment horizontal="left" vertical="center" wrapText="1" indent="4" shrinkToFit="1"/>
    </xf>
    <xf numFmtId="0" fontId="55" fillId="0" borderId="13" xfId="118" quotePrefix="1" applyFont="1" applyBorder="1" applyAlignment="1">
      <alignment vertical="center" wrapText="1" shrinkToFit="1"/>
    </xf>
    <xf numFmtId="0" fontId="56" fillId="0" borderId="0" xfId="82" applyFont="1" applyFill="1" applyBorder="1" applyAlignment="1">
      <alignment horizontal="left" vertical="top" wrapText="1"/>
    </xf>
    <xf numFmtId="0" fontId="2" fillId="49" borderId="0" xfId="0" applyFont="1" applyFill="1"/>
    <xf numFmtId="0" fontId="55" fillId="0" borderId="13" xfId="0" applyNumberFormat="1" applyFont="1" applyFill="1" applyBorder="1" applyAlignment="1">
      <alignment vertical="top" wrapText="1"/>
    </xf>
    <xf numFmtId="0" fontId="53" fillId="0" borderId="13" xfId="0" applyNumberFormat="1" applyFont="1" applyFill="1" applyBorder="1" applyAlignment="1">
      <alignment vertical="top" wrapText="1"/>
    </xf>
    <xf numFmtId="0" fontId="53" fillId="0" borderId="13" xfId="79" applyNumberFormat="1" applyFont="1" applyFill="1" applyBorder="1" applyAlignment="1">
      <alignment vertical="top" wrapText="1"/>
    </xf>
    <xf numFmtId="0" fontId="55" fillId="0" borderId="0" xfId="0" applyFont="1" applyAlignment="1">
      <alignment vertical="center"/>
    </xf>
    <xf numFmtId="0" fontId="55" fillId="0" borderId="13" xfId="120" quotePrefix="1" applyFont="1" applyBorder="1" applyAlignment="1">
      <alignment vertical="center" wrapText="1" shrinkToFit="1"/>
    </xf>
    <xf numFmtId="0" fontId="55" fillId="0" borderId="13" xfId="120" quotePrefix="1" applyFont="1" applyBorder="1" applyAlignment="1">
      <alignment horizontal="left" vertical="center" wrapText="1" indent="5" shrinkToFit="1"/>
    </xf>
    <xf numFmtId="0" fontId="77" fillId="0" borderId="13" xfId="0" applyFont="1" applyBorder="1" applyAlignment="1">
      <alignment horizontal="left" vertical="center" wrapText="1"/>
    </xf>
    <xf numFmtId="0" fontId="53" fillId="0" borderId="24" xfId="0" applyFont="1" applyBorder="1" applyAlignment="1">
      <alignment vertical="center"/>
    </xf>
    <xf numFmtId="0" fontId="55" fillId="0" borderId="13" xfId="0" applyFont="1" applyBorder="1" applyAlignment="1">
      <alignment vertical="center" wrapText="1"/>
    </xf>
    <xf numFmtId="0" fontId="67" fillId="49" borderId="13" xfId="136" applyNumberFormat="1" applyFont="1" applyFill="1" applyBorder="1" applyAlignment="1">
      <alignment vertical="center" wrapText="1" shrinkToFit="1"/>
    </xf>
    <xf numFmtId="0" fontId="52" fillId="0" borderId="0" xfId="82" applyFont="1" applyFill="1" applyBorder="1" applyAlignment="1">
      <alignment horizontal="left" vertical="center" wrapText="1"/>
    </xf>
    <xf numFmtId="164" fontId="53" fillId="0" borderId="0" xfId="82" applyNumberFormat="1" applyFont="1" applyBorder="1" applyAlignment="1">
      <alignment horizontal="right"/>
    </xf>
    <xf numFmtId="0" fontId="53" fillId="0" borderId="0" xfId="79" applyNumberFormat="1" applyFont="1" applyFill="1" applyBorder="1" applyAlignment="1">
      <alignment vertical="top" wrapText="1"/>
    </xf>
    <xf numFmtId="0" fontId="42" fillId="0" borderId="97" xfId="134" applyNumberFormat="1" applyFont="1" applyFill="1" applyBorder="1" applyAlignment="1" applyProtection="1">
      <alignment horizontal="left" wrapText="1" indent="4" shrinkToFit="1"/>
    </xf>
    <xf numFmtId="3" fontId="42" fillId="0" borderId="98" xfId="134" applyNumberFormat="1" applyFill="1" applyBorder="1" applyAlignment="1" applyProtection="1">
      <alignment horizontal="right" wrapText="1" indent="1" shrinkToFit="1"/>
    </xf>
    <xf numFmtId="164" fontId="2" fillId="0" borderId="99" xfId="80" applyNumberFormat="1" applyFont="1" applyFill="1" applyBorder="1" applyAlignment="1">
      <alignment horizontal="right" vertical="center" wrapText="1"/>
    </xf>
    <xf numFmtId="0" fontId="5" fillId="0" borderId="35" xfId="0" applyFont="1" applyBorder="1" applyAlignment="1">
      <alignment vertical="center" wrapText="1"/>
    </xf>
    <xf numFmtId="0" fontId="42" fillId="0" borderId="100" xfId="134" applyNumberFormat="1" applyFont="1" applyFill="1" applyBorder="1" applyAlignment="1" applyProtection="1">
      <alignment horizontal="left" wrapText="1" indent="5" shrinkToFit="1"/>
    </xf>
    <xf numFmtId="3" fontId="42" fillId="0" borderId="101" xfId="134" applyNumberFormat="1" applyFill="1" applyBorder="1" applyAlignment="1" applyProtection="1">
      <alignment horizontal="right" wrapText="1" indent="1" shrinkToFit="1"/>
    </xf>
    <xf numFmtId="164" fontId="2" fillId="0" borderId="102" xfId="80" applyNumberFormat="1" applyFont="1" applyFill="1" applyBorder="1" applyAlignment="1">
      <alignment horizontal="right" vertical="center" wrapText="1"/>
    </xf>
    <xf numFmtId="0" fontId="42" fillId="0" borderId="100" xfId="134" applyNumberFormat="1" applyFont="1" applyFill="1" applyBorder="1" applyAlignment="1" applyProtection="1">
      <alignment horizontal="left" wrapText="1" indent="3" shrinkToFit="1"/>
    </xf>
    <xf numFmtId="0" fontId="42" fillId="0" borderId="100" xfId="134" applyNumberFormat="1" applyFont="1" applyFill="1" applyBorder="1" applyAlignment="1" applyProtection="1">
      <alignment horizontal="left" wrapText="1" indent="4" shrinkToFit="1"/>
    </xf>
    <xf numFmtId="0" fontId="37" fillId="0" borderId="100" xfId="134" applyNumberFormat="1" applyFont="1" applyBorder="1" applyAlignment="1" applyProtection="1">
      <alignment horizontal="left" wrapText="1" indent="2" shrinkToFit="1"/>
    </xf>
    <xf numFmtId="3" fontId="37" fillId="0" borderId="101" xfId="134" applyNumberFormat="1" applyFont="1" applyFill="1" applyBorder="1" applyAlignment="1" applyProtection="1">
      <alignment horizontal="right" wrapText="1" indent="1" shrinkToFit="1"/>
    </xf>
    <xf numFmtId="164" fontId="5" fillId="0" borderId="102" xfId="80" applyNumberFormat="1" applyFont="1" applyFill="1" applyBorder="1" applyAlignment="1">
      <alignment horizontal="right" vertical="center" wrapText="1"/>
    </xf>
    <xf numFmtId="0" fontId="42" fillId="0" borderId="59" xfId="134" applyNumberFormat="1" applyBorder="1" applyAlignment="1">
      <alignment horizontal="left" wrapText="1" indent="4" shrinkToFit="1"/>
    </xf>
    <xf numFmtId="3" fontId="2" fillId="0" borderId="63" xfId="0" applyNumberFormat="1" applyFont="1" applyFill="1" applyBorder="1"/>
    <xf numFmtId="0" fontId="2" fillId="0" borderId="61" xfId="0" applyFont="1" applyBorder="1" applyAlignment="1">
      <alignment horizontal="right" vertical="center"/>
    </xf>
    <xf numFmtId="0" fontId="42" fillId="0" borderId="103" xfId="134" applyNumberFormat="1" applyFont="1" applyFill="1" applyBorder="1" applyAlignment="1" applyProtection="1">
      <alignment horizontal="left" wrapText="1" indent="3" shrinkToFit="1"/>
    </xf>
    <xf numFmtId="3" fontId="42" fillId="0" borderId="104" xfId="134" applyNumberFormat="1" applyFill="1" applyBorder="1" applyAlignment="1" applyProtection="1">
      <alignment horizontal="right" wrapText="1" indent="1" shrinkToFit="1"/>
    </xf>
    <xf numFmtId="164" fontId="2" fillId="0" borderId="105" xfId="80" applyNumberFormat="1" applyFont="1" applyFill="1" applyBorder="1" applyAlignment="1">
      <alignment horizontal="right" wrapText="1"/>
    </xf>
    <xf numFmtId="164" fontId="30" fillId="0" borderId="99" xfId="80" applyNumberFormat="1" applyFont="1" applyFill="1" applyBorder="1" applyAlignment="1">
      <alignment horizontal="center" vertical="center" wrapText="1"/>
    </xf>
    <xf numFmtId="164" fontId="30" fillId="0" borderId="102" xfId="80" applyNumberFormat="1" applyFont="1" applyFill="1" applyBorder="1" applyAlignment="1">
      <alignment horizontal="center" vertical="center" wrapText="1"/>
    </xf>
    <xf numFmtId="0" fontId="42" fillId="0" borderId="100" xfId="134" applyNumberFormat="1" applyFont="1" applyFill="1" applyBorder="1" applyAlignment="1" applyProtection="1">
      <alignment horizontal="left" wrapText="1" shrinkToFit="1"/>
    </xf>
    <xf numFmtId="0" fontId="42" fillId="0" borderId="100" xfId="134" applyNumberFormat="1" applyFont="1" applyFill="1" applyBorder="1" applyAlignment="1" applyProtection="1">
      <alignment horizontal="left" wrapText="1" indent="2" shrinkToFit="1"/>
    </xf>
    <xf numFmtId="164" fontId="30" fillId="0" borderId="105" xfId="80" applyNumberFormat="1" applyFont="1" applyFill="1" applyBorder="1" applyAlignment="1">
      <alignment horizontal="center" vertical="center" wrapText="1"/>
    </xf>
    <xf numFmtId="3" fontId="2" fillId="0" borderId="90" xfId="0" applyNumberFormat="1" applyFont="1" applyFill="1" applyBorder="1"/>
    <xf numFmtId="0" fontId="2" fillId="0" borderId="106" xfId="0" applyFont="1" applyBorder="1" applyAlignment="1">
      <alignment horizontal="right" vertical="center"/>
    </xf>
    <xf numFmtId="0" fontId="2" fillId="0" borderId="107" xfId="0" applyFont="1" applyBorder="1" applyAlignment="1">
      <alignment horizontal="right" vertical="center"/>
    </xf>
    <xf numFmtId="0" fontId="2" fillId="0" borderId="28" xfId="57" applyFont="1" applyFill="1" applyBorder="1" applyAlignment="1">
      <alignment vertical="center"/>
    </xf>
    <xf numFmtId="164" fontId="28" fillId="54" borderId="13" xfId="82" applyNumberFormat="1" applyFont="1" applyFill="1" applyBorder="1" applyAlignment="1">
      <alignment wrapText="1"/>
    </xf>
    <xf numFmtId="164" fontId="5" fillId="0" borderId="23" xfId="82" applyNumberFormat="1" applyFont="1" applyBorder="1"/>
    <xf numFmtId="164" fontId="5" fillId="0" borderId="24" xfId="82" applyNumberFormat="1" applyFont="1" applyBorder="1"/>
    <xf numFmtId="164" fontId="2" fillId="0" borderId="23" xfId="82" applyNumberFormat="1" applyFont="1" applyBorder="1"/>
    <xf numFmtId="164" fontId="2" fillId="0" borderId="24" xfId="82" applyNumberFormat="1" applyFont="1" applyBorder="1"/>
    <xf numFmtId="164" fontId="2" fillId="0" borderId="27" xfId="82" applyNumberFormat="1" applyFont="1" applyBorder="1"/>
    <xf numFmtId="164" fontId="2" fillId="0" borderId="30" xfId="82" applyNumberFormat="1" applyFont="1" applyBorder="1"/>
    <xf numFmtId="0" fontId="6" fillId="0" borderId="28" xfId="57" applyFont="1" applyFill="1" applyBorder="1" applyAlignment="1">
      <alignment vertical="center"/>
    </xf>
    <xf numFmtId="164" fontId="28" fillId="54" borderId="13" xfId="82" applyNumberFormat="1" applyFont="1" applyFill="1" applyBorder="1" applyAlignment="1">
      <alignment vertical="center" wrapText="1"/>
    </xf>
    <xf numFmtId="0" fontId="1" fillId="0" borderId="0" xfId="0" applyFont="1" applyFill="1" applyAlignment="1">
      <alignment horizontal="center"/>
    </xf>
    <xf numFmtId="0" fontId="2" fillId="0" borderId="0" xfId="0" applyFont="1" applyBorder="1" applyAlignment="1">
      <alignment horizontal="center"/>
    </xf>
    <xf numFmtId="0" fontId="1" fillId="0" borderId="0" xfId="82" applyFont="1" applyAlignment="1"/>
    <xf numFmtId="0" fontId="1" fillId="0" borderId="0" xfId="0" applyFont="1" applyFill="1" applyAlignment="1"/>
    <xf numFmtId="0" fontId="2" fillId="0" borderId="0" xfId="0" applyFont="1" applyBorder="1" applyAlignment="1"/>
    <xf numFmtId="3" fontId="93" fillId="0" borderId="83" xfId="80" applyNumberFormat="1" applyFont="1" applyFill="1" applyBorder="1" applyAlignment="1">
      <alignment horizontal="right" vertical="center" wrapText="1"/>
    </xf>
    <xf numFmtId="0" fontId="93" fillId="0" borderId="83" xfId="80" applyFont="1" applyFill="1" applyBorder="1" applyAlignment="1">
      <alignment horizontal="right" vertical="center" wrapText="1"/>
    </xf>
    <xf numFmtId="171" fontId="96" fillId="0" borderId="83" xfId="129" applyNumberFormat="1" applyFont="1" applyBorder="1" applyProtection="1">
      <alignment horizontal="right" wrapText="1" shrinkToFit="1"/>
    </xf>
    <xf numFmtId="171" fontId="42" fillId="0" borderId="83" xfId="129" applyNumberFormat="1" applyBorder="1" applyProtection="1">
      <alignment horizontal="right" wrapText="1" shrinkToFit="1"/>
    </xf>
    <xf numFmtId="172" fontId="97" fillId="0" borderId="83" xfId="80" applyNumberFormat="1" applyFont="1" applyFill="1" applyBorder="1" applyAlignment="1">
      <alignment wrapText="1"/>
    </xf>
    <xf numFmtId="171" fontId="93" fillId="0" borderId="83" xfId="80" applyNumberFormat="1" applyFont="1" applyFill="1" applyBorder="1" applyAlignment="1">
      <alignment vertical="center"/>
    </xf>
    <xf numFmtId="3" fontId="93" fillId="0" borderId="83" xfId="80" applyNumberFormat="1" applyFont="1" applyFill="1" applyBorder="1" applyAlignment="1">
      <alignment vertical="center"/>
    </xf>
    <xf numFmtId="171" fontId="93" fillId="0" borderId="83" xfId="57" applyNumberFormat="1" applyFont="1" applyFill="1" applyBorder="1" applyAlignment="1">
      <alignment vertical="center"/>
    </xf>
    <xf numFmtId="0" fontId="93" fillId="0" borderId="83" xfId="80" applyFont="1" applyFill="1" applyBorder="1" applyAlignment="1">
      <alignment vertical="center"/>
    </xf>
    <xf numFmtId="0" fontId="93" fillId="0" borderId="83" xfId="57" applyFont="1" applyBorder="1" applyAlignment="1">
      <alignment vertical="center"/>
    </xf>
    <xf numFmtId="170" fontId="92" fillId="0" borderId="89" xfId="114" applyNumberFormat="1" applyFont="1" applyBorder="1" applyAlignment="1" applyProtection="1">
      <alignment horizontal="left" vertical="center" wrapText="1" indent="2" shrinkToFit="1"/>
    </xf>
    <xf numFmtId="170" fontId="2" fillId="0" borderId="89" xfId="116" applyNumberFormat="1" applyBorder="1" applyAlignment="1" applyProtection="1">
      <alignment horizontal="left" wrapText="1" indent="2" shrinkToFit="1"/>
    </xf>
    <xf numFmtId="170" fontId="2" fillId="0" borderId="89" xfId="118" applyNumberFormat="1" applyBorder="1" applyAlignment="1" applyProtection="1">
      <alignment horizontal="left" vertical="center" wrapText="1" indent="3" shrinkToFit="1"/>
    </xf>
    <xf numFmtId="170" fontId="2" fillId="0" borderId="89" xfId="120" applyNumberFormat="1" applyBorder="1" applyAlignment="1" applyProtection="1">
      <alignment horizontal="left" vertical="center" wrapText="1" indent="4" shrinkToFit="1"/>
    </xf>
    <xf numFmtId="170" fontId="2" fillId="0" borderId="89" xfId="120" applyNumberFormat="1" applyBorder="1" applyAlignment="1" applyProtection="1">
      <alignment horizontal="left" vertical="center" wrapText="1" indent="5" shrinkToFit="1"/>
    </xf>
    <xf numFmtId="0" fontId="98" fillId="0" borderId="79" xfId="80" applyFont="1" applyFill="1" applyBorder="1" applyAlignment="1">
      <alignment vertical="center" wrapText="1"/>
    </xf>
    <xf numFmtId="3" fontId="98" fillId="0" borderId="80" xfId="80" applyNumberFormat="1" applyFont="1" applyFill="1" applyBorder="1" applyAlignment="1">
      <alignment vertical="center"/>
    </xf>
    <xf numFmtId="3" fontId="99" fillId="0" borderId="81" xfId="80" applyNumberFormat="1" applyFont="1" applyFill="1" applyBorder="1" applyAlignment="1">
      <alignment vertical="center" wrapText="1"/>
    </xf>
    <xf numFmtId="0" fontId="93" fillId="0" borderId="82" xfId="80" applyFont="1" applyFill="1" applyBorder="1" applyAlignment="1">
      <alignment vertical="center" wrapText="1"/>
    </xf>
    <xf numFmtId="3" fontId="93" fillId="0" borderId="84" xfId="80" applyNumberFormat="1" applyFont="1" applyFill="1" applyBorder="1" applyAlignment="1">
      <alignment vertical="center" wrapText="1"/>
    </xf>
    <xf numFmtId="170" fontId="92" fillId="0" borderId="82" xfId="114" applyNumberFormat="1" applyFont="1" applyBorder="1" applyAlignment="1" applyProtection="1">
      <alignment horizontal="left" vertical="center" wrapText="1" indent="2" shrinkToFit="1"/>
    </xf>
    <xf numFmtId="171" fontId="92" fillId="0" borderId="84" xfId="80" applyNumberFormat="1" applyFont="1" applyFill="1" applyBorder="1" applyAlignment="1">
      <alignment horizontal="right" vertical="center"/>
    </xf>
    <xf numFmtId="170" fontId="2" fillId="0" borderId="82" xfId="116" applyNumberFormat="1" applyBorder="1" applyAlignment="1" applyProtection="1">
      <alignment horizontal="left" wrapText="1" indent="2" shrinkToFit="1"/>
    </xf>
    <xf numFmtId="171" fontId="93" fillId="0" borderId="84" xfId="80" applyNumberFormat="1" applyFont="1" applyFill="1" applyBorder="1" applyAlignment="1">
      <alignment horizontal="right" vertical="center"/>
    </xf>
    <xf numFmtId="170" fontId="2" fillId="0" borderId="82" xfId="118" applyNumberFormat="1" applyBorder="1" applyAlignment="1" applyProtection="1">
      <alignment horizontal="left" vertical="center" wrapText="1" indent="3" shrinkToFit="1"/>
    </xf>
    <xf numFmtId="171" fontId="92" fillId="0" borderId="84" xfId="57" applyNumberFormat="1" applyFont="1" applyBorder="1" applyAlignment="1">
      <alignment horizontal="right" vertical="center"/>
    </xf>
    <xf numFmtId="171" fontId="93" fillId="0" borderId="84" xfId="57" applyNumberFormat="1" applyFont="1" applyBorder="1" applyAlignment="1">
      <alignment horizontal="right" vertical="center"/>
    </xf>
    <xf numFmtId="170" fontId="2" fillId="0" borderId="82" xfId="120" applyNumberFormat="1" applyBorder="1" applyAlignment="1" applyProtection="1">
      <alignment horizontal="left" vertical="center" wrapText="1" indent="4" shrinkToFit="1"/>
    </xf>
    <xf numFmtId="170" fontId="2" fillId="0" borderId="82" xfId="120" applyNumberFormat="1" applyBorder="1" applyAlignment="1" applyProtection="1">
      <alignment horizontal="left" vertical="center" wrapText="1" indent="5" shrinkToFit="1"/>
    </xf>
    <xf numFmtId="3" fontId="93" fillId="0" borderId="84" xfId="80" applyNumberFormat="1" applyFont="1" applyFill="1" applyBorder="1" applyAlignment="1">
      <alignment vertical="center"/>
    </xf>
    <xf numFmtId="0" fontId="93" fillId="0" borderId="84" xfId="57" applyFont="1" applyFill="1" applyBorder="1" applyAlignment="1">
      <alignment vertical="center"/>
    </xf>
    <xf numFmtId="0" fontId="100" fillId="0" borderId="82" xfId="80" applyFont="1" applyFill="1" applyBorder="1" applyAlignment="1">
      <alignment horizontal="center" wrapText="1"/>
    </xf>
    <xf numFmtId="0" fontId="97" fillId="0" borderId="82" xfId="57" applyFont="1" applyFill="1" applyBorder="1" applyAlignment="1">
      <alignment wrapText="1"/>
    </xf>
    <xf numFmtId="0" fontId="92" fillId="0" borderId="82" xfId="57" applyFont="1" applyBorder="1" applyAlignment="1">
      <alignment vertical="center" wrapText="1"/>
    </xf>
    <xf numFmtId="0" fontId="93" fillId="0" borderId="84" xfId="57" applyFont="1" applyBorder="1" applyAlignment="1">
      <alignment vertical="center"/>
    </xf>
    <xf numFmtId="170" fontId="2" fillId="0" borderId="85" xfId="120" applyNumberFormat="1" applyBorder="1" applyAlignment="1" applyProtection="1">
      <alignment horizontal="left" vertical="center" wrapText="1" indent="4" shrinkToFit="1"/>
    </xf>
    <xf numFmtId="3" fontId="93" fillId="0" borderId="86" xfId="80" applyNumberFormat="1" applyFont="1" applyFill="1" applyBorder="1" applyAlignment="1">
      <alignment vertical="center"/>
    </xf>
    <xf numFmtId="3" fontId="93" fillId="0" borderId="87" xfId="80" applyNumberFormat="1" applyFont="1" applyFill="1" applyBorder="1" applyAlignment="1">
      <alignment vertical="center"/>
    </xf>
    <xf numFmtId="3" fontId="98" fillId="0" borderId="79" xfId="80" applyNumberFormat="1" applyFont="1" applyFill="1" applyBorder="1" applyAlignment="1">
      <alignment vertical="center"/>
    </xf>
    <xf numFmtId="0" fontId="92" fillId="0" borderId="80" xfId="80" applyFont="1" applyFill="1" applyBorder="1" applyAlignment="1">
      <alignment vertical="center"/>
    </xf>
    <xf numFmtId="0" fontId="93" fillId="0" borderId="81" xfId="80" applyFont="1" applyFill="1" applyBorder="1" applyAlignment="1">
      <alignment vertical="center" wrapText="1"/>
    </xf>
    <xf numFmtId="3" fontId="93" fillId="0" borderId="82" xfId="80" applyNumberFormat="1" applyFont="1" applyFill="1" applyBorder="1" applyAlignment="1">
      <alignment vertical="center" wrapText="1"/>
    </xf>
    <xf numFmtId="0" fontId="93" fillId="0" borderId="84" xfId="80" applyFont="1" applyFill="1" applyBorder="1" applyAlignment="1">
      <alignment vertical="center" wrapText="1"/>
    </xf>
    <xf numFmtId="172" fontId="100" fillId="0" borderId="84" xfId="80" applyNumberFormat="1" applyFont="1" applyFill="1" applyBorder="1" applyAlignment="1">
      <alignment wrapText="1"/>
    </xf>
    <xf numFmtId="172" fontId="97" fillId="0" borderId="84" xfId="80" applyNumberFormat="1" applyFont="1" applyFill="1" applyBorder="1" applyAlignment="1">
      <alignment wrapText="1"/>
    </xf>
    <xf numFmtId="170" fontId="2" fillId="0" borderId="88" xfId="118" applyNumberFormat="1" applyBorder="1" applyAlignment="1" applyProtection="1">
      <alignment horizontal="left" vertical="center" wrapText="1" indent="3" shrinkToFit="1"/>
    </xf>
    <xf numFmtId="172" fontId="97" fillId="0" borderId="108" xfId="57" applyNumberFormat="1" applyFont="1" applyFill="1" applyBorder="1" applyAlignment="1">
      <alignment wrapText="1"/>
    </xf>
    <xf numFmtId="170" fontId="2" fillId="0" borderId="88" xfId="120" applyNumberFormat="1" applyBorder="1" applyAlignment="1" applyProtection="1">
      <alignment horizontal="left" vertical="center" wrapText="1" indent="4" shrinkToFit="1"/>
    </xf>
    <xf numFmtId="170" fontId="2" fillId="0" borderId="88" xfId="116" applyNumberFormat="1" applyBorder="1" applyAlignment="1" applyProtection="1">
      <alignment horizontal="left" wrapText="1" indent="2" shrinkToFit="1"/>
    </xf>
    <xf numFmtId="0" fontId="92" fillId="0" borderId="84" xfId="80" applyFont="1" applyFill="1" applyBorder="1" applyAlignment="1">
      <alignment vertical="center" wrapText="1"/>
    </xf>
    <xf numFmtId="3" fontId="100" fillId="0" borderId="82" xfId="80" applyNumberFormat="1" applyFont="1" applyFill="1" applyBorder="1" applyAlignment="1">
      <alignment horizontal="center" wrapText="1"/>
    </xf>
    <xf numFmtId="3" fontId="92" fillId="0" borderId="82" xfId="80" applyNumberFormat="1" applyFont="1" applyFill="1" applyBorder="1" applyAlignment="1">
      <alignment vertical="center" wrapText="1"/>
    </xf>
    <xf numFmtId="0" fontId="93" fillId="0" borderId="84" xfId="80" applyFont="1" applyFill="1" applyBorder="1" applyAlignment="1">
      <alignment vertical="center"/>
    </xf>
    <xf numFmtId="172" fontId="97" fillId="0" borderId="86" xfId="80" applyNumberFormat="1" applyFont="1" applyFill="1" applyBorder="1" applyAlignment="1">
      <alignment wrapText="1"/>
    </xf>
    <xf numFmtId="172" fontId="97" fillId="0" borderId="87" xfId="80" applyNumberFormat="1" applyFont="1" applyFill="1" applyBorder="1" applyAlignment="1">
      <alignment wrapText="1"/>
    </xf>
    <xf numFmtId="0" fontId="98" fillId="0" borderId="79" xfId="57" applyFont="1" applyFill="1" applyBorder="1" applyAlignment="1">
      <alignment vertical="center" wrapText="1"/>
    </xf>
    <xf numFmtId="0" fontId="92" fillId="0" borderId="80" xfId="57" applyFont="1" applyFill="1" applyBorder="1" applyAlignment="1">
      <alignment vertical="center"/>
    </xf>
    <xf numFmtId="0" fontId="93" fillId="0" borderId="81" xfId="57" applyFont="1" applyFill="1" applyBorder="1" applyAlignment="1">
      <alignment vertical="center" wrapText="1"/>
    </xf>
    <xf numFmtId="0" fontId="87" fillId="0" borderId="82" xfId="57" applyFont="1" applyFill="1" applyBorder="1" applyAlignment="1">
      <alignment horizontal="left" vertical="center" wrapText="1"/>
    </xf>
    <xf numFmtId="0" fontId="92" fillId="0" borderId="83" xfId="57" applyFont="1" applyFill="1" applyBorder="1" applyAlignment="1">
      <alignment vertical="center"/>
    </xf>
    <xf numFmtId="0" fontId="93" fillId="0" borderId="84" xfId="57" applyFont="1" applyFill="1" applyBorder="1" applyAlignment="1">
      <alignment vertical="center" wrapText="1"/>
    </xf>
    <xf numFmtId="171" fontId="96" fillId="0" borderId="83" xfId="134" applyNumberFormat="1" applyFont="1" applyBorder="1" applyProtection="1">
      <alignment horizontal="left" wrapText="1" indent="1" shrinkToFit="1"/>
    </xf>
    <xf numFmtId="0" fontId="92" fillId="0" borderId="82" xfId="57" applyFont="1" applyFill="1" applyBorder="1" applyAlignment="1">
      <alignment vertical="center" wrapText="1"/>
    </xf>
    <xf numFmtId="171" fontId="92" fillId="0" borderId="84" xfId="57" applyNumberFormat="1" applyFont="1" applyFill="1" applyBorder="1" applyAlignment="1">
      <alignment vertical="center"/>
    </xf>
    <xf numFmtId="171" fontId="93" fillId="0" borderId="84" xfId="57" applyNumberFormat="1" applyFont="1" applyFill="1" applyBorder="1" applyAlignment="1">
      <alignment horizontal="right" vertical="center"/>
    </xf>
    <xf numFmtId="171" fontId="42" fillId="0" borderId="84" xfId="129" applyNumberFormat="1" applyBorder="1" applyProtection="1">
      <alignment horizontal="right" wrapText="1" shrinkToFit="1"/>
    </xf>
    <xf numFmtId="171" fontId="92" fillId="0" borderId="84" xfId="57" applyNumberFormat="1" applyFont="1" applyFill="1" applyBorder="1" applyAlignment="1">
      <alignment horizontal="right" vertical="center"/>
    </xf>
    <xf numFmtId="170" fontId="42" fillId="0" borderId="82" xfId="134" applyNumberFormat="1" applyBorder="1" applyAlignment="1" applyProtection="1">
      <alignment horizontal="left" wrapText="1" indent="3" shrinkToFit="1"/>
    </xf>
    <xf numFmtId="170" fontId="42" fillId="0" borderId="82" xfId="134" applyNumberFormat="1" applyBorder="1" applyAlignment="1" applyProtection="1">
      <alignment horizontal="left" wrapText="1" indent="4" shrinkToFit="1"/>
    </xf>
    <xf numFmtId="170" fontId="42" fillId="0" borderId="82" xfId="134" applyNumberFormat="1" applyBorder="1" applyAlignment="1" applyProtection="1">
      <alignment horizontal="left" wrapText="1" indent="6" shrinkToFit="1"/>
    </xf>
    <xf numFmtId="170" fontId="2" fillId="0" borderId="85" xfId="118" applyNumberFormat="1" applyBorder="1" applyAlignment="1" applyProtection="1">
      <alignment horizontal="left" vertical="center" wrapText="1" indent="3" shrinkToFit="1"/>
    </xf>
    <xf numFmtId="171" fontId="42" fillId="0" borderId="86" xfId="129" applyNumberFormat="1" applyBorder="1" applyProtection="1">
      <alignment horizontal="right" wrapText="1" shrinkToFit="1"/>
    </xf>
    <xf numFmtId="171" fontId="93" fillId="0" borderId="87" xfId="57" applyNumberFormat="1" applyFont="1" applyFill="1" applyBorder="1" applyAlignment="1">
      <alignment horizontal="right" vertical="center"/>
    </xf>
    <xf numFmtId="0" fontId="98" fillId="0" borderId="79" xfId="57" applyFont="1" applyFill="1" applyBorder="1" applyAlignment="1">
      <alignment vertical="center"/>
    </xf>
    <xf numFmtId="0" fontId="93" fillId="0" borderId="82" xfId="57" applyFont="1" applyFill="1" applyBorder="1" applyAlignment="1">
      <alignment vertical="center"/>
    </xf>
    <xf numFmtId="170" fontId="42" fillId="0" borderId="82" xfId="134" applyNumberFormat="1" applyBorder="1" applyAlignment="1" applyProtection="1">
      <alignment horizontal="left" wrapText="1" indent="5" shrinkToFit="1"/>
    </xf>
    <xf numFmtId="171" fontId="92" fillId="0" borderId="84" xfId="80" applyNumberFormat="1" applyFont="1" applyFill="1" applyBorder="1" applyAlignment="1">
      <alignment vertical="center"/>
    </xf>
    <xf numFmtId="171" fontId="93" fillId="0" borderId="84" xfId="80" applyNumberFormat="1" applyFont="1" applyFill="1" applyBorder="1" applyAlignment="1">
      <alignment vertical="center"/>
    </xf>
    <xf numFmtId="171" fontId="93" fillId="0" borderId="87" xfId="80" applyNumberFormat="1" applyFont="1" applyFill="1" applyBorder="1" applyAlignment="1">
      <alignment horizontal="right" vertical="center"/>
    </xf>
    <xf numFmtId="170" fontId="2" fillId="0" borderId="97" xfId="118" applyNumberFormat="1" applyBorder="1" applyAlignment="1" applyProtection="1">
      <alignment horizontal="left" vertical="center" wrapText="1" indent="3" shrinkToFit="1"/>
    </xf>
    <xf numFmtId="171" fontId="42" fillId="0" borderId="98" xfId="129" applyNumberFormat="1" applyBorder="1" applyProtection="1">
      <alignment horizontal="right" wrapText="1" shrinkToFit="1"/>
    </xf>
    <xf numFmtId="171" fontId="93" fillId="0" borderId="99" xfId="80" applyNumberFormat="1" applyFont="1" applyFill="1" applyBorder="1" applyAlignment="1">
      <alignment horizontal="right" vertical="center"/>
    </xf>
    <xf numFmtId="0" fontId="98" fillId="0" borderId="79" xfId="57" applyFont="1" applyBorder="1" applyAlignment="1">
      <alignment vertical="center" wrapText="1"/>
    </xf>
    <xf numFmtId="0" fontId="98" fillId="0" borderId="80" xfId="57" applyFont="1" applyBorder="1" applyAlignment="1">
      <alignment vertical="center"/>
    </xf>
    <xf numFmtId="0" fontId="99" fillId="0" borderId="81" xfId="57" applyFont="1" applyBorder="1" applyAlignment="1">
      <alignment vertical="center" wrapText="1"/>
    </xf>
    <xf numFmtId="0" fontId="93" fillId="0" borderId="82" xfId="57" applyFont="1" applyBorder="1" applyAlignment="1">
      <alignment vertical="center" wrapText="1"/>
    </xf>
    <xf numFmtId="0" fontId="93" fillId="0" borderId="83" xfId="57" applyFont="1" applyBorder="1" applyAlignment="1">
      <alignment horizontal="right" vertical="center" wrapText="1"/>
    </xf>
    <xf numFmtId="0" fontId="93" fillId="0" borderId="84" xfId="57" applyFont="1" applyBorder="1" applyAlignment="1">
      <alignment vertical="center" wrapText="1"/>
    </xf>
    <xf numFmtId="171" fontId="92" fillId="0" borderId="84" xfId="57" applyNumberFormat="1" applyFont="1" applyBorder="1" applyAlignment="1">
      <alignment vertical="center"/>
    </xf>
    <xf numFmtId="171" fontId="102" fillId="0" borderId="83" xfId="129" applyNumberFormat="1" applyFont="1" applyBorder="1" applyProtection="1">
      <alignment horizontal="right" wrapText="1" shrinkToFit="1"/>
    </xf>
    <xf numFmtId="0" fontId="98" fillId="0" borderId="109" xfId="57" applyFont="1" applyBorder="1" applyAlignment="1">
      <alignment vertical="center"/>
    </xf>
    <xf numFmtId="0" fontId="93" fillId="0" borderId="89" xfId="57" applyFont="1" applyBorder="1" applyAlignment="1">
      <alignment vertical="center" wrapText="1"/>
    </xf>
    <xf numFmtId="171" fontId="93" fillId="0" borderId="84" xfId="57" applyNumberFormat="1" applyFont="1" applyBorder="1" applyAlignment="1">
      <alignment vertical="center"/>
    </xf>
    <xf numFmtId="171" fontId="96" fillId="0" borderId="84" xfId="129" applyNumberFormat="1" applyFont="1" applyBorder="1" applyProtection="1">
      <alignment horizontal="right" wrapText="1" shrinkToFit="1"/>
    </xf>
    <xf numFmtId="170" fontId="2" fillId="0" borderId="85" xfId="116" applyNumberFormat="1" applyBorder="1" applyAlignment="1" applyProtection="1">
      <alignment horizontal="left" wrapText="1" indent="2" shrinkToFit="1"/>
    </xf>
    <xf numFmtId="171" fontId="93" fillId="0" borderId="87" xfId="57" applyNumberFormat="1" applyFont="1" applyBorder="1" applyAlignment="1">
      <alignment horizontal="right" vertical="center"/>
    </xf>
    <xf numFmtId="0" fontId="92" fillId="0" borderId="80" xfId="57" applyFont="1" applyBorder="1" applyAlignment="1">
      <alignment vertical="center"/>
    </xf>
    <xf numFmtId="0" fontId="93" fillId="0" borderId="81" xfId="57" applyFont="1" applyBorder="1" applyAlignment="1">
      <alignment vertical="center" wrapText="1"/>
    </xf>
    <xf numFmtId="0" fontId="92" fillId="0" borderId="83" xfId="57" applyFont="1" applyBorder="1" applyAlignment="1">
      <alignment vertical="center"/>
    </xf>
    <xf numFmtId="0" fontId="98" fillId="0" borderId="79" xfId="57" applyFont="1" applyBorder="1" applyAlignment="1">
      <alignment vertical="center"/>
    </xf>
    <xf numFmtId="0" fontId="93" fillId="0" borderId="82" xfId="57" applyFont="1" applyBorder="1" applyAlignment="1">
      <alignment vertical="center"/>
    </xf>
    <xf numFmtId="171" fontId="42" fillId="0" borderId="87" xfId="129" applyNumberFormat="1" applyBorder="1" applyProtection="1">
      <alignment horizontal="right" wrapText="1" shrinkToFit="1"/>
    </xf>
    <xf numFmtId="0" fontId="92" fillId="53" borderId="0" xfId="57" applyFont="1" applyFill="1" applyAlignment="1">
      <alignment horizontal="center" vertical="top"/>
    </xf>
    <xf numFmtId="0" fontId="5" fillId="53" borderId="0" xfId="0" applyFont="1" applyFill="1" applyAlignment="1">
      <alignment horizontal="center"/>
    </xf>
    <xf numFmtId="0" fontId="2" fillId="0" borderId="87" xfId="0" applyFont="1" applyBorder="1"/>
    <xf numFmtId="0" fontId="42" fillId="0" borderId="97" xfId="134" applyNumberFormat="1" applyFont="1" applyFill="1" applyBorder="1" applyAlignment="1" applyProtection="1">
      <alignment horizontal="left" wrapText="1" indent="3" shrinkToFit="1"/>
    </xf>
    <xf numFmtId="164" fontId="2" fillId="0" borderId="99" xfId="82" applyNumberFormat="1" applyFont="1" applyBorder="1"/>
    <xf numFmtId="0" fontId="2" fillId="0" borderId="97" xfId="0" applyFont="1" applyBorder="1"/>
    <xf numFmtId="0" fontId="2" fillId="0" borderId="98" xfId="0" applyFont="1" applyBorder="1"/>
    <xf numFmtId="0" fontId="2" fillId="0" borderId="99" xfId="0" applyFont="1" applyBorder="1"/>
    <xf numFmtId="0" fontId="61" fillId="54" borderId="82" xfId="0" applyFont="1" applyFill="1" applyBorder="1" applyAlignment="1">
      <alignment vertical="center" wrapText="1"/>
    </xf>
    <xf numFmtId="0" fontId="6" fillId="54" borderId="83" xfId="0" applyFont="1" applyFill="1" applyBorder="1" applyAlignment="1">
      <alignment vertical="center" wrapText="1"/>
    </xf>
    <xf numFmtId="0" fontId="6" fillId="54" borderId="84" xfId="0" applyFont="1" applyFill="1" applyBorder="1" applyAlignment="1">
      <alignment horizontal="right" vertical="center" wrapText="1"/>
    </xf>
    <xf numFmtId="164" fontId="30" fillId="0" borderId="0" xfId="80" applyNumberFormat="1" applyFont="1" applyFill="1" applyBorder="1" applyAlignment="1">
      <alignment horizontal="center" wrapText="1"/>
    </xf>
    <xf numFmtId="0" fontId="28" fillId="0" borderId="28" xfId="57" applyFont="1" applyFill="1" applyBorder="1" applyAlignment="1"/>
    <xf numFmtId="0" fontId="5" fillId="0" borderId="28" xfId="57" applyFont="1" applyFill="1" applyBorder="1" applyAlignment="1"/>
    <xf numFmtId="164" fontId="5" fillId="47" borderId="31" xfId="82" applyNumberFormat="1" applyFont="1" applyFill="1" applyBorder="1" applyAlignment="1">
      <alignment wrapText="1"/>
    </xf>
    <xf numFmtId="164" fontId="2" fillId="47" borderId="23" xfId="82" applyNumberFormat="1" applyFont="1" applyFill="1" applyBorder="1" applyAlignment="1">
      <alignment horizontal="right" wrapText="1"/>
    </xf>
    <xf numFmtId="164" fontId="2" fillId="47" borderId="24" xfId="82" applyNumberFormat="1" applyFont="1" applyFill="1" applyBorder="1" applyAlignment="1">
      <alignment wrapText="1"/>
    </xf>
    <xf numFmtId="164" fontId="28" fillId="47" borderId="23" xfId="82" applyNumberFormat="1" applyFont="1" applyFill="1" applyBorder="1" applyAlignment="1">
      <alignment wrapText="1"/>
    </xf>
    <xf numFmtId="164" fontId="2" fillId="47" borderId="36" xfId="82" applyNumberFormat="1" applyFont="1" applyFill="1" applyBorder="1" applyAlignment="1">
      <alignment wrapText="1"/>
    </xf>
    <xf numFmtId="0" fontId="5" fillId="0" borderId="31" xfId="114" quotePrefix="1" applyFont="1" applyBorder="1" applyAlignment="1">
      <alignment horizontal="left" vertical="center" wrapText="1" indent="2" shrinkToFit="1"/>
    </xf>
    <xf numFmtId="164" fontId="5" fillId="0" borderId="24" xfId="82" applyNumberFormat="1" applyFont="1" applyBorder="1" applyAlignment="1"/>
    <xf numFmtId="0" fontId="2" fillId="0" borderId="31" xfId="116" quotePrefix="1" applyFont="1" applyBorder="1" applyAlignment="1">
      <alignment horizontal="left" wrapText="1" indent="3" shrinkToFit="1"/>
    </xf>
    <xf numFmtId="164" fontId="2" fillId="0" borderId="24" xfId="82" applyNumberFormat="1" applyFont="1" applyBorder="1" applyAlignment="1"/>
    <xf numFmtId="0" fontId="2" fillId="0" borderId="31" xfId="118" quotePrefix="1" applyFont="1" applyBorder="1" applyAlignment="1">
      <alignment horizontal="left" vertical="center" wrapText="1" indent="4" shrinkToFit="1"/>
    </xf>
    <xf numFmtId="0" fontId="2" fillId="0" borderId="31" xfId="120" quotePrefix="1" applyFont="1" applyBorder="1" applyAlignment="1">
      <alignment horizontal="left" vertical="center" wrapText="1" indent="5" shrinkToFit="1"/>
    </xf>
    <xf numFmtId="0" fontId="2" fillId="0" borderId="31" xfId="134" applyNumberFormat="1" applyFont="1" applyBorder="1" applyAlignment="1">
      <alignment horizontal="left" wrapText="1" indent="3" shrinkToFit="1"/>
    </xf>
    <xf numFmtId="0" fontId="2" fillId="0" borderId="31" xfId="120" quotePrefix="1" applyFont="1" applyBorder="1" applyAlignment="1">
      <alignment horizontal="left" vertical="center" wrapText="1" indent="6" shrinkToFit="1"/>
    </xf>
    <xf numFmtId="0" fontId="2" fillId="0" borderId="31" xfId="134" applyNumberFormat="1" applyFont="1" applyBorder="1" applyAlignment="1">
      <alignment horizontal="left" wrapText="1" shrinkToFit="1"/>
    </xf>
    <xf numFmtId="0" fontId="2" fillId="0" borderId="31" xfId="134" applyNumberFormat="1" applyFont="1" applyBorder="1" applyAlignment="1">
      <alignment horizontal="left" wrapText="1" indent="2" shrinkToFit="1"/>
    </xf>
    <xf numFmtId="0" fontId="2" fillId="0" borderId="31" xfId="134" applyNumberFormat="1" applyFont="1" applyBorder="1" applyAlignment="1">
      <alignment horizontal="left" wrapText="1" indent="4" shrinkToFit="1"/>
    </xf>
    <xf numFmtId="0" fontId="2" fillId="0" borderId="64" xfId="82" applyFont="1" applyBorder="1"/>
    <xf numFmtId="0" fontId="2" fillId="0" borderId="31" xfId="134" applyNumberFormat="1" applyFont="1" applyBorder="1" applyAlignment="1">
      <alignment horizontal="left" wrapText="1" indent="5" shrinkToFit="1"/>
    </xf>
    <xf numFmtId="0" fontId="2" fillId="0" borderId="13" xfId="82" applyFont="1" applyBorder="1"/>
    <xf numFmtId="164" fontId="2" fillId="0" borderId="31" xfId="0" applyNumberFormat="1" applyFont="1" applyBorder="1" applyAlignment="1">
      <alignment horizontal="left" vertical="center" wrapText="1"/>
    </xf>
    <xf numFmtId="164" fontId="5" fillId="0" borderId="23" xfId="0" applyNumberFormat="1" applyFont="1" applyBorder="1" applyAlignment="1">
      <alignment horizontal="center" wrapText="1"/>
    </xf>
    <xf numFmtId="164" fontId="5" fillId="0" borderId="24" xfId="0" applyNumberFormat="1" applyFont="1" applyBorder="1" applyAlignment="1">
      <alignment horizontal="center"/>
    </xf>
    <xf numFmtId="164" fontId="5" fillId="0" borderId="36" xfId="0" applyNumberFormat="1" applyFont="1" applyBorder="1" applyAlignment="1">
      <alignment horizontal="center"/>
    </xf>
    <xf numFmtId="164" fontId="5" fillId="49" borderId="31" xfId="82" applyNumberFormat="1" applyFont="1" applyFill="1" applyBorder="1" applyAlignment="1">
      <alignment horizontal="center" vertical="center" wrapText="1"/>
    </xf>
    <xf numFmtId="164" fontId="2" fillId="49" borderId="23" xfId="82" applyNumberFormat="1" applyFont="1" applyFill="1" applyBorder="1" applyAlignment="1">
      <alignment horizontal="right" wrapText="1"/>
    </xf>
    <xf numFmtId="164" fontId="2" fillId="49" borderId="24" xfId="82" applyNumberFormat="1" applyFont="1" applyFill="1" applyBorder="1" applyAlignment="1">
      <alignment wrapText="1"/>
    </xf>
    <xf numFmtId="164" fontId="2" fillId="49" borderId="36" xfId="82" applyNumberFormat="1" applyFont="1" applyFill="1" applyBorder="1" applyAlignment="1">
      <alignment wrapText="1"/>
    </xf>
    <xf numFmtId="164" fontId="2" fillId="49" borderId="31" xfId="82" applyNumberFormat="1" applyFont="1" applyFill="1" applyBorder="1" applyAlignment="1">
      <alignment vertical="center" wrapText="1"/>
    </xf>
    <xf numFmtId="164" fontId="2" fillId="0" borderId="55" xfId="82" applyNumberFormat="1" applyFont="1" applyBorder="1" applyAlignment="1"/>
    <xf numFmtId="0" fontId="2" fillId="0" borderId="0" xfId="82" applyFont="1" applyBorder="1"/>
    <xf numFmtId="0" fontId="6" fillId="0" borderId="0" xfId="82" applyFont="1" applyFill="1" applyBorder="1" applyAlignment="1">
      <alignment horizontal="left" wrapText="1"/>
    </xf>
    <xf numFmtId="164" fontId="6" fillId="0" borderId="32" xfId="82" applyNumberFormat="1" applyFont="1" applyFill="1" applyBorder="1" applyAlignment="1">
      <alignment wrapText="1"/>
    </xf>
    <xf numFmtId="164" fontId="5" fillId="0" borderId="32" xfId="82" applyNumberFormat="1" applyFont="1" applyFill="1" applyBorder="1" applyAlignment="1">
      <alignment wrapText="1"/>
    </xf>
    <xf numFmtId="0" fontId="5" fillId="0" borderId="32" xfId="114" quotePrefix="1" applyFont="1" applyBorder="1" applyAlignment="1">
      <alignment horizontal="left" vertical="center" wrapText="1" indent="2" shrinkToFit="1"/>
    </xf>
    <xf numFmtId="0" fontId="2" fillId="0" borderId="32" xfId="134" applyNumberFormat="1" applyFont="1" applyBorder="1" applyAlignment="1">
      <alignment horizontal="left" wrapText="1" indent="3" shrinkToFit="1"/>
    </xf>
    <xf numFmtId="0" fontId="2" fillId="0" borderId="32" xfId="134" applyNumberFormat="1" applyFont="1" applyBorder="1" applyAlignment="1">
      <alignment horizontal="left" wrapText="1" indent="4" shrinkToFit="1"/>
    </xf>
    <xf numFmtId="0" fontId="2" fillId="0" borderId="32" xfId="134" applyNumberFormat="1" applyFont="1" applyBorder="1" applyAlignment="1">
      <alignment horizontal="left" wrapText="1" indent="5" shrinkToFit="1"/>
    </xf>
    <xf numFmtId="0" fontId="2" fillId="0" borderId="31" xfId="118" quotePrefix="1" applyFont="1" applyBorder="1" applyAlignment="1">
      <alignment horizontal="left" wrapText="1" indent="4" shrinkToFit="1"/>
    </xf>
    <xf numFmtId="0" fontId="2" fillId="0" borderId="32" xfId="134" applyNumberFormat="1" applyFont="1" applyBorder="1" applyAlignment="1">
      <alignment horizontal="left" wrapText="1" indent="6" shrinkToFit="1"/>
    </xf>
    <xf numFmtId="0" fontId="2" fillId="0" borderId="31" xfId="120" quotePrefix="1" applyFont="1" applyBorder="1" applyAlignment="1">
      <alignment horizontal="left" wrapText="1" indent="5" shrinkToFit="1"/>
    </xf>
    <xf numFmtId="0" fontId="2" fillId="0" borderId="32" xfId="134" applyNumberFormat="1" applyFont="1" applyBorder="1" applyAlignment="1">
      <alignment horizontal="left" vertical="top" wrapText="1" indent="7" shrinkToFit="1"/>
    </xf>
    <xf numFmtId="0" fontId="2" fillId="0" borderId="32" xfId="116" quotePrefix="1" applyFont="1" applyBorder="1" applyAlignment="1">
      <alignment horizontal="left" wrapText="1" indent="3" shrinkToFit="1"/>
    </xf>
    <xf numFmtId="0" fontId="2" fillId="0" borderId="32" xfId="118" quotePrefix="1" applyFont="1" applyBorder="1" applyAlignment="1">
      <alignment horizontal="left" vertical="center" wrapText="1" indent="4" shrinkToFit="1"/>
    </xf>
    <xf numFmtId="0" fontId="2" fillId="0" borderId="32" xfId="120" quotePrefix="1" applyFont="1" applyBorder="1" applyAlignment="1">
      <alignment horizontal="left" vertical="center" wrapText="1" indent="5" shrinkToFit="1"/>
    </xf>
    <xf numFmtId="0" fontId="2" fillId="0" borderId="32" xfId="120" quotePrefix="1" applyFont="1" applyBorder="1" applyAlignment="1">
      <alignment horizontal="left" vertical="center" wrapText="1" indent="6" shrinkToFit="1"/>
    </xf>
    <xf numFmtId="0" fontId="2" fillId="0" borderId="32" xfId="134" applyNumberFormat="1" applyFont="1" applyBorder="1" applyAlignment="1">
      <alignment horizontal="left" vertical="top" wrapText="1" indent="5" shrinkToFit="1"/>
    </xf>
    <xf numFmtId="0" fontId="2" fillId="0" borderId="32" xfId="134" applyNumberFormat="1" applyFont="1" applyBorder="1" applyAlignment="1">
      <alignment horizontal="left" vertical="top" wrapText="1" indent="6" shrinkToFit="1"/>
    </xf>
    <xf numFmtId="0" fontId="2" fillId="0" borderId="45" xfId="0" applyFont="1" applyBorder="1" applyAlignment="1">
      <alignment horizontal="justify" wrapText="1"/>
    </xf>
    <xf numFmtId="164" fontId="5" fillId="0" borderId="72" xfId="82" applyNumberFormat="1" applyFont="1" applyBorder="1" applyAlignment="1"/>
    <xf numFmtId="0" fontId="2" fillId="0" borderId="52" xfId="134" applyNumberFormat="1" applyFont="1" applyBorder="1" applyAlignment="1">
      <alignment horizontal="left" wrapText="1" indent="4" shrinkToFit="1"/>
    </xf>
    <xf numFmtId="164" fontId="5" fillId="47" borderId="40" xfId="82" applyNumberFormat="1" applyFont="1" applyFill="1" applyBorder="1" applyAlignment="1">
      <alignment wrapText="1"/>
    </xf>
    <xf numFmtId="0" fontId="5" fillId="0" borderId="40" xfId="114" quotePrefix="1" applyFont="1" applyBorder="1" applyAlignment="1">
      <alignment horizontal="left" vertical="center" wrapText="1" indent="2" shrinkToFit="1"/>
    </xf>
    <xf numFmtId="0" fontId="2" fillId="0" borderId="40" xfId="116" quotePrefix="1" applyFont="1" applyBorder="1" applyAlignment="1">
      <alignment horizontal="left" wrapText="1" indent="3" shrinkToFit="1"/>
    </xf>
    <xf numFmtId="3" fontId="2" fillId="0" borderId="23" xfId="82" applyNumberFormat="1" applyFont="1" applyBorder="1" applyAlignment="1"/>
    <xf numFmtId="0" fontId="2" fillId="0" borderId="40" xfId="118" quotePrefix="1" applyFont="1" applyBorder="1" applyAlignment="1">
      <alignment horizontal="left" vertical="center" wrapText="1" indent="4" shrinkToFit="1"/>
    </xf>
    <xf numFmtId="0" fontId="2" fillId="0" borderId="40" xfId="120" quotePrefix="1" applyFont="1" applyBorder="1" applyAlignment="1">
      <alignment horizontal="left" vertical="center" wrapText="1" indent="5" shrinkToFit="1"/>
    </xf>
    <xf numFmtId="0" fontId="2" fillId="0" borderId="40" xfId="120" quotePrefix="1" applyFont="1" applyBorder="1" applyAlignment="1">
      <alignment horizontal="left" vertical="center" wrapText="1" indent="6" shrinkToFit="1"/>
    </xf>
    <xf numFmtId="0" fontId="2" fillId="0" borderId="40" xfId="134" applyNumberFormat="1" applyFont="1" applyBorder="1" applyAlignment="1">
      <alignment horizontal="left" wrapText="1" indent="4" shrinkToFit="1"/>
    </xf>
    <xf numFmtId="0" fontId="2" fillId="0" borderId="40" xfId="134" applyNumberFormat="1" applyFont="1" applyBorder="1" applyAlignment="1">
      <alignment horizontal="left" wrapText="1" indent="5" shrinkToFit="1"/>
    </xf>
    <xf numFmtId="0" fontId="2" fillId="0" borderId="40" xfId="134" applyNumberFormat="1" applyFont="1" applyBorder="1" applyAlignment="1">
      <alignment horizontal="left" wrapText="1" indent="6" shrinkToFit="1"/>
    </xf>
    <xf numFmtId="0" fontId="2" fillId="0" borderId="40" xfId="134" applyNumberFormat="1" applyFont="1" applyBorder="1" applyAlignment="1">
      <alignment horizontal="left" wrapText="1" indent="3" shrinkToFit="1"/>
    </xf>
    <xf numFmtId="164" fontId="2" fillId="0" borderId="40" xfId="0" applyNumberFormat="1" applyFont="1" applyBorder="1" applyAlignment="1">
      <alignment horizontal="left" vertical="center" wrapText="1"/>
    </xf>
    <xf numFmtId="164" fontId="5" fillId="49" borderId="40" xfId="82" applyNumberFormat="1" applyFont="1" applyFill="1" applyBorder="1" applyAlignment="1">
      <alignment horizontal="center" vertical="center" wrapText="1"/>
    </xf>
    <xf numFmtId="164" fontId="5" fillId="0" borderId="40" xfId="82" applyNumberFormat="1" applyFont="1" applyFill="1" applyBorder="1" applyAlignment="1">
      <alignment horizontal="left" vertical="center" wrapText="1"/>
    </xf>
    <xf numFmtId="3" fontId="5" fillId="0" borderId="31" xfId="0" applyNumberFormat="1" applyFont="1" applyFill="1" applyBorder="1"/>
    <xf numFmtId="3" fontId="5" fillId="0" borderId="40" xfId="0" applyNumberFormat="1" applyFont="1" applyFill="1" applyBorder="1" applyAlignment="1">
      <alignment horizontal="left"/>
    </xf>
    <xf numFmtId="0" fontId="2" fillId="0" borderId="19" xfId="0" applyFont="1" applyBorder="1" applyAlignment="1">
      <alignment vertical="center"/>
    </xf>
    <xf numFmtId="0" fontId="2" fillId="0" borderId="19" xfId="0" applyFont="1" applyBorder="1" applyAlignment="1"/>
    <xf numFmtId="0" fontId="5" fillId="0" borderId="44" xfId="0" applyFont="1" applyFill="1" applyBorder="1" applyAlignment="1">
      <alignment vertical="center"/>
    </xf>
    <xf numFmtId="164" fontId="30" fillId="0" borderId="44" xfId="80" applyNumberFormat="1" applyFont="1" applyFill="1" applyBorder="1" applyAlignment="1">
      <alignment horizontal="center" wrapText="1"/>
    </xf>
    <xf numFmtId="164" fontId="30" fillId="0" borderId="44" xfId="80" applyNumberFormat="1" applyFont="1" applyFill="1" applyBorder="1" applyAlignment="1">
      <alignment horizontal="center" vertical="center" wrapText="1"/>
    </xf>
    <xf numFmtId="0" fontId="28" fillId="49" borderId="38" xfId="0" applyFont="1" applyFill="1" applyBorder="1" applyAlignment="1">
      <alignment wrapText="1"/>
    </xf>
    <xf numFmtId="0" fontId="28" fillId="49" borderId="28" xfId="57" applyFont="1" applyFill="1" applyBorder="1" applyAlignment="1"/>
    <xf numFmtId="164" fontId="6" fillId="49" borderId="39" xfId="82" applyNumberFormat="1" applyFont="1" applyFill="1" applyBorder="1" applyAlignment="1">
      <alignment wrapText="1"/>
    </xf>
    <xf numFmtId="0" fontId="5" fillId="49" borderId="28" xfId="57" applyFont="1" applyFill="1" applyBorder="1" applyAlignment="1"/>
    <xf numFmtId="164" fontId="2" fillId="49" borderId="39" xfId="82" applyNumberFormat="1" applyFont="1" applyFill="1" applyBorder="1" applyAlignment="1">
      <alignment wrapText="1"/>
    </xf>
    <xf numFmtId="164" fontId="6" fillId="0" borderId="23" xfId="82" applyNumberFormat="1" applyFont="1" applyFill="1" applyBorder="1" applyAlignment="1">
      <alignment horizontal="right" wrapText="1"/>
    </xf>
    <xf numFmtId="0" fontId="2" fillId="0" borderId="32" xfId="134" applyNumberFormat="1" applyFont="1" applyBorder="1" applyAlignment="1">
      <alignment horizontal="left" wrapText="1" indent="7" shrinkToFit="1"/>
    </xf>
    <xf numFmtId="0" fontId="2" fillId="0" borderId="24" xfId="82" applyFont="1" applyBorder="1" applyAlignment="1"/>
    <xf numFmtId="0" fontId="2" fillId="0" borderId="13" xfId="134" applyNumberFormat="1" applyFont="1" applyBorder="1" applyAlignment="1">
      <alignment horizontal="left" wrapText="1" indent="2" shrinkToFit="1"/>
    </xf>
    <xf numFmtId="0" fontId="2" fillId="0" borderId="31" xfId="82" applyFont="1" applyBorder="1"/>
    <xf numFmtId="0" fontId="2" fillId="0" borderId="41" xfId="0" applyFont="1" applyBorder="1" applyAlignment="1">
      <alignment horizontal="justify" wrapText="1"/>
    </xf>
    <xf numFmtId="0" fontId="2" fillId="0" borderId="58" xfId="134" applyNumberFormat="1" applyFont="1" applyBorder="1" applyAlignment="1">
      <alignment horizontal="left" wrapText="1" indent="4" shrinkToFit="1"/>
    </xf>
    <xf numFmtId="0" fontId="28" fillId="0" borderId="38" xfId="0" applyFont="1" applyBorder="1" applyAlignment="1">
      <alignment vertical="top" wrapText="1"/>
    </xf>
    <xf numFmtId="0" fontId="28" fillId="0" borderId="0" xfId="0" applyFont="1" applyBorder="1" applyAlignment="1">
      <alignment wrapText="1"/>
    </xf>
    <xf numFmtId="0" fontId="5" fillId="0" borderId="0" xfId="57" applyFont="1" applyFill="1" applyBorder="1" applyAlignment="1"/>
    <xf numFmtId="164" fontId="28" fillId="0" borderId="0" xfId="82" applyNumberFormat="1" applyFont="1" applyFill="1" applyBorder="1" applyAlignment="1">
      <alignment wrapText="1"/>
    </xf>
    <xf numFmtId="3" fontId="2" fillId="0" borderId="0" xfId="0" applyNumberFormat="1" applyFont="1" applyFill="1" applyBorder="1" applyAlignment="1"/>
    <xf numFmtId="164" fontId="5" fillId="0" borderId="0" xfId="82" applyNumberFormat="1" applyFont="1" applyBorder="1" applyAlignment="1"/>
    <xf numFmtId="164" fontId="2" fillId="0" borderId="0" xfId="82" applyNumberFormat="1" applyFont="1" applyBorder="1" applyAlignment="1"/>
    <xf numFmtId="164" fontId="2" fillId="0" borderId="0" xfId="82" applyNumberFormat="1" applyFont="1" applyBorder="1" applyAlignment="1">
      <alignment horizontal="right"/>
    </xf>
    <xf numFmtId="0" fontId="2" fillId="0" borderId="45" xfId="134" applyNumberFormat="1" applyFont="1" applyBorder="1" applyAlignment="1">
      <alignment horizontal="left" wrapText="1" indent="4" shrinkToFit="1"/>
    </xf>
    <xf numFmtId="0" fontId="6" fillId="0" borderId="0" xfId="82" applyFont="1" applyFill="1" applyBorder="1" applyAlignment="1">
      <alignment vertical="top" wrapText="1"/>
    </xf>
    <xf numFmtId="0" fontId="6" fillId="0" borderId="0" xfId="82" applyFont="1" applyFill="1" applyBorder="1" applyAlignment="1">
      <alignment wrapText="1"/>
    </xf>
    <xf numFmtId="0" fontId="1" fillId="0" borderId="0" xfId="82" applyFont="1" applyBorder="1"/>
    <xf numFmtId="164" fontId="5" fillId="0" borderId="0" xfId="82" applyNumberFormat="1" applyFont="1" applyFill="1" applyBorder="1" applyAlignment="1">
      <alignment wrapText="1"/>
    </xf>
    <xf numFmtId="0" fontId="5" fillId="0" borderId="0" xfId="114" quotePrefix="1" applyFont="1" applyBorder="1" applyAlignment="1">
      <alignment horizontal="left" vertical="center" wrapText="1" indent="2" shrinkToFit="1"/>
    </xf>
    <xf numFmtId="3" fontId="5" fillId="0" borderId="0" xfId="0" applyNumberFormat="1" applyFont="1" applyFill="1" applyBorder="1" applyAlignment="1"/>
    <xf numFmtId="0" fontId="2" fillId="0" borderId="0" xfId="134" applyNumberFormat="1" applyFont="1" applyBorder="1" applyAlignment="1">
      <alignment horizontal="left" wrapText="1" indent="3" shrinkToFit="1"/>
    </xf>
    <xf numFmtId="0" fontId="2" fillId="0" borderId="0" xfId="134" applyNumberFormat="1" applyFont="1" applyBorder="1" applyAlignment="1">
      <alignment horizontal="left" wrapText="1" indent="4" shrinkToFit="1"/>
    </xf>
    <xf numFmtId="0" fontId="2" fillId="0" borderId="0" xfId="134" applyNumberFormat="1" applyFont="1" applyBorder="1" applyAlignment="1">
      <alignment horizontal="left" wrapText="1" indent="5" shrinkToFit="1"/>
    </xf>
    <xf numFmtId="0" fontId="2" fillId="0" borderId="31" xfId="134" applyNumberFormat="1" applyFont="1" applyBorder="1" applyAlignment="1">
      <alignment horizontal="left" wrapText="1" indent="6" shrinkToFit="1"/>
    </xf>
    <xf numFmtId="0" fontId="2" fillId="0" borderId="0" xfId="134" applyNumberFormat="1" applyFont="1" applyBorder="1" applyAlignment="1">
      <alignment horizontal="left" wrapText="1" indent="6" shrinkToFit="1"/>
    </xf>
    <xf numFmtId="0" fontId="2" fillId="0" borderId="31" xfId="134" applyNumberFormat="1" applyFont="1" applyBorder="1" applyAlignment="1">
      <alignment horizontal="left" wrapText="1" indent="7" shrinkToFit="1"/>
    </xf>
    <xf numFmtId="0" fontId="2" fillId="0" borderId="0" xfId="134" applyNumberFormat="1" applyFont="1" applyBorder="1" applyAlignment="1">
      <alignment horizontal="left" wrapText="1" indent="7" shrinkToFit="1"/>
    </xf>
    <xf numFmtId="0" fontId="2" fillId="0" borderId="0" xfId="116" quotePrefix="1" applyFont="1" applyBorder="1" applyAlignment="1">
      <alignment horizontal="left" wrapText="1" indent="3" shrinkToFit="1"/>
    </xf>
    <xf numFmtId="0" fontId="2" fillId="0" borderId="0" xfId="118" quotePrefix="1" applyFont="1" applyBorder="1" applyAlignment="1">
      <alignment horizontal="left" vertical="center" wrapText="1" indent="4" shrinkToFit="1"/>
    </xf>
    <xf numFmtId="0" fontId="2" fillId="0" borderId="0" xfId="120" quotePrefix="1" applyFont="1" applyBorder="1" applyAlignment="1">
      <alignment horizontal="left" vertical="center" wrapText="1" indent="5" shrinkToFit="1"/>
    </xf>
    <xf numFmtId="0" fontId="2" fillId="0" borderId="0" xfId="120" quotePrefix="1" applyFont="1" applyBorder="1" applyAlignment="1">
      <alignment horizontal="left" vertical="center" wrapText="1" indent="6" shrinkToFit="1"/>
    </xf>
    <xf numFmtId="164" fontId="2" fillId="0" borderId="0" xfId="0" applyNumberFormat="1" applyFont="1" applyAlignment="1"/>
    <xf numFmtId="0" fontId="2" fillId="0" borderId="31" xfId="118" quotePrefix="1" applyFont="1" applyBorder="1" applyAlignment="1">
      <alignment horizontal="left" vertical="center" wrapText="1" indent="3" shrinkToFit="1"/>
    </xf>
    <xf numFmtId="0" fontId="2" fillId="0" borderId="41" xfId="134" applyNumberFormat="1" applyFont="1" applyBorder="1" applyAlignment="1">
      <alignment horizontal="left" wrapText="1" indent="3" shrinkToFit="1"/>
    </xf>
    <xf numFmtId="164" fontId="5" fillId="0" borderId="26" xfId="82" applyNumberFormat="1" applyFont="1" applyBorder="1" applyAlignment="1"/>
    <xf numFmtId="0" fontId="2" fillId="0" borderId="58" xfId="134" applyNumberFormat="1" applyFont="1" applyBorder="1" applyAlignment="1">
      <alignment horizontal="left" vertical="top" wrapText="1" indent="6" shrinkToFit="1"/>
    </xf>
    <xf numFmtId="0" fontId="28" fillId="0" borderId="64" xfId="0" applyFont="1" applyBorder="1" applyAlignment="1">
      <alignment wrapText="1"/>
    </xf>
    <xf numFmtId="164" fontId="2" fillId="0" borderId="64" xfId="82" applyNumberFormat="1" applyFont="1" applyFill="1" applyBorder="1" applyAlignment="1">
      <alignment wrapText="1"/>
    </xf>
    <xf numFmtId="164" fontId="6" fillId="0" borderId="64" xfId="82" applyNumberFormat="1" applyFont="1" applyFill="1" applyBorder="1" applyAlignment="1">
      <alignment wrapText="1"/>
    </xf>
    <xf numFmtId="164" fontId="5" fillId="0" borderId="64" xfId="82" applyNumberFormat="1" applyFont="1" applyFill="1" applyBorder="1" applyAlignment="1">
      <alignment wrapText="1"/>
    </xf>
    <xf numFmtId="0" fontId="5" fillId="0" borderId="64" xfId="114" quotePrefix="1" applyFont="1" applyBorder="1" applyAlignment="1">
      <alignment horizontal="left" vertical="center" wrapText="1" indent="2" shrinkToFit="1"/>
    </xf>
    <xf numFmtId="0" fontId="2" fillId="0" borderId="13" xfId="134" applyNumberFormat="1" applyFont="1" applyBorder="1" applyAlignment="1">
      <alignment horizontal="left" wrapText="1" indent="3" shrinkToFit="1"/>
    </xf>
    <xf numFmtId="0" fontId="2" fillId="0" borderId="64" xfId="134" applyNumberFormat="1" applyFont="1" applyBorder="1" applyAlignment="1">
      <alignment horizontal="left" wrapText="1" indent="3" shrinkToFit="1"/>
    </xf>
    <xf numFmtId="0" fontId="2" fillId="0" borderId="13" xfId="134" applyNumberFormat="1" applyFont="1" applyBorder="1" applyAlignment="1">
      <alignment horizontal="left" wrapText="1" indent="4" shrinkToFit="1"/>
    </xf>
    <xf numFmtId="0" fontId="2" fillId="0" borderId="64" xfId="134" applyNumberFormat="1" applyFont="1" applyBorder="1" applyAlignment="1">
      <alignment horizontal="left" wrapText="1" indent="4" shrinkToFit="1"/>
    </xf>
    <xf numFmtId="0" fontId="2" fillId="0" borderId="13" xfId="134" applyNumberFormat="1" applyFont="1" applyBorder="1" applyAlignment="1">
      <alignment horizontal="left" wrapText="1" indent="5" shrinkToFit="1"/>
    </xf>
    <xf numFmtId="0" fontId="2" fillId="0" borderId="64" xfId="134" applyNumberFormat="1" applyFont="1" applyBorder="1" applyAlignment="1">
      <alignment horizontal="left" wrapText="1" indent="5" shrinkToFit="1"/>
    </xf>
    <xf numFmtId="0" fontId="2" fillId="0" borderId="13" xfId="134" applyNumberFormat="1" applyFont="1" applyBorder="1" applyAlignment="1">
      <alignment horizontal="left" wrapText="1" indent="6" shrinkToFit="1"/>
    </xf>
    <xf numFmtId="0" fontId="2" fillId="0" borderId="64" xfId="134" applyNumberFormat="1" applyFont="1" applyBorder="1" applyAlignment="1">
      <alignment horizontal="left" wrapText="1" indent="6" shrinkToFit="1"/>
    </xf>
    <xf numFmtId="0" fontId="2" fillId="0" borderId="13" xfId="134" applyNumberFormat="1" applyFont="1" applyBorder="1" applyAlignment="1">
      <alignment horizontal="left" wrapText="1" indent="7" shrinkToFit="1"/>
    </xf>
    <xf numFmtId="0" fontId="2" fillId="0" borderId="64" xfId="134" applyNumberFormat="1" applyFont="1" applyBorder="1" applyAlignment="1">
      <alignment horizontal="left" wrapText="1" indent="7" shrinkToFit="1"/>
    </xf>
    <xf numFmtId="0" fontId="2" fillId="0" borderId="64" xfId="116" quotePrefix="1" applyFont="1" applyBorder="1" applyAlignment="1">
      <alignment horizontal="left" wrapText="1" indent="3" shrinkToFit="1"/>
    </xf>
    <xf numFmtId="0" fontId="2" fillId="0" borderId="64" xfId="118" quotePrefix="1" applyFont="1" applyBorder="1" applyAlignment="1">
      <alignment horizontal="left" vertical="center" wrapText="1" indent="4" shrinkToFit="1"/>
    </xf>
    <xf numFmtId="0" fontId="2" fillId="0" borderId="64" xfId="120" quotePrefix="1" applyFont="1" applyBorder="1" applyAlignment="1">
      <alignment horizontal="left" vertical="center" wrapText="1" indent="5" shrinkToFit="1"/>
    </xf>
    <xf numFmtId="0" fontId="2" fillId="0" borderId="13" xfId="120" quotePrefix="1" applyFont="1" applyBorder="1" applyAlignment="1">
      <alignment horizontal="left" vertical="center" wrapText="1" indent="6" shrinkToFit="1"/>
    </xf>
    <xf numFmtId="0" fontId="2" fillId="0" borderId="64" xfId="120" quotePrefix="1" applyFont="1" applyBorder="1" applyAlignment="1">
      <alignment horizontal="left" vertical="center" wrapText="1" indent="6" shrinkToFit="1"/>
    </xf>
    <xf numFmtId="0" fontId="2" fillId="0" borderId="14" xfId="134" applyNumberFormat="1" applyFont="1" applyBorder="1" applyAlignment="1">
      <alignment horizontal="left" wrapText="1" indent="4" shrinkToFit="1"/>
    </xf>
    <xf numFmtId="0" fontId="2" fillId="0" borderId="29" xfId="134" applyNumberFormat="1" applyFont="1" applyBorder="1" applyAlignment="1">
      <alignment horizontal="left" wrapText="1" indent="4" shrinkToFit="1"/>
    </xf>
    <xf numFmtId="0" fontId="6" fillId="0" borderId="19" xfId="82" applyFont="1" applyFill="1" applyBorder="1" applyAlignment="1">
      <alignment horizontal="left" vertical="top" wrapText="1"/>
    </xf>
    <xf numFmtId="0" fontId="6" fillId="0" borderId="64" xfId="82" applyFont="1" applyFill="1" applyBorder="1" applyAlignment="1">
      <alignment vertical="top" wrapText="1"/>
    </xf>
    <xf numFmtId="0" fontId="2" fillId="0" borderId="14" xfId="134" applyNumberFormat="1" applyFont="1" applyBorder="1" applyAlignment="1">
      <alignment horizontal="left" wrapText="1" indent="3" shrinkToFit="1"/>
    </xf>
    <xf numFmtId="164" fontId="2" fillId="0" borderId="25" xfId="82" applyNumberFormat="1" applyFont="1" applyFill="1" applyBorder="1" applyAlignment="1">
      <alignment horizontal="right" wrapText="1"/>
    </xf>
    <xf numFmtId="164" fontId="2" fillId="0" borderId="46" xfId="82" applyNumberFormat="1" applyFont="1" applyFill="1" applyBorder="1" applyAlignment="1">
      <alignment wrapText="1"/>
    </xf>
    <xf numFmtId="0" fontId="2" fillId="0" borderId="18" xfId="82" applyFont="1" applyBorder="1"/>
    <xf numFmtId="164" fontId="5" fillId="0" borderId="0" xfId="0" applyNumberFormat="1" applyFont="1" applyFill="1" applyBorder="1" applyAlignment="1">
      <alignment horizontal="left" vertical="center" wrapText="1"/>
    </xf>
    <xf numFmtId="164" fontId="5" fillId="0" borderId="0" xfId="0" applyNumberFormat="1" applyFont="1" applyFill="1" applyBorder="1" applyAlignment="1">
      <alignment horizontal="left" wrapText="1"/>
    </xf>
    <xf numFmtId="164" fontId="28" fillId="0" borderId="39" xfId="82" applyNumberFormat="1" applyFont="1" applyFill="1" applyBorder="1" applyAlignment="1">
      <alignment wrapText="1"/>
    </xf>
    <xf numFmtId="0" fontId="28" fillId="0" borderId="69" xfId="57" applyFont="1" applyFill="1" applyBorder="1" applyAlignment="1">
      <alignment vertical="center" wrapText="1"/>
    </xf>
    <xf numFmtId="164" fontId="2" fillId="0" borderId="64" xfId="82" applyNumberFormat="1" applyFont="1" applyFill="1" applyBorder="1" applyAlignment="1">
      <alignment vertical="center" wrapText="1"/>
    </xf>
    <xf numFmtId="164" fontId="2" fillId="0" borderId="65" xfId="82" applyNumberFormat="1" applyFont="1" applyFill="1" applyBorder="1" applyAlignment="1">
      <alignment horizontal="right" wrapText="1"/>
    </xf>
    <xf numFmtId="164" fontId="2" fillId="0" borderId="93" xfId="82" applyNumberFormat="1" applyFont="1" applyFill="1" applyBorder="1" applyAlignment="1">
      <alignment wrapText="1"/>
    </xf>
    <xf numFmtId="164" fontId="5" fillId="47" borderId="31" xfId="82" applyNumberFormat="1" applyFont="1" applyFill="1" applyBorder="1" applyAlignment="1">
      <alignment vertical="center" wrapText="1"/>
    </xf>
    <xf numFmtId="164" fontId="5" fillId="47" borderId="31" xfId="82" applyNumberFormat="1" applyFont="1" applyFill="1" applyBorder="1" applyAlignment="1">
      <alignment vertical="top" wrapText="1"/>
    </xf>
    <xf numFmtId="164" fontId="5" fillId="0" borderId="36" xfId="82" applyNumberFormat="1" applyFont="1" applyFill="1" applyBorder="1" applyAlignment="1">
      <alignment wrapText="1"/>
    </xf>
    <xf numFmtId="3" fontId="5" fillId="0" borderId="34" xfId="0" applyNumberFormat="1" applyFont="1" applyFill="1" applyBorder="1" applyAlignment="1">
      <alignment wrapText="1"/>
    </xf>
    <xf numFmtId="3" fontId="5" fillId="0" borderId="71" xfId="0" applyNumberFormat="1" applyFont="1" applyFill="1" applyBorder="1" applyAlignment="1">
      <alignment wrapText="1"/>
    </xf>
    <xf numFmtId="164" fontId="2" fillId="0" borderId="0" xfId="0" applyNumberFormat="1" applyFont="1" applyFill="1" applyAlignment="1">
      <alignment vertical="center"/>
    </xf>
    <xf numFmtId="164" fontId="2" fillId="0" borderId="36" xfId="82" applyNumberFormat="1" applyFont="1" applyBorder="1" applyAlignment="1">
      <alignment wrapText="1"/>
    </xf>
    <xf numFmtId="164" fontId="5" fillId="0" borderId="36" xfId="82" applyNumberFormat="1" applyFont="1" applyBorder="1" applyAlignment="1">
      <alignment wrapText="1"/>
    </xf>
    <xf numFmtId="3" fontId="2" fillId="0" borderId="36" xfId="0" applyNumberFormat="1" applyFont="1" applyFill="1" applyBorder="1" applyAlignment="1">
      <alignment wrapText="1"/>
    </xf>
    <xf numFmtId="0" fontId="2" fillId="0" borderId="31" xfId="118" applyFont="1" applyBorder="1" applyAlignment="1">
      <alignment horizontal="left" vertical="center" wrapText="1" indent="3" shrinkToFit="1"/>
    </xf>
    <xf numFmtId="0" fontId="2" fillId="0" borderId="31" xfId="120" quotePrefix="1" applyFont="1" applyFill="1" applyBorder="1" applyAlignment="1">
      <alignment horizontal="left" vertical="center" wrapText="1" indent="5" shrinkToFit="1"/>
    </xf>
    <xf numFmtId="164" fontId="2" fillId="0" borderId="23" xfId="0" applyNumberFormat="1" applyFont="1" applyFill="1" applyBorder="1" applyAlignment="1"/>
    <xf numFmtId="0" fontId="2" fillId="0" borderId="23" xfId="0" applyFont="1" applyFill="1" applyBorder="1" applyAlignment="1"/>
    <xf numFmtId="0" fontId="2" fillId="0" borderId="36" xfId="0" applyFont="1" applyFill="1" applyBorder="1" applyAlignment="1"/>
    <xf numFmtId="3" fontId="2" fillId="0" borderId="36" xfId="0" applyNumberFormat="1" applyFont="1" applyBorder="1" applyAlignment="1">
      <alignment wrapText="1"/>
    </xf>
    <xf numFmtId="164" fontId="2" fillId="0" borderId="41" xfId="0" applyNumberFormat="1" applyFont="1" applyFill="1" applyBorder="1" applyAlignment="1">
      <alignment vertical="center" wrapText="1"/>
    </xf>
    <xf numFmtId="164" fontId="2" fillId="0" borderId="25" xfId="0" applyNumberFormat="1" applyFont="1" applyFill="1" applyBorder="1" applyAlignment="1"/>
    <xf numFmtId="164" fontId="2" fillId="0" borderId="46" xfId="0" applyNumberFormat="1" applyFont="1" applyFill="1" applyBorder="1" applyAlignment="1"/>
    <xf numFmtId="0" fontId="2" fillId="0" borderId="41" xfId="134" applyNumberFormat="1" applyFont="1" applyBorder="1" applyAlignment="1">
      <alignment horizontal="left" wrapText="1" indent="4" shrinkToFit="1"/>
    </xf>
    <xf numFmtId="3" fontId="2" fillId="0" borderId="25" xfId="0" applyNumberFormat="1" applyFont="1" applyFill="1" applyBorder="1" applyAlignment="1">
      <alignment wrapText="1"/>
    </xf>
    <xf numFmtId="3" fontId="2" fillId="0" borderId="46" xfId="0" applyNumberFormat="1" applyFont="1" applyBorder="1" applyAlignment="1">
      <alignment wrapText="1"/>
    </xf>
    <xf numFmtId="164" fontId="2" fillId="0" borderId="31" xfId="0" applyNumberFormat="1" applyFont="1" applyFill="1" applyBorder="1" applyAlignment="1">
      <alignment vertical="top" wrapText="1"/>
    </xf>
    <xf numFmtId="164" fontId="5" fillId="0" borderId="23" xfId="0" applyNumberFormat="1" applyFont="1" applyFill="1" applyBorder="1" applyAlignment="1">
      <alignment wrapText="1"/>
    </xf>
    <xf numFmtId="164" fontId="5" fillId="0" borderId="36" xfId="0" applyNumberFormat="1" applyFont="1" applyFill="1" applyBorder="1" applyAlignment="1">
      <alignment wrapText="1"/>
    </xf>
    <xf numFmtId="164" fontId="2" fillId="0" borderId="40" xfId="0" applyNumberFormat="1" applyFont="1" applyBorder="1" applyAlignment="1">
      <alignment vertical="top" wrapText="1"/>
    </xf>
    <xf numFmtId="164" fontId="5" fillId="0" borderId="23" xfId="0" applyNumberFormat="1" applyFont="1" applyBorder="1" applyAlignment="1">
      <alignment wrapText="1"/>
    </xf>
    <xf numFmtId="164" fontId="5" fillId="0" borderId="36" xfId="0" applyNumberFormat="1" applyFont="1" applyBorder="1" applyAlignment="1">
      <alignment wrapText="1"/>
    </xf>
    <xf numFmtId="164" fontId="5" fillId="0" borderId="31" xfId="82" applyNumberFormat="1" applyFont="1" applyFill="1" applyBorder="1" applyAlignment="1">
      <alignment horizontal="center" vertical="center" wrapText="1"/>
    </xf>
    <xf numFmtId="164" fontId="5" fillId="0" borderId="31" xfId="0" applyNumberFormat="1" applyFont="1" applyBorder="1" applyAlignment="1">
      <alignment horizontal="center" vertical="top" wrapText="1"/>
    </xf>
    <xf numFmtId="0" fontId="5" fillId="0" borderId="41" xfId="0" applyFont="1" applyFill="1" applyBorder="1" applyAlignment="1">
      <alignment vertical="center"/>
    </xf>
    <xf numFmtId="0" fontId="2" fillId="0" borderId="25" xfId="0" applyFont="1" applyFill="1" applyBorder="1" applyAlignment="1"/>
    <xf numFmtId="0" fontId="2" fillId="0" borderId="46" xfId="0" applyFont="1" applyFill="1" applyBorder="1" applyAlignment="1"/>
    <xf numFmtId="0" fontId="5" fillId="0" borderId="31" xfId="0" applyFont="1" applyBorder="1" applyAlignment="1">
      <alignment vertical="center"/>
    </xf>
    <xf numFmtId="0" fontId="5" fillId="0" borderId="31" xfId="114" quotePrefix="1" applyFont="1" applyFill="1" applyBorder="1" applyAlignment="1">
      <alignment horizontal="left" vertical="center" wrapText="1" indent="2" shrinkToFit="1"/>
    </xf>
    <xf numFmtId="0" fontId="2" fillId="0" borderId="31" xfId="116" quotePrefix="1" applyFont="1" applyFill="1" applyBorder="1" applyAlignment="1">
      <alignment horizontal="left" wrapText="1" indent="3" shrinkToFit="1"/>
    </xf>
    <xf numFmtId="0" fontId="2" fillId="0" borderId="31" xfId="118" quotePrefix="1" applyFont="1" applyFill="1" applyBorder="1" applyAlignment="1">
      <alignment horizontal="left" vertical="center" wrapText="1" indent="4" shrinkToFit="1"/>
    </xf>
    <xf numFmtId="164" fontId="79" fillId="0" borderId="0" xfId="82" applyNumberFormat="1" applyFont="1" applyFill="1" applyBorder="1" applyAlignment="1">
      <alignment vertical="center" wrapText="1"/>
    </xf>
    <xf numFmtId="164" fontId="2" fillId="0" borderId="0" xfId="0" applyNumberFormat="1" applyFont="1" applyAlignment="1">
      <alignment vertical="center"/>
    </xf>
    <xf numFmtId="0" fontId="2" fillId="0" borderId="31" xfId="118" quotePrefix="1" applyFont="1" applyFill="1" applyBorder="1" applyAlignment="1">
      <alignment horizontal="left" vertical="center" wrapText="1" indent="3" shrinkToFit="1"/>
    </xf>
    <xf numFmtId="0" fontId="2" fillId="0" borderId="31" xfId="134" applyNumberFormat="1" applyFont="1" applyFill="1" applyBorder="1" applyAlignment="1">
      <alignment horizontal="left" wrapText="1" indent="4" shrinkToFit="1"/>
    </xf>
    <xf numFmtId="164" fontId="2" fillId="0" borderId="27" xfId="0" applyNumberFormat="1" applyFont="1" applyFill="1" applyBorder="1" applyAlignment="1"/>
    <xf numFmtId="3" fontId="2" fillId="0" borderId="27" xfId="0" applyNumberFormat="1" applyFont="1" applyFill="1" applyBorder="1" applyAlignment="1">
      <alignment wrapText="1"/>
    </xf>
    <xf numFmtId="0" fontId="5" fillId="0" borderId="0" xfId="82" applyFont="1" applyFill="1" applyBorder="1" applyAlignment="1">
      <alignment vertical="center" wrapText="1"/>
    </xf>
    <xf numFmtId="0" fontId="28" fillId="0" borderId="0" xfId="82" applyFont="1" applyFill="1" applyBorder="1" applyAlignment="1">
      <alignment horizontal="left" vertical="center" wrapText="1"/>
    </xf>
    <xf numFmtId="0" fontId="28" fillId="0" borderId="0" xfId="82" applyFont="1" applyFill="1" applyBorder="1" applyAlignment="1">
      <alignment horizontal="left" wrapText="1"/>
    </xf>
    <xf numFmtId="0" fontId="28" fillId="0" borderId="17" xfId="0" applyFont="1" applyBorder="1" applyAlignment="1">
      <alignment vertical="center" wrapText="1"/>
    </xf>
    <xf numFmtId="0" fontId="28" fillId="0" borderId="49" xfId="57" applyFont="1" applyFill="1" applyBorder="1" applyAlignment="1"/>
    <xf numFmtId="164" fontId="28" fillId="0" borderId="96" xfId="82" applyNumberFormat="1" applyFont="1" applyFill="1" applyBorder="1" applyAlignment="1">
      <alignment wrapText="1"/>
    </xf>
    <xf numFmtId="0" fontId="28" fillId="0" borderId="19" xfId="57" applyFont="1" applyFill="1" applyBorder="1" applyAlignment="1">
      <alignment vertical="center" wrapText="1"/>
    </xf>
    <xf numFmtId="0" fontId="5" fillId="0" borderId="49" xfId="57" applyFont="1" applyFill="1" applyBorder="1" applyAlignment="1"/>
    <xf numFmtId="164" fontId="2" fillId="0" borderId="96" xfId="82" applyNumberFormat="1" applyFont="1" applyFill="1" applyBorder="1" applyAlignment="1">
      <alignment wrapText="1"/>
    </xf>
    <xf numFmtId="164" fontId="2" fillId="0" borderId="31" xfId="0" applyNumberFormat="1" applyFont="1" applyBorder="1" applyAlignment="1">
      <alignment vertical="top" wrapText="1"/>
    </xf>
    <xf numFmtId="164" fontId="6" fillId="49" borderId="31" xfId="82" applyNumberFormat="1" applyFont="1" applyFill="1" applyBorder="1" applyAlignment="1">
      <alignment vertical="center" wrapText="1"/>
    </xf>
    <xf numFmtId="164" fontId="6" fillId="49" borderId="31" xfId="82" applyNumberFormat="1" applyFont="1" applyFill="1" applyBorder="1" applyAlignment="1">
      <alignment vertical="top" wrapText="1"/>
    </xf>
    <xf numFmtId="0" fontId="2" fillId="0" borderId="23" xfId="0" applyFont="1" applyBorder="1" applyAlignment="1"/>
    <xf numFmtId="0" fontId="2" fillId="0" borderId="36" xfId="0" applyFont="1" applyBorder="1" applyAlignment="1"/>
    <xf numFmtId="164" fontId="5" fillId="0" borderId="71" xfId="82" applyNumberFormat="1" applyFont="1" applyFill="1" applyBorder="1" applyAlignment="1">
      <alignment wrapText="1"/>
    </xf>
    <xf numFmtId="0" fontId="5" fillId="0" borderId="68" xfId="0" applyFont="1" applyBorder="1" applyAlignment="1">
      <alignment horizontal="left" vertical="top" wrapText="1" indent="2"/>
    </xf>
    <xf numFmtId="0" fontId="2" fillId="0" borderId="31" xfId="0" applyFont="1" applyFill="1" applyBorder="1" applyAlignment="1">
      <alignment vertical="top" wrapText="1"/>
    </xf>
    <xf numFmtId="0" fontId="2" fillId="0" borderId="23" xfId="0" applyFont="1" applyBorder="1" applyAlignment="1">
      <alignment wrapText="1"/>
    </xf>
    <xf numFmtId="0" fontId="2" fillId="0" borderId="36" xfId="0" applyFont="1" applyFill="1" applyBorder="1" applyAlignment="1">
      <alignment wrapText="1"/>
    </xf>
    <xf numFmtId="164" fontId="2" fillId="0" borderId="31" xfId="0" applyNumberFormat="1" applyFont="1" applyBorder="1" applyAlignment="1">
      <alignment horizontal="left" vertical="top" wrapText="1"/>
    </xf>
    <xf numFmtId="164" fontId="2" fillId="0" borderId="23" xfId="0" applyNumberFormat="1" applyFont="1" applyBorder="1" applyAlignment="1">
      <alignment wrapText="1"/>
    </xf>
    <xf numFmtId="164" fontId="2" fillId="0" borderId="36" xfId="0" applyNumberFormat="1" applyFont="1" applyBorder="1" applyAlignment="1">
      <alignment wrapText="1"/>
    </xf>
    <xf numFmtId="3" fontId="5" fillId="0" borderId="36" xfId="0" applyNumberFormat="1" applyFont="1" applyFill="1" applyBorder="1" applyAlignment="1">
      <alignment wrapText="1"/>
    </xf>
    <xf numFmtId="0" fontId="2" fillId="0" borderId="45" xfId="0" applyFont="1" applyFill="1" applyBorder="1" applyAlignment="1">
      <alignment vertical="top" wrapText="1"/>
    </xf>
    <xf numFmtId="0" fontId="2" fillId="0" borderId="27" xfId="0" applyFont="1" applyBorder="1" applyAlignment="1">
      <alignment wrapText="1"/>
    </xf>
    <xf numFmtId="0" fontId="2" fillId="0" borderId="72" xfId="0" applyFont="1" applyFill="1" applyBorder="1" applyAlignment="1">
      <alignment wrapText="1"/>
    </xf>
    <xf numFmtId="3" fontId="2" fillId="0" borderId="72" xfId="0" applyNumberFormat="1" applyFont="1" applyBorder="1" applyAlignment="1">
      <alignment wrapText="1"/>
    </xf>
    <xf numFmtId="164" fontId="5" fillId="0" borderId="44" xfId="0" applyNumberFormat="1" applyFont="1" applyBorder="1" applyAlignment="1">
      <alignment wrapText="1"/>
    </xf>
    <xf numFmtId="0" fontId="5" fillId="0" borderId="48" xfId="57" applyFont="1" applyFill="1" applyBorder="1" applyAlignment="1"/>
    <xf numFmtId="164" fontId="2" fillId="0" borderId="50" xfId="82" applyNumberFormat="1" applyFont="1" applyFill="1" applyBorder="1" applyAlignment="1">
      <alignment wrapText="1"/>
    </xf>
    <xf numFmtId="164" fontId="2" fillId="0" borderId="31" xfId="82" applyNumberFormat="1" applyFont="1" applyFill="1" applyBorder="1" applyAlignment="1">
      <alignment vertical="center" wrapText="1"/>
    </xf>
    <xf numFmtId="164" fontId="2" fillId="0" borderId="37" xfId="82" applyNumberFormat="1" applyFont="1" applyFill="1" applyBorder="1" applyAlignment="1">
      <alignment vertical="center" wrapText="1"/>
    </xf>
    <xf numFmtId="164" fontId="5" fillId="47" borderId="37" xfId="82" applyNumberFormat="1" applyFont="1" applyFill="1" applyBorder="1" applyAlignment="1">
      <alignment vertical="top" wrapText="1"/>
    </xf>
    <xf numFmtId="164" fontId="2" fillId="47" borderId="13" xfId="82" applyNumberFormat="1" applyFont="1" applyFill="1" applyBorder="1" applyAlignment="1">
      <alignment horizontal="right" wrapText="1"/>
    </xf>
    <xf numFmtId="0" fontId="5" fillId="0" borderId="47" xfId="0" applyFont="1" applyBorder="1" applyAlignment="1">
      <alignment horizontal="left" vertical="top" wrapText="1" indent="2"/>
    </xf>
    <xf numFmtId="3" fontId="5" fillId="0" borderId="33" xfId="0" applyNumberFormat="1" applyFont="1" applyFill="1" applyBorder="1" applyAlignment="1">
      <alignment wrapText="1"/>
    </xf>
    <xf numFmtId="164" fontId="5" fillId="0" borderId="35" xfId="82" applyNumberFormat="1" applyFont="1" applyBorder="1" applyAlignment="1">
      <alignment wrapText="1"/>
    </xf>
    <xf numFmtId="3" fontId="2" fillId="0" borderId="13" xfId="0" applyNumberFormat="1" applyFont="1" applyFill="1" applyBorder="1" applyAlignment="1">
      <alignment wrapText="1"/>
    </xf>
    <xf numFmtId="164" fontId="2" fillId="0" borderId="24" xfId="82" applyNumberFormat="1" applyFont="1" applyBorder="1" applyAlignment="1">
      <alignment wrapText="1"/>
    </xf>
    <xf numFmtId="3" fontId="5" fillId="0" borderId="13" xfId="0" applyNumberFormat="1" applyFont="1" applyFill="1" applyBorder="1" applyAlignment="1">
      <alignment wrapText="1"/>
    </xf>
    <xf numFmtId="164" fontId="5" fillId="0" borderId="24" xfId="82" applyNumberFormat="1" applyFont="1" applyBorder="1" applyAlignment="1">
      <alignment wrapText="1"/>
    </xf>
    <xf numFmtId="164" fontId="2" fillId="0" borderId="23" xfId="0" applyNumberFormat="1" applyFont="1" applyFill="1" applyBorder="1" applyAlignment="1">
      <alignment wrapText="1"/>
    </xf>
    <xf numFmtId="164" fontId="2" fillId="0" borderId="36" xfId="0" applyNumberFormat="1" applyFont="1" applyFill="1" applyBorder="1" applyAlignment="1">
      <alignment wrapText="1"/>
    </xf>
    <xf numFmtId="0" fontId="2" fillId="0" borderId="23" xfId="0" applyFont="1" applyFill="1" applyBorder="1" applyAlignment="1">
      <alignment wrapText="1"/>
    </xf>
    <xf numFmtId="3" fontId="2" fillId="0" borderId="24" xfId="0" applyNumberFormat="1" applyFont="1" applyFill="1" applyBorder="1" applyAlignment="1">
      <alignment wrapText="1"/>
    </xf>
    <xf numFmtId="3" fontId="2" fillId="0" borderId="24" xfId="0" applyNumberFormat="1" applyFont="1" applyBorder="1" applyAlignment="1">
      <alignment wrapText="1"/>
    </xf>
    <xf numFmtId="164" fontId="2" fillId="0" borderId="41" xfId="0" applyNumberFormat="1" applyFont="1" applyBorder="1" applyAlignment="1">
      <alignment vertical="top" wrapText="1"/>
    </xf>
    <xf numFmtId="164" fontId="2" fillId="0" borderId="25" xfId="0" applyNumberFormat="1" applyFont="1" applyFill="1" applyBorder="1" applyAlignment="1">
      <alignment wrapText="1"/>
    </xf>
    <xf numFmtId="164" fontId="2" fillId="0" borderId="46" xfId="0" applyNumberFormat="1" applyFont="1" applyFill="1" applyBorder="1" applyAlignment="1">
      <alignment wrapText="1"/>
    </xf>
    <xf numFmtId="0" fontId="2" fillId="0" borderId="14" xfId="134" applyNumberFormat="1" applyFont="1" applyBorder="1" applyAlignment="1">
      <alignment horizontal="left" wrapText="1" indent="6" shrinkToFit="1"/>
    </xf>
    <xf numFmtId="3" fontId="2" fillId="0" borderId="14" xfId="0" applyNumberFormat="1" applyFont="1" applyFill="1" applyBorder="1" applyAlignment="1">
      <alignment wrapText="1"/>
    </xf>
    <xf numFmtId="3" fontId="2" fillId="0" borderId="26" xfId="0" applyNumberFormat="1" applyFont="1" applyBorder="1" applyAlignment="1">
      <alignment wrapText="1"/>
    </xf>
    <xf numFmtId="164" fontId="2" fillId="0" borderId="36" xfId="0" applyNumberFormat="1" applyFont="1" applyBorder="1" applyAlignment="1">
      <alignment vertical="top" wrapText="1"/>
    </xf>
    <xf numFmtId="164" fontId="5" fillId="0" borderId="13" xfId="0" applyNumberFormat="1" applyFont="1" applyBorder="1" applyAlignment="1">
      <alignment wrapText="1"/>
    </xf>
    <xf numFmtId="164" fontId="5" fillId="0" borderId="24" xfId="0" applyNumberFormat="1" applyFont="1" applyBorder="1" applyAlignment="1">
      <alignment wrapText="1"/>
    </xf>
    <xf numFmtId="164" fontId="5" fillId="49" borderId="37" xfId="0" applyNumberFormat="1" applyFont="1" applyFill="1" applyBorder="1" applyAlignment="1">
      <alignment horizontal="center" wrapText="1"/>
    </xf>
    <xf numFmtId="164" fontId="2" fillId="49" borderId="13" xfId="82" applyNumberFormat="1" applyFont="1" applyFill="1" applyBorder="1" applyAlignment="1">
      <alignment horizontal="right" wrapText="1"/>
    </xf>
    <xf numFmtId="0" fontId="5" fillId="0" borderId="41" xfId="0" applyFont="1" applyBorder="1" applyAlignment="1">
      <alignment vertical="center"/>
    </xf>
    <xf numFmtId="0" fontId="2" fillId="0" borderId="25" xfId="0" applyFont="1" applyBorder="1" applyAlignment="1"/>
    <xf numFmtId="0" fontId="2" fillId="0" borderId="46" xfId="0" applyFont="1" applyBorder="1" applyAlignment="1"/>
    <xf numFmtId="0" fontId="5" fillId="0" borderId="37" xfId="0" applyFont="1" applyBorder="1" applyAlignment="1">
      <alignment vertical="center"/>
    </xf>
    <xf numFmtId="164" fontId="2" fillId="0" borderId="33" xfId="82" applyNumberFormat="1" applyFont="1" applyFill="1" applyBorder="1" applyAlignment="1">
      <alignment horizontal="right" wrapText="1"/>
    </xf>
    <xf numFmtId="164" fontId="2" fillId="0" borderId="35" xfId="82" applyNumberFormat="1" applyFont="1" applyFill="1" applyBorder="1" applyAlignment="1">
      <alignment wrapText="1"/>
    </xf>
    <xf numFmtId="0" fontId="5" fillId="0" borderId="31" xfId="0" applyFont="1" applyBorder="1" applyAlignment="1">
      <alignment horizontal="left" vertical="top" wrapText="1" indent="2"/>
    </xf>
    <xf numFmtId="0" fontId="5" fillId="0" borderId="70" xfId="0" applyFont="1" applyBorder="1" applyAlignment="1">
      <alignment horizontal="left" vertical="center" wrapText="1" indent="2"/>
    </xf>
    <xf numFmtId="3" fontId="5" fillId="0" borderId="33" xfId="0" applyNumberFormat="1" applyFont="1" applyFill="1" applyBorder="1" applyAlignment="1"/>
    <xf numFmtId="164" fontId="5" fillId="0" borderId="35" xfId="82" applyNumberFormat="1" applyFont="1" applyBorder="1" applyAlignment="1"/>
    <xf numFmtId="0" fontId="2" fillId="0" borderId="31" xfId="0" applyFont="1" applyBorder="1" applyAlignment="1">
      <alignment horizontal="left" vertical="top" wrapText="1" indent="3"/>
    </xf>
    <xf numFmtId="0" fontId="2" fillId="0" borderId="32" xfId="79" applyFont="1" applyFill="1" applyBorder="1" applyAlignment="1">
      <alignment horizontal="left" vertical="center" wrapText="1" indent="3"/>
    </xf>
    <xf numFmtId="3" fontId="2" fillId="0" borderId="13" xfId="0" applyNumberFormat="1" applyFont="1" applyFill="1" applyBorder="1" applyAlignment="1"/>
    <xf numFmtId="0" fontId="2" fillId="0" borderId="31" xfId="0" applyFont="1" applyBorder="1" applyAlignment="1">
      <alignment horizontal="left" vertical="top" wrapText="1" indent="4"/>
    </xf>
    <xf numFmtId="0" fontId="2" fillId="0" borderId="32" xfId="79" applyFont="1" applyFill="1" applyBorder="1" applyAlignment="1">
      <alignment horizontal="left" vertical="center" wrapText="1" indent="5"/>
    </xf>
    <xf numFmtId="0" fontId="2" fillId="0" borderId="32" xfId="79" applyFont="1" applyFill="1" applyBorder="1" applyAlignment="1">
      <alignment horizontal="left" vertical="center" wrapText="1" indent="6"/>
    </xf>
    <xf numFmtId="0" fontId="2" fillId="0" borderId="31" xfId="79" applyFont="1" applyFill="1" applyBorder="1" applyAlignment="1">
      <alignment horizontal="left" wrapText="1" indent="4"/>
    </xf>
    <xf numFmtId="0" fontId="2" fillId="0" borderId="32" xfId="79" applyFont="1" applyFill="1" applyBorder="1" applyAlignment="1">
      <alignment horizontal="left" vertical="center" wrapText="1" indent="7"/>
    </xf>
    <xf numFmtId="0" fontId="2" fillId="0" borderId="31" xfId="79" applyFont="1" applyFill="1" applyBorder="1" applyAlignment="1">
      <alignment horizontal="left" wrapText="1" indent="5"/>
    </xf>
    <xf numFmtId="0" fontId="2" fillId="0" borderId="40" xfId="0" applyFont="1" applyBorder="1" applyAlignment="1">
      <alignment horizontal="left" vertical="center" wrapText="1" indent="3"/>
    </xf>
    <xf numFmtId="0" fontId="2" fillId="0" borderId="40" xfId="0" applyFont="1" applyBorder="1" applyAlignment="1">
      <alignment horizontal="left" vertical="center" wrapText="1" indent="4"/>
    </xf>
    <xf numFmtId="164" fontId="2" fillId="0" borderId="31" xfId="0" applyNumberFormat="1" applyFont="1" applyFill="1" applyBorder="1" applyAlignment="1">
      <alignment vertical="center" wrapText="1"/>
    </xf>
    <xf numFmtId="164" fontId="2" fillId="0" borderId="36" xfId="0" applyNumberFormat="1" applyFont="1" applyFill="1" applyBorder="1" applyAlignment="1"/>
    <xf numFmtId="0" fontId="5" fillId="0" borderId="40" xfId="0" applyFont="1" applyBorder="1" applyAlignment="1">
      <alignment horizontal="left" vertical="center" wrapText="1" indent="2"/>
    </xf>
    <xf numFmtId="3" fontId="5" fillId="0" borderId="13" xfId="0" applyNumberFormat="1" applyFont="1" applyFill="1" applyBorder="1" applyAlignment="1"/>
    <xf numFmtId="164" fontId="5" fillId="0" borderId="36" xfId="82" applyNumberFormat="1" applyFont="1" applyFill="1" applyBorder="1" applyAlignment="1"/>
    <xf numFmtId="0" fontId="2" fillId="0" borderId="40" xfId="79" applyFont="1" applyFill="1" applyBorder="1" applyAlignment="1">
      <alignment horizontal="left" vertical="center" wrapText="1" indent="4"/>
    </xf>
    <xf numFmtId="0" fontId="2" fillId="0" borderId="40" xfId="79" applyFont="1" applyFill="1" applyBorder="1" applyAlignment="1">
      <alignment horizontal="left" vertical="center" wrapText="1" indent="5"/>
    </xf>
    <xf numFmtId="0" fontId="2" fillId="0" borderId="40" xfId="79" applyFont="1" applyFill="1" applyBorder="1" applyAlignment="1">
      <alignment horizontal="left" vertical="center" wrapText="1" indent="6"/>
    </xf>
    <xf numFmtId="164" fontId="2" fillId="0" borderId="24" xfId="82" applyNumberFormat="1" applyFont="1" applyFill="1" applyBorder="1" applyAlignment="1"/>
    <xf numFmtId="164" fontId="2" fillId="0" borderId="36" xfId="82" applyNumberFormat="1" applyFont="1" applyFill="1" applyBorder="1" applyAlignment="1">
      <alignment horizontal="right"/>
    </xf>
    <xf numFmtId="164" fontId="2" fillId="0" borderId="24" xfId="82" applyNumberFormat="1" applyFont="1" applyFill="1" applyBorder="1" applyAlignment="1">
      <alignment horizontal="right"/>
    </xf>
    <xf numFmtId="3" fontId="2" fillId="0" borderId="29" xfId="0" applyNumberFormat="1" applyFont="1" applyFill="1" applyBorder="1" applyAlignment="1">
      <alignment wrapText="1"/>
    </xf>
    <xf numFmtId="3" fontId="2" fillId="0" borderId="30" xfId="0" applyNumberFormat="1" applyFont="1" applyBorder="1" applyAlignment="1"/>
    <xf numFmtId="0" fontId="5" fillId="0" borderId="44" xfId="82" applyFont="1" applyFill="1" applyBorder="1" applyAlignment="1">
      <alignment horizontal="left" vertical="center" wrapText="1"/>
    </xf>
    <xf numFmtId="0" fontId="6" fillId="0" borderId="44" xfId="82" applyFont="1" applyFill="1" applyBorder="1" applyAlignment="1">
      <alignment horizontal="left" vertical="top" wrapText="1"/>
    </xf>
    <xf numFmtId="0" fontId="6" fillId="0" borderId="44" xfId="82" applyFont="1" applyFill="1" applyBorder="1" applyAlignment="1">
      <alignment horizontal="left" wrapText="1"/>
    </xf>
    <xf numFmtId="0" fontId="2" fillId="0" borderId="31" xfId="79" applyFont="1" applyFill="1" applyBorder="1" applyAlignment="1">
      <alignment horizontal="left" vertical="top" wrapText="1" indent="7"/>
    </xf>
    <xf numFmtId="0" fontId="2" fillId="0" borderId="41" xfId="0" applyFont="1" applyBorder="1" applyAlignment="1">
      <alignment horizontal="left" vertical="top" wrapText="1" indent="4"/>
    </xf>
    <xf numFmtId="0" fontId="1" fillId="0" borderId="31" xfId="79" applyFont="1" applyFill="1" applyBorder="1" applyAlignment="1">
      <alignment horizontal="left" vertical="center" wrapText="1" indent="4"/>
    </xf>
    <xf numFmtId="0" fontId="2" fillId="0" borderId="31" xfId="0" applyFont="1" applyFill="1" applyBorder="1" applyAlignment="1">
      <alignment horizontal="left" vertical="top" wrapText="1" indent="5"/>
    </xf>
    <xf numFmtId="0" fontId="2" fillId="0" borderId="31" xfId="0" applyFont="1" applyFill="1" applyBorder="1" applyAlignment="1">
      <alignment horizontal="left" vertical="top" wrapText="1" indent="6"/>
    </xf>
    <xf numFmtId="0" fontId="2" fillId="0" borderId="41" xfId="0" applyFont="1" applyFill="1" applyBorder="1" applyAlignment="1">
      <alignment horizontal="left" vertical="top" wrapText="1" indent="6"/>
    </xf>
    <xf numFmtId="0" fontId="1" fillId="0" borderId="31" xfId="0" applyFont="1" applyFill="1" applyBorder="1" applyAlignment="1">
      <alignment horizontal="left" vertical="center" wrapText="1" indent="5"/>
    </xf>
    <xf numFmtId="0" fontId="2" fillId="0" borderId="68" xfId="0" applyFont="1" applyFill="1" applyBorder="1" applyAlignment="1">
      <alignment horizontal="left" vertical="top" wrapText="1" indent="4"/>
    </xf>
    <xf numFmtId="0" fontId="2" fillId="0" borderId="45" xfId="0" applyFont="1" applyFill="1" applyBorder="1" applyAlignment="1">
      <alignment horizontal="left" vertical="top" wrapText="1" indent="5"/>
    </xf>
    <xf numFmtId="0" fontId="2" fillId="0" borderId="0" xfId="0" applyFont="1" applyFill="1" applyAlignment="1"/>
    <xf numFmtId="164" fontId="5" fillId="0" borderId="71" xfId="82" applyNumberFormat="1" applyFont="1" applyBorder="1" applyAlignment="1">
      <alignment wrapText="1"/>
    </xf>
    <xf numFmtId="0" fontId="2" fillId="0" borderId="0" xfId="0" applyNumberFormat="1" applyFont="1" applyAlignment="1">
      <alignment vertical="center"/>
    </xf>
    <xf numFmtId="0" fontId="2" fillId="0" borderId="31" xfId="134" applyNumberFormat="1" applyFont="1" applyFill="1" applyBorder="1" applyAlignment="1">
      <alignment horizontal="left" wrapText="1" indent="5" shrinkToFit="1"/>
    </xf>
    <xf numFmtId="0" fontId="2" fillId="0" borderId="31" xfId="134" applyNumberFormat="1" applyFont="1" applyFill="1" applyBorder="1" applyAlignment="1">
      <alignment horizontal="left" wrapText="1" indent="6" shrinkToFit="1"/>
    </xf>
    <xf numFmtId="3" fontId="2" fillId="0" borderId="46" xfId="0" applyNumberFormat="1" applyFont="1" applyFill="1" applyBorder="1" applyAlignment="1">
      <alignment wrapText="1"/>
    </xf>
    <xf numFmtId="0" fontId="1" fillId="0" borderId="23" xfId="82" applyFont="1" applyFill="1" applyBorder="1" applyAlignment="1"/>
    <xf numFmtId="0" fontId="1" fillId="0" borderId="36" xfId="82" applyFont="1" applyFill="1" applyBorder="1" applyAlignment="1"/>
    <xf numFmtId="164" fontId="5" fillId="0" borderId="31" xfId="0" applyNumberFormat="1" applyFont="1" applyFill="1" applyBorder="1" applyAlignment="1">
      <alignment horizontal="center" vertical="top" wrapText="1"/>
    </xf>
    <xf numFmtId="164" fontId="5" fillId="0" borderId="68" xfId="82" applyNumberFormat="1" applyFont="1" applyFill="1" applyBorder="1" applyAlignment="1">
      <alignment vertical="top" wrapText="1"/>
    </xf>
    <xf numFmtId="0" fontId="1" fillId="0" borderId="34" xfId="82" applyFont="1" applyFill="1" applyBorder="1" applyAlignment="1"/>
    <xf numFmtId="0" fontId="1" fillId="0" borderId="71" xfId="82" applyFont="1" applyFill="1" applyBorder="1" applyAlignment="1"/>
    <xf numFmtId="0" fontId="2" fillId="0" borderId="19" xfId="0" applyFont="1" applyFill="1" applyBorder="1" applyAlignment="1">
      <alignment horizontal="left" vertical="top" wrapText="1"/>
    </xf>
    <xf numFmtId="0" fontId="2" fillId="0" borderId="19" xfId="0" applyFont="1" applyFill="1" applyBorder="1" applyAlignment="1">
      <alignment horizontal="left" wrapText="1"/>
    </xf>
    <xf numFmtId="0" fontId="2" fillId="0" borderId="0" xfId="0" applyFont="1" applyFill="1" applyBorder="1" applyAlignment="1">
      <alignment horizontal="left" vertical="top" wrapText="1"/>
    </xf>
    <xf numFmtId="0" fontId="2" fillId="0" borderId="0" xfId="0" applyFont="1" applyFill="1" applyBorder="1" applyAlignment="1">
      <alignment horizontal="left" wrapText="1"/>
    </xf>
    <xf numFmtId="0" fontId="2" fillId="0" borderId="44" xfId="0" applyFont="1" applyFill="1" applyBorder="1" applyAlignment="1">
      <alignment horizontal="left" wrapText="1"/>
    </xf>
    <xf numFmtId="0" fontId="5" fillId="0" borderId="31" xfId="0" applyFont="1" applyFill="1" applyBorder="1" applyAlignment="1">
      <alignment vertical="center"/>
    </xf>
    <xf numFmtId="0" fontId="5" fillId="0" borderId="68" xfId="0" applyFont="1" applyFill="1" applyBorder="1" applyAlignment="1">
      <alignment horizontal="left" vertical="top" wrapText="1" indent="2"/>
    </xf>
    <xf numFmtId="0" fontId="2" fillId="0" borderId="31" xfId="0" applyFont="1" applyFill="1" applyBorder="1" applyAlignment="1">
      <alignment horizontal="left" vertical="top" wrapText="1" indent="3"/>
    </xf>
    <xf numFmtId="0" fontId="2" fillId="0" borderId="41" xfId="0" applyFont="1" applyFill="1" applyBorder="1" applyAlignment="1">
      <alignment horizontal="left" vertical="top" wrapText="1" indent="4"/>
    </xf>
    <xf numFmtId="3" fontId="2" fillId="0" borderId="72" xfId="0" applyNumberFormat="1" applyFont="1" applyFill="1" applyBorder="1" applyAlignment="1">
      <alignment wrapText="1"/>
    </xf>
    <xf numFmtId="164" fontId="2" fillId="0" borderId="19" xfId="0" applyNumberFormat="1" applyFont="1" applyBorder="1" applyAlignment="1">
      <alignment horizontal="left" wrapText="1"/>
    </xf>
    <xf numFmtId="164" fontId="2" fillId="0" borderId="0" xfId="0" applyNumberFormat="1" applyFont="1" applyBorder="1" applyAlignment="1">
      <alignment horizontal="left" wrapText="1"/>
    </xf>
    <xf numFmtId="164" fontId="2" fillId="0" borderId="44" xfId="0" applyNumberFormat="1" applyFont="1" applyBorder="1" applyAlignment="1">
      <alignment horizontal="left" wrapText="1"/>
    </xf>
    <xf numFmtId="0" fontId="2" fillId="0" borderId="31" xfId="0" applyFont="1" applyFill="1" applyBorder="1" applyAlignment="1">
      <alignment horizontal="left" vertical="top" wrapText="1" indent="4"/>
    </xf>
    <xf numFmtId="0" fontId="2" fillId="0" borderId="41" xfId="0" applyFont="1" applyFill="1" applyBorder="1" applyAlignment="1">
      <alignment horizontal="left" vertical="top" wrapText="1" indent="5"/>
    </xf>
    <xf numFmtId="0" fontId="1" fillId="0" borderId="36" xfId="82" applyFont="1" applyBorder="1" applyAlignment="1"/>
    <xf numFmtId="164" fontId="70" fillId="49" borderId="31" xfId="82" applyNumberFormat="1" applyFont="1" applyFill="1" applyBorder="1" applyAlignment="1">
      <alignment vertical="top" wrapText="1"/>
    </xf>
    <xf numFmtId="0" fontId="1" fillId="49" borderId="23" xfId="82" applyFont="1" applyFill="1" applyBorder="1" applyAlignment="1"/>
    <xf numFmtId="0" fontId="1" fillId="49" borderId="36" xfId="82" applyFont="1" applyFill="1" applyBorder="1" applyAlignment="1"/>
    <xf numFmtId="164" fontId="5" fillId="49" borderId="68" xfId="82" applyNumberFormat="1" applyFont="1" applyFill="1" applyBorder="1" applyAlignment="1">
      <alignment vertical="top" wrapText="1"/>
    </xf>
    <xf numFmtId="0" fontId="1" fillId="49" borderId="34" xfId="82" applyFont="1" applyFill="1" applyBorder="1" applyAlignment="1"/>
    <xf numFmtId="0" fontId="1" fillId="49" borderId="71" xfId="82" applyFont="1" applyFill="1" applyBorder="1" applyAlignment="1"/>
    <xf numFmtId="0" fontId="2" fillId="0" borderId="31" xfId="0" applyFont="1" applyBorder="1" applyAlignment="1">
      <alignment horizontal="left" vertical="top" wrapText="1" indent="5"/>
    </xf>
    <xf numFmtId="0" fontId="2" fillId="0" borderId="41" xfId="79" applyFont="1" applyFill="1" applyBorder="1" applyAlignment="1">
      <alignment horizontal="left" vertical="top" wrapText="1" indent="5"/>
    </xf>
    <xf numFmtId="164" fontId="2" fillId="0" borderId="46" xfId="82" applyNumberFormat="1" applyFont="1" applyBorder="1" applyAlignment="1">
      <alignment wrapText="1"/>
    </xf>
    <xf numFmtId="164" fontId="5" fillId="0" borderId="31" xfId="0" applyNumberFormat="1" applyFont="1" applyBorder="1" applyAlignment="1">
      <alignment horizontal="left" vertical="top" wrapText="1" indent="1"/>
    </xf>
    <xf numFmtId="0" fontId="1" fillId="0" borderId="24" xfId="82" applyFont="1" applyBorder="1" applyAlignment="1"/>
    <xf numFmtId="0" fontId="5" fillId="0" borderId="0" xfId="82" applyFont="1" applyFill="1" applyBorder="1" applyAlignment="1">
      <alignment vertical="center"/>
    </xf>
    <xf numFmtId="3" fontId="2" fillId="0" borderId="71" xfId="0" applyNumberFormat="1" applyFont="1" applyFill="1" applyBorder="1" applyAlignment="1">
      <alignment wrapText="1"/>
    </xf>
    <xf numFmtId="3" fontId="5" fillId="0" borderId="34" xfId="0" applyNumberFormat="1" applyFont="1" applyFill="1" applyBorder="1" applyAlignment="1">
      <alignment vertical="top" wrapText="1"/>
    </xf>
    <xf numFmtId="3" fontId="2" fillId="0" borderId="71" xfId="0" applyNumberFormat="1" applyFont="1" applyFill="1" applyBorder="1" applyAlignment="1">
      <alignment vertical="top" wrapText="1"/>
    </xf>
    <xf numFmtId="3" fontId="2" fillId="0" borderId="23" xfId="0" applyNumberFormat="1" applyFont="1" applyFill="1" applyBorder="1" applyAlignment="1">
      <alignment vertical="top" wrapText="1"/>
    </xf>
    <xf numFmtId="3" fontId="2" fillId="0" borderId="36" xfId="0" applyNumberFormat="1" applyFont="1" applyFill="1" applyBorder="1" applyAlignment="1">
      <alignment vertical="top" wrapText="1"/>
    </xf>
    <xf numFmtId="164" fontId="2" fillId="0" borderId="36" xfId="82" applyNumberFormat="1" applyFont="1" applyBorder="1" applyAlignment="1">
      <alignment vertical="top" wrapText="1"/>
    </xf>
    <xf numFmtId="3" fontId="5" fillId="0" borderId="36" xfId="0" applyNumberFormat="1" applyFont="1" applyFill="1" applyBorder="1" applyAlignment="1">
      <alignment vertical="top" wrapText="1"/>
    </xf>
    <xf numFmtId="3" fontId="2" fillId="0" borderId="36" xfId="0" applyNumberFormat="1" applyFont="1" applyBorder="1" applyAlignment="1">
      <alignment vertical="top" wrapText="1"/>
    </xf>
    <xf numFmtId="3" fontId="2" fillId="0" borderId="27" xfId="0" applyNumberFormat="1" applyFont="1" applyFill="1" applyBorder="1" applyAlignment="1">
      <alignment vertical="top" wrapText="1"/>
    </xf>
    <xf numFmtId="3" fontId="2" fillId="0" borderId="72" xfId="0" applyNumberFormat="1" applyFont="1" applyBorder="1" applyAlignment="1">
      <alignment vertical="top" wrapText="1"/>
    </xf>
    <xf numFmtId="164" fontId="5" fillId="0" borderId="71" xfId="82" applyNumberFormat="1" applyFont="1" applyBorder="1" applyAlignment="1">
      <alignment vertical="top" wrapText="1"/>
    </xf>
    <xf numFmtId="164" fontId="5" fillId="0" borderId="36" xfId="82" applyNumberFormat="1" applyFont="1" applyBorder="1" applyAlignment="1">
      <alignment vertical="top" wrapText="1"/>
    </xf>
    <xf numFmtId="0" fontId="2" fillId="0" borderId="41" xfId="134" applyNumberFormat="1" applyFont="1" applyBorder="1" applyAlignment="1">
      <alignment horizontal="left" wrapText="1" indent="5" shrinkToFit="1"/>
    </xf>
    <xf numFmtId="3" fontId="2" fillId="0" borderId="25" xfId="0" applyNumberFormat="1" applyFont="1" applyBorder="1" applyAlignment="1">
      <alignment wrapText="1"/>
    </xf>
    <xf numFmtId="0" fontId="2" fillId="0" borderId="41" xfId="120" quotePrefix="1" applyFont="1" applyBorder="1" applyAlignment="1">
      <alignment horizontal="left" vertical="center" wrapText="1" indent="5" shrinkToFit="1"/>
    </xf>
    <xf numFmtId="3" fontId="2" fillId="0" borderId="25" xfId="0" applyNumberFormat="1" applyFont="1" applyFill="1" applyBorder="1" applyAlignment="1">
      <alignment vertical="top" wrapText="1"/>
    </xf>
    <xf numFmtId="164" fontId="2" fillId="0" borderId="46" xfId="82" applyNumberFormat="1" applyFont="1" applyBorder="1" applyAlignment="1">
      <alignment vertical="top" wrapText="1"/>
    </xf>
    <xf numFmtId="164" fontId="5" fillId="49" borderId="31" xfId="0" applyNumberFormat="1" applyFont="1" applyFill="1" applyBorder="1" applyAlignment="1">
      <alignment horizontal="center" wrapText="1"/>
    </xf>
    <xf numFmtId="164" fontId="2" fillId="0" borderId="23" xfId="0" applyNumberFormat="1" applyFont="1" applyBorder="1" applyAlignment="1"/>
    <xf numFmtId="164" fontId="2" fillId="0" borderId="36" xfId="0" applyNumberFormat="1" applyFont="1" applyBorder="1" applyAlignment="1"/>
    <xf numFmtId="164" fontId="5" fillId="0" borderId="36" xfId="0" applyNumberFormat="1" applyFont="1" applyBorder="1" applyAlignment="1"/>
    <xf numFmtId="0" fontId="5" fillId="0" borderId="13" xfId="0" applyFont="1" applyBorder="1" applyAlignment="1">
      <alignment horizontal="left" vertical="top" wrapText="1" indent="2"/>
    </xf>
    <xf numFmtId="0" fontId="2" fillId="0" borderId="13" xfId="118" quotePrefix="1" applyFont="1" applyBorder="1" applyAlignment="1">
      <alignment horizontal="left" vertical="center" wrapText="1" indent="3" shrinkToFit="1"/>
    </xf>
    <xf numFmtId="166" fontId="62" fillId="0" borderId="27" xfId="0" applyNumberFormat="1" applyFont="1" applyFill="1" applyBorder="1" applyAlignment="1">
      <alignment wrapText="1"/>
    </xf>
    <xf numFmtId="164" fontId="2" fillId="0" borderId="72" xfId="0" applyNumberFormat="1" applyFont="1" applyBorder="1" applyAlignment="1"/>
    <xf numFmtId="3" fontId="5" fillId="0" borderId="36" xfId="0" applyNumberFormat="1" applyFont="1" applyBorder="1" applyAlignment="1"/>
    <xf numFmtId="3" fontId="2" fillId="0" borderId="36" xfId="0" applyNumberFormat="1" applyFont="1" applyBorder="1" applyAlignment="1"/>
    <xf numFmtId="164" fontId="2" fillId="0" borderId="31" xfId="0" applyNumberFormat="1" applyFont="1" applyBorder="1" applyAlignment="1">
      <alignment wrapText="1"/>
    </xf>
    <xf numFmtId="164" fontId="2" fillId="0" borderId="27" xfId="0" applyNumberFormat="1" applyFont="1" applyBorder="1" applyAlignment="1"/>
    <xf numFmtId="0" fontId="52" fillId="0" borderId="19" xfId="82" applyFont="1" applyFill="1" applyBorder="1" applyAlignment="1">
      <alignment horizontal="left" vertical="center" wrapText="1"/>
    </xf>
    <xf numFmtId="0" fontId="2" fillId="0" borderId="82" xfId="120" quotePrefix="1" applyBorder="1" applyAlignment="1">
      <alignment horizontal="left" vertical="center" wrapText="1" indent="5" shrinkToFit="1"/>
    </xf>
    <xf numFmtId="3" fontId="42" fillId="0" borderId="83" xfId="129" applyNumberFormat="1" applyBorder="1">
      <alignment horizontal="right" wrapText="1" shrinkToFit="1"/>
    </xf>
    <xf numFmtId="3" fontId="2" fillId="0" borderId="110" xfId="0" applyNumberFormat="1" applyFont="1" applyFill="1" applyBorder="1" applyAlignment="1"/>
    <xf numFmtId="0" fontId="2" fillId="0" borderId="111" xfId="120" quotePrefix="1" applyBorder="1" applyAlignment="1">
      <alignment horizontal="left" vertical="center" wrapText="1" indent="5" shrinkToFit="1"/>
    </xf>
    <xf numFmtId="3" fontId="42" fillId="0" borderId="112" xfId="129" applyNumberFormat="1" applyBorder="1">
      <alignment horizontal="right" wrapText="1" shrinkToFit="1"/>
    </xf>
    <xf numFmtId="3" fontId="2" fillId="0" borderId="113" xfId="0" applyNumberFormat="1" applyFont="1" applyFill="1" applyBorder="1" applyAlignment="1"/>
    <xf numFmtId="0" fontId="2" fillId="0" borderId="14" xfId="120" applyFont="1" applyBorder="1" applyAlignment="1">
      <alignment horizontal="left" vertical="center" wrapText="1" indent="5" shrinkToFit="1"/>
    </xf>
    <xf numFmtId="0" fontId="5" fillId="53" borderId="0" xfId="57" applyFont="1" applyFill="1" applyBorder="1" applyAlignment="1">
      <alignment horizontal="center" vertical="top"/>
    </xf>
    <xf numFmtId="0" fontId="6" fillId="0" borderId="23" xfId="0" applyFont="1" applyFill="1" applyBorder="1" applyAlignment="1">
      <alignment vertical="top" wrapText="1"/>
    </xf>
    <xf numFmtId="0" fontId="6" fillId="0" borderId="55" xfId="0" applyFont="1" applyFill="1" applyBorder="1" applyAlignment="1">
      <alignment vertical="top" wrapText="1"/>
    </xf>
    <xf numFmtId="164" fontId="5" fillId="0" borderId="55" xfId="84" applyNumberFormat="1" applyFont="1" applyFill="1" applyBorder="1" applyAlignment="1">
      <alignment wrapText="1"/>
    </xf>
    <xf numFmtId="3" fontId="61" fillId="0" borderId="13" xfId="134" applyNumberFormat="1" applyFont="1" applyFill="1" applyBorder="1" applyAlignment="1">
      <alignment horizontal="left" vertical="top" wrapText="1" shrinkToFit="1"/>
    </xf>
    <xf numFmtId="3" fontId="61" fillId="0" borderId="24" xfId="134" applyNumberFormat="1" applyFont="1" applyFill="1" applyBorder="1" applyAlignment="1">
      <alignment horizontal="left" vertical="top" wrapText="1" shrinkToFit="1"/>
    </xf>
    <xf numFmtId="164" fontId="2" fillId="0" borderId="13" xfId="83" applyNumberFormat="1" applyFont="1" applyFill="1" applyBorder="1" applyAlignment="1">
      <alignment horizontal="left" wrapText="1"/>
    </xf>
    <xf numFmtId="0" fontId="2" fillId="0" borderId="13" xfId="118" quotePrefix="1" applyFont="1" applyFill="1" applyBorder="1" applyAlignment="1">
      <alignment horizontal="left" vertical="center" wrapText="1" indent="4" shrinkToFit="1"/>
    </xf>
    <xf numFmtId="164" fontId="5" fillId="0" borderId="24" xfId="82" applyNumberFormat="1" applyFont="1" applyFill="1" applyBorder="1" applyAlignment="1"/>
    <xf numFmtId="0" fontId="2" fillId="0" borderId="13" xfId="120" quotePrefix="1" applyFont="1" applyFill="1" applyBorder="1" applyAlignment="1">
      <alignment horizontal="left" vertical="center" wrapText="1" indent="5" shrinkToFit="1"/>
    </xf>
    <xf numFmtId="0" fontId="2" fillId="0" borderId="13" xfId="134" applyNumberFormat="1" applyFont="1" applyFill="1" applyBorder="1" applyAlignment="1">
      <alignment horizontal="left" wrapText="1" indent="3" shrinkToFit="1"/>
    </xf>
    <xf numFmtId="0" fontId="2" fillId="0" borderId="13" xfId="134" applyNumberFormat="1" applyFont="1" applyFill="1" applyBorder="1" applyAlignment="1">
      <alignment horizontal="left" wrapText="1" indent="4" shrinkToFit="1"/>
    </xf>
    <xf numFmtId="0" fontId="2" fillId="0" borderId="13" xfId="134" applyNumberFormat="1" applyFont="1" applyFill="1" applyBorder="1" applyAlignment="1">
      <alignment horizontal="left" wrapText="1" indent="5" shrinkToFit="1"/>
    </xf>
    <xf numFmtId="0" fontId="2" fillId="0" borderId="13" xfId="134" applyNumberFormat="1" applyFont="1" applyFill="1" applyBorder="1" applyAlignment="1">
      <alignment horizontal="left" wrapText="1" indent="6" shrinkToFit="1"/>
    </xf>
    <xf numFmtId="0" fontId="2" fillId="0" borderId="13" xfId="134" applyNumberFormat="1" applyFont="1" applyFill="1" applyBorder="1" applyAlignment="1">
      <alignment horizontal="left" wrapText="1" indent="7" shrinkToFit="1"/>
    </xf>
    <xf numFmtId="0" fontId="2" fillId="0" borderId="13" xfId="116" quotePrefix="1" applyFont="1" applyFill="1" applyBorder="1" applyAlignment="1">
      <alignment horizontal="left" wrapText="1" indent="3" shrinkToFit="1"/>
    </xf>
    <xf numFmtId="164" fontId="2" fillId="0" borderId="36" xfId="82" applyNumberFormat="1" applyFont="1" applyFill="1" applyBorder="1" applyAlignment="1"/>
    <xf numFmtId="0" fontId="2" fillId="0" borderId="13" xfId="120" quotePrefix="1" applyFont="1" applyFill="1" applyBorder="1" applyAlignment="1">
      <alignment horizontal="left" vertical="center" wrapText="1" indent="6" shrinkToFit="1"/>
    </xf>
    <xf numFmtId="0" fontId="2" fillId="0" borderId="114" xfId="134" applyNumberFormat="1" applyFont="1" applyBorder="1" applyAlignment="1">
      <alignment horizontal="left" wrapText="1" indent="6" shrinkToFit="1"/>
    </xf>
    <xf numFmtId="3" fontId="2" fillId="0" borderId="115" xfId="0" applyNumberFormat="1" applyFont="1" applyFill="1" applyBorder="1" applyAlignment="1"/>
    <xf numFmtId="164" fontId="2" fillId="0" borderId="116" xfId="82" applyNumberFormat="1" applyFont="1" applyBorder="1" applyAlignment="1"/>
    <xf numFmtId="0" fontId="2" fillId="0" borderId="82" xfId="134" applyNumberFormat="1" applyFont="1" applyBorder="1" applyAlignment="1">
      <alignment horizontal="left" wrapText="1" indent="6" shrinkToFit="1"/>
    </xf>
    <xf numFmtId="164" fontId="2" fillId="0" borderId="110" xfId="82" applyNumberFormat="1" applyFont="1" applyBorder="1" applyAlignment="1"/>
    <xf numFmtId="0" fontId="2" fillId="0" borderId="111" xfId="134" applyNumberFormat="1" applyFont="1" applyBorder="1" applyAlignment="1">
      <alignment horizontal="left" wrapText="1" indent="6" shrinkToFit="1"/>
    </xf>
    <xf numFmtId="3" fontId="2" fillId="0" borderId="112" xfId="0" applyNumberFormat="1" applyFont="1" applyFill="1" applyBorder="1" applyAlignment="1"/>
    <xf numFmtId="164" fontId="2" fillId="0" borderId="113" xfId="82" applyNumberFormat="1" applyFont="1" applyBorder="1" applyAlignment="1"/>
    <xf numFmtId="164" fontId="2" fillId="0" borderId="99" xfId="80" applyNumberFormat="1" applyFont="1" applyFill="1" applyBorder="1" applyAlignment="1">
      <alignment horizontal="right" wrapText="1"/>
    </xf>
    <xf numFmtId="0" fontId="2" fillId="0" borderId="29" xfId="134" applyNumberFormat="1" applyFont="1" applyBorder="1" applyAlignment="1">
      <alignment horizontal="left" wrapText="1" indent="3" shrinkToFit="1"/>
    </xf>
    <xf numFmtId="164" fontId="2" fillId="0" borderId="30" xfId="82" applyNumberFormat="1" applyFont="1" applyBorder="1" applyAlignment="1"/>
    <xf numFmtId="3" fontId="2" fillId="0" borderId="0" xfId="0" applyNumberFormat="1" applyFont="1" applyAlignment="1">
      <alignment horizontal="center"/>
    </xf>
    <xf numFmtId="0" fontId="2" fillId="0" borderId="31" xfId="134" applyNumberFormat="1" applyFont="1" applyFill="1" applyBorder="1" applyAlignment="1">
      <alignment horizontal="left" wrapText="1" indent="3" shrinkToFit="1"/>
    </xf>
    <xf numFmtId="0" fontId="2" fillId="0" borderId="31" xfId="134" applyNumberFormat="1" applyFont="1" applyFill="1" applyBorder="1" applyAlignment="1">
      <alignment horizontal="left" wrapText="1" shrinkToFit="1"/>
    </xf>
    <xf numFmtId="0" fontId="2" fillId="0" borderId="31" xfId="134" applyNumberFormat="1" applyFont="1" applyFill="1" applyBorder="1" applyAlignment="1">
      <alignment horizontal="left" wrapText="1" indent="2" shrinkToFit="1"/>
    </xf>
    <xf numFmtId="0" fontId="2" fillId="0" borderId="28" xfId="0" applyFont="1" applyBorder="1" applyAlignment="1">
      <alignment horizontal="right" vertical="center" wrapText="1"/>
    </xf>
    <xf numFmtId="3" fontId="2" fillId="0" borderId="0" xfId="0" applyNumberFormat="1" applyFont="1" applyAlignment="1">
      <alignment vertical="top"/>
    </xf>
    <xf numFmtId="164" fontId="2" fillId="0" borderId="0" xfId="82" applyNumberFormat="1" applyFont="1"/>
    <xf numFmtId="164" fontId="55" fillId="0" borderId="13" xfId="82" applyNumberFormat="1" applyFont="1" applyFill="1" applyBorder="1" applyAlignment="1">
      <alignment vertical="center" wrapText="1"/>
    </xf>
    <xf numFmtId="0" fontId="55" fillId="0" borderId="23" xfId="57" applyFont="1" applyFill="1" applyBorder="1" applyAlignment="1">
      <alignment vertical="center"/>
    </xf>
    <xf numFmtId="164" fontId="55" fillId="0" borderId="24" xfId="82" applyNumberFormat="1" applyFont="1" applyBorder="1" applyAlignment="1">
      <alignment horizontal="right" vertical="center"/>
    </xf>
    <xf numFmtId="0" fontId="55" fillId="0" borderId="13" xfId="114" quotePrefix="1" applyFont="1" applyFill="1" applyBorder="1" applyAlignment="1">
      <alignment horizontal="left" vertical="center" wrapText="1" indent="2" shrinkToFit="1"/>
    </xf>
    <xf numFmtId="3" fontId="37" fillId="0" borderId="23" xfId="134" applyNumberFormat="1" applyFont="1" applyFill="1" applyBorder="1" applyAlignment="1">
      <alignment horizontal="right" wrapText="1" indent="1" shrinkToFit="1"/>
    </xf>
    <xf numFmtId="0" fontId="53" fillId="0" borderId="13" xfId="116" quotePrefix="1" applyFont="1" applyFill="1" applyBorder="1" applyAlignment="1">
      <alignment horizontal="left" wrapText="1" indent="3" shrinkToFit="1"/>
    </xf>
    <xf numFmtId="164" fontId="53" fillId="0" borderId="24" xfId="82" applyNumberFormat="1" applyFont="1" applyBorder="1" applyAlignment="1">
      <alignment horizontal="right" vertical="center"/>
    </xf>
    <xf numFmtId="0" fontId="53" fillId="0" borderId="13" xfId="118" quotePrefix="1" applyFont="1" applyFill="1" applyBorder="1" applyAlignment="1">
      <alignment horizontal="left" vertical="center" wrapText="1" indent="4" shrinkToFit="1"/>
    </xf>
    <xf numFmtId="0" fontId="55" fillId="0" borderId="13" xfId="116" quotePrefix="1" applyFont="1" applyFill="1" applyBorder="1" applyAlignment="1">
      <alignment horizontal="left" vertical="center" wrapText="1" indent="3" shrinkToFit="1"/>
    </xf>
    <xf numFmtId="0" fontId="53" fillId="0" borderId="13" xfId="116" quotePrefix="1" applyFont="1" applyFill="1" applyBorder="1" applyAlignment="1">
      <alignment horizontal="left" vertical="center" wrapText="1" indent="3" shrinkToFit="1"/>
    </xf>
    <xf numFmtId="0" fontId="6" fillId="0" borderId="13" xfId="82" applyFont="1" applyFill="1" applyBorder="1" applyAlignment="1">
      <alignment horizontal="left" vertical="top" wrapText="1"/>
    </xf>
    <xf numFmtId="0" fontId="6" fillId="0" borderId="23" xfId="82" applyFont="1" applyFill="1" applyBorder="1" applyAlignment="1">
      <alignment horizontal="left" wrapText="1"/>
    </xf>
    <xf numFmtId="0" fontId="6" fillId="0" borderId="24" xfId="82" applyFont="1" applyFill="1" applyBorder="1" applyAlignment="1">
      <alignment horizontal="left" wrapText="1"/>
    </xf>
    <xf numFmtId="164" fontId="55" fillId="0" borderId="23" xfId="82" applyNumberFormat="1" applyFont="1" applyFill="1" applyBorder="1" applyAlignment="1">
      <alignment horizontal="right" vertical="center"/>
    </xf>
    <xf numFmtId="164" fontId="53" fillId="0" borderId="23" xfId="82" applyNumberFormat="1" applyFont="1" applyFill="1" applyBorder="1" applyAlignment="1">
      <alignment horizontal="right" vertical="center"/>
    </xf>
    <xf numFmtId="0" fontId="6" fillId="0" borderId="29" xfId="82" applyFont="1" applyFill="1" applyBorder="1" applyAlignment="1">
      <alignment horizontal="left" vertical="top" wrapText="1"/>
    </xf>
    <xf numFmtId="0" fontId="6" fillId="0" borderId="27" xfId="82" applyFont="1" applyFill="1" applyBorder="1" applyAlignment="1">
      <alignment horizontal="left" wrapText="1"/>
    </xf>
    <xf numFmtId="0" fontId="6" fillId="0" borderId="30" xfId="82" applyFont="1" applyFill="1" applyBorder="1" applyAlignment="1">
      <alignment horizontal="left" wrapText="1"/>
    </xf>
    <xf numFmtId="170" fontId="2" fillId="0" borderId="117" xfId="120" applyNumberFormat="1" applyBorder="1" applyAlignment="1" applyProtection="1">
      <alignment horizontal="left" vertical="center" wrapText="1" indent="4" shrinkToFit="1"/>
    </xf>
    <xf numFmtId="171" fontId="42" fillId="0" borderId="118" xfId="129" applyNumberFormat="1" applyBorder="1" applyProtection="1">
      <alignment horizontal="right" wrapText="1" shrinkToFit="1"/>
    </xf>
    <xf numFmtId="171" fontId="93" fillId="0" borderId="119" xfId="57" applyNumberFormat="1" applyFont="1" applyBorder="1" applyAlignment="1">
      <alignment horizontal="right" vertical="center"/>
    </xf>
    <xf numFmtId="0" fontId="5" fillId="0" borderId="68" xfId="79" applyFont="1" applyFill="1" applyBorder="1" applyAlignment="1">
      <alignment horizontal="left" vertical="top" wrapText="1" indent="3"/>
    </xf>
    <xf numFmtId="164" fontId="2" fillId="0" borderId="40" xfId="83" applyNumberFormat="1" applyFont="1" applyFill="1" applyBorder="1" applyAlignment="1">
      <alignment horizontal="right" wrapText="1"/>
    </xf>
    <xf numFmtId="0" fontId="2" fillId="0" borderId="13" xfId="85" applyFont="1" applyBorder="1" applyAlignment="1">
      <alignment horizontal="left" wrapText="1" indent="7"/>
    </xf>
    <xf numFmtId="0" fontId="2" fillId="0" borderId="13" xfId="120" quotePrefix="1" applyBorder="1" applyAlignment="1">
      <alignment wrapText="1" shrinkToFit="1"/>
    </xf>
    <xf numFmtId="49" fontId="57" fillId="0" borderId="20" xfId="82" applyNumberFormat="1" applyFont="1" applyFill="1" applyBorder="1" applyAlignment="1">
      <alignment vertical="center" wrapText="1"/>
    </xf>
    <xf numFmtId="164" fontId="53" fillId="0" borderId="22" xfId="82" applyNumberFormat="1" applyFont="1" applyFill="1" applyBorder="1" applyAlignment="1">
      <alignment wrapText="1"/>
    </xf>
    <xf numFmtId="164" fontId="53" fillId="0" borderId="13" xfId="82" applyNumberFormat="1" applyFont="1" applyFill="1" applyBorder="1" applyAlignment="1">
      <alignment wrapText="1"/>
    </xf>
    <xf numFmtId="164" fontId="53" fillId="0" borderId="23" xfId="82" applyNumberFormat="1" applyFont="1" applyFill="1" applyBorder="1" applyAlignment="1">
      <alignment horizontal="right" wrapText="1"/>
    </xf>
    <xf numFmtId="164" fontId="53" fillId="0" borderId="24" xfId="82" applyNumberFormat="1" applyFont="1" applyFill="1" applyBorder="1" applyAlignment="1">
      <alignment wrapText="1"/>
    </xf>
    <xf numFmtId="164" fontId="53" fillId="0" borderId="23" xfId="84" applyNumberFormat="1" applyFont="1" applyFill="1" applyBorder="1" applyAlignment="1">
      <alignment vertical="center" wrapText="1"/>
    </xf>
    <xf numFmtId="164" fontId="53" fillId="0" borderId="27" xfId="82" applyNumberFormat="1" applyFont="1" applyBorder="1" applyAlignment="1">
      <alignment horizontal="right"/>
    </xf>
    <xf numFmtId="164" fontId="53" fillId="0" borderId="30" xfId="82" applyNumberFormat="1" applyFont="1" applyBorder="1" applyAlignment="1">
      <alignment horizontal="right"/>
    </xf>
    <xf numFmtId="164" fontId="55" fillId="0" borderId="13" xfId="82" applyNumberFormat="1" applyFont="1" applyFill="1" applyBorder="1" applyAlignment="1">
      <alignment wrapText="1"/>
    </xf>
    <xf numFmtId="164" fontId="57" fillId="0" borderId="20" xfId="82" applyNumberFormat="1" applyFont="1" applyFill="1" applyBorder="1" applyAlignment="1">
      <alignment vertical="center" wrapText="1"/>
    </xf>
    <xf numFmtId="164" fontId="53" fillId="0" borderId="22" xfId="82" applyNumberFormat="1" applyFont="1" applyFill="1" applyBorder="1" applyAlignment="1">
      <alignment vertical="center" wrapText="1"/>
    </xf>
    <xf numFmtId="164" fontId="53" fillId="0" borderId="33" xfId="82" applyNumberFormat="1" applyFont="1" applyFill="1" applyBorder="1" applyAlignment="1">
      <alignment wrapText="1"/>
    </xf>
    <xf numFmtId="0" fontId="55" fillId="0" borderId="34" xfId="57" applyFont="1" applyFill="1" applyBorder="1" applyAlignment="1">
      <alignment vertical="center"/>
    </xf>
    <xf numFmtId="164" fontId="53" fillId="0" borderId="35" xfId="82" applyNumberFormat="1" applyFont="1" applyFill="1" applyBorder="1" applyAlignment="1">
      <alignment wrapText="1"/>
    </xf>
    <xf numFmtId="164" fontId="55" fillId="0" borderId="23" xfId="82" applyNumberFormat="1" applyFont="1" applyBorder="1" applyAlignment="1">
      <alignment horizontal="right" vertical="center"/>
    </xf>
    <xf numFmtId="164" fontId="53" fillId="0" borderId="23" xfId="82" applyNumberFormat="1" applyFont="1" applyBorder="1" applyAlignment="1">
      <alignment horizontal="right" vertical="center"/>
    </xf>
    <xf numFmtId="0" fontId="1" fillId="0" borderId="51" xfId="82" applyFont="1" applyBorder="1"/>
    <xf numFmtId="0" fontId="1" fillId="0" borderId="65" xfId="82" applyFont="1" applyBorder="1"/>
    <xf numFmtId="0" fontId="1" fillId="0" borderId="66" xfId="82" applyFont="1" applyBorder="1"/>
    <xf numFmtId="0" fontId="67" fillId="49" borderId="13" xfId="136" applyNumberFormat="1" applyFont="1" applyFill="1" applyBorder="1" applyAlignment="1">
      <alignment horizontal="center" vertical="center" wrapText="1" shrinkToFit="1"/>
    </xf>
    <xf numFmtId="3" fontId="67" fillId="49" borderId="34" xfId="136" applyNumberFormat="1" applyFont="1" applyFill="1" applyBorder="1" applyAlignment="1">
      <alignment horizontal="left" wrapText="1" shrinkToFit="1"/>
    </xf>
    <xf numFmtId="3" fontId="53" fillId="49" borderId="24" xfId="80" applyNumberFormat="1" applyFont="1" applyFill="1" applyBorder="1" applyAlignment="1"/>
    <xf numFmtId="0" fontId="75" fillId="49" borderId="13" xfId="136" applyNumberFormat="1" applyFont="1" applyFill="1" applyBorder="1" applyAlignment="1">
      <alignment vertical="center" wrapText="1" shrinkToFit="1"/>
    </xf>
    <xf numFmtId="3" fontId="75" fillId="49" borderId="34" xfId="136" applyNumberFormat="1" applyFont="1" applyFill="1" applyBorder="1" applyAlignment="1">
      <alignment horizontal="left" wrapText="1" shrinkToFit="1"/>
    </xf>
    <xf numFmtId="0" fontId="53" fillId="0" borderId="29" xfId="118" quotePrefix="1" applyFont="1" applyBorder="1" applyAlignment="1">
      <alignment horizontal="left" vertical="center" wrapText="1" indent="4" shrinkToFit="1"/>
    </xf>
    <xf numFmtId="164" fontId="55" fillId="0" borderId="27" xfId="82" applyNumberFormat="1" applyFont="1" applyBorder="1" applyAlignment="1">
      <alignment horizontal="right" vertical="center"/>
    </xf>
    <xf numFmtId="164" fontId="55" fillId="0" borderId="30" xfId="82" applyNumberFormat="1" applyFont="1" applyBorder="1" applyAlignment="1">
      <alignment horizontal="right" vertical="center"/>
    </xf>
    <xf numFmtId="164" fontId="53" fillId="0" borderId="27" xfId="82" applyNumberFormat="1" applyFont="1" applyBorder="1" applyAlignment="1">
      <alignment horizontal="right" vertical="center"/>
    </xf>
    <xf numFmtId="164" fontId="56" fillId="0" borderId="13" xfId="82" applyNumberFormat="1" applyFont="1" applyFill="1" applyBorder="1" applyAlignment="1">
      <alignment wrapText="1"/>
    </xf>
    <xf numFmtId="0" fontId="1" fillId="0" borderId="13" xfId="82" applyFont="1" applyBorder="1"/>
    <xf numFmtId="0" fontId="1" fillId="0" borderId="23" xfId="82" applyFont="1" applyBorder="1"/>
    <xf numFmtId="0" fontId="1" fillId="0" borderId="24" xfId="82" applyFont="1" applyBorder="1"/>
    <xf numFmtId="164" fontId="55" fillId="0" borderId="23" xfId="82" applyNumberFormat="1" applyFont="1" applyBorder="1" applyAlignment="1">
      <alignment horizontal="right"/>
    </xf>
    <xf numFmtId="164" fontId="55" fillId="0" borderId="24" xfId="82" applyNumberFormat="1" applyFont="1" applyBorder="1" applyAlignment="1">
      <alignment horizontal="right"/>
    </xf>
    <xf numFmtId="164" fontId="53" fillId="0" borderId="23" xfId="82" applyNumberFormat="1" applyFont="1" applyBorder="1" applyAlignment="1">
      <alignment horizontal="right"/>
    </xf>
    <xf numFmtId="164" fontId="53" fillId="0" borderId="24" xfId="82" applyNumberFormat="1" applyFont="1" applyBorder="1" applyAlignment="1">
      <alignment horizontal="right"/>
    </xf>
    <xf numFmtId="0" fontId="53" fillId="0" borderId="29" xfId="0" applyNumberFormat="1" applyFont="1" applyFill="1" applyBorder="1" applyAlignment="1">
      <alignment vertical="top" wrapText="1"/>
    </xf>
    <xf numFmtId="164" fontId="56" fillId="0" borderId="33" xfId="82" applyNumberFormat="1" applyFont="1" applyFill="1" applyBorder="1" applyAlignment="1">
      <alignment wrapText="1"/>
    </xf>
    <xf numFmtId="164" fontId="53" fillId="0" borderId="13" xfId="82" applyNumberFormat="1" applyFont="1" applyFill="1" applyBorder="1" applyAlignment="1">
      <alignment vertical="center" wrapText="1"/>
    </xf>
    <xf numFmtId="164" fontId="53" fillId="0" borderId="24" xfId="82" applyNumberFormat="1" applyFont="1" applyFill="1" applyBorder="1" applyAlignment="1">
      <alignment vertical="center" wrapText="1"/>
    </xf>
    <xf numFmtId="3" fontId="67" fillId="49" borderId="23" xfId="136" applyNumberFormat="1" applyFont="1" applyFill="1" applyBorder="1" applyAlignment="1">
      <alignment horizontal="left" wrapText="1" shrinkToFit="1"/>
    </xf>
    <xf numFmtId="3" fontId="75" fillId="49" borderId="23" xfId="136" applyNumberFormat="1" applyFont="1" applyFill="1" applyBorder="1" applyAlignment="1">
      <alignment horizontal="left" wrapText="1" shrinkToFit="1"/>
    </xf>
    <xf numFmtId="0" fontId="55" fillId="0" borderId="13" xfId="79" applyNumberFormat="1" applyFont="1" applyFill="1" applyBorder="1" applyAlignment="1">
      <alignment vertical="top" wrapText="1"/>
    </xf>
    <xf numFmtId="0" fontId="53" fillId="0" borderId="13" xfId="0" applyNumberFormat="1" applyFont="1" applyFill="1" applyBorder="1" applyAlignment="1">
      <alignment wrapText="1"/>
    </xf>
    <xf numFmtId="164" fontId="53" fillId="0" borderId="13" xfId="82" applyNumberFormat="1" applyFont="1" applyBorder="1" applyAlignment="1">
      <alignment horizontal="left" vertical="center"/>
    </xf>
    <xf numFmtId="164" fontId="53" fillId="0" borderId="30" xfId="82" applyNumberFormat="1" applyFont="1" applyBorder="1" applyAlignment="1">
      <alignment horizontal="right" vertical="center"/>
    </xf>
    <xf numFmtId="164" fontId="57" fillId="0" borderId="20" xfId="82" applyNumberFormat="1" applyFont="1" applyFill="1" applyBorder="1" applyAlignment="1">
      <alignment wrapText="1"/>
    </xf>
    <xf numFmtId="0" fontId="55" fillId="0" borderId="13" xfId="79" applyNumberFormat="1" applyFont="1" applyFill="1" applyBorder="1" applyAlignment="1">
      <alignment vertical="center" wrapText="1"/>
    </xf>
    <xf numFmtId="0" fontId="55" fillId="0" borderId="13" xfId="116" quotePrefix="1" applyFont="1" applyBorder="1" applyAlignment="1">
      <alignment horizontal="left" wrapText="1" indent="3" shrinkToFit="1"/>
    </xf>
    <xf numFmtId="0" fontId="53" fillId="0" borderId="29" xfId="114" quotePrefix="1" applyFont="1" applyBorder="1" applyAlignment="1">
      <alignment horizontal="left" vertical="center" wrapText="1" indent="2" shrinkToFit="1"/>
    </xf>
    <xf numFmtId="164" fontId="6" fillId="0" borderId="120" xfId="82" applyNumberFormat="1" applyFont="1" applyFill="1" applyBorder="1" applyAlignment="1">
      <alignment wrapText="1"/>
    </xf>
    <xf numFmtId="164" fontId="2" fillId="0" borderId="121" xfId="83" applyNumberFormat="1" applyFont="1" applyFill="1" applyBorder="1" applyAlignment="1">
      <alignment wrapText="1"/>
    </xf>
    <xf numFmtId="0" fontId="2" fillId="0" borderId="101" xfId="0" applyFont="1" applyBorder="1" applyAlignment="1">
      <alignment horizontal="right" vertical="center" wrapText="1"/>
    </xf>
    <xf numFmtId="0" fontId="2" fillId="0" borderId="122" xfId="0" applyFont="1" applyBorder="1" applyAlignment="1">
      <alignment vertical="center" wrapText="1"/>
    </xf>
    <xf numFmtId="164" fontId="5" fillId="54" borderId="121" xfId="83" applyNumberFormat="1" applyFont="1" applyFill="1" applyBorder="1" applyAlignment="1">
      <alignment wrapText="1"/>
    </xf>
    <xf numFmtId="0" fontId="5" fillId="54" borderId="101" xfId="0" applyFont="1" applyFill="1" applyBorder="1" applyAlignment="1">
      <alignment horizontal="right" vertical="center" wrapText="1"/>
    </xf>
    <xf numFmtId="0" fontId="5" fillId="54" borderId="122" xfId="0" applyFont="1" applyFill="1" applyBorder="1" applyAlignment="1">
      <alignment vertical="center" wrapText="1"/>
    </xf>
    <xf numFmtId="0" fontId="2" fillId="0" borderId="121" xfId="118" applyBorder="1" applyAlignment="1">
      <alignment wrapText="1" shrinkToFit="1"/>
    </xf>
    <xf numFmtId="164" fontId="2" fillId="0" borderId="101" xfId="83" applyNumberFormat="1" applyFont="1" applyFill="1" applyBorder="1" applyAlignment="1">
      <alignment horizontal="right" wrapText="1"/>
    </xf>
    <xf numFmtId="3" fontId="2" fillId="0" borderId="122" xfId="0" applyNumberFormat="1" applyFont="1" applyFill="1" applyBorder="1" applyAlignment="1">
      <alignment horizontal="right"/>
    </xf>
    <xf numFmtId="0" fontId="53" fillId="0" borderId="121" xfId="116" quotePrefix="1" applyFont="1" applyBorder="1" applyAlignment="1">
      <alignment horizontal="left" wrapText="1" indent="3" shrinkToFit="1"/>
    </xf>
    <xf numFmtId="164" fontId="53" fillId="0" borderId="101" xfId="82" applyNumberFormat="1" applyFont="1" applyBorder="1" applyAlignment="1">
      <alignment horizontal="right" vertical="center"/>
    </xf>
    <xf numFmtId="164" fontId="53" fillId="0" borderId="122" xfId="82" applyNumberFormat="1" applyFont="1" applyBorder="1" applyAlignment="1">
      <alignment horizontal="right" vertical="center"/>
    </xf>
    <xf numFmtId="0" fontId="53" fillId="0" borderId="121" xfId="118" quotePrefix="1" applyFont="1" applyBorder="1" applyAlignment="1">
      <alignment horizontal="left" vertical="center" wrapText="1" indent="4" shrinkToFit="1"/>
    </xf>
    <xf numFmtId="0" fontId="55" fillId="0" borderId="121" xfId="116" quotePrefix="1" applyFont="1" applyBorder="1" applyAlignment="1">
      <alignment horizontal="left" vertical="center" wrapText="1" indent="3" shrinkToFit="1"/>
    </xf>
    <xf numFmtId="164" fontId="55" fillId="0" borderId="101" xfId="82" applyNumberFormat="1" applyFont="1" applyBorder="1" applyAlignment="1">
      <alignment horizontal="right" vertical="center"/>
    </xf>
    <xf numFmtId="164" fontId="55" fillId="0" borderId="122" xfId="82" applyNumberFormat="1" applyFont="1" applyBorder="1" applyAlignment="1">
      <alignment horizontal="right" vertical="center"/>
    </xf>
    <xf numFmtId="0" fontId="53" fillId="0" borderId="121" xfId="116" quotePrefix="1" applyFont="1" applyBorder="1" applyAlignment="1">
      <alignment horizontal="left" vertical="center" wrapText="1" indent="3" shrinkToFit="1"/>
    </xf>
    <xf numFmtId="0" fontId="2" fillId="0" borderId="121" xfId="0" applyFont="1" applyBorder="1"/>
    <xf numFmtId="0" fontId="2" fillId="0" borderId="101" xfId="0" applyFont="1" applyBorder="1"/>
    <xf numFmtId="0" fontId="2" fillId="0" borderId="122" xfId="0" applyFont="1" applyBorder="1"/>
    <xf numFmtId="0" fontId="53" fillId="0" borderId="121" xfId="114" quotePrefix="1" applyFont="1" applyBorder="1" applyAlignment="1">
      <alignment horizontal="left" vertical="center" wrapText="1" indent="2" shrinkToFit="1"/>
    </xf>
    <xf numFmtId="164" fontId="53" fillId="0" borderId="101" xfId="82" applyNumberFormat="1" applyFont="1" applyBorder="1" applyAlignment="1">
      <alignment horizontal="right"/>
    </xf>
    <xf numFmtId="164" fontId="53" fillId="0" borderId="122" xfId="82" applyNumberFormat="1" applyFont="1" applyBorder="1" applyAlignment="1">
      <alignment horizontal="right"/>
    </xf>
    <xf numFmtId="0" fontId="53" fillId="0" borderId="121" xfId="120" quotePrefix="1" applyFont="1" applyBorder="1" applyAlignment="1">
      <alignment horizontal="left" vertical="center" wrapText="1" indent="5" shrinkToFit="1"/>
    </xf>
    <xf numFmtId="0" fontId="55" fillId="0" borderId="121" xfId="0" applyNumberFormat="1" applyFont="1" applyFill="1" applyBorder="1" applyAlignment="1">
      <alignment vertical="top" wrapText="1"/>
    </xf>
    <xf numFmtId="164" fontId="55" fillId="0" borderId="101" xfId="82" applyNumberFormat="1" applyFont="1" applyBorder="1" applyAlignment="1">
      <alignment horizontal="right"/>
    </xf>
    <xf numFmtId="164" fontId="55" fillId="0" borderId="122" xfId="82" applyNumberFormat="1" applyFont="1" applyBorder="1" applyAlignment="1">
      <alignment horizontal="right"/>
    </xf>
    <xf numFmtId="0" fontId="53" fillId="0" borderId="121" xfId="79" applyNumberFormat="1" applyFont="1" applyFill="1" applyBorder="1" applyAlignment="1">
      <alignment vertical="top" wrapText="1"/>
    </xf>
    <xf numFmtId="0" fontId="53" fillId="0" borderId="123" xfId="0" applyNumberFormat="1" applyFont="1" applyFill="1" applyBorder="1" applyAlignment="1">
      <alignment vertical="top" wrapText="1"/>
    </xf>
    <xf numFmtId="164" fontId="53" fillId="0" borderId="124" xfId="82" applyNumberFormat="1" applyFont="1" applyBorder="1" applyAlignment="1">
      <alignment horizontal="right"/>
    </xf>
    <xf numFmtId="164" fontId="53" fillId="0" borderId="125" xfId="82" applyNumberFormat="1" applyFont="1" applyBorder="1" applyAlignment="1">
      <alignment horizontal="right"/>
    </xf>
    <xf numFmtId="0" fontId="67" fillId="54" borderId="13" xfId="136" applyNumberFormat="1" applyFont="1" applyFill="1" applyBorder="1" applyAlignment="1">
      <alignment vertical="center" wrapText="1" shrinkToFit="1"/>
    </xf>
    <xf numFmtId="3" fontId="67" fillId="54" borderId="23" xfId="136" applyNumberFormat="1" applyFont="1" applyFill="1" applyBorder="1" applyAlignment="1">
      <alignment horizontal="left" wrapText="1" shrinkToFit="1"/>
    </xf>
    <xf numFmtId="3" fontId="53" fillId="54" borderId="24" xfId="80" applyNumberFormat="1" applyFont="1" applyFill="1" applyBorder="1" applyAlignment="1"/>
    <xf numFmtId="164" fontId="2" fillId="0" borderId="100" xfId="83" applyNumberFormat="1" applyFont="1" applyFill="1" applyBorder="1" applyAlignment="1">
      <alignment wrapText="1"/>
    </xf>
    <xf numFmtId="164" fontId="5" fillId="54" borderId="100" xfId="83" applyNumberFormat="1" applyFont="1" applyFill="1" applyBorder="1" applyAlignment="1">
      <alignment wrapText="1"/>
    </xf>
    <xf numFmtId="0" fontId="2" fillId="0" borderId="100" xfId="118" applyBorder="1" applyAlignment="1">
      <alignment wrapText="1" shrinkToFit="1"/>
    </xf>
    <xf numFmtId="0" fontId="53" fillId="0" borderId="100" xfId="116" quotePrefix="1" applyFont="1" applyBorder="1" applyAlignment="1">
      <alignment horizontal="left" wrapText="1" indent="3" shrinkToFit="1"/>
    </xf>
    <xf numFmtId="164" fontId="53" fillId="0" borderId="122" xfId="82" applyNumberFormat="1" applyFont="1" applyFill="1" applyBorder="1" applyAlignment="1">
      <alignment horizontal="right" vertical="center"/>
    </xf>
    <xf numFmtId="0" fontId="53" fillId="0" borderId="100" xfId="118" quotePrefix="1" applyFont="1" applyBorder="1" applyAlignment="1">
      <alignment horizontal="left" vertical="center" wrapText="1" indent="4" shrinkToFit="1"/>
    </xf>
    <xf numFmtId="0" fontId="55" fillId="0" borderId="100" xfId="116" quotePrefix="1" applyFont="1" applyBorder="1" applyAlignment="1">
      <alignment horizontal="left" vertical="center" wrapText="1" indent="3" shrinkToFit="1"/>
    </xf>
    <xf numFmtId="164" fontId="55" fillId="0" borderId="122" xfId="82" applyNumberFormat="1" applyFont="1" applyFill="1" applyBorder="1" applyAlignment="1">
      <alignment horizontal="right" vertical="center"/>
    </xf>
    <xf numFmtId="0" fontId="53" fillId="0" borderId="100" xfId="116" quotePrefix="1" applyFont="1" applyBorder="1" applyAlignment="1">
      <alignment horizontal="left" vertical="center" wrapText="1" indent="3" shrinkToFit="1"/>
    </xf>
    <xf numFmtId="0" fontId="2" fillId="0" borderId="100" xfId="0" applyFont="1" applyBorder="1"/>
    <xf numFmtId="0" fontId="53" fillId="0" borderId="100" xfId="114" quotePrefix="1" applyFont="1" applyFill="1" applyBorder="1" applyAlignment="1">
      <alignment horizontal="left" vertical="center" wrapText="1" indent="2" shrinkToFit="1"/>
    </xf>
    <xf numFmtId="3" fontId="42" fillId="0" borderId="101" xfId="134" applyNumberFormat="1" applyFill="1" applyBorder="1" applyAlignment="1">
      <alignment horizontal="right" wrapText="1" indent="1" shrinkToFit="1"/>
    </xf>
    <xf numFmtId="0" fontId="53" fillId="0" borderId="100" xfId="118" quotePrefix="1" applyFont="1" applyFill="1" applyBorder="1" applyAlignment="1">
      <alignment horizontal="left" vertical="center" wrapText="1" indent="4" shrinkToFit="1"/>
    </xf>
    <xf numFmtId="164" fontId="53" fillId="0" borderId="101" xfId="82" applyNumberFormat="1" applyFont="1" applyFill="1" applyBorder="1" applyAlignment="1">
      <alignment horizontal="right" vertical="center"/>
    </xf>
    <xf numFmtId="0" fontId="53" fillId="0" borderId="100" xfId="120" quotePrefix="1" applyFont="1" applyFill="1" applyBorder="1" applyAlignment="1">
      <alignment horizontal="left" vertical="center" wrapText="1" indent="5" shrinkToFit="1"/>
    </xf>
    <xf numFmtId="0" fontId="53" fillId="0" borderId="100" xfId="116" quotePrefix="1" applyFont="1" applyFill="1" applyBorder="1" applyAlignment="1">
      <alignment horizontal="left" vertical="center" wrapText="1" indent="3" shrinkToFit="1"/>
    </xf>
    <xf numFmtId="0" fontId="55" fillId="0" borderId="100" xfId="114" quotePrefix="1" applyFont="1" applyFill="1" applyBorder="1" applyAlignment="1">
      <alignment horizontal="left" vertical="center" wrapText="1" indent="2" shrinkToFit="1"/>
    </xf>
    <xf numFmtId="164" fontId="55" fillId="0" borderId="101" xfId="82" applyNumberFormat="1" applyFont="1" applyFill="1" applyBorder="1" applyAlignment="1">
      <alignment horizontal="right" vertical="center"/>
    </xf>
    <xf numFmtId="0" fontId="53" fillId="0" borderId="100" xfId="116" quotePrefix="1" applyFont="1" applyFill="1" applyBorder="1" applyAlignment="1">
      <alignment horizontal="left" wrapText="1" indent="3" shrinkToFit="1"/>
    </xf>
    <xf numFmtId="164" fontId="5" fillId="0" borderId="126" xfId="82" applyNumberFormat="1" applyFont="1" applyFill="1" applyBorder="1" applyAlignment="1">
      <alignment wrapText="1"/>
    </xf>
    <xf numFmtId="164" fontId="2" fillId="0" borderId="127" xfId="82" applyNumberFormat="1" applyFont="1" applyFill="1" applyBorder="1" applyAlignment="1">
      <alignment horizontal="right" wrapText="1"/>
    </xf>
    <xf numFmtId="164" fontId="2" fillId="0" borderId="128" xfId="82" applyNumberFormat="1" applyFont="1" applyFill="1" applyBorder="1" applyAlignment="1">
      <alignment wrapText="1"/>
    </xf>
    <xf numFmtId="164" fontId="2" fillId="0" borderId="129" xfId="83" applyNumberFormat="1" applyFont="1" applyFill="1" applyBorder="1" applyAlignment="1">
      <alignment horizontal="right" wrapText="1"/>
    </xf>
    <xf numFmtId="0" fontId="55" fillId="0" borderId="100" xfId="116" quotePrefix="1" applyFont="1" applyFill="1" applyBorder="1" applyAlignment="1">
      <alignment horizontal="left" vertical="center" wrapText="1" indent="3" shrinkToFit="1"/>
    </xf>
    <xf numFmtId="3" fontId="42" fillId="0" borderId="101" xfId="134" applyNumberFormat="1" applyFont="1" applyFill="1" applyBorder="1" applyAlignment="1">
      <alignment horizontal="right" wrapText="1" indent="1" shrinkToFit="1"/>
    </xf>
    <xf numFmtId="164" fontId="55" fillId="0" borderId="122" xfId="82" applyNumberFormat="1" applyFont="1" applyFill="1" applyBorder="1" applyAlignment="1">
      <alignment horizontal="right"/>
    </xf>
    <xf numFmtId="0" fontId="55" fillId="0" borderId="100" xfId="0" applyNumberFormat="1" applyFont="1" applyFill="1" applyBorder="1" applyAlignment="1">
      <alignment vertical="top" wrapText="1"/>
    </xf>
    <xf numFmtId="0" fontId="53" fillId="0" borderId="100" xfId="79" applyNumberFormat="1" applyFont="1" applyFill="1" applyBorder="1" applyAlignment="1">
      <alignment vertical="top" wrapText="1"/>
    </xf>
    <xf numFmtId="0" fontId="53" fillId="0" borderId="100" xfId="0" applyNumberFormat="1" applyFont="1" applyFill="1" applyBorder="1" applyAlignment="1">
      <alignment vertical="top" wrapText="1"/>
    </xf>
    <xf numFmtId="164" fontId="53" fillId="0" borderId="101" xfId="82" applyNumberFormat="1" applyFont="1" applyFill="1" applyBorder="1" applyAlignment="1">
      <alignment horizontal="right"/>
    </xf>
    <xf numFmtId="164" fontId="53" fillId="0" borderId="122" xfId="82" applyNumberFormat="1" applyFont="1" applyFill="1" applyBorder="1" applyAlignment="1">
      <alignment horizontal="right"/>
    </xf>
    <xf numFmtId="0" fontId="53" fillId="0" borderId="130" xfId="114" quotePrefix="1" applyFont="1" applyFill="1" applyBorder="1" applyAlignment="1">
      <alignment horizontal="left" vertical="center" wrapText="1" indent="2" shrinkToFit="1"/>
    </xf>
    <xf numFmtId="164" fontId="53" fillId="0" borderId="124" xfId="82" applyNumberFormat="1" applyFont="1" applyFill="1" applyBorder="1" applyAlignment="1">
      <alignment horizontal="right" vertical="center"/>
    </xf>
    <xf numFmtId="164" fontId="53" fillId="0" borderId="125" xfId="82" applyNumberFormat="1" applyFont="1" applyFill="1" applyBorder="1" applyAlignment="1">
      <alignment horizontal="right"/>
    </xf>
    <xf numFmtId="0" fontId="55" fillId="0" borderId="24" xfId="57" applyFont="1" applyFill="1" applyBorder="1" applyAlignment="1">
      <alignment vertical="center"/>
    </xf>
    <xf numFmtId="164" fontId="56" fillId="54" borderId="13" xfId="82" applyNumberFormat="1" applyFont="1" applyFill="1" applyBorder="1" applyAlignment="1">
      <alignment wrapText="1"/>
    </xf>
    <xf numFmtId="164" fontId="53" fillId="54" borderId="36" xfId="82" applyNumberFormat="1" applyFont="1" applyFill="1" applyBorder="1" applyAlignment="1">
      <alignment wrapText="1"/>
    </xf>
    <xf numFmtId="0" fontId="55" fillId="54" borderId="23" xfId="57" applyFont="1" applyFill="1" applyBorder="1" applyAlignment="1">
      <alignment vertical="center"/>
    </xf>
    <xf numFmtId="164" fontId="55" fillId="0" borderId="24" xfId="82" applyNumberFormat="1" applyFont="1" applyFill="1" applyBorder="1" applyAlignment="1">
      <alignment horizontal="right" vertical="center"/>
    </xf>
    <xf numFmtId="164" fontId="53" fillId="0" borderId="24" xfId="82" applyNumberFormat="1" applyFont="1" applyFill="1" applyBorder="1" applyAlignment="1">
      <alignment horizontal="right" vertical="center"/>
    </xf>
    <xf numFmtId="0" fontId="53" fillId="0" borderId="13" xfId="114" quotePrefix="1" applyFont="1" applyFill="1" applyBorder="1" applyAlignment="1">
      <alignment horizontal="left" vertical="center" wrapText="1" indent="2" shrinkToFit="1"/>
    </xf>
    <xf numFmtId="164" fontId="55" fillId="0" borderId="24" xfId="82" applyNumberFormat="1" applyFont="1" applyFill="1" applyBorder="1" applyAlignment="1">
      <alignment horizontal="right"/>
    </xf>
    <xf numFmtId="0" fontId="53" fillId="0" borderId="13" xfId="120" quotePrefix="1" applyFont="1" applyFill="1" applyBorder="1" applyAlignment="1">
      <alignment horizontal="left" vertical="center" wrapText="1" indent="5" shrinkToFit="1"/>
    </xf>
    <xf numFmtId="0" fontId="53" fillId="0" borderId="13" xfId="0" applyNumberFormat="1" applyFont="1" applyFill="1" applyBorder="1" applyAlignment="1">
      <alignment horizontal="justify" vertical="top" wrapText="1"/>
    </xf>
    <xf numFmtId="3" fontId="42" fillId="0" borderId="23" xfId="134" applyNumberFormat="1" applyFont="1" applyFill="1" applyBorder="1" applyAlignment="1">
      <alignment horizontal="right" wrapText="1" indent="1" shrinkToFit="1"/>
    </xf>
    <xf numFmtId="164" fontId="53" fillId="0" borderId="24" xfId="82" applyNumberFormat="1" applyFont="1" applyFill="1" applyBorder="1" applyAlignment="1">
      <alignment horizontal="right"/>
    </xf>
    <xf numFmtId="164" fontId="53" fillId="0" borderId="23" xfId="82" applyNumberFormat="1" applyFont="1" applyFill="1" applyBorder="1" applyAlignment="1">
      <alignment horizontal="right"/>
    </xf>
    <xf numFmtId="0" fontId="53" fillId="0" borderId="29" xfId="114" quotePrefix="1" applyFont="1" applyFill="1" applyBorder="1" applyAlignment="1">
      <alignment horizontal="left" vertical="center" wrapText="1" indent="2" shrinkToFit="1"/>
    </xf>
    <xf numFmtId="164" fontId="53" fillId="0" borderId="27" xfId="82" applyNumberFormat="1" applyFont="1" applyFill="1" applyBorder="1" applyAlignment="1">
      <alignment horizontal="right" vertical="center"/>
    </xf>
    <xf numFmtId="164" fontId="53" fillId="0" borderId="30" xfId="82" applyNumberFormat="1" applyFont="1" applyFill="1" applyBorder="1" applyAlignment="1">
      <alignment horizontal="right"/>
    </xf>
    <xf numFmtId="3" fontId="53" fillId="0" borderId="24" xfId="80" applyNumberFormat="1" applyFont="1" applyFill="1" applyBorder="1" applyAlignment="1"/>
    <xf numFmtId="0" fontId="2" fillId="0" borderId="51" xfId="0" applyFont="1" applyBorder="1"/>
    <xf numFmtId="0" fontId="2" fillId="0" borderId="65" xfId="0" applyFont="1" applyBorder="1"/>
    <xf numFmtId="0" fontId="2" fillId="0" borderId="66" xfId="0" applyFont="1" applyBorder="1"/>
    <xf numFmtId="3" fontId="67" fillId="0" borderId="34" xfId="136" applyNumberFormat="1" applyFont="1" applyFill="1" applyBorder="1" applyAlignment="1">
      <alignment horizontal="left" wrapText="1" shrinkToFit="1"/>
    </xf>
    <xf numFmtId="164" fontId="53" fillId="0" borderId="34" xfId="82" applyNumberFormat="1" applyFont="1" applyFill="1" applyBorder="1" applyAlignment="1">
      <alignment horizontal="right"/>
    </xf>
    <xf numFmtId="164" fontId="53" fillId="0" borderId="26" xfId="82" applyNumberFormat="1" applyFont="1" applyBorder="1" applyAlignment="1">
      <alignment horizontal="right"/>
    </xf>
    <xf numFmtId="0" fontId="53" fillId="0" borderId="29" xfId="116" quotePrefix="1" applyFont="1" applyBorder="1" applyAlignment="1">
      <alignment horizontal="left" vertical="center" wrapText="1" indent="3" shrinkToFit="1"/>
    </xf>
    <xf numFmtId="3" fontId="55" fillId="0" borderId="49" xfId="82" applyNumberFormat="1" applyFont="1" applyFill="1" applyBorder="1" applyAlignment="1">
      <alignment horizontal="center" wrapText="1"/>
    </xf>
    <xf numFmtId="3" fontId="55" fillId="0" borderId="22" xfId="82" applyNumberFormat="1" applyFont="1" applyFill="1" applyBorder="1" applyAlignment="1">
      <alignment horizontal="center" wrapText="1"/>
    </xf>
    <xf numFmtId="3" fontId="53" fillId="0" borderId="23" xfId="82" applyNumberFormat="1" applyFont="1" applyFill="1" applyBorder="1" applyAlignment="1">
      <alignment horizontal="right" wrapText="1"/>
    </xf>
    <xf numFmtId="3" fontId="53" fillId="0" borderId="24" xfId="82" applyNumberFormat="1" applyFont="1" applyFill="1" applyBorder="1" applyAlignment="1">
      <alignment wrapText="1"/>
    </xf>
    <xf numFmtId="0" fontId="103" fillId="0" borderId="13" xfId="0" applyFont="1" applyBorder="1" applyAlignment="1">
      <alignment vertical="center" wrapText="1"/>
    </xf>
    <xf numFmtId="3" fontId="67" fillId="49" borderId="34" xfId="136" applyNumberFormat="1" applyFont="1" applyFill="1" applyBorder="1" applyAlignment="1">
      <alignment horizontal="center" wrapText="1" shrinkToFit="1"/>
    </xf>
    <xf numFmtId="3" fontId="55" fillId="49" borderId="24" xfId="80" applyNumberFormat="1" applyFont="1" applyFill="1" applyBorder="1" applyAlignment="1">
      <alignment horizontal="center"/>
    </xf>
    <xf numFmtId="3" fontId="55" fillId="0" borderId="23" xfId="79" applyNumberFormat="1" applyFont="1" applyFill="1" applyBorder="1" applyAlignment="1">
      <alignment wrapText="1"/>
    </xf>
    <xf numFmtId="3" fontId="55" fillId="0" borderId="24" xfId="79" applyNumberFormat="1" applyFont="1" applyFill="1" applyBorder="1" applyAlignment="1">
      <alignment wrapText="1"/>
    </xf>
    <xf numFmtId="3" fontId="53" fillId="0" borderId="23" xfId="79" applyNumberFormat="1" applyFont="1" applyFill="1" applyBorder="1" applyAlignment="1">
      <alignment wrapText="1"/>
    </xf>
    <xf numFmtId="3" fontId="53" fillId="0" borderId="24" xfId="79" applyNumberFormat="1" applyFont="1" applyFill="1" applyBorder="1" applyAlignment="1">
      <alignment wrapText="1"/>
    </xf>
    <xf numFmtId="3" fontId="53" fillId="0" borderId="25" xfId="79" applyNumberFormat="1" applyFont="1" applyFill="1" applyBorder="1" applyAlignment="1">
      <alignment wrapText="1"/>
    </xf>
    <xf numFmtId="3" fontId="53" fillId="0" borderId="66" xfId="79" applyNumberFormat="1" applyFont="1" applyFill="1" applyBorder="1" applyAlignment="1">
      <alignment wrapText="1"/>
    </xf>
    <xf numFmtId="3" fontId="53" fillId="0" borderId="34" xfId="79" applyNumberFormat="1" applyFont="1" applyFill="1" applyBorder="1" applyAlignment="1">
      <alignment wrapText="1"/>
    </xf>
    <xf numFmtId="3" fontId="53" fillId="0" borderId="35" xfId="79" applyNumberFormat="1" applyFont="1" applyFill="1" applyBorder="1" applyAlignment="1">
      <alignment wrapText="1"/>
    </xf>
    <xf numFmtId="3" fontId="53" fillId="49" borderId="34" xfId="79" applyNumberFormat="1" applyFont="1" applyFill="1" applyBorder="1" applyAlignment="1">
      <alignment wrapText="1"/>
    </xf>
    <xf numFmtId="3" fontId="53" fillId="49" borderId="35" xfId="79" applyNumberFormat="1" applyFont="1" applyFill="1" applyBorder="1" applyAlignment="1">
      <alignment wrapText="1"/>
    </xf>
    <xf numFmtId="3" fontId="53" fillId="0" borderId="27" xfId="79" applyNumberFormat="1" applyFont="1" applyFill="1" applyBorder="1" applyAlignment="1">
      <alignment wrapText="1"/>
    </xf>
    <xf numFmtId="3" fontId="53" fillId="0" borderId="30" xfId="79" applyNumberFormat="1" applyFont="1" applyFill="1" applyBorder="1" applyAlignment="1">
      <alignment wrapText="1"/>
    </xf>
    <xf numFmtId="164" fontId="55" fillId="0" borderId="23" xfId="82" applyNumberFormat="1" applyFont="1" applyFill="1" applyBorder="1" applyAlignment="1">
      <alignment horizontal="right"/>
    </xf>
    <xf numFmtId="164" fontId="53" fillId="0" borderId="27" xfId="82" applyNumberFormat="1" applyFont="1" applyFill="1" applyBorder="1" applyAlignment="1">
      <alignment horizontal="right"/>
    </xf>
    <xf numFmtId="3" fontId="55" fillId="0" borderId="34" xfId="79" applyNumberFormat="1" applyFont="1" applyFill="1" applyBorder="1" applyAlignment="1">
      <alignment wrapText="1"/>
    </xf>
    <xf numFmtId="3" fontId="55" fillId="0" borderId="35" xfId="79" applyNumberFormat="1" applyFont="1" applyFill="1" applyBorder="1" applyAlignment="1">
      <alignment wrapText="1"/>
    </xf>
    <xf numFmtId="3" fontId="53" fillId="0" borderId="74" xfId="79" applyNumberFormat="1" applyFont="1" applyFill="1" applyBorder="1" applyAlignment="1">
      <alignment wrapText="1"/>
    </xf>
    <xf numFmtId="3" fontId="53" fillId="0" borderId="34" xfId="82" applyNumberFormat="1" applyFont="1" applyFill="1" applyBorder="1" applyAlignment="1">
      <alignment horizontal="right" wrapText="1"/>
    </xf>
    <xf numFmtId="3" fontId="53" fillId="0" borderId="35" xfId="82" applyNumberFormat="1" applyFont="1" applyFill="1" applyBorder="1" applyAlignment="1">
      <alignment wrapText="1"/>
    </xf>
    <xf numFmtId="0" fontId="55" fillId="49" borderId="13" xfId="0" applyFont="1" applyFill="1" applyBorder="1" applyAlignment="1">
      <alignment vertical="center" wrapText="1"/>
    </xf>
    <xf numFmtId="3" fontId="55" fillId="49" borderId="35" xfId="80" applyNumberFormat="1" applyFont="1" applyFill="1" applyBorder="1" applyAlignment="1">
      <alignment horizontal="center"/>
    </xf>
    <xf numFmtId="3" fontId="55" fillId="0" borderId="28" xfId="82" applyNumberFormat="1" applyFont="1" applyFill="1" applyBorder="1" applyAlignment="1">
      <alignment horizontal="center" wrapText="1"/>
    </xf>
    <xf numFmtId="3" fontId="53" fillId="0" borderId="26" xfId="79" applyNumberFormat="1" applyFont="1" applyFill="1" applyBorder="1" applyAlignment="1">
      <alignment wrapText="1"/>
    </xf>
    <xf numFmtId="3" fontId="55" fillId="0" borderId="30" xfId="79" applyNumberFormat="1" applyFont="1" applyFill="1" applyBorder="1" applyAlignment="1">
      <alignment wrapText="1"/>
    </xf>
    <xf numFmtId="164" fontId="53" fillId="0" borderId="65" xfId="82" applyNumberFormat="1" applyFont="1" applyBorder="1" applyAlignment="1">
      <alignment horizontal="right"/>
    </xf>
    <xf numFmtId="0" fontId="53" fillId="0" borderId="29" xfId="120" quotePrefix="1" applyFont="1" applyBorder="1" applyAlignment="1">
      <alignment horizontal="left" vertical="center" wrapText="1" indent="5" shrinkToFit="1"/>
    </xf>
    <xf numFmtId="164" fontId="53" fillId="0" borderId="34" xfId="82" applyNumberFormat="1" applyFont="1" applyBorder="1" applyAlignment="1">
      <alignment horizontal="right"/>
    </xf>
    <xf numFmtId="0" fontId="56" fillId="0" borderId="23" xfId="0" applyFont="1" applyBorder="1" applyAlignment="1">
      <alignment vertical="center" wrapText="1"/>
    </xf>
    <xf numFmtId="0" fontId="56" fillId="0" borderId="24" xfId="0" applyFont="1" applyBorder="1" applyAlignment="1">
      <alignment vertical="center" wrapText="1"/>
    </xf>
    <xf numFmtId="0" fontId="53" fillId="0" borderId="23" xfId="118" quotePrefix="1" applyFont="1" applyBorder="1" applyAlignment="1">
      <alignment horizontal="left" vertical="center" wrapText="1" indent="4" shrinkToFit="1"/>
    </xf>
    <xf numFmtId="0" fontId="53" fillId="0" borderId="24" xfId="118" quotePrefix="1" applyFont="1" applyBorder="1" applyAlignment="1">
      <alignment horizontal="left" vertical="center" wrapText="1" indent="4" shrinkToFit="1"/>
    </xf>
    <xf numFmtId="164" fontId="55" fillId="0" borderId="27" xfId="82" applyNumberFormat="1" applyFont="1" applyBorder="1" applyAlignment="1">
      <alignment horizontal="right"/>
    </xf>
    <xf numFmtId="164" fontId="55" fillId="0" borderId="30" xfId="82" applyNumberFormat="1" applyFont="1" applyBorder="1" applyAlignment="1">
      <alignment horizontal="right"/>
    </xf>
    <xf numFmtId="164" fontId="53" fillId="0" borderId="44" xfId="82" applyNumberFormat="1" applyFont="1" applyBorder="1" applyAlignment="1">
      <alignment horizontal="right"/>
    </xf>
    <xf numFmtId="3" fontId="67" fillId="54" borderId="34" xfId="136" applyNumberFormat="1" applyFont="1" applyFill="1" applyBorder="1" applyAlignment="1">
      <alignment horizontal="left" wrapText="1" shrinkToFit="1"/>
    </xf>
    <xf numFmtId="164" fontId="53" fillId="54" borderId="24" xfId="82" applyNumberFormat="1" applyFont="1" applyFill="1" applyBorder="1" applyAlignment="1">
      <alignment wrapText="1"/>
    </xf>
    <xf numFmtId="0" fontId="67" fillId="54" borderId="13" xfId="136" applyNumberFormat="1" applyFont="1" applyFill="1" applyBorder="1" applyAlignment="1">
      <alignment wrapText="1" shrinkToFit="1"/>
    </xf>
    <xf numFmtId="3" fontId="67" fillId="54" borderId="34" xfId="136" applyNumberFormat="1" applyFont="1" applyFill="1" applyBorder="1" applyAlignment="1">
      <alignment horizontal="center" wrapText="1" shrinkToFit="1"/>
    </xf>
    <xf numFmtId="3" fontId="55" fillId="54" borderId="24" xfId="80" applyNumberFormat="1" applyFont="1" applyFill="1" applyBorder="1" applyAlignment="1">
      <alignment horizontal="center"/>
    </xf>
    <xf numFmtId="0" fontId="103" fillId="54" borderId="13" xfId="0" applyFont="1" applyFill="1" applyBorder="1" applyAlignment="1">
      <alignment vertical="center" wrapText="1"/>
    </xf>
    <xf numFmtId="3" fontId="53" fillId="54" borderId="23" xfId="82" applyNumberFormat="1" applyFont="1" applyFill="1" applyBorder="1" applyAlignment="1">
      <alignment horizontal="right" wrapText="1"/>
    </xf>
    <xf numFmtId="3" fontId="53" fillId="54" borderId="24" xfId="82" applyNumberFormat="1" applyFont="1" applyFill="1" applyBorder="1" applyAlignment="1">
      <alignment wrapText="1"/>
    </xf>
    <xf numFmtId="164" fontId="2" fillId="0" borderId="13" xfId="80" applyNumberFormat="1" applyFont="1" applyFill="1" applyBorder="1" applyAlignment="1">
      <alignment wrapText="1"/>
    </xf>
    <xf numFmtId="0" fontId="2" fillId="0" borderId="23" xfId="80" applyFont="1" applyFill="1" applyBorder="1"/>
    <xf numFmtId="164" fontId="2" fillId="0" borderId="23" xfId="80" applyNumberFormat="1" applyFont="1" applyFill="1" applyBorder="1"/>
    <xf numFmtId="0" fontId="2" fillId="0" borderId="13" xfId="80" applyFont="1" applyFill="1" applyBorder="1"/>
    <xf numFmtId="0" fontId="61" fillId="0" borderId="20" xfId="134" applyNumberFormat="1" applyFont="1" applyBorder="1" applyAlignment="1">
      <alignment horizontal="left" wrapText="1" shrinkToFit="1"/>
    </xf>
    <xf numFmtId="164" fontId="6" fillId="0" borderId="21" xfId="82" applyNumberFormat="1" applyFont="1" applyFill="1" applyBorder="1" applyAlignment="1">
      <alignment wrapText="1"/>
    </xf>
    <xf numFmtId="0" fontId="37" fillId="54" borderId="13" xfId="134" applyNumberFormat="1" applyFont="1" applyFill="1" applyBorder="1" applyAlignment="1">
      <alignment wrapText="1" shrinkToFit="1"/>
    </xf>
    <xf numFmtId="0" fontId="37" fillId="54" borderId="0" xfId="134" applyNumberFormat="1" applyFont="1" applyFill="1" applyAlignment="1">
      <alignment wrapText="1" shrinkToFit="1"/>
    </xf>
    <xf numFmtId="0" fontId="5" fillId="49" borderId="0" xfId="80" applyFont="1" applyFill="1" applyAlignment="1">
      <alignment horizontal="center"/>
    </xf>
    <xf numFmtId="3" fontId="37" fillId="0" borderId="23" xfId="128" applyNumberFormat="1" applyFont="1" applyBorder="1" applyAlignment="1">
      <alignment horizontal="right" wrapText="1" shrinkToFit="1"/>
    </xf>
    <xf numFmtId="3" fontId="5" fillId="49" borderId="24" xfId="0" applyNumberFormat="1" applyFont="1" applyFill="1" applyBorder="1" applyAlignment="1">
      <alignment horizontal="right"/>
    </xf>
    <xf numFmtId="0" fontId="5" fillId="49" borderId="13" xfId="114" quotePrefix="1" applyFont="1" applyFill="1" applyBorder="1" applyAlignment="1">
      <alignment horizontal="left" vertical="center" wrapText="1" indent="2" shrinkToFit="1"/>
    </xf>
    <xf numFmtId="3" fontId="5" fillId="49" borderId="23" xfId="0" applyNumberFormat="1" applyFont="1" applyFill="1" applyBorder="1" applyAlignment="1">
      <alignment horizontal="right"/>
    </xf>
    <xf numFmtId="3" fontId="42" fillId="0" borderId="23" xfId="128" applyNumberFormat="1" applyBorder="1" applyAlignment="1">
      <alignment horizontal="right" wrapText="1" shrinkToFit="1"/>
    </xf>
    <xf numFmtId="0" fontId="2" fillId="0" borderId="13" xfId="116" quotePrefix="1" applyBorder="1" applyAlignment="1">
      <alignment horizontal="left" vertical="center" wrapText="1" indent="3"/>
    </xf>
    <xf numFmtId="0" fontId="2" fillId="0" borderId="13" xfId="118" quotePrefix="1" applyBorder="1" applyAlignment="1">
      <alignment horizontal="left" vertical="center" wrapText="1" indent="4"/>
    </xf>
    <xf numFmtId="0" fontId="2" fillId="0" borderId="13" xfId="120" quotePrefix="1" applyBorder="1" applyAlignment="1">
      <alignment horizontal="left" vertical="center" wrapText="1" indent="5"/>
    </xf>
    <xf numFmtId="164" fontId="2" fillId="0" borderId="23" xfId="82" applyNumberFormat="1" applyFont="1" applyFill="1" applyBorder="1" applyAlignment="1">
      <alignment horizontal="right"/>
    </xf>
    <xf numFmtId="0" fontId="2" fillId="0" borderId="13" xfId="120" quotePrefix="1" applyBorder="1" applyAlignment="1">
      <alignment horizontal="left" vertical="center" wrapText="1" indent="6"/>
    </xf>
    <xf numFmtId="0" fontId="2" fillId="0" borderId="32" xfId="0" applyFont="1" applyBorder="1" applyAlignment="1">
      <alignment vertical="center" wrapText="1"/>
    </xf>
    <xf numFmtId="0" fontId="5" fillId="0" borderId="32" xfId="0" applyFont="1" applyBorder="1" applyAlignment="1">
      <alignment vertical="center" wrapText="1"/>
    </xf>
    <xf numFmtId="0" fontId="2" fillId="0" borderId="32" xfId="116" quotePrefix="1" applyBorder="1" applyAlignment="1">
      <alignment horizontal="left" wrapText="1" indent="3" shrinkToFit="1"/>
    </xf>
    <xf numFmtId="0" fontId="2" fillId="0" borderId="32" xfId="118" quotePrefix="1" applyBorder="1" applyAlignment="1">
      <alignment horizontal="left" vertical="center" wrapText="1" indent="4" shrinkToFit="1"/>
    </xf>
    <xf numFmtId="0" fontId="2" fillId="0" borderId="32" xfId="120" quotePrefix="1" applyBorder="1" applyAlignment="1">
      <alignment horizontal="left" vertical="center" wrapText="1" indent="5" shrinkToFit="1"/>
    </xf>
    <xf numFmtId="0" fontId="2" fillId="0" borderId="59" xfId="120" quotePrefix="1" applyBorder="1" applyAlignment="1">
      <alignment horizontal="left" vertical="center" wrapText="1" indent="5" shrinkToFit="1"/>
    </xf>
    <xf numFmtId="0" fontId="5" fillId="0" borderId="13" xfId="116" applyFont="1" applyBorder="1" applyAlignment="1">
      <alignment horizontal="left" vertical="center" wrapText="1" indent="3"/>
    </xf>
    <xf numFmtId="0" fontId="2" fillId="49" borderId="0" xfId="80" applyFont="1" applyFill="1"/>
    <xf numFmtId="3" fontId="5" fillId="0" borderId="0" xfId="0" applyNumberFormat="1" applyFont="1" applyFill="1" applyAlignment="1">
      <alignment horizontal="center" vertical="top" wrapText="1"/>
    </xf>
    <xf numFmtId="0" fontId="5" fillId="49" borderId="33" xfId="114" quotePrefix="1" applyFont="1" applyFill="1" applyBorder="1" applyAlignment="1">
      <alignment horizontal="left" vertical="center" wrapText="1" indent="2" shrinkToFit="1"/>
    </xf>
    <xf numFmtId="3" fontId="5" fillId="49" borderId="34" xfId="0" applyNumberFormat="1" applyFont="1" applyFill="1" applyBorder="1" applyAlignment="1">
      <alignment horizontal="right"/>
    </xf>
    <xf numFmtId="3" fontId="5" fillId="49" borderId="35" xfId="0" applyNumberFormat="1" applyFont="1" applyFill="1" applyBorder="1" applyAlignment="1">
      <alignment horizontal="right"/>
    </xf>
    <xf numFmtId="0" fontId="5" fillId="49" borderId="68" xfId="114" quotePrefix="1" applyFont="1" applyFill="1" applyBorder="1" applyAlignment="1">
      <alignment horizontal="left" vertical="center" wrapText="1" indent="2" shrinkToFit="1"/>
    </xf>
    <xf numFmtId="0" fontId="2" fillId="0" borderId="31" xfId="116" quotePrefix="1" applyBorder="1" applyAlignment="1">
      <alignment horizontal="left" vertical="center" wrapText="1" indent="3"/>
    </xf>
    <xf numFmtId="0" fontId="2" fillId="0" borderId="31" xfId="118" quotePrefix="1" applyBorder="1" applyAlignment="1">
      <alignment horizontal="left" vertical="center" wrapText="1" indent="4"/>
    </xf>
    <xf numFmtId="0" fontId="5" fillId="49" borderId="31" xfId="114" quotePrefix="1" applyFont="1" applyFill="1" applyBorder="1" applyAlignment="1">
      <alignment horizontal="left" vertical="center" wrapText="1" indent="2" shrinkToFit="1"/>
    </xf>
    <xf numFmtId="0" fontId="2" fillId="0" borderId="13" xfId="118" applyBorder="1" applyAlignment="1">
      <alignment horizontal="left" vertical="center" wrapText="1" indent="4"/>
    </xf>
    <xf numFmtId="0" fontId="61" fillId="49" borderId="13" xfId="0" applyFont="1" applyFill="1" applyBorder="1" applyAlignment="1">
      <alignment vertical="center" wrapText="1"/>
    </xf>
    <xf numFmtId="164" fontId="2" fillId="49" borderId="24" xfId="80" applyNumberFormat="1" applyFont="1" applyFill="1" applyBorder="1"/>
    <xf numFmtId="3" fontId="2" fillId="0" borderId="55" xfId="0" applyNumberFormat="1" applyFont="1" applyFill="1" applyBorder="1" applyAlignment="1">
      <alignment horizontal="right"/>
    </xf>
    <xf numFmtId="0" fontId="2" fillId="0" borderId="14" xfId="118" quotePrefix="1" applyBorder="1" applyAlignment="1">
      <alignment horizontal="left" vertical="center" wrapText="1" indent="4"/>
    </xf>
    <xf numFmtId="3" fontId="2" fillId="0" borderId="131" xfId="0" applyNumberFormat="1" applyFont="1" applyFill="1" applyBorder="1" applyAlignment="1">
      <alignment horizontal="right"/>
    </xf>
    <xf numFmtId="0" fontId="5" fillId="0" borderId="13" xfId="0" applyFont="1" applyFill="1" applyBorder="1" applyAlignment="1">
      <alignment vertical="center" wrapText="1"/>
    </xf>
    <xf numFmtId="0" fontId="1" fillId="0" borderId="13" xfId="118" quotePrefix="1" applyFont="1" applyBorder="1" applyAlignment="1">
      <alignment horizontal="left" vertical="center" wrapText="1" indent="4" shrinkToFit="1"/>
    </xf>
    <xf numFmtId="0" fontId="1" fillId="0" borderId="13" xfId="120" quotePrefix="1" applyFont="1" applyBorder="1" applyAlignment="1">
      <alignment horizontal="left" vertical="center" wrapText="1" indent="5" shrinkToFit="1"/>
    </xf>
    <xf numFmtId="0" fontId="1" fillId="0" borderId="13" xfId="120" quotePrefix="1" applyFont="1" applyBorder="1" applyAlignment="1">
      <alignment horizontal="left" vertical="center" wrapText="1" indent="6" shrinkToFit="1"/>
    </xf>
    <xf numFmtId="0" fontId="2" fillId="0" borderId="59" xfId="116" quotePrefix="1" applyBorder="1" applyAlignment="1">
      <alignment horizontal="left" vertical="center" wrapText="1" indent="3"/>
    </xf>
    <xf numFmtId="3" fontId="2" fillId="0" borderId="63" xfId="0" applyNumberFormat="1" applyFont="1" applyFill="1" applyBorder="1" applyAlignment="1">
      <alignment horizontal="right"/>
    </xf>
    <xf numFmtId="3" fontId="5" fillId="0" borderId="61" xfId="0" applyNumberFormat="1" applyFont="1" applyFill="1" applyBorder="1" applyAlignment="1">
      <alignment horizontal="right"/>
    </xf>
    <xf numFmtId="3" fontId="2" fillId="0" borderId="61" xfId="0" applyNumberFormat="1" applyFont="1" applyFill="1" applyBorder="1" applyAlignment="1">
      <alignment horizontal="right"/>
    </xf>
    <xf numFmtId="166" fontId="60" fillId="0" borderId="24" xfId="0" applyNumberFormat="1" applyFont="1" applyFill="1" applyBorder="1" applyAlignment="1">
      <alignment wrapText="1"/>
    </xf>
    <xf numFmtId="0" fontId="2" fillId="0" borderId="24" xfId="0" applyFont="1" applyFill="1" applyBorder="1" applyAlignment="1">
      <alignment vertical="center" wrapText="1"/>
    </xf>
    <xf numFmtId="3" fontId="5" fillId="0" borderId="24" xfId="0" applyNumberFormat="1" applyFont="1" applyFill="1" applyBorder="1" applyAlignment="1">
      <alignment vertical="center"/>
    </xf>
    <xf numFmtId="0" fontId="5" fillId="0" borderId="20" xfId="57" applyFont="1" applyFill="1" applyBorder="1" applyAlignment="1"/>
    <xf numFmtId="0" fontId="5" fillId="0" borderId="20" xfId="0" applyFont="1" applyBorder="1" applyAlignment="1">
      <alignment wrapText="1"/>
    </xf>
    <xf numFmtId="164" fontId="5" fillId="0" borderId="24" xfId="82" applyNumberFormat="1" applyFont="1" applyFill="1" applyBorder="1" applyAlignment="1">
      <alignment wrapText="1"/>
    </xf>
    <xf numFmtId="0" fontId="5" fillId="0" borderId="13" xfId="134" applyNumberFormat="1" applyFont="1" applyBorder="1" applyAlignment="1">
      <alignment horizontal="left" wrapText="1" shrinkToFit="1"/>
    </xf>
    <xf numFmtId="0" fontId="2" fillId="0" borderId="13" xfId="134" applyNumberFormat="1" applyFont="1" applyBorder="1" applyAlignment="1">
      <alignment horizontal="left" wrapText="1" shrinkToFit="1"/>
    </xf>
    <xf numFmtId="0" fontId="42" fillId="0" borderId="13" xfId="134" applyNumberFormat="1" applyFont="1" applyBorder="1" applyAlignment="1">
      <alignment horizontal="left" wrapText="1" shrinkToFit="1"/>
    </xf>
    <xf numFmtId="3" fontId="5" fillId="49" borderId="23" xfId="0" applyNumberFormat="1" applyFont="1" applyFill="1" applyBorder="1" applyAlignment="1"/>
    <xf numFmtId="0" fontId="2" fillId="49" borderId="13" xfId="134" applyNumberFormat="1" applyFont="1" applyFill="1" applyBorder="1" applyAlignment="1">
      <alignment horizontal="left" wrapText="1" shrinkToFit="1"/>
    </xf>
    <xf numFmtId="164" fontId="2" fillId="49" borderId="24" xfId="82" applyNumberFormat="1" applyFont="1" applyFill="1" applyBorder="1" applyAlignment="1"/>
    <xf numFmtId="3" fontId="2" fillId="49" borderId="13" xfId="0" applyNumberFormat="1" applyFont="1" applyFill="1" applyBorder="1" applyAlignment="1">
      <alignment wrapText="1"/>
    </xf>
    <xf numFmtId="0" fontId="2" fillId="0" borderId="14" xfId="134" applyNumberFormat="1" applyFont="1" applyBorder="1" applyAlignment="1">
      <alignment horizontal="left" wrapText="1" shrinkToFit="1"/>
    </xf>
    <xf numFmtId="0" fontId="42" fillId="0" borderId="14" xfId="134" applyNumberFormat="1" applyFont="1" applyBorder="1" applyAlignment="1">
      <alignment horizontal="left" wrapText="1" shrinkToFit="1"/>
    </xf>
    <xf numFmtId="0" fontId="2" fillId="0" borderId="28" xfId="0" applyFont="1" applyBorder="1" applyAlignment="1"/>
    <xf numFmtId="0" fontId="2" fillId="0" borderId="22" xfId="0" applyFont="1" applyBorder="1" applyAlignment="1"/>
    <xf numFmtId="0" fontId="5" fillId="0" borderId="13" xfId="0" applyFont="1" applyBorder="1" applyAlignment="1"/>
    <xf numFmtId="0" fontId="2" fillId="0" borderId="24" xfId="0" applyFont="1" applyBorder="1" applyAlignment="1"/>
    <xf numFmtId="0" fontId="28" fillId="54" borderId="13" xfId="0" applyFont="1" applyFill="1" applyBorder="1" applyAlignment="1"/>
    <xf numFmtId="0" fontId="6" fillId="54" borderId="23" xfId="0" applyFont="1" applyFill="1" applyBorder="1" applyAlignment="1"/>
    <xf numFmtId="0" fontId="6" fillId="54" borderId="24" xfId="0" applyFont="1" applyFill="1" applyBorder="1" applyAlignment="1"/>
    <xf numFmtId="3" fontId="5" fillId="0" borderId="23" xfId="134" applyNumberFormat="1" applyFont="1" applyBorder="1" applyAlignment="1">
      <alignment horizontal="right" wrapText="1" shrinkToFit="1"/>
    </xf>
    <xf numFmtId="0" fontId="5" fillId="0" borderId="24" xfId="0" applyFont="1" applyBorder="1" applyAlignment="1"/>
    <xf numFmtId="3" fontId="5" fillId="49" borderId="24" xfId="0" applyNumberFormat="1" applyFont="1" applyFill="1" applyBorder="1" applyAlignment="1"/>
    <xf numFmtId="3" fontId="2" fillId="0" borderId="23" xfId="134" applyNumberFormat="1" applyFont="1" applyBorder="1" applyAlignment="1">
      <alignment horizontal="right" wrapText="1" shrinkToFit="1"/>
    </xf>
    <xf numFmtId="3" fontId="42" fillId="0" borderId="23" xfId="134" applyNumberFormat="1" applyFont="1" applyBorder="1" applyAlignment="1">
      <alignment horizontal="right" wrapText="1" shrinkToFit="1"/>
    </xf>
    <xf numFmtId="3" fontId="5" fillId="0" borderId="24" xfId="0" applyNumberFormat="1" applyFont="1" applyBorder="1" applyAlignment="1"/>
    <xf numFmtId="3" fontId="37" fillId="0" borderId="23" xfId="134" applyNumberFormat="1" applyFont="1" applyBorder="1" applyAlignment="1">
      <alignment horizontal="right" wrapText="1" shrinkToFit="1"/>
    </xf>
    <xf numFmtId="0" fontId="42" fillId="0" borderId="13" xfId="134" applyNumberFormat="1" applyFont="1" applyBorder="1" applyAlignment="1">
      <alignment horizontal="left" vertical="center" wrapText="1" shrinkToFit="1"/>
    </xf>
    <xf numFmtId="3" fontId="2" fillId="0" borderId="25" xfId="134" applyNumberFormat="1" applyFont="1" applyBorder="1" applyAlignment="1">
      <alignment horizontal="right" wrapText="1" shrinkToFit="1"/>
    </xf>
    <xf numFmtId="3" fontId="2" fillId="0" borderId="26" xfId="0" applyNumberFormat="1" applyFont="1" applyBorder="1" applyAlignment="1"/>
    <xf numFmtId="3" fontId="42" fillId="0" borderId="25" xfId="134" applyNumberFormat="1" applyFont="1" applyBorder="1" applyAlignment="1">
      <alignment horizontal="right" wrapText="1" shrinkToFit="1"/>
    </xf>
    <xf numFmtId="0" fontId="37" fillId="54" borderId="23" xfId="136" applyNumberFormat="1" applyFont="1" applyFill="1" applyBorder="1" applyAlignment="1">
      <alignment wrapText="1" shrinkToFit="1"/>
    </xf>
    <xf numFmtId="0" fontId="5" fillId="49" borderId="23" xfId="114" quotePrefix="1" applyFont="1" applyFill="1" applyBorder="1" applyAlignment="1">
      <alignment horizontal="left" vertical="center" wrapText="1" indent="2" shrinkToFit="1"/>
    </xf>
    <xf numFmtId="0" fontId="2" fillId="0" borderId="23" xfId="116" quotePrefix="1" applyBorder="1" applyAlignment="1">
      <alignment horizontal="left" vertical="center" wrapText="1" indent="3"/>
    </xf>
    <xf numFmtId="0" fontId="1" fillId="0" borderId="23" xfId="116" quotePrefix="1" applyFont="1" applyBorder="1" applyAlignment="1">
      <alignment horizontal="left" wrapText="1" indent="3" shrinkToFit="1"/>
    </xf>
    <xf numFmtId="0" fontId="1" fillId="0" borderId="23" xfId="118" quotePrefix="1" applyFont="1" applyBorder="1" applyAlignment="1">
      <alignment horizontal="left" vertical="center" wrapText="1" indent="4" shrinkToFit="1"/>
    </xf>
    <xf numFmtId="0" fontId="1" fillId="0" borderId="23" xfId="120" quotePrefix="1" applyFont="1" applyBorder="1" applyAlignment="1">
      <alignment horizontal="left" vertical="center" wrapText="1" indent="5" shrinkToFit="1"/>
    </xf>
    <xf numFmtId="0" fontId="1" fillId="0" borderId="23" xfId="120" quotePrefix="1" applyFont="1" applyBorder="1" applyAlignment="1">
      <alignment horizontal="left" vertical="center" wrapText="1" indent="6" shrinkToFit="1"/>
    </xf>
    <xf numFmtId="0" fontId="1" fillId="0" borderId="23" xfId="120" quotePrefix="1" applyFont="1" applyBorder="1" applyAlignment="1">
      <alignment horizontal="left" vertical="center" wrapText="1" indent="7" shrinkToFit="1"/>
    </xf>
    <xf numFmtId="0" fontId="2" fillId="0" borderId="23" xfId="118" quotePrefix="1" applyBorder="1" applyAlignment="1">
      <alignment horizontal="left" vertical="center" wrapText="1" indent="4"/>
    </xf>
    <xf numFmtId="0" fontId="2" fillId="0" borderId="23" xfId="120" quotePrefix="1" applyBorder="1" applyAlignment="1">
      <alignment horizontal="left" vertical="center" wrapText="1" indent="5"/>
    </xf>
    <xf numFmtId="0" fontId="2" fillId="0" borderId="23" xfId="120" quotePrefix="1" applyBorder="1" applyAlignment="1">
      <alignment horizontal="left" vertical="center" wrapText="1" indent="6"/>
    </xf>
    <xf numFmtId="0" fontId="37" fillId="49" borderId="0" xfId="136" applyNumberFormat="1" applyFont="1" applyFill="1" applyBorder="1" applyAlignment="1">
      <alignment wrapText="1" shrinkToFit="1"/>
    </xf>
    <xf numFmtId="0" fontId="37" fillId="49" borderId="0" xfId="136" applyNumberFormat="1" applyFont="1" applyFill="1" applyBorder="1">
      <alignment horizontal="left" wrapText="1" indent="1" shrinkToFit="1"/>
    </xf>
    <xf numFmtId="164" fontId="2" fillId="49" borderId="0" xfId="80" applyNumberFormat="1" applyFont="1" applyFill="1" applyBorder="1"/>
    <xf numFmtId="0" fontId="2" fillId="0" borderId="13" xfId="114" quotePrefix="1" applyBorder="1" applyAlignment="1">
      <alignment horizontal="left" vertical="center" wrapText="1" indent="2" shrinkToFit="1"/>
    </xf>
    <xf numFmtId="0" fontId="5" fillId="49" borderId="0" xfId="114" quotePrefix="1" applyFont="1" applyFill="1" applyBorder="1" applyAlignment="1">
      <alignment horizontal="left" vertical="center" wrapText="1" indent="2" shrinkToFit="1"/>
    </xf>
    <xf numFmtId="3" fontId="5" fillId="49" borderId="0" xfId="0" applyNumberFormat="1" applyFont="1" applyFill="1" applyBorder="1" applyAlignment="1">
      <alignment horizontal="right"/>
    </xf>
    <xf numFmtId="0" fontId="2" fillId="0" borderId="0" xfId="116" quotePrefix="1" applyBorder="1" applyAlignment="1">
      <alignment horizontal="left" vertical="center" wrapText="1" indent="3"/>
    </xf>
    <xf numFmtId="0" fontId="2" fillId="0" borderId="0" xfId="118" quotePrefix="1" applyBorder="1" applyAlignment="1">
      <alignment horizontal="left" vertical="center" wrapText="1" indent="4"/>
    </xf>
    <xf numFmtId="0" fontId="2" fillId="0" borderId="0" xfId="120" quotePrefix="1" applyBorder="1" applyAlignment="1">
      <alignment horizontal="left" vertical="center" wrapText="1" indent="5"/>
    </xf>
    <xf numFmtId="164" fontId="2" fillId="0" borderId="0" xfId="82" applyNumberFormat="1" applyFont="1" applyFill="1" applyBorder="1" applyAlignment="1">
      <alignment horizontal="right"/>
    </xf>
    <xf numFmtId="164" fontId="2" fillId="49" borderId="0" xfId="80" applyNumberFormat="1" applyFont="1" applyFill="1" applyBorder="1" applyAlignment="1">
      <alignment horizontal="left" vertical="top" wrapText="1"/>
    </xf>
    <xf numFmtId="164" fontId="2" fillId="0" borderId="132" xfId="82" applyNumberFormat="1" applyFont="1" applyFill="1" applyBorder="1" applyAlignment="1">
      <alignment wrapText="1"/>
    </xf>
    <xf numFmtId="164" fontId="2" fillId="0" borderId="55" xfId="82" applyNumberFormat="1" applyFont="1" applyFill="1" applyBorder="1" applyAlignment="1">
      <alignment wrapText="1"/>
    </xf>
    <xf numFmtId="164" fontId="2" fillId="0" borderId="55" xfId="80" applyNumberFormat="1" applyFont="1" applyFill="1" applyBorder="1"/>
    <xf numFmtId="0" fontId="37" fillId="49" borderId="64" xfId="136" applyNumberFormat="1" applyFont="1" applyFill="1" applyBorder="1" applyAlignment="1">
      <alignment wrapText="1" shrinkToFit="1"/>
    </xf>
    <xf numFmtId="3" fontId="5" fillId="49" borderId="55" xfId="0" applyNumberFormat="1" applyFont="1" applyFill="1" applyBorder="1" applyAlignment="1">
      <alignment horizontal="right"/>
    </xf>
    <xf numFmtId="0" fontId="5" fillId="49" borderId="64" xfId="114" quotePrefix="1" applyFont="1" applyFill="1" applyBorder="1" applyAlignment="1">
      <alignment horizontal="left" vertical="center" wrapText="1" indent="2" shrinkToFit="1"/>
    </xf>
    <xf numFmtId="0" fontId="2" fillId="0" borderId="64" xfId="116" quotePrefix="1" applyBorder="1" applyAlignment="1">
      <alignment horizontal="left" vertical="center" wrapText="1" indent="3"/>
    </xf>
    <xf numFmtId="0" fontId="2" fillId="0" borderId="64" xfId="118" quotePrefix="1" applyBorder="1" applyAlignment="1">
      <alignment horizontal="left" vertical="center" wrapText="1" indent="4"/>
    </xf>
    <xf numFmtId="3" fontId="2" fillId="49" borderId="23" xfId="0" applyNumberFormat="1" applyFont="1" applyFill="1" applyBorder="1" applyAlignment="1">
      <alignment horizontal="right"/>
    </xf>
    <xf numFmtId="0" fontId="2" fillId="0" borderId="64" xfId="120" quotePrefix="1" applyBorder="1" applyAlignment="1">
      <alignment horizontal="left" vertical="center" wrapText="1" indent="5"/>
    </xf>
    <xf numFmtId="0" fontId="2" fillId="0" borderId="64" xfId="120" quotePrefix="1" applyBorder="1" applyAlignment="1">
      <alignment horizontal="left" vertical="center" wrapText="1" indent="6"/>
    </xf>
    <xf numFmtId="164" fontId="5" fillId="0" borderId="23" xfId="82" applyNumberFormat="1" applyFont="1" applyFill="1" applyBorder="1" applyAlignment="1">
      <alignment horizontal="right"/>
    </xf>
    <xf numFmtId="3" fontId="5" fillId="0" borderId="55" xfId="0" applyNumberFormat="1" applyFont="1" applyFill="1" applyBorder="1" applyAlignment="1">
      <alignment horizontal="right"/>
    </xf>
    <xf numFmtId="0" fontId="1" fillId="0" borderId="64" xfId="120" quotePrefix="1" applyFont="1" applyBorder="1" applyAlignment="1">
      <alignment horizontal="left" vertical="center" wrapText="1" indent="5" shrinkToFit="1"/>
    </xf>
    <xf numFmtId="0" fontId="1" fillId="0" borderId="64" xfId="120" quotePrefix="1" applyFont="1" applyBorder="1" applyAlignment="1">
      <alignment horizontal="left" vertical="center" wrapText="1" indent="6" shrinkToFit="1"/>
    </xf>
    <xf numFmtId="3" fontId="5" fillId="49" borderId="133" xfId="0" applyNumberFormat="1" applyFont="1" applyFill="1" applyBorder="1" applyAlignment="1">
      <alignment horizontal="right"/>
    </xf>
    <xf numFmtId="3" fontId="42" fillId="0" borderId="63" xfId="134" applyNumberFormat="1" applyBorder="1" applyAlignment="1">
      <alignment horizontal="right" wrapText="1" indent="1" shrinkToFit="1"/>
    </xf>
    <xf numFmtId="0" fontId="5" fillId="49" borderId="70" xfId="114" quotePrefix="1" applyFont="1" applyFill="1" applyBorder="1" applyAlignment="1">
      <alignment horizontal="left" vertical="center" wrapText="1" indent="2" shrinkToFit="1"/>
    </xf>
    <xf numFmtId="0" fontId="2" fillId="0" borderId="40" xfId="116" quotePrefix="1" applyBorder="1" applyAlignment="1">
      <alignment horizontal="left" vertical="center" wrapText="1" indent="3"/>
    </xf>
    <xf numFmtId="0" fontId="2" fillId="0" borderId="40" xfId="118" quotePrefix="1" applyBorder="1" applyAlignment="1">
      <alignment horizontal="left" vertical="center" wrapText="1" indent="4"/>
    </xf>
    <xf numFmtId="0" fontId="5" fillId="49" borderId="40" xfId="114" quotePrefix="1" applyFont="1" applyFill="1" applyBorder="1" applyAlignment="1">
      <alignment horizontal="left" vertical="center" wrapText="1" indent="2" shrinkToFit="1"/>
    </xf>
    <xf numFmtId="0" fontId="2" fillId="0" borderId="40" xfId="120" quotePrefix="1" applyBorder="1" applyAlignment="1">
      <alignment horizontal="left" vertical="center" wrapText="1" indent="5"/>
    </xf>
    <xf numFmtId="3" fontId="54" fillId="0" borderId="0" xfId="128" applyNumberFormat="1" applyFont="1" applyAlignment="1">
      <alignment horizontal="right" wrapText="1" shrinkToFit="1"/>
    </xf>
    <xf numFmtId="0" fontId="2" fillId="0" borderId="31" xfId="114" quotePrefix="1" applyBorder="1" applyAlignment="1">
      <alignment horizontal="left" vertical="center" wrapText="1" indent="2" shrinkToFit="1"/>
    </xf>
    <xf numFmtId="0" fontId="2" fillId="0" borderId="31" xfId="116" quotePrefix="1" applyBorder="1" applyAlignment="1">
      <alignment horizontal="left" wrapText="1" indent="3" shrinkToFit="1"/>
    </xf>
    <xf numFmtId="0" fontId="2" fillId="0" borderId="31" xfId="118" quotePrefix="1" applyBorder="1" applyAlignment="1">
      <alignment horizontal="left" vertical="center" wrapText="1" indent="4" shrinkToFit="1"/>
    </xf>
    <xf numFmtId="0" fontId="2" fillId="0" borderId="31" xfId="120" quotePrefix="1" applyBorder="1" applyAlignment="1">
      <alignment horizontal="left" vertical="center" wrapText="1" indent="5" shrinkToFit="1"/>
    </xf>
    <xf numFmtId="0" fontId="2" fillId="0" borderId="31" xfId="120" quotePrefix="1" applyBorder="1" applyAlignment="1">
      <alignment horizontal="left" vertical="center" wrapText="1" indent="6" shrinkToFit="1"/>
    </xf>
    <xf numFmtId="0" fontId="2" fillId="0" borderId="53" xfId="118" quotePrefix="1" applyBorder="1" applyAlignment="1">
      <alignment horizontal="left" vertical="center" wrapText="1" indent="4" shrinkToFit="1"/>
    </xf>
    <xf numFmtId="3" fontId="42" fillId="0" borderId="63" xfId="128" applyNumberFormat="1" applyBorder="1" applyAlignment="1">
      <alignment horizontal="right" wrapText="1" shrinkToFit="1"/>
    </xf>
    <xf numFmtId="164" fontId="2" fillId="0" borderId="59" xfId="80" applyNumberFormat="1" applyFont="1" applyFill="1" applyBorder="1" applyAlignment="1">
      <alignment wrapText="1"/>
    </xf>
    <xf numFmtId="164" fontId="2" fillId="0" borderId="63" xfId="80" applyNumberFormat="1" applyFont="1" applyFill="1" applyBorder="1"/>
    <xf numFmtId="164" fontId="2" fillId="0" borderId="61" xfId="80" applyNumberFormat="1" applyFont="1" applyFill="1" applyBorder="1"/>
    <xf numFmtId="0" fontId="2" fillId="0" borderId="30" xfId="80" applyFont="1" applyFill="1" applyBorder="1"/>
    <xf numFmtId="0" fontId="1" fillId="0" borderId="31" xfId="118" quotePrefix="1" applyFont="1" applyBorder="1" applyAlignment="1">
      <alignment horizontal="left" vertical="center" wrapText="1" indent="4" shrinkToFit="1"/>
    </xf>
    <xf numFmtId="0" fontId="1" fillId="0" borderId="31" xfId="120" quotePrefix="1" applyFont="1" applyBorder="1" applyAlignment="1">
      <alignment horizontal="left" vertical="center" wrapText="1" indent="5" shrinkToFit="1"/>
    </xf>
    <xf numFmtId="0" fontId="1" fillId="0" borderId="53" xfId="120" quotePrefix="1" applyFont="1" applyBorder="1" applyAlignment="1">
      <alignment horizontal="left" vertical="center" wrapText="1" indent="6" shrinkToFit="1"/>
    </xf>
    <xf numFmtId="0" fontId="37" fillId="47" borderId="13" xfId="134" applyNumberFormat="1" applyFont="1" applyFill="1" applyBorder="1" applyAlignment="1">
      <alignment wrapText="1" shrinkToFit="1"/>
    </xf>
    <xf numFmtId="3" fontId="37" fillId="47" borderId="23" xfId="134" applyNumberFormat="1" applyFont="1" applyFill="1" applyBorder="1">
      <alignment horizontal="left" wrapText="1" indent="1" shrinkToFit="1"/>
    </xf>
    <xf numFmtId="164" fontId="2" fillId="47" borderId="24" xfId="80" applyNumberFormat="1" applyFont="1" applyFill="1" applyBorder="1"/>
    <xf numFmtId="0" fontId="37" fillId="47" borderId="13" xfId="136" applyNumberFormat="1" applyFont="1" applyFill="1" applyBorder="1" applyAlignment="1">
      <alignment wrapText="1" shrinkToFit="1"/>
    </xf>
    <xf numFmtId="0" fontId="37" fillId="47" borderId="23" xfId="136" applyNumberFormat="1" applyFont="1" applyFill="1" applyBorder="1">
      <alignment horizontal="left" wrapText="1" indent="1" shrinkToFit="1"/>
    </xf>
    <xf numFmtId="3" fontId="42" fillId="0" borderId="23" xfId="128" applyNumberFormat="1" applyBorder="1">
      <alignment horizontal="right"/>
    </xf>
    <xf numFmtId="0" fontId="2" fillId="0" borderId="32" xfId="118" quotePrefix="1" applyBorder="1" applyAlignment="1">
      <alignment horizontal="left" vertical="center" wrapText="1" indent="4"/>
    </xf>
    <xf numFmtId="3" fontId="2" fillId="0" borderId="93" xfId="0" applyNumberFormat="1" applyFont="1" applyFill="1" applyBorder="1" applyAlignment="1">
      <alignment horizontal="right"/>
    </xf>
    <xf numFmtId="166" fontId="62" fillId="49" borderId="0" xfId="0" applyNumberFormat="1" applyFont="1" applyFill="1" applyAlignment="1">
      <alignment wrapText="1"/>
    </xf>
    <xf numFmtId="0" fontId="2" fillId="49" borderId="13" xfId="116" quotePrefix="1" applyFill="1" applyBorder="1" applyAlignment="1">
      <alignment horizontal="left" wrapText="1" indent="3" shrinkToFit="1"/>
    </xf>
    <xf numFmtId="0" fontId="2" fillId="49" borderId="13" xfId="118" quotePrefix="1" applyFill="1" applyBorder="1" applyAlignment="1">
      <alignment horizontal="left" vertical="center" wrapText="1" indent="4" shrinkToFit="1"/>
    </xf>
    <xf numFmtId="0" fontId="2" fillId="49" borderId="13" xfId="120" quotePrefix="1" applyFill="1" applyBorder="1" applyAlignment="1">
      <alignment horizontal="left" vertical="center" wrapText="1" indent="5" shrinkToFit="1"/>
    </xf>
    <xf numFmtId="0" fontId="2" fillId="0" borderId="32" xfId="120" quotePrefix="1" applyBorder="1" applyAlignment="1">
      <alignment horizontal="left" vertical="center" wrapText="1" indent="5"/>
    </xf>
    <xf numFmtId="0" fontId="2" fillId="0" borderId="32" xfId="116" quotePrefix="1" applyBorder="1" applyAlignment="1">
      <alignment horizontal="left" vertical="center" wrapText="1" indent="3"/>
    </xf>
    <xf numFmtId="0" fontId="28" fillId="0" borderId="28" xfId="0" applyFont="1" applyBorder="1" applyAlignment="1"/>
    <xf numFmtId="0" fontId="6" fillId="0" borderId="22" xfId="0" applyFont="1" applyBorder="1" applyAlignment="1">
      <alignment wrapText="1"/>
    </xf>
    <xf numFmtId="164" fontId="5" fillId="0" borderId="20" xfId="82" applyNumberFormat="1" applyFont="1" applyFill="1" applyBorder="1" applyAlignment="1">
      <alignment wrapText="1"/>
    </xf>
    <xf numFmtId="0" fontId="5" fillId="0" borderId="28" xfId="0" applyFont="1" applyBorder="1" applyAlignment="1"/>
    <xf numFmtId="0" fontId="2" fillId="0" borderId="22" xfId="0" applyFont="1" applyBorder="1" applyAlignment="1">
      <alignment wrapText="1"/>
    </xf>
    <xf numFmtId="0" fontId="2" fillId="0" borderId="0" xfId="57" applyFont="1" applyFill="1" applyAlignment="1"/>
    <xf numFmtId="0" fontId="5" fillId="0" borderId="13" xfId="0" applyFont="1" applyBorder="1" applyAlignment="1">
      <alignment wrapText="1"/>
    </xf>
    <xf numFmtId="0" fontId="5" fillId="0" borderId="23" xfId="0" applyFont="1" applyBorder="1" applyAlignment="1">
      <alignment horizontal="right" wrapText="1"/>
    </xf>
    <xf numFmtId="0" fontId="5" fillId="0" borderId="24" xfId="0" applyFont="1" applyBorder="1" applyAlignment="1">
      <alignment wrapText="1"/>
    </xf>
    <xf numFmtId="0" fontId="2" fillId="0" borderId="23" xfId="0" applyFont="1" applyBorder="1" applyAlignment="1">
      <alignment horizontal="right" wrapText="1"/>
    </xf>
    <xf numFmtId="0" fontId="2" fillId="0" borderId="24" xfId="0" applyFont="1" applyBorder="1" applyAlignment="1">
      <alignment wrapText="1"/>
    </xf>
    <xf numFmtId="0" fontId="28" fillId="54" borderId="13" xfId="0" applyFont="1" applyFill="1" applyBorder="1" applyAlignment="1">
      <alignment wrapText="1"/>
    </xf>
    <xf numFmtId="3" fontId="28" fillId="54" borderId="23" xfId="134" applyNumberFormat="1" applyFont="1" applyFill="1" applyBorder="1" applyAlignment="1">
      <alignment horizontal="left" wrapText="1" shrinkToFit="1"/>
    </xf>
    <xf numFmtId="0" fontId="6" fillId="54" borderId="24" xfId="0" applyFont="1" applyFill="1" applyBorder="1" applyAlignment="1">
      <alignment wrapText="1"/>
    </xf>
    <xf numFmtId="3" fontId="5" fillId="54" borderId="23" xfId="134" applyNumberFormat="1" applyFont="1" applyFill="1" applyBorder="1" applyAlignment="1">
      <alignment horizontal="left" wrapText="1" shrinkToFit="1"/>
    </xf>
    <xf numFmtId="0" fontId="2" fillId="54" borderId="24" xfId="0" applyFont="1" applyFill="1" applyBorder="1" applyAlignment="1">
      <alignment wrapText="1"/>
    </xf>
    <xf numFmtId="0" fontId="5" fillId="0" borderId="134" xfId="114" quotePrefix="1" applyFont="1" applyBorder="1" applyAlignment="1">
      <alignment wrapText="1" shrinkToFit="1"/>
    </xf>
    <xf numFmtId="3" fontId="5" fillId="0" borderId="67" xfId="128" applyNumberFormat="1" applyFont="1" applyBorder="1" applyAlignment="1">
      <alignment horizontal="right" wrapText="1" shrinkToFit="1"/>
    </xf>
    <xf numFmtId="0" fontId="5" fillId="49" borderId="67" xfId="79" applyFont="1" applyFill="1" applyBorder="1" applyAlignment="1">
      <alignment wrapText="1"/>
    </xf>
    <xf numFmtId="3" fontId="5" fillId="49" borderId="67" xfId="0" applyNumberFormat="1" applyFont="1" applyFill="1" applyBorder="1" applyAlignment="1">
      <alignment horizontal="right"/>
    </xf>
    <xf numFmtId="3" fontId="5" fillId="49" borderId="135" xfId="0" applyNumberFormat="1" applyFont="1" applyFill="1" applyBorder="1" applyAlignment="1">
      <alignment horizontal="right"/>
    </xf>
    <xf numFmtId="0" fontId="2" fillId="0" borderId="13" xfId="114" applyFont="1" applyBorder="1" applyAlignment="1">
      <alignment wrapText="1" shrinkToFit="1"/>
    </xf>
    <xf numFmtId="3" fontId="2" fillId="0" borderId="23" xfId="128" applyNumberFormat="1" applyFont="1" applyBorder="1" applyAlignment="1">
      <alignment horizontal="right" wrapText="1" shrinkToFit="1"/>
    </xf>
    <xf numFmtId="3" fontId="5" fillId="0" borderId="55" xfId="128" applyNumberFormat="1" applyFont="1" applyBorder="1" applyAlignment="1">
      <alignment horizontal="right" wrapText="1" shrinkToFit="1"/>
    </xf>
    <xf numFmtId="0" fontId="2" fillId="49" borderId="23" xfId="79" applyFont="1" applyFill="1" applyBorder="1" applyAlignment="1">
      <alignment wrapText="1"/>
    </xf>
    <xf numFmtId="0" fontId="2" fillId="0" borderId="13" xfId="116" quotePrefix="1" applyFont="1" applyBorder="1" applyAlignment="1">
      <alignment wrapText="1" shrinkToFit="1"/>
    </xf>
    <xf numFmtId="0" fontId="2" fillId="0" borderId="13" xfId="118" quotePrefix="1" applyFont="1" applyBorder="1" applyAlignment="1">
      <alignment wrapText="1" shrinkToFit="1"/>
    </xf>
    <xf numFmtId="3" fontId="2" fillId="0" borderId="55" xfId="0" applyNumberFormat="1" applyFont="1" applyBorder="1" applyAlignment="1"/>
    <xf numFmtId="0" fontId="5" fillId="0" borderId="13" xfId="114" applyFont="1" applyBorder="1" applyAlignment="1">
      <alignment wrapText="1" shrinkToFit="1"/>
    </xf>
    <xf numFmtId="3" fontId="5" fillId="0" borderId="23" xfId="128" applyNumberFormat="1" applyFont="1" applyBorder="1" applyAlignment="1">
      <alignment horizontal="right" wrapText="1" shrinkToFit="1"/>
    </xf>
    <xf numFmtId="3" fontId="2" fillId="0" borderId="55" xfId="128" applyNumberFormat="1" applyFont="1" applyBorder="1" applyAlignment="1">
      <alignment horizontal="right" wrapText="1" shrinkToFit="1"/>
    </xf>
    <xf numFmtId="0" fontId="2" fillId="0" borderId="13" xfId="120" applyFont="1" applyBorder="1" applyAlignment="1">
      <alignment wrapText="1" shrinkToFit="1"/>
    </xf>
    <xf numFmtId="0" fontId="2" fillId="0" borderId="13" xfId="120" applyFont="1" applyBorder="1" applyAlignment="1">
      <alignment horizontal="left" wrapText="1" shrinkToFit="1"/>
    </xf>
    <xf numFmtId="0" fontId="5" fillId="0" borderId="13" xfId="79" applyFont="1" applyFill="1" applyBorder="1" applyAlignment="1">
      <alignment wrapText="1"/>
    </xf>
    <xf numFmtId="0" fontId="5" fillId="49" borderId="23" xfId="79" applyFont="1" applyFill="1" applyBorder="1" applyAlignment="1">
      <alignment wrapText="1"/>
    </xf>
    <xf numFmtId="0" fontId="2" fillId="0" borderId="23" xfId="79" applyFont="1" applyFill="1" applyBorder="1" applyAlignment="1">
      <alignment wrapText="1"/>
    </xf>
    <xf numFmtId="164" fontId="2" fillId="49" borderId="13" xfId="0" applyNumberFormat="1" applyFont="1" applyFill="1" applyBorder="1" applyAlignment="1">
      <alignment horizontal="left" wrapText="1"/>
    </xf>
    <xf numFmtId="164" fontId="2" fillId="0" borderId="13" xfId="0" applyNumberFormat="1" applyFont="1" applyBorder="1" applyAlignment="1">
      <alignment horizontal="left" wrapText="1"/>
    </xf>
    <xf numFmtId="164" fontId="2" fillId="49" borderId="13" xfId="80" applyNumberFormat="1" applyFont="1" applyFill="1" applyBorder="1" applyAlignment="1">
      <alignment wrapText="1"/>
    </xf>
    <xf numFmtId="164" fontId="2" fillId="49" borderId="23" xfId="80" applyNumberFormat="1" applyFont="1" applyFill="1" applyBorder="1" applyAlignment="1">
      <alignment horizontal="right"/>
    </xf>
    <xf numFmtId="164" fontId="2" fillId="49" borderId="23" xfId="80" applyNumberFormat="1" applyFont="1" applyFill="1" applyBorder="1" applyAlignment="1">
      <alignment horizontal="center"/>
    </xf>
    <xf numFmtId="0" fontId="2" fillId="49" borderId="32" xfId="79" applyFont="1" applyFill="1" applyBorder="1" applyAlignment="1">
      <alignment wrapText="1"/>
    </xf>
    <xf numFmtId="0" fontId="5" fillId="0" borderId="23" xfId="0" applyFont="1" applyBorder="1" applyAlignment="1"/>
    <xf numFmtId="0" fontId="5" fillId="0" borderId="32" xfId="0" applyFont="1" applyBorder="1" applyAlignment="1">
      <alignment wrapText="1"/>
    </xf>
    <xf numFmtId="0" fontId="28" fillId="54" borderId="13" xfId="0" applyFont="1" applyFill="1" applyBorder="1" applyAlignment="1">
      <alignment horizontal="center" wrapText="1"/>
    </xf>
    <xf numFmtId="0" fontId="28" fillId="54" borderId="32" xfId="0" applyFont="1" applyFill="1" applyBorder="1" applyAlignment="1">
      <alignment horizontal="center" wrapText="1"/>
    </xf>
    <xf numFmtId="0" fontId="28" fillId="54" borderId="23" xfId="0" applyFont="1" applyFill="1" applyBorder="1" applyAlignment="1">
      <alignment horizontal="right" wrapText="1"/>
    </xf>
    <xf numFmtId="0" fontId="28" fillId="54" borderId="24" xfId="0" applyFont="1" applyFill="1" applyBorder="1" applyAlignment="1">
      <alignment wrapText="1"/>
    </xf>
    <xf numFmtId="0" fontId="5" fillId="0" borderId="13" xfId="114" quotePrefix="1" applyFont="1" applyBorder="1" applyAlignment="1">
      <alignment wrapText="1" shrinkToFit="1"/>
    </xf>
    <xf numFmtId="0" fontId="2" fillId="0" borderId="13" xfId="79" applyFont="1" applyFill="1" applyBorder="1" applyAlignment="1">
      <alignment wrapText="1"/>
    </xf>
    <xf numFmtId="3" fontId="2" fillId="0" borderId="23" xfId="0" applyNumberFormat="1" applyFont="1" applyBorder="1" applyAlignment="1"/>
    <xf numFmtId="0" fontId="2" fillId="0" borderId="28" xfId="0" applyFont="1" applyBorder="1" applyAlignment="1">
      <alignment wrapText="1"/>
    </xf>
    <xf numFmtId="164" fontId="5" fillId="0" borderId="21" xfId="82" applyNumberFormat="1" applyFont="1" applyFill="1" applyBorder="1" applyAlignment="1">
      <alignment wrapText="1"/>
    </xf>
    <xf numFmtId="0" fontId="28" fillId="0" borderId="23" xfId="0" applyFont="1" applyBorder="1" applyAlignment="1"/>
    <xf numFmtId="0" fontId="6" fillId="0" borderId="23" xfId="0" applyFont="1" applyBorder="1" applyAlignment="1">
      <alignment wrapText="1"/>
    </xf>
    <xf numFmtId="0" fontId="28" fillId="54" borderId="23" xfId="0" applyFont="1" applyFill="1" applyBorder="1" applyAlignment="1">
      <alignment wrapText="1"/>
    </xf>
    <xf numFmtId="0" fontId="28" fillId="54" borderId="32" xfId="0" applyFont="1" applyFill="1" applyBorder="1" applyAlignment="1">
      <alignment wrapText="1"/>
    </xf>
    <xf numFmtId="0" fontId="6" fillId="54" borderId="23" xfId="0" applyFont="1" applyFill="1" applyBorder="1" applyAlignment="1">
      <alignment wrapText="1"/>
    </xf>
    <xf numFmtId="0" fontId="5" fillId="0" borderId="23" xfId="0" applyFont="1" applyBorder="1" applyAlignment="1">
      <alignment horizontal="right"/>
    </xf>
    <xf numFmtId="0" fontId="5" fillId="0" borderId="24" xfId="0" applyFont="1" applyBorder="1" applyAlignment="1">
      <alignment horizontal="right"/>
    </xf>
    <xf numFmtId="3" fontId="5" fillId="0" borderId="23" xfId="134" applyNumberFormat="1" applyFont="1" applyFill="1" applyBorder="1" applyAlignment="1">
      <alignment wrapText="1" shrinkToFit="1"/>
    </xf>
    <xf numFmtId="0" fontId="5" fillId="0" borderId="32" xfId="134" applyNumberFormat="1" applyFont="1" applyBorder="1" applyAlignment="1">
      <alignment horizontal="left" wrapText="1" shrinkToFit="1"/>
    </xf>
    <xf numFmtId="3" fontId="5" fillId="0" borderId="24" xfId="134" applyNumberFormat="1" applyFont="1" applyFill="1" applyBorder="1" applyAlignment="1">
      <alignment wrapText="1" shrinkToFit="1"/>
    </xf>
    <xf numFmtId="3" fontId="2" fillId="0" borderId="23" xfId="134" applyNumberFormat="1" applyFont="1" applyFill="1" applyBorder="1" applyAlignment="1">
      <alignment wrapText="1" shrinkToFit="1"/>
    </xf>
    <xf numFmtId="0" fontId="2" fillId="0" borderId="32" xfId="134" applyNumberFormat="1" applyFont="1" applyBorder="1" applyAlignment="1">
      <alignment horizontal="left" wrapText="1" shrinkToFit="1"/>
    </xf>
    <xf numFmtId="3" fontId="2" fillId="0" borderId="24" xfId="134" applyNumberFormat="1" applyFont="1" applyFill="1" applyBorder="1" applyAlignment="1">
      <alignment wrapText="1" shrinkToFit="1"/>
    </xf>
    <xf numFmtId="166" fontId="2" fillId="0" borderId="24" xfId="0" applyNumberFormat="1" applyFont="1" applyFill="1" applyBorder="1" applyAlignment="1">
      <alignment wrapText="1"/>
    </xf>
    <xf numFmtId="0" fontId="2" fillId="0" borderId="24" xfId="0" applyFont="1" applyFill="1" applyBorder="1" applyAlignment="1"/>
    <xf numFmtId="3" fontId="2" fillId="0" borderId="23" xfId="134" applyNumberFormat="1" applyFont="1" applyBorder="1" applyAlignment="1">
      <alignment wrapText="1" shrinkToFit="1"/>
    </xf>
    <xf numFmtId="0" fontId="2" fillId="0" borderId="0" xfId="134" applyNumberFormat="1" applyFont="1" applyBorder="1" applyAlignment="1">
      <alignment horizontal="left" wrapText="1" shrinkToFit="1"/>
    </xf>
    <xf numFmtId="3" fontId="5" fillId="0" borderId="23" xfId="134" applyNumberFormat="1" applyFont="1" applyBorder="1" applyAlignment="1">
      <alignment wrapText="1" shrinkToFit="1"/>
    </xf>
    <xf numFmtId="0" fontId="5" fillId="0" borderId="38" xfId="57" applyFont="1" applyFill="1" applyBorder="1" applyAlignment="1"/>
    <xf numFmtId="0" fontId="28" fillId="0" borderId="21" xfId="57" applyFont="1" applyFill="1" applyBorder="1" applyAlignment="1"/>
    <xf numFmtId="164" fontId="28" fillId="54" borderId="51" xfId="82" applyNumberFormat="1" applyFont="1" applyFill="1" applyBorder="1" applyAlignment="1">
      <alignment wrapText="1"/>
    </xf>
    <xf numFmtId="164" fontId="2" fillId="54" borderId="34" xfId="82" applyNumberFormat="1" applyFont="1" applyFill="1" applyBorder="1" applyAlignment="1">
      <alignment horizontal="right" wrapText="1"/>
    </xf>
    <xf numFmtId="164" fontId="2" fillId="54" borderId="35" xfId="82" applyNumberFormat="1" applyFont="1" applyFill="1" applyBorder="1" applyAlignment="1">
      <alignment wrapText="1"/>
    </xf>
    <xf numFmtId="0" fontId="2" fillId="0" borderId="13" xfId="0" applyFont="1" applyFill="1" applyBorder="1" applyAlignment="1">
      <alignment wrapText="1"/>
    </xf>
    <xf numFmtId="0" fontId="2" fillId="49" borderId="13" xfId="0" applyFont="1" applyFill="1" applyBorder="1" applyAlignment="1">
      <alignment wrapText="1"/>
    </xf>
    <xf numFmtId="3" fontId="2" fillId="0" borderId="35" xfId="0" applyNumberFormat="1" applyFont="1" applyFill="1" applyBorder="1" applyAlignment="1">
      <alignment horizontal="right"/>
    </xf>
    <xf numFmtId="164" fontId="2" fillId="0" borderId="134" xfId="80" applyNumberFormat="1" applyFont="1" applyFill="1" applyBorder="1" applyAlignment="1">
      <alignment wrapText="1"/>
    </xf>
    <xf numFmtId="164" fontId="2" fillId="0" borderId="67" xfId="80" applyNumberFormat="1" applyFont="1" applyFill="1" applyBorder="1" applyAlignment="1"/>
    <xf numFmtId="164" fontId="2" fillId="0" borderId="135" xfId="80" applyNumberFormat="1" applyFont="1" applyFill="1" applyBorder="1" applyAlignment="1"/>
    <xf numFmtId="164" fontId="2" fillId="0" borderId="34" xfId="80" applyNumberFormat="1" applyFont="1" applyFill="1" applyBorder="1" applyAlignment="1"/>
    <xf numFmtId="164" fontId="2" fillId="0" borderId="35" xfId="80" applyNumberFormat="1" applyFont="1" applyFill="1" applyBorder="1" applyAlignment="1"/>
    <xf numFmtId="0" fontId="5" fillId="0" borderId="13" xfId="79" applyFont="1" applyFill="1" applyBorder="1" applyAlignment="1">
      <alignment horizontal="center" wrapText="1"/>
    </xf>
    <xf numFmtId="164" fontId="2" fillId="0" borderId="24" xfId="80" applyNumberFormat="1" applyFont="1" applyFill="1" applyBorder="1" applyAlignment="1"/>
    <xf numFmtId="0" fontId="2" fillId="0" borderId="29" xfId="79" applyFont="1" applyFill="1" applyBorder="1" applyAlignment="1">
      <alignment wrapText="1"/>
    </xf>
    <xf numFmtId="3" fontId="2" fillId="0" borderId="27" xfId="0" applyNumberFormat="1" applyFont="1" applyFill="1" applyBorder="1" applyAlignment="1">
      <alignment horizontal="right" wrapText="1"/>
    </xf>
    <xf numFmtId="0" fontId="28" fillId="0" borderId="20" xfId="0" applyFont="1" applyBorder="1" applyAlignment="1"/>
    <xf numFmtId="0" fontId="5" fillId="0" borderId="34" xfId="0" applyFont="1" applyBorder="1" applyAlignment="1"/>
    <xf numFmtId="0" fontId="2" fillId="0" borderId="35" xfId="0" applyFont="1" applyBorder="1" applyAlignment="1">
      <alignment wrapText="1"/>
    </xf>
    <xf numFmtId="0" fontId="2" fillId="0" borderId="31" xfId="0" applyFont="1" applyBorder="1" applyAlignment="1">
      <alignment horizontal="justify"/>
    </xf>
    <xf numFmtId="3" fontId="2" fillId="0" borderId="25" xfId="134" applyNumberFormat="1" applyFont="1" applyFill="1" applyBorder="1" applyAlignment="1">
      <alignment wrapText="1" shrinkToFit="1"/>
    </xf>
    <xf numFmtId="3" fontId="2" fillId="0" borderId="26" xfId="0" applyNumberFormat="1" applyFont="1" applyBorder="1" applyAlignment="1">
      <alignment horizontal="right"/>
    </xf>
    <xf numFmtId="0" fontId="2" fillId="0" borderId="14" xfId="0" applyFont="1" applyFill="1" applyBorder="1" applyAlignment="1">
      <alignment wrapText="1"/>
    </xf>
    <xf numFmtId="3" fontId="2" fillId="0" borderId="131" xfId="0" applyNumberFormat="1" applyFont="1" applyBorder="1" applyAlignment="1">
      <alignment horizontal="right"/>
    </xf>
    <xf numFmtId="3" fontId="2" fillId="0" borderId="67" xfId="134" applyNumberFormat="1" applyFont="1" applyFill="1" applyBorder="1" applyAlignment="1">
      <alignment wrapText="1" shrinkToFit="1"/>
    </xf>
    <xf numFmtId="3" fontId="2" fillId="0" borderId="136" xfId="0" applyNumberFormat="1" applyFont="1" applyBorder="1" applyAlignment="1">
      <alignment horizontal="right"/>
    </xf>
    <xf numFmtId="0" fontId="2" fillId="0" borderId="134" xfId="134" applyNumberFormat="1" applyFont="1" applyBorder="1" applyAlignment="1">
      <alignment horizontal="left" wrapText="1" shrinkToFit="1"/>
    </xf>
    <xf numFmtId="3" fontId="2" fillId="0" borderId="135" xfId="0" applyNumberFormat="1" applyFont="1" applyBorder="1" applyAlignment="1">
      <alignment horizontal="right"/>
    </xf>
    <xf numFmtId="3" fontId="2" fillId="0" borderId="55" xfId="0" applyNumberFormat="1" applyFont="1" applyBorder="1" applyAlignment="1">
      <alignment horizontal="right"/>
    </xf>
    <xf numFmtId="0" fontId="5" fillId="54" borderId="13" xfId="136" applyNumberFormat="1" applyFont="1" applyFill="1" applyBorder="1" applyAlignment="1">
      <alignment wrapText="1" shrinkToFit="1"/>
    </xf>
    <xf numFmtId="0" fontId="5" fillId="54" borderId="23" xfId="136" applyNumberFormat="1" applyFont="1" applyFill="1" applyBorder="1">
      <alignment horizontal="left" wrapText="1" indent="1" shrinkToFit="1"/>
    </xf>
    <xf numFmtId="0" fontId="5" fillId="49" borderId="13" xfId="79" applyFont="1" applyFill="1" applyBorder="1" applyAlignment="1">
      <alignment vertical="top" wrapText="1"/>
    </xf>
    <xf numFmtId="0" fontId="2" fillId="49" borderId="13" xfId="79" applyFont="1" applyFill="1" applyBorder="1" applyAlignment="1">
      <alignment vertical="top" wrapText="1"/>
    </xf>
    <xf numFmtId="164" fontId="5" fillId="0" borderId="13" xfId="82" applyNumberFormat="1" applyFont="1" applyFill="1" applyBorder="1" applyAlignment="1">
      <alignment vertical="center" wrapText="1"/>
    </xf>
    <xf numFmtId="0" fontId="6" fillId="0" borderId="13" xfId="136" applyNumberFormat="1" applyFont="1" applyFill="1" applyBorder="1" applyAlignment="1">
      <alignment wrapText="1" shrinkToFit="1"/>
    </xf>
    <xf numFmtId="0" fontId="6" fillId="0" borderId="23" xfId="136" applyNumberFormat="1" applyFont="1" applyFill="1" applyBorder="1">
      <alignment horizontal="left" wrapText="1" indent="1" shrinkToFit="1"/>
    </xf>
    <xf numFmtId="164" fontId="6" fillId="0" borderId="24" xfId="80" applyNumberFormat="1" applyFont="1" applyFill="1" applyBorder="1"/>
    <xf numFmtId="0" fontId="6" fillId="54" borderId="23" xfId="136" applyNumberFormat="1" applyFont="1" applyFill="1" applyBorder="1">
      <alignment horizontal="left" wrapText="1" indent="1" shrinkToFit="1"/>
    </xf>
    <xf numFmtId="0" fontId="37" fillId="49" borderId="0" xfId="136" applyNumberFormat="1" applyFont="1" applyFill="1" applyBorder="1" applyAlignment="1">
      <alignment horizontal="center" wrapText="1" shrinkToFit="1"/>
    </xf>
    <xf numFmtId="0" fontId="5" fillId="49" borderId="0" xfId="80" applyFont="1" applyFill="1" applyAlignment="1">
      <alignment horizontal="center" wrapText="1"/>
    </xf>
    <xf numFmtId="0" fontId="5" fillId="0" borderId="0" xfId="57" applyFont="1" applyFill="1" applyAlignment="1">
      <alignment horizontal="center"/>
    </xf>
    <xf numFmtId="0" fontId="5" fillId="53" borderId="0" xfId="57" applyFont="1" applyFill="1" applyAlignment="1">
      <alignment horizontal="center" vertical="top"/>
    </xf>
    <xf numFmtId="0" fontId="61" fillId="54" borderId="13" xfId="0" applyFont="1" applyFill="1" applyBorder="1" applyAlignment="1">
      <alignment vertical="center" wrapText="1"/>
    </xf>
    <xf numFmtId="0" fontId="37" fillId="54" borderId="31" xfId="136" applyNumberFormat="1" applyFont="1" applyFill="1" applyBorder="1" applyAlignment="1">
      <alignment wrapText="1" shrinkToFit="1"/>
    </xf>
    <xf numFmtId="0" fontId="5" fillId="53" borderId="0" xfId="80" applyFont="1" applyFill="1" applyAlignment="1">
      <alignment horizontal="center" wrapText="1"/>
    </xf>
    <xf numFmtId="0" fontId="5" fillId="53" borderId="0" xfId="80" applyFont="1" applyFill="1" applyAlignment="1">
      <alignment horizontal="center"/>
    </xf>
    <xf numFmtId="0" fontId="37" fillId="54" borderId="32" xfId="136" applyNumberFormat="1" applyFont="1" applyFill="1" applyBorder="1" applyAlignment="1">
      <alignment wrapText="1" shrinkToFit="1"/>
    </xf>
    <xf numFmtId="164" fontId="2" fillId="54" borderId="55" xfId="80" applyNumberFormat="1" applyFont="1" applyFill="1" applyBorder="1"/>
    <xf numFmtId="3" fontId="2" fillId="49" borderId="55" xfId="0" applyNumberFormat="1" applyFont="1" applyFill="1" applyBorder="1" applyAlignment="1">
      <alignment horizontal="right"/>
    </xf>
    <xf numFmtId="164" fontId="6" fillId="0" borderId="55" xfId="80" applyNumberFormat="1" applyFont="1" applyFill="1" applyBorder="1"/>
    <xf numFmtId="0" fontId="5" fillId="49" borderId="64" xfId="79" applyFont="1" applyFill="1" applyBorder="1" applyAlignment="1">
      <alignment vertical="top" wrapText="1"/>
    </xf>
    <xf numFmtId="0" fontId="2" fillId="49" borderId="64" xfId="79" applyFont="1" applyFill="1" applyBorder="1" applyAlignment="1">
      <alignment vertical="top" wrapText="1"/>
    </xf>
    <xf numFmtId="3" fontId="2" fillId="49" borderId="0" xfId="0" applyNumberFormat="1" applyFont="1" applyFill="1" applyBorder="1" applyAlignment="1">
      <alignment horizontal="right"/>
    </xf>
    <xf numFmtId="0" fontId="2" fillId="0" borderId="64" xfId="79" applyFont="1" applyFill="1" applyBorder="1" applyAlignment="1">
      <alignment vertical="top" wrapText="1"/>
    </xf>
    <xf numFmtId="164" fontId="5" fillId="0" borderId="64" xfId="82" applyNumberFormat="1" applyFont="1" applyFill="1" applyBorder="1" applyAlignment="1">
      <alignment vertical="center" wrapText="1"/>
    </xf>
    <xf numFmtId="0" fontId="6" fillId="0" borderId="64" xfId="136" applyNumberFormat="1" applyFont="1" applyFill="1" applyBorder="1" applyAlignment="1">
      <alignment wrapText="1" shrinkToFit="1"/>
    </xf>
    <xf numFmtId="0" fontId="6" fillId="0" borderId="0" xfId="136" applyNumberFormat="1" applyFont="1" applyFill="1" applyBorder="1">
      <alignment horizontal="left" wrapText="1" indent="1" shrinkToFit="1"/>
    </xf>
    <xf numFmtId="164" fontId="6" fillId="0" borderId="0" xfId="80" applyNumberFormat="1" applyFont="1" applyFill="1" applyBorder="1"/>
    <xf numFmtId="164" fontId="5" fillId="0" borderId="64" xfId="82" applyNumberFormat="1" applyFont="1" applyFill="1" applyBorder="1" applyAlignment="1">
      <alignment horizontal="left" wrapText="1"/>
    </xf>
    <xf numFmtId="164" fontId="6" fillId="0" borderId="64" xfId="80" applyNumberFormat="1" applyFont="1" applyFill="1" applyBorder="1" applyAlignment="1">
      <alignment vertical="top" wrapText="1"/>
    </xf>
    <xf numFmtId="0" fontId="5" fillId="0" borderId="64" xfId="136" applyNumberFormat="1" applyFont="1" applyFill="1" applyBorder="1" applyAlignment="1">
      <alignment wrapText="1" shrinkToFit="1"/>
    </xf>
    <xf numFmtId="0" fontId="5" fillId="0" borderId="0" xfId="136" applyNumberFormat="1" applyFont="1" applyFill="1" applyBorder="1">
      <alignment horizontal="left" wrapText="1" indent="1" shrinkToFit="1"/>
    </xf>
    <xf numFmtId="0" fontId="6" fillId="0" borderId="64" xfId="136" applyNumberFormat="1" applyFont="1" applyFill="1" applyBorder="1">
      <alignment horizontal="left" wrapText="1" indent="1" shrinkToFit="1"/>
    </xf>
    <xf numFmtId="0" fontId="5" fillId="0" borderId="38" xfId="0" applyFont="1" applyBorder="1" applyAlignment="1">
      <alignment vertical="center" wrapText="1"/>
    </xf>
    <xf numFmtId="3" fontId="5" fillId="0" borderId="23" xfId="0" applyNumberFormat="1" applyFont="1" applyBorder="1" applyAlignment="1">
      <alignment horizontal="right" vertical="center"/>
    </xf>
    <xf numFmtId="0" fontId="5" fillId="0" borderId="32" xfId="79" applyFont="1" applyFill="1" applyBorder="1" applyAlignment="1">
      <alignment vertical="center" wrapText="1"/>
    </xf>
    <xf numFmtId="0" fontId="2" fillId="0" borderId="32" xfId="79" applyFont="1" applyFill="1" applyBorder="1" applyAlignment="1">
      <alignment vertical="center" wrapText="1"/>
    </xf>
    <xf numFmtId="3" fontId="2" fillId="0" borderId="23" xfId="0" applyNumberFormat="1" applyFont="1" applyFill="1" applyBorder="1" applyAlignment="1">
      <alignment horizontal="right" vertical="center" wrapText="1"/>
    </xf>
    <xf numFmtId="0" fontId="2" fillId="0" borderId="32" xfId="0" applyFont="1" applyFill="1" applyBorder="1" applyAlignment="1">
      <alignment vertical="center" wrapText="1"/>
    </xf>
    <xf numFmtId="0" fontId="5" fillId="0" borderId="23" xfId="0" applyFont="1" applyFill="1" applyBorder="1" applyAlignment="1">
      <alignment vertical="center" wrapText="1"/>
    </xf>
    <xf numFmtId="0" fontId="28" fillId="0" borderId="23" xfId="0" applyFont="1" applyFill="1" applyBorder="1" applyAlignment="1">
      <alignment vertical="center" wrapText="1"/>
    </xf>
    <xf numFmtId="3" fontId="6" fillId="0" borderId="23" xfId="0" applyNumberFormat="1" applyFont="1" applyFill="1" applyBorder="1" applyAlignment="1">
      <alignment horizontal="right" vertical="center"/>
    </xf>
    <xf numFmtId="3" fontId="6" fillId="0" borderId="24" xfId="0" applyNumberFormat="1" applyFont="1" applyFill="1" applyBorder="1" applyAlignment="1">
      <alignment horizontal="right" vertical="center"/>
    </xf>
    <xf numFmtId="3" fontId="2" fillId="49" borderId="23" xfId="0" applyNumberFormat="1" applyFont="1" applyFill="1" applyBorder="1" applyAlignment="1">
      <alignment horizontal="right" vertical="center"/>
    </xf>
    <xf numFmtId="0" fontId="5" fillId="0" borderId="23" xfId="79" applyFont="1" applyFill="1" applyBorder="1" applyAlignment="1">
      <alignment vertical="center" wrapText="1"/>
    </xf>
    <xf numFmtId="0" fontId="2" fillId="0" borderId="23" xfId="79" applyFont="1" applyFill="1" applyBorder="1" applyAlignment="1">
      <alignment vertical="center" wrapText="1"/>
    </xf>
    <xf numFmtId="0" fontId="2" fillId="0" borderId="23" xfId="0" applyFont="1" applyFill="1" applyBorder="1" applyAlignment="1">
      <alignment vertical="center" wrapText="1"/>
    </xf>
    <xf numFmtId="0" fontId="28" fillId="49" borderId="23" xfId="0" applyFont="1" applyFill="1" applyBorder="1" applyAlignment="1">
      <alignment vertical="center" wrapText="1"/>
    </xf>
    <xf numFmtId="0" fontId="2" fillId="0" borderId="14" xfId="0" applyFont="1" applyFill="1" applyBorder="1" applyAlignment="1">
      <alignment vertical="center" wrapText="1"/>
    </xf>
    <xf numFmtId="3" fontId="2" fillId="0" borderId="25" xfId="0" applyNumberFormat="1" applyFont="1" applyFill="1" applyBorder="1" applyAlignment="1">
      <alignment horizontal="right" vertical="center"/>
    </xf>
    <xf numFmtId="0" fontId="2" fillId="0" borderId="25" xfId="79" applyFont="1" applyFill="1" applyBorder="1" applyAlignment="1">
      <alignment vertical="center" wrapText="1"/>
    </xf>
    <xf numFmtId="3" fontId="2" fillId="0" borderId="26" xfId="0" applyNumberFormat="1" applyFont="1" applyFill="1" applyBorder="1" applyAlignment="1">
      <alignment horizontal="right" vertical="center"/>
    </xf>
    <xf numFmtId="0" fontId="5" fillId="0" borderId="20" xfId="0" applyFont="1" applyBorder="1" applyAlignment="1">
      <alignment vertical="center" wrapText="1"/>
    </xf>
    <xf numFmtId="0" fontId="2" fillId="0" borderId="28" xfId="0" applyFont="1" applyBorder="1" applyAlignment="1">
      <alignment vertical="center"/>
    </xf>
    <xf numFmtId="0" fontId="2" fillId="0" borderId="22" xfId="0" applyFont="1" applyBorder="1" applyAlignment="1">
      <alignment vertical="center"/>
    </xf>
    <xf numFmtId="0" fontId="5" fillId="0" borderId="32" xfId="0" applyFont="1" applyBorder="1" applyAlignment="1">
      <alignment vertical="center"/>
    </xf>
    <xf numFmtId="0" fontId="28" fillId="54" borderId="13" xfId="0" applyFont="1" applyFill="1" applyBorder="1" applyAlignment="1">
      <alignment vertical="center"/>
    </xf>
    <xf numFmtId="0" fontId="28" fillId="54" borderId="23" xfId="0" applyFont="1" applyFill="1" applyBorder="1" applyAlignment="1">
      <alignment vertical="center"/>
    </xf>
    <xf numFmtId="0" fontId="28" fillId="54" borderId="32" xfId="0" applyFont="1" applyFill="1" applyBorder="1" applyAlignment="1">
      <alignment vertical="center"/>
    </xf>
    <xf numFmtId="0" fontId="2" fillId="54" borderId="23" xfId="0" applyFont="1" applyFill="1" applyBorder="1" applyAlignment="1">
      <alignment vertical="center"/>
    </xf>
    <xf numFmtId="0" fontId="2" fillId="54" borderId="24" xfId="0" applyFont="1" applyFill="1" applyBorder="1" applyAlignment="1">
      <alignment vertical="center"/>
    </xf>
    <xf numFmtId="0" fontId="5" fillId="0" borderId="13" xfId="134" applyNumberFormat="1" applyFont="1" applyBorder="1" applyAlignment="1">
      <alignment vertical="center" wrapText="1" shrinkToFit="1"/>
    </xf>
    <xf numFmtId="3" fontId="5" fillId="0" borderId="23" xfId="134" applyNumberFormat="1" applyFont="1" applyBorder="1" applyAlignment="1">
      <alignment horizontal="right" vertical="center" wrapText="1" shrinkToFit="1"/>
    </xf>
    <xf numFmtId="0" fontId="5" fillId="0" borderId="32" xfId="134" applyNumberFormat="1" applyFont="1" applyBorder="1" applyAlignment="1">
      <alignment vertical="center" wrapText="1" shrinkToFit="1"/>
    </xf>
    <xf numFmtId="3" fontId="5" fillId="0" borderId="23" xfId="134" applyNumberFormat="1" applyFont="1" applyBorder="1" applyAlignment="1">
      <alignment vertical="center" wrapText="1" shrinkToFit="1"/>
    </xf>
    <xf numFmtId="0" fontId="2" fillId="0" borderId="13" xfId="134" applyNumberFormat="1" applyFont="1" applyBorder="1" applyAlignment="1">
      <alignment vertical="center" wrapText="1" shrinkToFit="1"/>
    </xf>
    <xf numFmtId="3" fontId="2" fillId="0" borderId="23" xfId="134" applyNumberFormat="1" applyFont="1" applyBorder="1" applyAlignment="1">
      <alignment horizontal="right" vertical="center" wrapText="1" shrinkToFit="1"/>
    </xf>
    <xf numFmtId="0" fontId="2" fillId="0" borderId="32" xfId="134" applyNumberFormat="1" applyFont="1" applyBorder="1" applyAlignment="1">
      <alignment vertical="center" wrapText="1" shrinkToFit="1"/>
    </xf>
    <xf numFmtId="3" fontId="2" fillId="0" borderId="23" xfId="134" applyNumberFormat="1" applyFont="1" applyBorder="1" applyAlignment="1">
      <alignment vertical="center" wrapText="1" shrinkToFit="1"/>
    </xf>
    <xf numFmtId="0" fontId="6" fillId="0" borderId="0" xfId="0" applyFont="1" applyBorder="1" applyAlignment="1">
      <alignment horizontal="left" vertical="center" wrapText="1"/>
    </xf>
    <xf numFmtId="0" fontId="5" fillId="0" borderId="40" xfId="0" applyFont="1" applyBorder="1" applyAlignment="1">
      <alignment horizontal="left" vertical="center" wrapText="1"/>
    </xf>
    <xf numFmtId="0" fontId="5" fillId="0" borderId="31" xfId="0" applyFont="1" applyBorder="1" applyAlignment="1">
      <alignment horizontal="justify" vertical="center" wrapText="1"/>
    </xf>
    <xf numFmtId="0" fontId="5" fillId="0" borderId="40" xfId="0" applyFont="1" applyBorder="1" applyAlignment="1">
      <alignment horizontal="justify" vertical="center" wrapText="1"/>
    </xf>
    <xf numFmtId="0" fontId="2" fillId="0" borderId="40" xfId="0" applyFont="1" applyBorder="1" applyAlignment="1">
      <alignment horizontal="justify" vertical="center" wrapText="1"/>
    </xf>
    <xf numFmtId="0" fontId="2" fillId="0" borderId="132" xfId="0" applyFont="1" applyBorder="1" applyAlignment="1">
      <alignment vertical="center"/>
    </xf>
    <xf numFmtId="0" fontId="5" fillId="0" borderId="55" xfId="0" applyFont="1" applyBorder="1" applyAlignment="1">
      <alignment vertical="center"/>
    </xf>
    <xf numFmtId="3" fontId="5" fillId="54" borderId="55" xfId="0" applyNumberFormat="1" applyFont="1" applyFill="1" applyBorder="1" applyAlignment="1">
      <alignment vertical="center"/>
    </xf>
    <xf numFmtId="0" fontId="6" fillId="54" borderId="23" xfId="0" applyFont="1" applyFill="1" applyBorder="1" applyAlignment="1">
      <alignment vertical="center"/>
    </xf>
    <xf numFmtId="0" fontId="6" fillId="54" borderId="24" xfId="0" applyFont="1" applyFill="1" applyBorder="1" applyAlignment="1">
      <alignment vertical="center"/>
    </xf>
    <xf numFmtId="3" fontId="5" fillId="0" borderId="55" xfId="0" applyNumberFormat="1" applyFont="1" applyBorder="1" applyAlignment="1">
      <alignment vertical="center"/>
    </xf>
    <xf numFmtId="3" fontId="2" fillId="0" borderId="55" xfId="0" applyNumberFormat="1" applyFont="1" applyBorder="1" applyAlignment="1">
      <alignment vertical="center"/>
    </xf>
    <xf numFmtId="0" fontId="2" fillId="0" borderId="13" xfId="134" applyNumberFormat="1" applyFont="1" applyBorder="1" applyAlignment="1">
      <alignment horizontal="left" vertical="center" wrapText="1" shrinkToFit="1"/>
    </xf>
    <xf numFmtId="3" fontId="5" fillId="54" borderId="23" xfId="0" applyNumberFormat="1" applyFont="1" applyFill="1" applyBorder="1" applyAlignment="1">
      <alignment vertical="center"/>
    </xf>
    <xf numFmtId="3" fontId="6" fillId="54" borderId="24" xfId="0" applyNumberFormat="1" applyFont="1" applyFill="1" applyBorder="1" applyAlignment="1">
      <alignment vertical="center"/>
    </xf>
    <xf numFmtId="164" fontId="6" fillId="0" borderId="22" xfId="82" applyNumberFormat="1" applyFont="1" applyFill="1" applyBorder="1" applyAlignment="1">
      <alignment vertical="center" wrapText="1"/>
    </xf>
    <xf numFmtId="164" fontId="5" fillId="0" borderId="23" xfId="82" applyNumberFormat="1" applyFont="1" applyFill="1" applyBorder="1" applyAlignment="1">
      <alignment horizontal="right" vertical="center" wrapText="1"/>
    </xf>
    <xf numFmtId="164" fontId="5" fillId="0" borderId="24" xfId="82" applyNumberFormat="1" applyFont="1" applyFill="1" applyBorder="1" applyAlignment="1">
      <alignment vertical="center" wrapText="1"/>
    </xf>
    <xf numFmtId="164" fontId="2" fillId="0" borderId="24" xfId="82" applyNumberFormat="1" applyFont="1" applyFill="1" applyBorder="1" applyAlignment="1">
      <alignment vertical="center" wrapText="1"/>
    </xf>
    <xf numFmtId="164" fontId="2" fillId="54" borderId="23" xfId="82" applyNumberFormat="1" applyFont="1" applyFill="1" applyBorder="1" applyAlignment="1">
      <alignment horizontal="right" vertical="center" wrapText="1"/>
    </xf>
    <xf numFmtId="164" fontId="2" fillId="54" borderId="24" xfId="82" applyNumberFormat="1" applyFont="1" applyFill="1" applyBorder="1" applyAlignment="1">
      <alignment vertical="center" wrapText="1"/>
    </xf>
    <xf numFmtId="0" fontId="5" fillId="0" borderId="13" xfId="134" applyNumberFormat="1" applyFont="1" applyBorder="1" applyAlignment="1">
      <alignment horizontal="left" vertical="center" wrapText="1" shrinkToFit="1"/>
    </xf>
    <xf numFmtId="164" fontId="5" fillId="0" borderId="24" xfId="82" applyNumberFormat="1" applyFont="1" applyBorder="1" applyAlignment="1">
      <alignment vertical="center"/>
    </xf>
    <xf numFmtId="164" fontId="2" fillId="0" borderId="24" xfId="82" applyNumberFormat="1" applyFont="1" applyBorder="1" applyAlignment="1">
      <alignment vertical="center"/>
    </xf>
    <xf numFmtId="3" fontId="2" fillId="49" borderId="23" xfId="0" applyNumberFormat="1" applyFont="1" applyFill="1" applyBorder="1" applyAlignment="1">
      <alignment vertical="center"/>
    </xf>
    <xf numFmtId="3" fontId="5" fillId="49" borderId="23" xfId="0" applyNumberFormat="1" applyFont="1" applyFill="1" applyBorder="1" applyAlignment="1">
      <alignment vertical="center"/>
    </xf>
    <xf numFmtId="0" fontId="37" fillId="0" borderId="13" xfId="134" applyNumberFormat="1" applyFont="1" applyBorder="1" applyAlignment="1">
      <alignment horizontal="left" vertical="center" wrapText="1" shrinkToFit="1"/>
    </xf>
    <xf numFmtId="0" fontId="2" fillId="49" borderId="13" xfId="134" applyNumberFormat="1" applyFont="1" applyFill="1" applyBorder="1" applyAlignment="1">
      <alignment horizontal="left" vertical="center" wrapText="1" shrinkToFit="1"/>
    </xf>
    <xf numFmtId="164" fontId="2" fillId="49" borderId="24" xfId="82" applyNumberFormat="1" applyFont="1" applyFill="1" applyBorder="1" applyAlignment="1">
      <alignment vertical="center"/>
    </xf>
    <xf numFmtId="3" fontId="2" fillId="0" borderId="13" xfId="0" applyNumberFormat="1" applyFont="1" applyFill="1" applyBorder="1" applyAlignment="1">
      <alignment vertical="center" wrapText="1"/>
    </xf>
    <xf numFmtId="0" fontId="2" fillId="0" borderId="14" xfId="134" applyNumberFormat="1" applyFont="1" applyBorder="1" applyAlignment="1">
      <alignment horizontal="left" vertical="center" wrapText="1" shrinkToFit="1"/>
    </xf>
    <xf numFmtId="0" fontId="42" fillId="0" borderId="14" xfId="134" applyNumberFormat="1" applyFont="1" applyBorder="1" applyAlignment="1">
      <alignment horizontal="left" vertical="center" wrapText="1" shrinkToFit="1"/>
    </xf>
    <xf numFmtId="3" fontId="42" fillId="0" borderId="23" xfId="134" applyNumberFormat="1" applyFont="1" applyBorder="1" applyAlignment="1">
      <alignment horizontal="right" vertical="center" wrapText="1" shrinkToFit="1"/>
    </xf>
    <xf numFmtId="3" fontId="37" fillId="0" borderId="23" xfId="134" applyNumberFormat="1" applyFont="1" applyBorder="1" applyAlignment="1">
      <alignment horizontal="right" vertical="center" wrapText="1" shrinkToFit="1"/>
    </xf>
    <xf numFmtId="3" fontId="2" fillId="0" borderId="25" xfId="134" applyNumberFormat="1" applyFont="1" applyBorder="1" applyAlignment="1">
      <alignment horizontal="right" vertical="center" wrapText="1" shrinkToFit="1"/>
    </xf>
    <xf numFmtId="3" fontId="42" fillId="0" borderId="25" xfId="134" applyNumberFormat="1" applyFont="1" applyBorder="1" applyAlignment="1">
      <alignment horizontal="right" vertical="center" wrapText="1" shrinkToFit="1"/>
    </xf>
    <xf numFmtId="0" fontId="2" fillId="0" borderId="13" xfId="116" quotePrefix="1" applyFont="1" applyBorder="1" applyAlignment="1">
      <alignment horizontal="left" vertical="center" wrapText="1" shrinkToFit="1"/>
    </xf>
    <xf numFmtId="3" fontId="2" fillId="0" borderId="23" xfId="129" applyNumberFormat="1" applyFont="1" applyBorder="1" applyAlignment="1">
      <alignment horizontal="right" vertical="center" wrapText="1" shrinkToFit="1"/>
    </xf>
    <xf numFmtId="3" fontId="2" fillId="0" borderId="24" xfId="0" applyNumberFormat="1" applyFont="1" applyFill="1" applyBorder="1" applyAlignment="1">
      <alignment vertical="center"/>
    </xf>
    <xf numFmtId="0" fontId="2" fillId="0" borderId="13" xfId="118" quotePrefix="1" applyFont="1" applyBorder="1" applyAlignment="1">
      <alignment horizontal="left" vertical="center" wrapText="1" shrinkToFit="1"/>
    </xf>
    <xf numFmtId="3" fontId="5" fillId="0" borderId="23" xfId="129" applyNumberFormat="1" applyFont="1" applyBorder="1" applyAlignment="1">
      <alignment horizontal="right" vertical="center" wrapText="1" shrinkToFit="1"/>
    </xf>
    <xf numFmtId="0" fontId="5" fillId="0" borderId="20" xfId="0" applyFont="1" applyBorder="1" applyAlignment="1">
      <alignment horizontal="left" vertical="center" wrapText="1"/>
    </xf>
    <xf numFmtId="0" fontId="6" fillId="54" borderId="55" xfId="0" applyFont="1" applyFill="1" applyBorder="1" applyAlignment="1">
      <alignment vertical="center"/>
    </xf>
    <xf numFmtId="0" fontId="5" fillId="0" borderId="20" xfId="0" applyFont="1" applyBorder="1" applyAlignment="1">
      <alignment vertical="center"/>
    </xf>
    <xf numFmtId="0" fontId="2" fillId="0" borderId="28" xfId="0" applyFont="1" applyBorder="1" applyAlignment="1">
      <alignment vertical="center" wrapText="1"/>
    </xf>
    <xf numFmtId="0" fontId="2" fillId="0" borderId="23" xfId="0" applyFont="1" applyBorder="1" applyAlignment="1">
      <alignment vertical="center" wrapText="1"/>
    </xf>
    <xf numFmtId="0" fontId="28" fillId="54" borderId="13" xfId="0" applyFont="1" applyFill="1" applyBorder="1" applyAlignment="1">
      <alignment vertical="center" wrapText="1"/>
    </xf>
    <xf numFmtId="0" fontId="28" fillId="54" borderId="23" xfId="0" applyFont="1" applyFill="1" applyBorder="1" applyAlignment="1">
      <alignment horizontal="right" vertical="center" wrapText="1"/>
    </xf>
    <xf numFmtId="0" fontId="28" fillId="54" borderId="24" xfId="0" applyFont="1" applyFill="1" applyBorder="1" applyAlignment="1">
      <alignment vertical="center" wrapText="1"/>
    </xf>
    <xf numFmtId="0" fontId="5" fillId="54" borderId="23" xfId="0" applyFont="1" applyFill="1" applyBorder="1" applyAlignment="1">
      <alignment vertical="center" wrapText="1"/>
    </xf>
    <xf numFmtId="3" fontId="2" fillId="0" borderId="25" xfId="134" applyNumberFormat="1" applyFont="1" applyBorder="1" applyAlignment="1">
      <alignment vertical="center" wrapText="1" shrinkToFit="1"/>
    </xf>
    <xf numFmtId="3" fontId="5" fillId="54" borderId="23" xfId="134" applyNumberFormat="1" applyFont="1" applyFill="1" applyBorder="1" applyAlignment="1">
      <alignment horizontal="left" vertical="center" wrapText="1" shrinkToFit="1"/>
    </xf>
    <xf numFmtId="0" fontId="2" fillId="0" borderId="13" xfId="120" quotePrefix="1" applyFont="1" applyBorder="1" applyAlignment="1">
      <alignment horizontal="left" vertical="center" wrapText="1" shrinkToFit="1"/>
    </xf>
    <xf numFmtId="3" fontId="5" fillId="0" borderId="0" xfId="80" applyNumberFormat="1" applyFont="1" applyFill="1" applyAlignment="1">
      <alignment horizontal="center" vertical="center"/>
    </xf>
    <xf numFmtId="0" fontId="2" fillId="0" borderId="0" xfId="80" applyFont="1" applyFill="1" applyAlignment="1">
      <alignment vertical="center"/>
    </xf>
    <xf numFmtId="164" fontId="2" fillId="0" borderId="0" xfId="80" applyNumberFormat="1" applyFont="1" applyFill="1" applyAlignment="1">
      <alignment vertical="center" wrapText="1"/>
    </xf>
    <xf numFmtId="164" fontId="2" fillId="0" borderId="0" xfId="80" applyNumberFormat="1" applyFont="1" applyFill="1" applyAlignment="1">
      <alignment vertical="center"/>
    </xf>
    <xf numFmtId="0" fontId="2" fillId="54" borderId="23" xfId="0" applyFont="1" applyFill="1" applyBorder="1" applyAlignment="1">
      <alignment horizontal="right" vertical="center"/>
    </xf>
    <xf numFmtId="3" fontId="5" fillId="0" borderId="24" xfId="129" applyNumberFormat="1" applyFont="1" applyBorder="1" applyAlignment="1">
      <alignment horizontal="right" vertical="center" wrapText="1" shrinkToFit="1"/>
    </xf>
    <xf numFmtId="3" fontId="2" fillId="0" borderId="24" xfId="129" applyNumberFormat="1" applyFont="1" applyBorder="1" applyAlignment="1">
      <alignment horizontal="right" vertical="center" wrapText="1" shrinkToFit="1"/>
    </xf>
    <xf numFmtId="0" fontId="5" fillId="0" borderId="23" xfId="0" applyFont="1" applyBorder="1" applyAlignment="1">
      <alignment horizontal="right" vertical="center"/>
    </xf>
    <xf numFmtId="0" fontId="28" fillId="54" borderId="23" xfId="0" applyFont="1" applyFill="1" applyBorder="1" applyAlignment="1">
      <alignment horizontal="right" vertical="center"/>
    </xf>
    <xf numFmtId="3" fontId="5" fillId="0" borderId="0" xfId="80" applyNumberFormat="1" applyFont="1" applyFill="1" applyBorder="1" applyAlignment="1">
      <alignment horizontal="center" vertical="center"/>
    </xf>
    <xf numFmtId="164" fontId="2" fillId="0" borderId="0" xfId="80" applyNumberFormat="1" applyFont="1" applyFill="1" applyBorder="1" applyAlignment="1">
      <alignment vertical="center" wrapText="1"/>
    </xf>
    <xf numFmtId="164" fontId="2" fillId="0" borderId="0" xfId="80" applyNumberFormat="1" applyFont="1" applyFill="1" applyBorder="1" applyAlignment="1">
      <alignment vertical="center"/>
    </xf>
    <xf numFmtId="0" fontId="2" fillId="0" borderId="0" xfId="80" applyFont="1" applyFill="1" applyBorder="1" applyAlignment="1">
      <alignment vertical="center"/>
    </xf>
    <xf numFmtId="164" fontId="2" fillId="0" borderId="44" xfId="80" applyNumberFormat="1" applyFont="1" applyFill="1" applyBorder="1" applyAlignment="1">
      <alignment vertical="center" wrapText="1"/>
    </xf>
    <xf numFmtId="164" fontId="2" fillId="0" borderId="44" xfId="80" applyNumberFormat="1" applyFont="1" applyFill="1" applyBorder="1" applyAlignment="1">
      <alignment vertical="center"/>
    </xf>
    <xf numFmtId="0" fontId="5" fillId="0" borderId="33" xfId="0" applyFont="1" applyBorder="1" applyAlignment="1">
      <alignment vertical="center"/>
    </xf>
    <xf numFmtId="0" fontId="2" fillId="0" borderId="29" xfId="134" applyNumberFormat="1" applyFont="1" applyBorder="1" applyAlignment="1">
      <alignment horizontal="left" vertical="center" wrapText="1" shrinkToFit="1"/>
    </xf>
    <xf numFmtId="3" fontId="2" fillId="0" borderId="27" xfId="129" applyNumberFormat="1" applyFont="1" applyBorder="1" applyAlignment="1">
      <alignment horizontal="right" vertical="center" wrapText="1" shrinkToFit="1"/>
    </xf>
    <xf numFmtId="3" fontId="2" fillId="0" borderId="27" xfId="134" applyNumberFormat="1" applyFont="1" applyBorder="1" applyAlignment="1">
      <alignment horizontal="right" vertical="center" wrapText="1" shrinkToFit="1"/>
    </xf>
    <xf numFmtId="3" fontId="2" fillId="0" borderId="30" xfId="0" applyNumberFormat="1" applyFont="1" applyBorder="1" applyAlignment="1">
      <alignment vertical="center" wrapText="1"/>
    </xf>
    <xf numFmtId="0" fontId="5" fillId="0" borderId="38" xfId="0" applyFont="1" applyBorder="1" applyAlignment="1">
      <alignment horizontal="left" vertical="center" wrapText="1"/>
    </xf>
    <xf numFmtId="0" fontId="5" fillId="0" borderId="31" xfId="0" applyFont="1" applyBorder="1" applyAlignment="1">
      <alignment horizontal="left" vertical="center" wrapText="1"/>
    </xf>
    <xf numFmtId="0" fontId="2" fillId="0" borderId="31" xfId="0" applyFont="1" applyBorder="1" applyAlignment="1">
      <alignment horizontal="justify" vertical="center"/>
    </xf>
    <xf numFmtId="0" fontId="2" fillId="49" borderId="13" xfId="0" applyFont="1" applyFill="1" applyBorder="1" applyAlignment="1">
      <alignment vertical="center"/>
    </xf>
    <xf numFmtId="0" fontId="2" fillId="49" borderId="55" xfId="0" applyFont="1" applyFill="1" applyBorder="1" applyAlignment="1">
      <alignment vertical="center"/>
    </xf>
    <xf numFmtId="3" fontId="2" fillId="49" borderId="23" xfId="134" applyNumberFormat="1" applyFont="1" applyFill="1" applyBorder="1" applyAlignment="1">
      <alignment horizontal="right" vertical="center" wrapText="1" shrinkToFit="1"/>
    </xf>
    <xf numFmtId="0" fontId="28" fillId="0" borderId="0" xfId="57" applyFont="1" applyFill="1" applyBorder="1" applyAlignment="1">
      <alignment vertical="center"/>
    </xf>
    <xf numFmtId="0" fontId="5" fillId="0" borderId="0" xfId="79" applyFont="1" applyFill="1" applyBorder="1" applyAlignment="1">
      <alignment vertical="center" wrapText="1"/>
    </xf>
    <xf numFmtId="0" fontId="2" fillId="0" borderId="0" xfId="79" applyFont="1" applyFill="1" applyBorder="1" applyAlignment="1">
      <alignment vertical="center" wrapText="1"/>
    </xf>
    <xf numFmtId="3" fontId="2" fillId="0" borderId="0" xfId="0" applyNumberFormat="1" applyFont="1" applyFill="1" applyBorder="1" applyAlignment="1">
      <alignment horizontal="right" vertical="center" wrapText="1"/>
    </xf>
    <xf numFmtId="0" fontId="2" fillId="0" borderId="59" xfId="0" applyFont="1" applyFill="1" applyBorder="1" applyAlignment="1">
      <alignment vertical="center" wrapText="1"/>
    </xf>
    <xf numFmtId="3" fontId="2" fillId="0" borderId="63" xfId="0" applyNumberFormat="1" applyFont="1" applyFill="1" applyBorder="1" applyAlignment="1">
      <alignment horizontal="right" vertical="center"/>
    </xf>
    <xf numFmtId="3" fontId="2" fillId="0" borderId="0" xfId="0" applyNumberFormat="1" applyFont="1" applyFill="1" applyBorder="1" applyAlignment="1">
      <alignment horizontal="center" vertical="center"/>
    </xf>
    <xf numFmtId="0" fontId="6" fillId="0" borderId="0" xfId="0" applyFont="1" applyBorder="1" applyAlignment="1">
      <alignment vertical="center"/>
    </xf>
    <xf numFmtId="164" fontId="5" fillId="0" borderId="13" xfId="80" applyNumberFormat="1" applyFont="1" applyFill="1" applyBorder="1" applyAlignment="1">
      <alignment vertical="center" wrapText="1"/>
    </xf>
    <xf numFmtId="164" fontId="2" fillId="0" borderId="23" xfId="80" applyNumberFormat="1" applyFont="1" applyFill="1" applyBorder="1" applyAlignment="1">
      <alignment vertical="center"/>
    </xf>
    <xf numFmtId="164" fontId="2" fillId="0" borderId="24" xfId="80" applyNumberFormat="1" applyFont="1" applyFill="1" applyBorder="1" applyAlignment="1">
      <alignment vertical="center"/>
    </xf>
    <xf numFmtId="0" fontId="28" fillId="54" borderId="13" xfId="136" applyNumberFormat="1" applyFont="1" applyFill="1" applyBorder="1" applyAlignment="1">
      <alignment vertical="center" wrapText="1" shrinkToFit="1"/>
    </xf>
    <xf numFmtId="0" fontId="5" fillId="54" borderId="23" xfId="136" applyNumberFormat="1" applyFont="1" applyFill="1" applyBorder="1" applyAlignment="1">
      <alignment horizontal="left" vertical="center" wrapText="1" shrinkToFit="1"/>
    </xf>
    <xf numFmtId="164" fontId="2" fillId="54" borderId="24" xfId="80" applyNumberFormat="1" applyFont="1" applyFill="1" applyBorder="1" applyAlignment="1">
      <alignment vertical="center"/>
    </xf>
    <xf numFmtId="0" fontId="5" fillId="0" borderId="13" xfId="80" applyFont="1" applyFill="1" applyBorder="1" applyAlignment="1">
      <alignment horizontal="center" vertical="center" wrapText="1"/>
    </xf>
    <xf numFmtId="0" fontId="5" fillId="0" borderId="13" xfId="79" applyFont="1" applyFill="1" applyBorder="1" applyAlignment="1">
      <alignment horizontal="center" vertical="center" wrapText="1"/>
    </xf>
    <xf numFmtId="167" fontId="2" fillId="0" borderId="23" xfId="80" applyNumberFormat="1" applyFont="1" applyFill="1" applyBorder="1" applyAlignment="1">
      <alignment vertical="center" wrapText="1"/>
    </xf>
    <xf numFmtId="3" fontId="6" fillId="0" borderId="13" xfId="0" applyNumberFormat="1" applyFont="1" applyFill="1" applyBorder="1" applyAlignment="1">
      <alignment horizontal="center" vertical="center" wrapText="1"/>
    </xf>
    <xf numFmtId="167" fontId="2" fillId="0" borderId="23" xfId="0" applyNumberFormat="1" applyFont="1" applyFill="1" applyBorder="1" applyAlignment="1">
      <alignment vertical="center"/>
    </xf>
    <xf numFmtId="3" fontId="2" fillId="0" borderId="23" xfId="0" applyNumberFormat="1" applyFont="1" applyFill="1" applyBorder="1" applyAlignment="1">
      <alignment horizontal="center" vertical="center"/>
    </xf>
    <xf numFmtId="0" fontId="2" fillId="52" borderId="13" xfId="0" applyFont="1" applyFill="1" applyBorder="1" applyAlignment="1">
      <alignment vertical="center" wrapText="1"/>
    </xf>
    <xf numFmtId="3" fontId="2" fillId="52" borderId="23" xfId="0" applyNumberFormat="1" applyFont="1" applyFill="1" applyBorder="1" applyAlignment="1">
      <alignment horizontal="center" vertical="center"/>
    </xf>
    <xf numFmtId="0" fontId="2" fillId="0" borderId="13" xfId="134" applyNumberFormat="1" applyFont="1" applyFill="1" applyBorder="1" applyAlignment="1">
      <alignment vertical="center" wrapText="1" shrinkToFit="1"/>
    </xf>
    <xf numFmtId="3" fontId="2" fillId="0" borderId="61" xfId="0" applyNumberFormat="1" applyFont="1" applyFill="1" applyBorder="1" applyAlignment="1">
      <alignment horizontal="right" vertical="center"/>
    </xf>
    <xf numFmtId="0" fontId="6" fillId="54" borderId="23" xfId="0" applyFont="1" applyFill="1" applyBorder="1" applyAlignment="1">
      <alignment vertical="center" wrapText="1"/>
    </xf>
    <xf numFmtId="3" fontId="5" fillId="0" borderId="23" xfId="134" applyNumberFormat="1" applyFont="1" applyFill="1" applyBorder="1" applyAlignment="1">
      <alignment vertical="center" wrapText="1" shrinkToFit="1"/>
    </xf>
    <xf numFmtId="3" fontId="2" fillId="0" borderId="23" xfId="134" applyNumberFormat="1" applyFont="1" applyFill="1" applyBorder="1" applyAlignment="1">
      <alignment vertical="center" wrapText="1" shrinkToFit="1"/>
    </xf>
    <xf numFmtId="3" fontId="6" fillId="0" borderId="137" xfId="0" applyNumberFormat="1" applyFont="1" applyFill="1" applyBorder="1" applyAlignment="1">
      <alignment horizontal="center" vertical="center" wrapText="1"/>
    </xf>
    <xf numFmtId="167" fontId="2" fillId="0" borderId="138" xfId="0" applyNumberFormat="1" applyFont="1" applyFill="1" applyBorder="1" applyAlignment="1">
      <alignment vertical="center"/>
    </xf>
    <xf numFmtId="164" fontId="2" fillId="0" borderId="139" xfId="80" applyNumberFormat="1" applyFont="1" applyFill="1" applyBorder="1" applyAlignment="1">
      <alignment vertical="center"/>
    </xf>
    <xf numFmtId="0" fontId="2" fillId="0" borderId="140" xfId="79" applyFont="1" applyFill="1" applyBorder="1" applyAlignment="1">
      <alignment vertical="center" wrapText="1"/>
    </xf>
    <xf numFmtId="3" fontId="2" fillId="0" borderId="141" xfId="0" applyNumberFormat="1" applyFont="1" applyFill="1" applyBorder="1" applyAlignment="1">
      <alignment horizontal="right" vertical="center"/>
    </xf>
    <xf numFmtId="3" fontId="2" fillId="0" borderId="142" xfId="0" applyNumberFormat="1" applyFont="1" applyFill="1" applyBorder="1" applyAlignment="1">
      <alignment horizontal="right" vertical="center"/>
    </xf>
    <xf numFmtId="0" fontId="5" fillId="0" borderId="140" xfId="79" applyFont="1" applyFill="1" applyBorder="1" applyAlignment="1">
      <alignment vertical="center" wrapText="1"/>
    </xf>
    <xf numFmtId="3" fontId="5" fillId="0" borderId="141" xfId="0" applyNumberFormat="1" applyFont="1" applyFill="1" applyBorder="1" applyAlignment="1">
      <alignment horizontal="right" vertical="center"/>
    </xf>
    <xf numFmtId="3" fontId="5" fillId="0" borderId="142" xfId="0" applyNumberFormat="1" applyFont="1" applyFill="1" applyBorder="1" applyAlignment="1">
      <alignment horizontal="right" vertical="center"/>
    </xf>
    <xf numFmtId="0" fontId="5" fillId="54" borderId="140" xfId="136" applyNumberFormat="1" applyFont="1" applyFill="1" applyBorder="1" applyAlignment="1">
      <alignment vertical="center" wrapText="1" shrinkToFit="1"/>
    </xf>
    <xf numFmtId="0" fontId="5" fillId="54" borderId="141" xfId="136" applyNumberFormat="1" applyFont="1" applyFill="1" applyBorder="1" applyAlignment="1">
      <alignment horizontal="left" vertical="center" wrapText="1" shrinkToFit="1"/>
    </xf>
    <xf numFmtId="164" fontId="2" fillId="54" borderId="142" xfId="80" applyNumberFormat="1" applyFont="1" applyFill="1" applyBorder="1" applyAlignment="1">
      <alignment vertical="center"/>
    </xf>
    <xf numFmtId="0" fontId="5" fillId="0" borderId="140" xfId="79" applyFont="1" applyFill="1" applyBorder="1" applyAlignment="1">
      <alignment horizontal="center" vertical="center" wrapText="1"/>
    </xf>
    <xf numFmtId="167" fontId="2" fillId="0" borderId="141" xfId="80" applyNumberFormat="1" applyFont="1" applyFill="1" applyBorder="1" applyAlignment="1">
      <alignment vertical="center" wrapText="1"/>
    </xf>
    <xf numFmtId="164" fontId="2" fillId="0" borderId="142" xfId="80" applyNumberFormat="1" applyFont="1" applyFill="1" applyBorder="1" applyAlignment="1">
      <alignment vertical="center"/>
    </xf>
    <xf numFmtId="3" fontId="5" fillId="0" borderId="141" xfId="0" applyNumberFormat="1" applyFont="1" applyBorder="1" applyAlignment="1">
      <alignment horizontal="right" vertical="center"/>
    </xf>
    <xf numFmtId="3" fontId="5" fillId="0" borderId="142" xfId="0" applyNumberFormat="1" applyFont="1" applyBorder="1" applyAlignment="1">
      <alignment horizontal="right" vertical="center"/>
    </xf>
    <xf numFmtId="3" fontId="2" fillId="0" borderId="141" xfId="0" applyNumberFormat="1" applyFont="1" applyBorder="1" applyAlignment="1">
      <alignment horizontal="right" vertical="center"/>
    </xf>
    <xf numFmtId="3" fontId="2" fillId="0" borderId="142" xfId="0" applyNumberFormat="1" applyFont="1" applyBorder="1" applyAlignment="1">
      <alignment horizontal="right" vertical="center"/>
    </xf>
    <xf numFmtId="0" fontId="2" fillId="0" borderId="143" xfId="79" applyFont="1" applyFill="1" applyBorder="1" applyAlignment="1">
      <alignment vertical="center" wrapText="1"/>
    </xf>
    <xf numFmtId="3" fontId="2" fillId="0" borderId="144" xfId="0" applyNumberFormat="1" applyFont="1" applyFill="1" applyBorder="1" applyAlignment="1">
      <alignment horizontal="right" vertical="center"/>
    </xf>
    <xf numFmtId="3" fontId="2" fillId="0" borderId="145" xfId="0" applyNumberFormat="1" applyFont="1" applyFill="1" applyBorder="1" applyAlignment="1">
      <alignment horizontal="right" vertical="center"/>
    </xf>
    <xf numFmtId="3" fontId="28" fillId="54" borderId="23" xfId="134" applyNumberFormat="1" applyFont="1" applyFill="1" applyBorder="1" applyAlignment="1">
      <alignment horizontal="left" vertical="center" wrapText="1" shrinkToFit="1"/>
    </xf>
    <xf numFmtId="0" fontId="28" fillId="54" borderId="13" xfId="0" applyFont="1" applyFill="1" applyBorder="1" applyAlignment="1">
      <alignment horizontal="center" vertical="center" wrapText="1"/>
    </xf>
    <xf numFmtId="0" fontId="6" fillId="49" borderId="13" xfId="0" applyFont="1" applyFill="1" applyBorder="1" applyAlignment="1">
      <alignment vertical="center" wrapText="1"/>
    </xf>
    <xf numFmtId="0" fontId="5" fillId="49" borderId="13" xfId="0" applyFont="1" applyFill="1" applyBorder="1" applyAlignment="1">
      <alignment vertical="center"/>
    </xf>
    <xf numFmtId="3" fontId="5" fillId="49" borderId="23" xfId="134" applyNumberFormat="1" applyFont="1" applyFill="1" applyBorder="1" applyAlignment="1">
      <alignment vertical="center" wrapText="1" shrinkToFit="1"/>
    </xf>
    <xf numFmtId="0" fontId="2" fillId="0" borderId="29" xfId="118" quotePrefix="1" applyFont="1" applyBorder="1" applyAlignment="1">
      <alignment horizontal="left" vertical="center" wrapText="1" shrinkToFit="1"/>
    </xf>
    <xf numFmtId="0" fontId="5" fillId="49" borderId="20" xfId="0" applyFont="1" applyFill="1" applyBorder="1" applyAlignment="1">
      <alignment vertical="center" wrapText="1"/>
    </xf>
    <xf numFmtId="0" fontId="28" fillId="0" borderId="35" xfId="0" applyFont="1" applyBorder="1" applyAlignment="1">
      <alignment vertical="center" wrapText="1"/>
    </xf>
    <xf numFmtId="0" fontId="28" fillId="54" borderId="23" xfId="0" applyFont="1" applyFill="1" applyBorder="1" applyAlignment="1">
      <alignment vertical="center" wrapText="1"/>
    </xf>
    <xf numFmtId="0" fontId="6" fillId="0" borderId="0" xfId="82" applyFont="1" applyFill="1" applyBorder="1" applyAlignment="1">
      <alignment horizontal="left" vertical="center" wrapText="1"/>
    </xf>
    <xf numFmtId="0" fontId="6" fillId="0" borderId="0" xfId="82" applyFont="1" applyFill="1" applyBorder="1" applyAlignment="1">
      <alignment horizontal="left" vertical="center"/>
    </xf>
    <xf numFmtId="0" fontId="5" fillId="0" borderId="22" xfId="0" applyFont="1" applyBorder="1" applyAlignment="1">
      <alignment vertical="center" wrapText="1"/>
    </xf>
    <xf numFmtId="0" fontId="5" fillId="0" borderId="33" xfId="114" quotePrefix="1" applyFont="1" applyBorder="1" applyAlignment="1">
      <alignment horizontal="left" vertical="center" wrapText="1" shrinkToFit="1"/>
    </xf>
    <xf numFmtId="3" fontId="5" fillId="0" borderId="34" xfId="129" applyNumberFormat="1" applyFont="1" applyBorder="1" applyAlignment="1">
      <alignment horizontal="right" vertical="center" wrapText="1" shrinkToFit="1"/>
    </xf>
    <xf numFmtId="3" fontId="5" fillId="0" borderId="35" xfId="0" applyNumberFormat="1" applyFont="1" applyBorder="1" applyAlignment="1">
      <alignment horizontal="right" vertical="center"/>
    </xf>
    <xf numFmtId="3" fontId="5" fillId="0" borderId="35" xfId="129" applyNumberFormat="1" applyFont="1" applyBorder="1" applyAlignment="1">
      <alignment horizontal="right" vertical="center" wrapText="1" shrinkToFit="1"/>
    </xf>
    <xf numFmtId="0" fontId="2" fillId="0" borderId="13" xfId="120" applyFont="1" applyBorder="1" applyAlignment="1">
      <alignment vertical="center" wrapText="1" shrinkToFit="1"/>
    </xf>
    <xf numFmtId="3" fontId="2" fillId="0" borderId="23" xfId="129" applyNumberFormat="1" applyFont="1" applyBorder="1" applyAlignment="1">
      <alignment vertical="center" wrapText="1" shrinkToFit="1"/>
    </xf>
    <xf numFmtId="3" fontId="2" fillId="0" borderId="24" xfId="129" applyNumberFormat="1" applyFont="1" applyBorder="1" applyAlignment="1">
      <alignment vertical="center" wrapText="1" shrinkToFit="1"/>
    </xf>
    <xf numFmtId="0" fontId="2" fillId="0" borderId="13" xfId="120" applyFont="1" applyBorder="1" applyAlignment="1">
      <alignment horizontal="left" vertical="center" wrapText="1" shrinkToFit="1"/>
    </xf>
    <xf numFmtId="0" fontId="28" fillId="54" borderId="13" xfId="0" applyFont="1" applyFill="1" applyBorder="1" applyAlignment="1">
      <alignment horizontal="left" vertical="center" wrapText="1"/>
    </xf>
    <xf numFmtId="0" fontId="5" fillId="0" borderId="13" xfId="114" quotePrefix="1" applyFont="1" applyFill="1" applyBorder="1" applyAlignment="1">
      <alignment horizontal="left" vertical="center" wrapText="1" shrinkToFit="1"/>
    </xf>
    <xf numFmtId="3" fontId="5" fillId="0" borderId="23" xfId="129" applyNumberFormat="1" applyFont="1" applyFill="1" applyBorder="1" applyAlignment="1">
      <alignment horizontal="right" vertical="center" wrapText="1" shrinkToFit="1"/>
    </xf>
    <xf numFmtId="3" fontId="5" fillId="0" borderId="24" xfId="129" applyNumberFormat="1" applyFont="1" applyFill="1" applyBorder="1" applyAlignment="1">
      <alignment horizontal="right" vertical="center" wrapText="1" shrinkToFit="1"/>
    </xf>
    <xf numFmtId="0" fontId="2" fillId="0" borderId="13" xfId="116" quotePrefix="1" applyFont="1" applyFill="1" applyBorder="1" applyAlignment="1">
      <alignment horizontal="left" vertical="center" wrapText="1" shrinkToFit="1"/>
    </xf>
    <xf numFmtId="3" fontId="2" fillId="0" borderId="23" xfId="129" applyNumberFormat="1" applyFont="1" applyFill="1" applyBorder="1" applyAlignment="1">
      <alignment horizontal="right" vertical="center" wrapText="1" shrinkToFit="1"/>
    </xf>
    <xf numFmtId="3" fontId="2" fillId="0" borderId="24" xfId="129" applyNumberFormat="1" applyFont="1" applyFill="1" applyBorder="1" applyAlignment="1">
      <alignment horizontal="right" vertical="center" wrapText="1" shrinkToFit="1"/>
    </xf>
    <xf numFmtId="0" fontId="2" fillId="0" borderId="13" xfId="118" quotePrefix="1" applyFont="1" applyFill="1" applyBorder="1" applyAlignment="1">
      <alignment horizontal="left" vertical="center" wrapText="1" shrinkToFit="1"/>
    </xf>
    <xf numFmtId="0" fontId="2" fillId="0" borderId="13" xfId="120" quotePrefix="1" applyFont="1" applyFill="1" applyBorder="1" applyAlignment="1">
      <alignment horizontal="left" vertical="center" wrapText="1" shrinkToFit="1"/>
    </xf>
    <xf numFmtId="0" fontId="2" fillId="0" borderId="13" xfId="120" applyFont="1" applyFill="1" applyBorder="1" applyAlignment="1">
      <alignment vertical="center" wrapText="1" shrinkToFit="1"/>
    </xf>
    <xf numFmtId="3" fontId="2" fillId="0" borderId="23" xfId="129" applyNumberFormat="1" applyFont="1" applyFill="1" applyBorder="1" applyAlignment="1">
      <alignment vertical="center" wrapText="1" shrinkToFit="1"/>
    </xf>
    <xf numFmtId="3" fontId="2" fillId="0" borderId="24" xfId="129" applyNumberFormat="1" applyFont="1" applyFill="1" applyBorder="1" applyAlignment="1">
      <alignment vertical="center" wrapText="1" shrinkToFit="1"/>
    </xf>
    <xf numFmtId="0" fontId="2" fillId="0" borderId="13" xfId="120" applyFont="1" applyFill="1" applyBorder="1" applyAlignment="1">
      <alignment horizontal="left" vertical="center" wrapText="1" shrinkToFit="1"/>
    </xf>
    <xf numFmtId="0" fontId="6" fillId="49" borderId="13" xfId="120" applyFont="1" applyFill="1" applyBorder="1" applyAlignment="1">
      <alignment vertical="center" wrapText="1" shrinkToFit="1"/>
    </xf>
    <xf numFmtId="3" fontId="2" fillId="49" borderId="23" xfId="129" applyNumberFormat="1" applyFont="1" applyFill="1" applyBorder="1" applyAlignment="1">
      <alignment horizontal="right" vertical="center" wrapText="1" shrinkToFit="1"/>
    </xf>
    <xf numFmtId="0" fontId="2" fillId="0" borderId="32" xfId="120" applyFont="1" applyFill="1" applyBorder="1" applyAlignment="1">
      <alignment horizontal="left" vertical="center" wrapText="1" shrinkToFit="1"/>
    </xf>
    <xf numFmtId="0" fontId="6" fillId="49" borderId="32" xfId="120" applyFont="1" applyFill="1" applyBorder="1" applyAlignment="1">
      <alignment vertical="center" wrapText="1" shrinkToFit="1"/>
    </xf>
    <xf numFmtId="0" fontId="5" fillId="0" borderId="32" xfId="0" applyFont="1" applyFill="1" applyBorder="1" applyAlignment="1">
      <alignment vertical="center" wrapText="1"/>
    </xf>
    <xf numFmtId="0" fontId="5" fillId="0" borderId="32" xfId="114" quotePrefix="1" applyFont="1" applyFill="1" applyBorder="1" applyAlignment="1">
      <alignment horizontal="left" vertical="center" wrapText="1" shrinkToFit="1"/>
    </xf>
    <xf numFmtId="0" fontId="2" fillId="0" borderId="29" xfId="120" applyFont="1" applyFill="1" applyBorder="1" applyAlignment="1">
      <alignment horizontal="left" vertical="center" wrapText="1" shrinkToFit="1"/>
    </xf>
    <xf numFmtId="3" fontId="2" fillId="0" borderId="27" xfId="129" applyNumberFormat="1" applyFont="1" applyFill="1" applyBorder="1" applyAlignment="1">
      <alignment horizontal="right" vertical="center" wrapText="1" shrinkToFit="1"/>
    </xf>
    <xf numFmtId="3" fontId="5" fillId="0" borderId="24" xfId="134" applyNumberFormat="1" applyFont="1" applyFill="1" applyBorder="1" applyAlignment="1">
      <alignment vertical="center" wrapText="1" shrinkToFit="1"/>
    </xf>
    <xf numFmtId="3" fontId="2" fillId="0" borderId="24" xfId="134" applyNumberFormat="1" applyFont="1" applyFill="1" applyBorder="1" applyAlignment="1">
      <alignment vertical="center" wrapText="1" shrinkToFit="1"/>
    </xf>
    <xf numFmtId="0" fontId="2" fillId="0" borderId="51" xfId="0" applyFont="1" applyBorder="1" applyAlignment="1">
      <alignment vertical="center"/>
    </xf>
    <xf numFmtId="0" fontId="2" fillId="0" borderId="65" xfId="0" applyFont="1" applyBorder="1" applyAlignment="1">
      <alignment vertical="center"/>
    </xf>
    <xf numFmtId="3" fontId="2" fillId="0" borderId="93" xfId="0" applyNumberFormat="1" applyFont="1" applyBorder="1" applyAlignment="1">
      <alignment horizontal="right" vertical="center"/>
    </xf>
    <xf numFmtId="0" fontId="2" fillId="0" borderId="0" xfId="0" applyFont="1" applyBorder="1" applyAlignment="1">
      <alignment horizontal="left" vertical="center" wrapText="1"/>
    </xf>
    <xf numFmtId="0" fontId="28" fillId="0" borderId="22" xfId="0" applyFont="1" applyBorder="1" applyAlignment="1">
      <alignment vertical="center" wrapText="1"/>
    </xf>
    <xf numFmtId="164" fontId="5" fillId="0" borderId="20" xfId="82" applyNumberFormat="1" applyFont="1" applyFill="1" applyBorder="1" applyAlignment="1">
      <alignment vertical="center" wrapText="1"/>
    </xf>
    <xf numFmtId="0" fontId="2" fillId="0" borderId="13" xfId="114" applyFont="1" applyBorder="1" applyAlignment="1">
      <alignment vertical="center" wrapText="1" shrinkToFit="1"/>
    </xf>
    <xf numFmtId="3" fontId="2" fillId="0" borderId="23" xfId="128" applyNumberFormat="1" applyFont="1" applyBorder="1" applyAlignment="1">
      <alignment horizontal="right" vertical="center" wrapText="1" shrinkToFit="1"/>
    </xf>
    <xf numFmtId="0" fontId="2" fillId="0" borderId="13" xfId="116" quotePrefix="1" applyFont="1" applyBorder="1" applyAlignment="1">
      <alignment vertical="center" wrapText="1" shrinkToFit="1"/>
    </xf>
    <xf numFmtId="0" fontId="2" fillId="0" borderId="13" xfId="118" quotePrefix="1" applyFont="1" applyBorder="1" applyAlignment="1">
      <alignment vertical="center" wrapText="1" shrinkToFit="1"/>
    </xf>
    <xf numFmtId="0" fontId="5" fillId="0" borderId="13" xfId="114" applyFont="1" applyBorder="1" applyAlignment="1">
      <alignment vertical="center" wrapText="1" shrinkToFit="1"/>
    </xf>
    <xf numFmtId="3" fontId="5" fillId="0" borderId="23" xfId="128" applyNumberFormat="1" applyFont="1" applyBorder="1" applyAlignment="1">
      <alignment horizontal="right" vertical="center" wrapText="1" shrinkToFit="1"/>
    </xf>
    <xf numFmtId="3" fontId="5" fillId="49" borderId="23" xfId="0" applyNumberFormat="1" applyFont="1" applyFill="1" applyBorder="1" applyAlignment="1">
      <alignment horizontal="right" vertical="center"/>
    </xf>
    <xf numFmtId="164" fontId="2" fillId="49" borderId="13" xfId="0" applyNumberFormat="1" applyFont="1" applyFill="1" applyBorder="1" applyAlignment="1">
      <alignment horizontal="left" vertical="center" wrapText="1"/>
    </xf>
    <xf numFmtId="164" fontId="2" fillId="0" borderId="13" xfId="0" applyNumberFormat="1" applyFont="1" applyBorder="1" applyAlignment="1">
      <alignment horizontal="left" vertical="center" wrapText="1"/>
    </xf>
    <xf numFmtId="164" fontId="5" fillId="0" borderId="21" xfId="82" applyNumberFormat="1" applyFont="1" applyFill="1" applyBorder="1" applyAlignment="1">
      <alignment vertical="center" wrapText="1"/>
    </xf>
    <xf numFmtId="0" fontId="28" fillId="54" borderId="32" xfId="0" applyFont="1" applyFill="1" applyBorder="1" applyAlignment="1">
      <alignment vertical="center" wrapText="1"/>
    </xf>
    <xf numFmtId="0" fontId="5" fillId="0" borderId="32" xfId="134" applyNumberFormat="1" applyFont="1" applyBorder="1" applyAlignment="1">
      <alignment horizontal="left" vertical="center" wrapText="1" shrinkToFit="1"/>
    </xf>
    <xf numFmtId="0" fontId="2" fillId="0" borderId="32" xfId="134" applyNumberFormat="1" applyFont="1" applyBorder="1" applyAlignment="1">
      <alignment horizontal="left" vertical="center" wrapText="1" shrinkToFit="1"/>
    </xf>
    <xf numFmtId="166" fontId="2" fillId="0" borderId="24" xfId="0" applyNumberFormat="1" applyFont="1" applyFill="1" applyBorder="1" applyAlignment="1">
      <alignment vertical="center" wrapText="1"/>
    </xf>
    <xf numFmtId="0" fontId="2" fillId="0" borderId="0" xfId="134" applyNumberFormat="1" applyFont="1" applyBorder="1" applyAlignment="1">
      <alignment horizontal="left" vertical="center" wrapText="1" shrinkToFit="1"/>
    </xf>
    <xf numFmtId="0" fontId="2" fillId="0" borderId="13" xfId="114" applyNumberFormat="1" applyFont="1" applyBorder="1" applyAlignment="1">
      <alignment vertical="center" wrapText="1" shrinkToFit="1"/>
    </xf>
    <xf numFmtId="164" fontId="2" fillId="0" borderId="13" xfId="0" applyNumberFormat="1" applyFont="1" applyBorder="1" applyAlignment="1">
      <alignment vertical="center" wrapText="1"/>
    </xf>
    <xf numFmtId="164" fontId="2" fillId="0" borderId="25" xfId="80" applyNumberFormat="1" applyFont="1" applyFill="1" applyBorder="1" applyAlignment="1">
      <alignment vertical="center" wrapText="1"/>
    </xf>
    <xf numFmtId="164" fontId="2" fillId="0" borderId="25" xfId="80" applyNumberFormat="1" applyFont="1" applyFill="1" applyBorder="1" applyAlignment="1">
      <alignment horizontal="right" vertical="center"/>
    </xf>
    <xf numFmtId="3" fontId="5" fillId="0" borderId="23" xfId="134" applyNumberFormat="1" applyFont="1" applyBorder="1" applyAlignment="1">
      <alignment horizontal="left" vertical="center" wrapText="1" shrinkToFit="1"/>
    </xf>
    <xf numFmtId="0" fontId="2" fillId="0" borderId="33" xfId="114" applyFont="1" applyBorder="1" applyAlignment="1">
      <alignment vertical="center" wrapText="1" shrinkToFit="1"/>
    </xf>
    <xf numFmtId="3" fontId="2" fillId="0" borderId="34" xfId="128" applyNumberFormat="1" applyFont="1" applyBorder="1" applyAlignment="1">
      <alignment horizontal="right" vertical="center" wrapText="1" shrinkToFit="1"/>
    </xf>
    <xf numFmtId="0" fontId="2" fillId="0" borderId="13" xfId="114" applyNumberFormat="1" applyFont="1" applyBorder="1" applyAlignment="1">
      <alignment horizontal="left" vertical="center" wrapText="1" shrinkToFit="1"/>
    </xf>
    <xf numFmtId="0" fontId="2" fillId="0" borderId="58" xfId="134" applyNumberFormat="1" applyFont="1" applyBorder="1" applyAlignment="1">
      <alignment horizontal="left" vertical="center" wrapText="1" shrinkToFit="1"/>
    </xf>
    <xf numFmtId="3" fontId="2" fillId="0" borderId="0" xfId="0" applyNumberFormat="1" applyFont="1" applyFill="1" applyBorder="1" applyAlignment="1">
      <alignment vertical="center"/>
    </xf>
    <xf numFmtId="0" fontId="2" fillId="0" borderId="0" xfId="0" applyFont="1" applyBorder="1" applyAlignment="1">
      <alignment horizontal="justify" vertical="center" wrapText="1"/>
    </xf>
    <xf numFmtId="3" fontId="5" fillId="49" borderId="23" xfId="134" applyNumberFormat="1" applyFont="1" applyFill="1" applyBorder="1" applyAlignment="1">
      <alignment horizontal="right" vertical="center" wrapText="1" shrinkToFit="1"/>
    </xf>
    <xf numFmtId="0" fontId="2" fillId="0" borderId="45" xfId="0" applyFont="1" applyBorder="1" applyAlignment="1">
      <alignment horizontal="justify" vertical="center" wrapText="1"/>
    </xf>
    <xf numFmtId="3" fontId="2" fillId="0" borderId="27" xfId="0" applyNumberFormat="1" applyFont="1" applyFill="1" applyBorder="1" applyAlignment="1">
      <alignment vertical="center"/>
    </xf>
    <xf numFmtId="0" fontId="2" fillId="0" borderId="57" xfId="0" applyFont="1" applyBorder="1" applyAlignment="1">
      <alignment horizontal="justify" vertical="center" wrapText="1"/>
    </xf>
    <xf numFmtId="0" fontId="5" fillId="0" borderId="32" xfId="0" applyFont="1" applyBorder="1" applyAlignment="1">
      <alignment horizontal="left" vertical="center" wrapText="1"/>
    </xf>
    <xf numFmtId="0" fontId="2" fillId="0" borderId="32" xfId="0" applyFont="1" applyBorder="1" applyAlignment="1">
      <alignment horizontal="justify" vertical="center" wrapText="1"/>
    </xf>
    <xf numFmtId="0" fontId="5" fillId="0" borderId="32" xfId="0" applyFont="1" applyBorder="1" applyAlignment="1">
      <alignment horizontal="justify" vertical="center" wrapText="1"/>
    </xf>
    <xf numFmtId="0" fontId="2" fillId="0" borderId="58" xfId="0" applyFont="1" applyBorder="1" applyAlignment="1">
      <alignment horizontal="justify" vertical="center" wrapText="1"/>
    </xf>
    <xf numFmtId="0" fontId="2" fillId="0" borderId="33" xfId="0" applyFont="1" applyBorder="1" applyAlignment="1">
      <alignment horizontal="justify" vertical="center" wrapText="1"/>
    </xf>
    <xf numFmtId="0" fontId="5" fillId="0" borderId="33" xfId="0" applyFont="1" applyBorder="1" applyAlignment="1">
      <alignment horizontal="justify" vertical="center" wrapText="1"/>
    </xf>
    <xf numFmtId="0" fontId="2" fillId="0" borderId="13" xfId="0" applyFont="1" applyBorder="1" applyAlignment="1">
      <alignment horizontal="justify" vertical="center" wrapText="1"/>
    </xf>
    <xf numFmtId="0" fontId="5" fillId="0" borderId="13" xfId="0" applyFont="1" applyBorder="1" applyAlignment="1">
      <alignment horizontal="justify" vertical="center" wrapText="1"/>
    </xf>
    <xf numFmtId="3" fontId="5" fillId="54" borderId="24" xfId="0" applyNumberFormat="1" applyFont="1" applyFill="1" applyBorder="1" applyAlignment="1">
      <alignment vertical="center" wrapText="1"/>
    </xf>
    <xf numFmtId="3" fontId="37" fillId="0" borderId="23" xfId="129" applyNumberFormat="1" applyFont="1" applyBorder="1" applyAlignment="1">
      <alignment horizontal="right" vertical="center" wrapText="1" shrinkToFit="1"/>
    </xf>
    <xf numFmtId="0" fontId="2" fillId="0" borderId="13" xfId="114" applyFont="1" applyBorder="1" applyAlignment="1">
      <alignment horizontal="left" vertical="center" wrapText="1" shrinkToFit="1"/>
    </xf>
    <xf numFmtId="3" fontId="42" fillId="0" borderId="23" xfId="129" applyNumberFormat="1" applyFont="1" applyBorder="1" applyAlignment="1">
      <alignment horizontal="right" vertical="center" wrapText="1" shrinkToFit="1"/>
    </xf>
    <xf numFmtId="0" fontId="2" fillId="0" borderId="13" xfId="116" applyFont="1" applyBorder="1" applyAlignment="1">
      <alignment horizontal="left" vertical="center" wrapText="1" shrinkToFit="1"/>
    </xf>
    <xf numFmtId="164" fontId="28" fillId="54" borderId="51" xfId="82" applyNumberFormat="1" applyFont="1" applyFill="1" applyBorder="1" applyAlignment="1">
      <alignment vertical="center" wrapText="1"/>
    </xf>
    <xf numFmtId="164" fontId="2" fillId="54" borderId="34" xfId="82" applyNumberFormat="1" applyFont="1" applyFill="1" applyBorder="1" applyAlignment="1">
      <alignment horizontal="right" vertical="center" wrapText="1"/>
    </xf>
    <xf numFmtId="164" fontId="2" fillId="54" borderId="35" xfId="82" applyNumberFormat="1" applyFont="1" applyFill="1" applyBorder="1" applyAlignment="1">
      <alignment vertical="center" wrapText="1"/>
    </xf>
    <xf numFmtId="3" fontId="2" fillId="0" borderId="35" xfId="0" applyNumberFormat="1" applyFont="1" applyFill="1" applyBorder="1" applyAlignment="1">
      <alignment horizontal="right" vertical="center"/>
    </xf>
    <xf numFmtId="164" fontId="5" fillId="0" borderId="134" xfId="80" applyNumberFormat="1" applyFont="1" applyFill="1" applyBorder="1" applyAlignment="1">
      <alignment vertical="center" wrapText="1"/>
    </xf>
    <xf numFmtId="164" fontId="5" fillId="0" borderId="67" xfId="80" applyNumberFormat="1" applyFont="1" applyFill="1" applyBorder="1" applyAlignment="1">
      <alignment vertical="center"/>
    </xf>
    <xf numFmtId="164" fontId="5" fillId="0" borderId="135" xfId="80" applyNumberFormat="1" applyFont="1" applyFill="1" applyBorder="1" applyAlignment="1">
      <alignment vertical="center"/>
    </xf>
    <xf numFmtId="164" fontId="2" fillId="0" borderId="67" xfId="80" applyNumberFormat="1" applyFont="1" applyFill="1" applyBorder="1" applyAlignment="1">
      <alignment vertical="center"/>
    </xf>
    <xf numFmtId="164" fontId="2" fillId="0" borderId="135" xfId="80" applyNumberFormat="1" applyFont="1" applyFill="1" applyBorder="1" applyAlignment="1">
      <alignment vertical="center"/>
    </xf>
    <xf numFmtId="164" fontId="2" fillId="0" borderId="34" xfId="80" applyNumberFormat="1" applyFont="1" applyFill="1" applyBorder="1" applyAlignment="1">
      <alignment vertical="center"/>
    </xf>
    <xf numFmtId="164" fontId="2" fillId="0" borderId="35" xfId="80" applyNumberFormat="1" applyFont="1" applyFill="1" applyBorder="1" applyAlignment="1">
      <alignment vertical="center"/>
    </xf>
    <xf numFmtId="0" fontId="2" fillId="0" borderId="29" xfId="79" applyFont="1" applyFill="1" applyBorder="1" applyAlignment="1">
      <alignment vertical="center" wrapText="1"/>
    </xf>
    <xf numFmtId="3" fontId="2" fillId="0" borderId="27" xfId="0" applyNumberFormat="1" applyFont="1" applyFill="1" applyBorder="1" applyAlignment="1">
      <alignment horizontal="right" vertical="center" wrapText="1"/>
    </xf>
    <xf numFmtId="0" fontId="2" fillId="0" borderId="41" xfId="0" applyFont="1" applyBorder="1" applyAlignment="1">
      <alignment horizontal="justify" vertical="center" wrapText="1"/>
    </xf>
    <xf numFmtId="3" fontId="2" fillId="0" borderId="25" xfId="134" applyNumberFormat="1" applyFont="1" applyFill="1" applyBorder="1" applyAlignment="1">
      <alignment vertical="center" wrapText="1" shrinkToFit="1"/>
    </xf>
    <xf numFmtId="3" fontId="2" fillId="0" borderId="131" xfId="0" applyNumberFormat="1" applyFont="1" applyBorder="1" applyAlignment="1">
      <alignment horizontal="right" vertical="center"/>
    </xf>
    <xf numFmtId="0" fontId="2" fillId="0" borderId="0" xfId="57" applyFont="1" applyAlignment="1">
      <alignment horizontal="center" vertical="top"/>
    </xf>
    <xf numFmtId="0" fontId="2" fillId="0" borderId="0" xfId="57" applyFont="1" applyFill="1" applyAlignment="1">
      <alignment horizontal="center" vertical="center"/>
    </xf>
    <xf numFmtId="0" fontId="5" fillId="49" borderId="0" xfId="57" applyFont="1" applyFill="1" applyAlignment="1">
      <alignment horizontal="center" vertical="center" wrapText="1"/>
    </xf>
    <xf numFmtId="0" fontId="5" fillId="49" borderId="0" xfId="0" applyFont="1" applyFill="1" applyAlignment="1">
      <alignment horizontal="center" vertical="center"/>
    </xf>
    <xf numFmtId="0" fontId="5" fillId="49" borderId="0" xfId="57" applyFont="1" applyFill="1" applyAlignment="1">
      <alignment horizontal="center" vertical="center"/>
    </xf>
    <xf numFmtId="0" fontId="5" fillId="0" borderId="0" xfId="0" applyFont="1" applyAlignment="1">
      <alignment horizontal="center" vertical="center" wrapText="1"/>
    </xf>
    <xf numFmtId="164" fontId="5" fillId="0" borderId="0" xfId="0" applyNumberFormat="1" applyFont="1" applyAlignment="1">
      <alignment wrapText="1"/>
    </xf>
    <xf numFmtId="164" fontId="30" fillId="0" borderId="44" xfId="57" applyNumberFormat="1" applyFont="1" applyFill="1" applyBorder="1" applyAlignment="1">
      <alignment horizontal="center" vertical="top" wrapText="1"/>
    </xf>
    <xf numFmtId="0" fontId="30" fillId="0" borderId="0" xfId="57" applyFont="1" applyFill="1" applyAlignment="1">
      <alignment horizontal="center" vertical="top" wrapText="1"/>
    </xf>
    <xf numFmtId="0" fontId="30" fillId="0" borderId="16" xfId="0" applyFont="1" applyBorder="1" applyAlignment="1">
      <alignment horizontal="left" vertical="top" wrapText="1"/>
    </xf>
    <xf numFmtId="0" fontId="31" fillId="0" borderId="16" xfId="57" applyFont="1" applyFill="1" applyBorder="1" applyAlignment="1">
      <alignment horizontal="left" vertical="top" wrapText="1"/>
    </xf>
    <xf numFmtId="164" fontId="30" fillId="0" borderId="0" xfId="57" applyNumberFormat="1" applyFont="1" applyFill="1" applyAlignment="1">
      <alignment vertical="top" wrapText="1"/>
    </xf>
    <xf numFmtId="0" fontId="30" fillId="0" borderId="16" xfId="0" applyFont="1" applyFill="1" applyBorder="1" applyAlignment="1">
      <alignment horizontal="justify" vertical="top" wrapText="1"/>
    </xf>
    <xf numFmtId="0" fontId="31" fillId="0" borderId="0" xfId="57" applyFont="1" applyFill="1" applyAlignment="1">
      <alignment vertical="top" wrapText="1"/>
    </xf>
    <xf numFmtId="0" fontId="31" fillId="0" borderId="146" xfId="0" applyFont="1" applyFill="1" applyBorder="1" applyAlignment="1">
      <alignment vertical="top" wrapText="1"/>
    </xf>
    <xf numFmtId="0" fontId="31" fillId="0" borderId="16" xfId="57" applyFont="1" applyFill="1" applyBorder="1" applyAlignment="1">
      <alignment vertical="top" wrapText="1"/>
    </xf>
    <xf numFmtId="0" fontId="31" fillId="0" borderId="0" xfId="0" applyFont="1" applyFill="1" applyBorder="1" applyAlignment="1">
      <alignment vertical="top" wrapText="1"/>
    </xf>
    <xf numFmtId="3" fontId="42" fillId="0" borderId="23" xfId="129" applyNumberFormat="1" applyFont="1" applyBorder="1" applyAlignment="1">
      <alignment horizontal="right" wrapText="1" shrinkToFit="1"/>
    </xf>
    <xf numFmtId="3" fontId="5" fillId="0" borderId="23" xfId="0" applyNumberFormat="1" applyFont="1" applyBorder="1" applyAlignment="1">
      <alignment horizontal="right" wrapText="1"/>
    </xf>
    <xf numFmtId="0" fontId="5" fillId="0" borderId="64" xfId="0" applyFont="1" applyBorder="1" applyAlignment="1">
      <alignment vertical="center"/>
    </xf>
    <xf numFmtId="0" fontId="5" fillId="0" borderId="64" xfId="0" applyFont="1" applyBorder="1" applyAlignment="1">
      <alignment horizontal="center" vertical="center"/>
    </xf>
    <xf numFmtId="0" fontId="5" fillId="0" borderId="64" xfId="57" applyFont="1" applyFill="1" applyBorder="1" applyAlignment="1">
      <alignment vertical="center" wrapText="1"/>
    </xf>
    <xf numFmtId="0" fontId="5" fillId="53" borderId="64" xfId="57" applyFont="1" applyFill="1" applyBorder="1" applyAlignment="1">
      <alignment horizontal="center" vertical="center" wrapText="1"/>
    </xf>
    <xf numFmtId="3" fontId="2" fillId="0" borderId="30" xfId="0" applyNumberFormat="1" applyFont="1" applyFill="1" applyBorder="1" applyAlignment="1">
      <alignment vertical="center"/>
    </xf>
    <xf numFmtId="0" fontId="5" fillId="0" borderId="0" xfId="57" applyFont="1" applyFill="1" applyAlignment="1">
      <alignment vertical="center"/>
    </xf>
    <xf numFmtId="0" fontId="5" fillId="53" borderId="64" xfId="0" applyFont="1" applyFill="1" applyBorder="1" applyAlignment="1">
      <alignment horizontal="center" vertical="center" wrapText="1"/>
    </xf>
    <xf numFmtId="3" fontId="2" fillId="0" borderId="24" xfId="0" applyNumberFormat="1" applyFont="1" applyFill="1" applyBorder="1" applyAlignment="1">
      <alignment horizontal="right" vertical="center" wrapText="1"/>
    </xf>
    <xf numFmtId="0" fontId="2" fillId="0" borderId="29" xfId="0" applyFont="1" applyFill="1" applyBorder="1" applyAlignment="1">
      <alignment vertical="center" wrapText="1"/>
    </xf>
    <xf numFmtId="3" fontId="2" fillId="0" borderId="27" xfId="0" applyNumberFormat="1" applyFont="1" applyFill="1" applyBorder="1" applyAlignment="1">
      <alignment horizontal="right" vertical="center"/>
    </xf>
    <xf numFmtId="0" fontId="5" fillId="49" borderId="0" xfId="0" applyFont="1" applyFill="1" applyAlignment="1">
      <alignment vertical="center"/>
    </xf>
    <xf numFmtId="164" fontId="5" fillId="0" borderId="20" xfId="0" applyNumberFormat="1" applyFont="1" applyBorder="1" applyAlignment="1">
      <alignment vertical="center" wrapText="1"/>
    </xf>
    <xf numFmtId="3" fontId="5" fillId="0" borderId="24" xfId="128" applyNumberFormat="1" applyFont="1" applyBorder="1" applyAlignment="1">
      <alignment horizontal="right" vertical="center" wrapText="1" shrinkToFit="1"/>
    </xf>
    <xf numFmtId="0" fontId="5" fillId="51" borderId="0" xfId="0" applyFont="1" applyFill="1" applyAlignment="1">
      <alignment horizontal="center" vertical="center"/>
    </xf>
    <xf numFmtId="164" fontId="5" fillId="51" borderId="0" xfId="0" applyNumberFormat="1" applyFont="1" applyFill="1" applyAlignment="1">
      <alignment horizontal="center" wrapText="1"/>
    </xf>
    <xf numFmtId="164" fontId="5" fillId="0" borderId="0" xfId="0" applyNumberFormat="1" applyFont="1" applyFill="1" applyAlignment="1">
      <alignment wrapText="1"/>
    </xf>
    <xf numFmtId="0" fontId="5" fillId="0" borderId="0" xfId="79" applyFont="1" applyFill="1" applyBorder="1" applyAlignment="1">
      <alignment horizontal="left" vertical="top"/>
    </xf>
    <xf numFmtId="0" fontId="5" fillId="51" borderId="0" xfId="82" applyFont="1" applyFill="1" applyAlignment="1">
      <alignment horizontal="center"/>
    </xf>
    <xf numFmtId="0" fontId="5" fillId="51" borderId="0" xfId="0" applyFont="1" applyFill="1" applyAlignment="1">
      <alignment horizontal="center"/>
    </xf>
    <xf numFmtId="171" fontId="92" fillId="51" borderId="0" xfId="80" applyNumberFormat="1" applyFont="1" applyFill="1" applyAlignment="1">
      <alignment horizontal="center" vertical="center"/>
    </xf>
    <xf numFmtId="171" fontId="92" fillId="51" borderId="0" xfId="80" applyNumberFormat="1" applyFont="1" applyFill="1" applyAlignment="1">
      <alignment horizontal="center" vertical="top"/>
    </xf>
    <xf numFmtId="164" fontId="5" fillId="0" borderId="0" xfId="0" applyNumberFormat="1" applyFont="1" applyAlignment="1">
      <alignment horizontal="center" vertical="center"/>
    </xf>
    <xf numFmtId="0" fontId="3" fillId="51" borderId="0" xfId="82" applyFont="1" applyFill="1" applyAlignment="1">
      <alignment horizontal="center"/>
    </xf>
    <xf numFmtId="164" fontId="5" fillId="51" borderId="0" xfId="0" applyNumberFormat="1" applyFont="1" applyFill="1" applyAlignment="1">
      <alignment horizontal="center"/>
    </xf>
    <xf numFmtId="164" fontId="5" fillId="51" borderId="0" xfId="0" applyNumberFormat="1" applyFont="1" applyFill="1" applyAlignment="1">
      <alignment horizontal="center" vertical="center"/>
    </xf>
    <xf numFmtId="3" fontId="5" fillId="51" borderId="0" xfId="80" applyNumberFormat="1" applyFont="1" applyFill="1" applyAlignment="1">
      <alignment horizontal="center" vertical="center"/>
    </xf>
    <xf numFmtId="3" fontId="5" fillId="51" borderId="0" xfId="0" applyNumberFormat="1" applyFont="1" applyFill="1" applyAlignment="1">
      <alignment horizontal="center" vertical="center"/>
    </xf>
    <xf numFmtId="3" fontId="5" fillId="0" borderId="0" xfId="0" applyNumberFormat="1" applyFont="1" applyFill="1" applyAlignment="1">
      <alignment horizontal="center" vertical="center"/>
    </xf>
    <xf numFmtId="0" fontId="2" fillId="0" borderId="13" xfId="118" applyFill="1" applyBorder="1" applyAlignment="1">
      <alignment wrapText="1" shrinkToFit="1"/>
    </xf>
    <xf numFmtId="3" fontId="5" fillId="0" borderId="0" xfId="82" applyNumberFormat="1" applyFont="1" applyAlignment="1">
      <alignment horizontal="center" vertical="center"/>
    </xf>
    <xf numFmtId="3" fontId="5" fillId="51" borderId="0" xfId="82" applyNumberFormat="1" applyFont="1" applyFill="1" applyAlignment="1">
      <alignment horizontal="center" vertical="center"/>
    </xf>
    <xf numFmtId="3" fontId="5" fillId="0" borderId="0" xfId="82" applyNumberFormat="1" applyFont="1" applyFill="1" applyAlignment="1">
      <alignment horizontal="center" vertical="center"/>
    </xf>
    <xf numFmtId="3" fontId="5" fillId="0" borderId="0" xfId="80" applyNumberFormat="1" applyFont="1" applyFill="1" applyAlignment="1">
      <alignment horizontal="center"/>
    </xf>
    <xf numFmtId="3" fontId="5" fillId="51" borderId="0" xfId="80" applyNumberFormat="1" applyFont="1" applyFill="1" applyAlignment="1">
      <alignment horizontal="center"/>
    </xf>
    <xf numFmtId="3" fontId="5" fillId="0" borderId="0" xfId="0" applyNumberFormat="1" applyFont="1" applyAlignment="1">
      <alignment horizontal="center"/>
    </xf>
    <xf numFmtId="3" fontId="1" fillId="0" borderId="0" xfId="128" applyNumberFormat="1" applyFont="1" applyAlignment="1">
      <alignment horizontal="right" wrapText="1"/>
    </xf>
    <xf numFmtId="3" fontId="2" fillId="0" borderId="0" xfId="128" applyNumberFormat="1" applyFont="1" applyAlignment="1">
      <alignment horizontal="right" wrapText="1"/>
    </xf>
    <xf numFmtId="3" fontId="2" fillId="0" borderId="0" xfId="129" applyNumberFormat="1" applyFont="1">
      <alignment horizontal="right" wrapText="1" shrinkToFit="1"/>
    </xf>
    <xf numFmtId="3" fontId="2" fillId="0" borderId="0" xfId="134" applyNumberFormat="1" applyFont="1" applyAlignment="1">
      <alignment wrapText="1" shrinkToFit="1"/>
    </xf>
    <xf numFmtId="0" fontId="2" fillId="0" borderId="0" xfId="120" quotePrefix="1" applyFont="1" applyBorder="1" applyAlignment="1">
      <alignment wrapText="1" shrinkToFit="1"/>
    </xf>
    <xf numFmtId="3" fontId="2" fillId="0" borderId="0" xfId="129" applyNumberFormat="1" applyFont="1" applyBorder="1">
      <alignment horizontal="right" wrapText="1" shrinkToFit="1"/>
    </xf>
    <xf numFmtId="0" fontId="2" fillId="0" borderId="0" xfId="118" applyFont="1" applyFill="1" applyBorder="1" applyAlignment="1">
      <alignment wrapText="1" shrinkToFit="1"/>
    </xf>
    <xf numFmtId="0" fontId="5" fillId="0" borderId="0" xfId="82" applyFont="1" applyAlignment="1">
      <alignment horizontal="center" vertical="top"/>
    </xf>
    <xf numFmtId="0" fontId="28" fillId="0" borderId="21" xfId="0" applyFont="1" applyBorder="1" applyAlignment="1">
      <alignment vertical="top" wrapText="1"/>
    </xf>
    <xf numFmtId="0" fontId="28" fillId="0" borderId="69" xfId="0" applyFont="1" applyBorder="1" applyAlignment="1">
      <alignment vertical="top" wrapText="1"/>
    </xf>
    <xf numFmtId="0" fontId="28" fillId="49" borderId="21" xfId="0" applyFont="1" applyFill="1" applyBorder="1" applyAlignment="1">
      <alignment vertical="top" wrapText="1"/>
    </xf>
    <xf numFmtId="0" fontId="5" fillId="0" borderId="82" xfId="134" applyNumberFormat="1" applyFont="1" applyBorder="1" applyAlignment="1" applyProtection="1">
      <alignment horizontal="left" wrapText="1" indent="2" shrinkToFit="1"/>
    </xf>
    <xf numFmtId="0" fontId="2" fillId="0" borderId="82" xfId="134" applyNumberFormat="1" applyFont="1" applyBorder="1" applyAlignment="1" applyProtection="1">
      <alignment horizontal="left" wrapText="1" indent="3" shrinkToFit="1"/>
    </xf>
    <xf numFmtId="0" fontId="2" fillId="0" borderId="82" xfId="134" applyNumberFormat="1" applyFont="1" applyBorder="1" applyAlignment="1" applyProtection="1">
      <alignment horizontal="left" wrapText="1" indent="4" shrinkToFit="1"/>
    </xf>
    <xf numFmtId="0" fontId="2" fillId="0" borderId="82" xfId="134" applyNumberFormat="1" applyFont="1" applyBorder="1" applyAlignment="1" applyProtection="1">
      <alignment horizontal="left" wrapText="1" indent="5" shrinkToFit="1"/>
    </xf>
    <xf numFmtId="0" fontId="2" fillId="0" borderId="85" xfId="134" applyNumberFormat="1" applyFont="1" applyBorder="1" applyAlignment="1" applyProtection="1">
      <alignment horizontal="left" wrapText="1" indent="4" shrinkToFit="1"/>
    </xf>
    <xf numFmtId="0" fontId="6" fillId="0" borderId="82" xfId="0" applyFont="1" applyBorder="1" applyAlignment="1">
      <alignment vertical="center" wrapText="1"/>
    </xf>
    <xf numFmtId="0" fontId="5" fillId="0" borderId="83" xfId="0" applyFont="1" applyBorder="1" applyAlignment="1">
      <alignment horizontal="right" vertical="center" indent="1"/>
    </xf>
    <xf numFmtId="0" fontId="5" fillId="0" borderId="82" xfId="134" applyNumberFormat="1" applyFont="1" applyFill="1" applyBorder="1" applyAlignment="1" applyProtection="1">
      <alignment horizontal="left" wrapText="1" indent="2" shrinkToFit="1"/>
    </xf>
    <xf numFmtId="3" fontId="5" fillId="0" borderId="83" xfId="134" applyNumberFormat="1" applyFont="1" applyFill="1" applyBorder="1" applyAlignment="1" applyProtection="1">
      <alignment wrapText="1" shrinkToFit="1"/>
    </xf>
    <xf numFmtId="164" fontId="5" fillId="0" borderId="84" xfId="80" applyNumberFormat="1" applyFont="1" applyFill="1" applyBorder="1" applyAlignment="1">
      <alignment horizontal="right" wrapText="1"/>
    </xf>
    <xf numFmtId="0" fontId="2" fillId="0" borderId="82" xfId="134" applyNumberFormat="1" applyFont="1" applyFill="1" applyBorder="1" applyAlignment="1" applyProtection="1">
      <alignment horizontal="left" wrapText="1" indent="3" shrinkToFit="1"/>
    </xf>
    <xf numFmtId="3" fontId="2" fillId="0" borderId="83" xfId="134" applyNumberFormat="1" applyFont="1" applyFill="1" applyBorder="1" applyAlignment="1" applyProtection="1">
      <alignment wrapText="1" shrinkToFit="1"/>
    </xf>
    <xf numFmtId="0" fontId="2" fillId="0" borderId="82" xfId="134" applyNumberFormat="1" applyFont="1" applyFill="1" applyBorder="1" applyAlignment="1" applyProtection="1">
      <alignment horizontal="left" wrapText="1" indent="4" shrinkToFit="1"/>
    </xf>
    <xf numFmtId="0" fontId="2" fillId="0" borderId="82" xfId="134" applyNumberFormat="1" applyFont="1" applyFill="1" applyBorder="1" applyAlignment="1" applyProtection="1">
      <alignment horizontal="left" wrapText="1" indent="5" shrinkToFit="1"/>
    </xf>
    <xf numFmtId="164" fontId="2" fillId="0" borderId="84" xfId="82" applyNumberFormat="1" applyFont="1" applyBorder="1" applyAlignment="1"/>
    <xf numFmtId="0" fontId="2" fillId="0" borderId="82" xfId="134" applyNumberFormat="1" applyFont="1" applyFill="1" applyBorder="1" applyAlignment="1" applyProtection="1">
      <alignment horizontal="left" wrapText="1" indent="6" shrinkToFit="1"/>
    </xf>
    <xf numFmtId="0" fontId="2" fillId="0" borderId="13" xfId="120" quotePrefix="1" applyFont="1" applyBorder="1" applyAlignment="1">
      <alignment horizontal="left" wrapText="1" indent="5" shrinkToFit="1"/>
    </xf>
    <xf numFmtId="0" fontId="2" fillId="0" borderId="82" xfId="134" applyNumberFormat="1" applyFont="1" applyBorder="1" applyAlignment="1" applyProtection="1">
      <alignment horizontal="left" wrapText="1" indent="2" shrinkToFit="1"/>
    </xf>
    <xf numFmtId="0" fontId="2" fillId="0" borderId="97" xfId="134" applyNumberFormat="1" applyFont="1" applyFill="1" applyBorder="1" applyAlignment="1" applyProtection="1">
      <alignment horizontal="left" wrapText="1" indent="3" shrinkToFit="1"/>
    </xf>
    <xf numFmtId="3" fontId="2" fillId="0" borderId="98" xfId="134" applyNumberFormat="1" applyFont="1" applyFill="1" applyBorder="1" applyAlignment="1" applyProtection="1">
      <alignment wrapText="1" shrinkToFit="1"/>
    </xf>
    <xf numFmtId="0" fontId="2" fillId="0" borderId="13" xfId="118" applyFont="1" applyBorder="1" applyAlignment="1">
      <alignment wrapText="1" shrinkToFit="1"/>
    </xf>
    <xf numFmtId="0" fontId="2" fillId="0" borderId="20" xfId="0" applyFont="1" applyBorder="1" applyAlignment="1">
      <alignment vertical="center"/>
    </xf>
    <xf numFmtId="164" fontId="2" fillId="0" borderId="14" xfId="83" applyNumberFormat="1" applyFont="1" applyFill="1" applyBorder="1" applyAlignment="1">
      <alignment horizontal="left" wrapText="1"/>
    </xf>
    <xf numFmtId="3" fontId="5" fillId="0" borderId="26" xfId="0" applyNumberFormat="1" applyFont="1" applyFill="1" applyBorder="1" applyAlignment="1">
      <alignment horizontal="right"/>
    </xf>
    <xf numFmtId="0" fontId="2" fillId="0" borderId="31" xfId="0" applyFont="1" applyBorder="1"/>
    <xf numFmtId="0" fontId="2" fillId="0" borderId="36" xfId="0" applyFont="1" applyBorder="1"/>
    <xf numFmtId="0" fontId="5" fillId="0" borderId="40" xfId="114" quotePrefix="1" applyFont="1" applyBorder="1" applyAlignment="1">
      <alignment horizontal="left" wrapText="1" indent="2" shrinkToFit="1"/>
    </xf>
    <xf numFmtId="0" fontId="2" fillId="0" borderId="64" xfId="118" applyFont="1" applyFill="1" applyBorder="1" applyAlignment="1">
      <alignment wrapText="1" shrinkToFit="1"/>
    </xf>
    <xf numFmtId="164" fontId="5" fillId="0" borderId="46" xfId="82" applyNumberFormat="1" applyFont="1" applyFill="1" applyBorder="1" applyAlignment="1">
      <alignment wrapText="1"/>
    </xf>
    <xf numFmtId="0" fontId="6" fillId="0" borderId="13" xfId="0" applyFont="1" applyBorder="1" applyAlignment="1">
      <alignment vertical="center" wrapText="1"/>
    </xf>
    <xf numFmtId="0" fontId="53" fillId="0" borderId="13" xfId="118" quotePrefix="1" applyFont="1" applyFill="1" applyBorder="1" applyAlignment="1">
      <alignment horizontal="left" wrapText="1" indent="4" shrinkToFit="1"/>
    </xf>
    <xf numFmtId="0" fontId="55" fillId="0" borderId="13" xfId="116" quotePrefix="1" applyFont="1" applyFill="1" applyBorder="1" applyAlignment="1">
      <alignment horizontal="left" wrapText="1" indent="3" shrinkToFit="1"/>
    </xf>
    <xf numFmtId="0" fontId="105" fillId="0" borderId="64" xfId="0" applyFont="1" applyBorder="1" applyAlignment="1">
      <alignment vertical="top" wrapText="1"/>
    </xf>
    <xf numFmtId="0" fontId="28" fillId="0" borderId="19" xfId="57" applyFont="1" applyFill="1" applyBorder="1" applyAlignment="1">
      <alignment vertical="top" wrapText="1"/>
    </xf>
    <xf numFmtId="0" fontId="37" fillId="49" borderId="0" xfId="0" applyFont="1" applyFill="1" applyAlignment="1">
      <alignment horizontal="center"/>
    </xf>
    <xf numFmtId="0" fontId="107" fillId="49" borderId="0" xfId="0" applyFont="1" applyFill="1"/>
    <xf numFmtId="0" fontId="2" fillId="0" borderId="13" xfId="116" applyBorder="1" applyAlignment="1">
      <alignment horizontal="left" wrapText="1" indent="2" shrinkToFit="1"/>
    </xf>
    <xf numFmtId="3" fontId="42" fillId="0" borderId="24" xfId="129" applyNumberFormat="1" applyFont="1" applyBorder="1">
      <alignment horizontal="right" wrapText="1" shrinkToFit="1"/>
    </xf>
    <xf numFmtId="0" fontId="2" fillId="0" borderId="13" xfId="116" applyBorder="1" applyAlignment="1">
      <alignment horizontal="left" wrapText="1" indent="3" shrinkToFit="1"/>
    </xf>
    <xf numFmtId="0" fontId="2" fillId="0" borderId="13" xfId="118" applyBorder="1" applyAlignment="1">
      <alignment horizontal="left" vertical="center" wrapText="1" indent="4" shrinkToFit="1"/>
    </xf>
    <xf numFmtId="0" fontId="2" fillId="0" borderId="13" xfId="120" applyBorder="1" applyAlignment="1">
      <alignment horizontal="left" vertical="center" wrapText="1" indent="5" shrinkToFit="1"/>
    </xf>
    <xf numFmtId="3" fontId="5" fillId="51" borderId="0" xfId="0" quotePrefix="1" applyNumberFormat="1" applyFont="1" applyFill="1" applyAlignment="1">
      <alignment horizontal="center" vertical="center"/>
    </xf>
    <xf numFmtId="3" fontId="5" fillId="51" borderId="0" xfId="0" applyNumberFormat="1" applyFont="1" applyFill="1" applyAlignment="1">
      <alignment horizontal="center"/>
    </xf>
    <xf numFmtId="164" fontId="50" fillId="0" borderId="0" xfId="78" applyNumberFormat="1" applyFont="1" applyAlignment="1">
      <alignment horizontal="center" wrapText="1"/>
    </xf>
    <xf numFmtId="0" fontId="1" fillId="0" borderId="0" xfId="78" applyFont="1"/>
    <xf numFmtId="1" fontId="5" fillId="0" borderId="0" xfId="67" applyNumberFormat="1" applyFont="1" applyAlignment="1">
      <alignment horizontal="center"/>
    </xf>
    <xf numFmtId="1" fontId="1" fillId="0" borderId="0" xfId="67" applyNumberFormat="1" applyFont="1"/>
    <xf numFmtId="164" fontId="31" fillId="0" borderId="16" xfId="80" applyNumberFormat="1" applyFont="1" applyFill="1" applyBorder="1" applyAlignment="1">
      <alignment vertical="top" wrapText="1"/>
    </xf>
    <xf numFmtId="164" fontId="31" fillId="0" borderId="0" xfId="80" applyNumberFormat="1" applyFont="1" applyFill="1" applyAlignment="1">
      <alignment vertical="top" wrapText="1"/>
    </xf>
    <xf numFmtId="164" fontId="31" fillId="0" borderId="15" xfId="80" applyNumberFormat="1" applyFont="1" applyFill="1" applyBorder="1" applyAlignment="1">
      <alignment vertical="top" wrapText="1"/>
    </xf>
    <xf numFmtId="164" fontId="31" fillId="0" borderId="15" xfId="57" applyNumberFormat="1" applyFont="1" applyFill="1" applyBorder="1" applyAlignment="1">
      <alignment horizontal="center" vertical="top" wrapText="1"/>
    </xf>
    <xf numFmtId="0" fontId="31" fillId="0" borderId="0" xfId="57" applyFont="1" applyFill="1" applyBorder="1" applyAlignment="1">
      <alignment vertical="top" wrapText="1"/>
    </xf>
    <xf numFmtId="3" fontId="30" fillId="0" borderId="0" xfId="80" applyNumberFormat="1" applyFont="1" applyFill="1" applyAlignment="1">
      <alignment horizontal="center" vertical="top" wrapText="1"/>
    </xf>
    <xf numFmtId="0" fontId="31" fillId="0" borderId="0" xfId="80" applyFont="1" applyFill="1" applyAlignment="1">
      <alignment vertical="top" wrapText="1"/>
    </xf>
    <xf numFmtId="0" fontId="30" fillId="0" borderId="48" xfId="0" applyFont="1" applyFill="1" applyBorder="1" applyAlignment="1">
      <alignment horizontal="justify" vertical="top" wrapText="1"/>
    </xf>
    <xf numFmtId="0" fontId="30" fillId="0" borderId="0" xfId="57" applyFont="1" applyFill="1" applyBorder="1" applyAlignment="1">
      <alignment horizontal="center" vertical="top" wrapText="1"/>
    </xf>
    <xf numFmtId="164" fontId="5" fillId="0" borderId="0" xfId="78" applyNumberFormat="1" applyFont="1" applyAlignment="1">
      <alignment horizontal="left" wrapText="1"/>
    </xf>
    <xf numFmtId="0" fontId="2" fillId="0" borderId="0" xfId="76" applyFont="1" applyAlignment="1">
      <alignment horizontal="right"/>
    </xf>
    <xf numFmtId="0" fontId="48" fillId="0" borderId="0" xfId="76"/>
    <xf numFmtId="3" fontId="1" fillId="0" borderId="0" xfId="67" applyNumberFormat="1" applyFont="1"/>
    <xf numFmtId="0" fontId="81" fillId="0" borderId="0" xfId="98" applyNumberFormat="1" applyFont="1" applyBorder="1" applyAlignment="1">
      <alignment horizontal="center"/>
    </xf>
    <xf numFmtId="0" fontId="81" fillId="0" borderId="0" xfId="134" applyNumberFormat="1" applyFont="1" applyBorder="1" applyAlignment="1">
      <alignment horizontal="center"/>
    </xf>
    <xf numFmtId="1" fontId="30" fillId="0" borderId="0" xfId="67" applyNumberFormat="1" applyFont="1" applyBorder="1" applyAlignment="1">
      <alignment horizontal="center" vertical="center" wrapText="1"/>
    </xf>
    <xf numFmtId="1" fontId="31" fillId="0" borderId="0" xfId="67" applyNumberFormat="1" applyFont="1" applyBorder="1" applyAlignment="1">
      <alignment horizontal="center" vertical="center" wrapText="1"/>
    </xf>
    <xf numFmtId="1" fontId="31" fillId="0" borderId="11" xfId="67" applyNumberFormat="1" applyFont="1" applyBorder="1" applyAlignment="1">
      <alignment horizontal="center" vertical="center" wrapText="1"/>
    </xf>
    <xf numFmtId="0" fontId="31" fillId="0" borderId="11" xfId="70" applyFont="1" applyBorder="1" applyAlignment="1">
      <alignment horizontal="center" vertical="center" wrapText="1"/>
    </xf>
    <xf numFmtId="0" fontId="104" fillId="0" borderId="0" xfId="134" applyNumberFormat="1" applyFont="1">
      <alignment horizontal="left" wrapText="1" indent="1" shrinkToFit="1"/>
    </xf>
    <xf numFmtId="165" fontId="109" fillId="0" borderId="0" xfId="72" applyNumberFormat="1" applyFont="1" applyFill="1" applyBorder="1"/>
    <xf numFmtId="1" fontId="31" fillId="0" borderId="0" xfId="67" applyNumberFormat="1" applyFont="1" applyBorder="1" applyAlignment="1">
      <alignment vertical="center" wrapText="1"/>
    </xf>
    <xf numFmtId="3" fontId="31" fillId="0" borderId="0" xfId="76" applyNumberFormat="1" applyFont="1" applyBorder="1" applyAlignment="1">
      <alignment vertical="top" wrapText="1"/>
    </xf>
    <xf numFmtId="0" fontId="31" fillId="0" borderId="0" xfId="68" applyFont="1" applyBorder="1" applyAlignment="1"/>
    <xf numFmtId="3" fontId="31" fillId="0" borderId="0" xfId="70" applyNumberFormat="1" applyFont="1" applyBorder="1" applyAlignment="1">
      <alignment vertical="center" wrapText="1"/>
    </xf>
    <xf numFmtId="3" fontId="1" fillId="0" borderId="0" xfId="67" applyNumberFormat="1" applyFont="1" applyAlignment="1">
      <alignment wrapText="1"/>
    </xf>
    <xf numFmtId="0" fontId="31" fillId="0" borderId="0" xfId="68" applyFont="1" applyFill="1" applyBorder="1" applyAlignment="1"/>
    <xf numFmtId="3" fontId="30" fillId="0" borderId="0" xfId="70" applyNumberFormat="1" applyFont="1" applyBorder="1" applyAlignment="1">
      <alignment vertical="center" wrapText="1"/>
    </xf>
    <xf numFmtId="0" fontId="30" fillId="0" borderId="0" xfId="70" applyFont="1" applyBorder="1" applyAlignment="1">
      <alignment horizontal="center" vertical="center" wrapText="1"/>
    </xf>
    <xf numFmtId="0" fontId="31" fillId="0" borderId="0" xfId="70" applyFont="1" applyBorder="1" applyAlignment="1">
      <alignment horizontal="center" vertical="center" wrapText="1"/>
    </xf>
    <xf numFmtId="0" fontId="30" fillId="0" borderId="0" xfId="70" applyFont="1" applyBorder="1" applyAlignment="1">
      <alignment vertical="center" wrapText="1"/>
    </xf>
    <xf numFmtId="1" fontId="1" fillId="0" borderId="147" xfId="67" applyNumberFormat="1" applyFont="1" applyBorder="1" applyAlignment="1">
      <alignment horizontal="center"/>
    </xf>
    <xf numFmtId="165" fontId="109" fillId="0" borderId="0" xfId="71" applyNumberFormat="1" applyFont="1" applyFill="1" applyBorder="1" applyAlignment="1">
      <alignment horizontal="right"/>
    </xf>
    <xf numFmtId="1" fontId="1" fillId="0" borderId="148" xfId="67" applyNumberFormat="1" applyFont="1" applyBorder="1"/>
    <xf numFmtId="0" fontId="2" fillId="0" borderId="0" xfId="76" applyFont="1" applyAlignment="1"/>
    <xf numFmtId="1" fontId="30" fillId="0" borderId="11" xfId="67" applyNumberFormat="1" applyFont="1" applyBorder="1" applyAlignment="1">
      <alignment horizontal="center" vertical="center" wrapText="1"/>
    </xf>
    <xf numFmtId="3" fontId="30" fillId="0" borderId="11" xfId="70" applyNumberFormat="1" applyFont="1" applyBorder="1" applyAlignment="1">
      <alignment horizontal="center" vertical="center" wrapText="1"/>
    </xf>
    <xf numFmtId="1" fontId="111" fillId="0" borderId="11" xfId="67" applyNumberFormat="1" applyFont="1" applyBorder="1" applyAlignment="1">
      <alignment horizontal="center" vertical="center" wrapText="1"/>
    </xf>
    <xf numFmtId="3" fontId="111" fillId="0" borderId="11" xfId="70" applyNumberFormat="1" applyFont="1" applyBorder="1" applyAlignment="1">
      <alignment horizontal="center" vertical="center" wrapText="1"/>
    </xf>
    <xf numFmtId="3" fontId="30" fillId="0" borderId="0" xfId="70" applyNumberFormat="1" applyFont="1" applyBorder="1" applyAlignment="1">
      <alignment horizontal="center" vertical="center" wrapText="1"/>
    </xf>
    <xf numFmtId="1" fontId="111" fillId="0" borderId="0" xfId="67" applyNumberFormat="1" applyFont="1" applyBorder="1" applyAlignment="1">
      <alignment horizontal="center" vertical="center" wrapText="1"/>
    </xf>
    <xf numFmtId="3" fontId="111" fillId="0" borderId="0" xfId="70" applyNumberFormat="1" applyFont="1" applyBorder="1" applyAlignment="1">
      <alignment horizontal="center" vertical="center" wrapText="1"/>
    </xf>
    <xf numFmtId="1" fontId="30" fillId="0" borderId="0" xfId="67" applyNumberFormat="1" applyFont="1" applyBorder="1" applyAlignment="1">
      <alignment horizontal="center" wrapText="1"/>
    </xf>
    <xf numFmtId="3" fontId="30" fillId="0" borderId="0" xfId="67" applyNumberFormat="1" applyFont="1" applyBorder="1" applyAlignment="1">
      <alignment horizontal="right" wrapText="1"/>
    </xf>
    <xf numFmtId="0" fontId="110" fillId="0" borderId="0" xfId="68" applyFont="1" applyBorder="1" applyAlignment="1"/>
    <xf numFmtId="3" fontId="30" fillId="0" borderId="0" xfId="70" applyNumberFormat="1" applyFont="1" applyBorder="1" applyAlignment="1">
      <alignment horizontal="right" vertical="center" wrapText="1" indent="2"/>
    </xf>
    <xf numFmtId="1" fontId="111" fillId="0" borderId="149" xfId="67" applyNumberFormat="1" applyFont="1" applyBorder="1" applyAlignment="1">
      <alignment horizontal="center" vertical="center" wrapText="1"/>
    </xf>
    <xf numFmtId="0" fontId="110" fillId="0" borderId="0" xfId="78" applyFont="1"/>
    <xf numFmtId="1" fontId="110" fillId="0" borderId="0" xfId="67" applyNumberFormat="1" applyFont="1"/>
    <xf numFmtId="0" fontId="111" fillId="0" borderId="0" xfId="82" applyFont="1" applyFill="1" applyAlignment="1">
      <alignment horizontal="center"/>
    </xf>
    <xf numFmtId="3" fontId="110" fillId="0" borderId="0" xfId="67" applyNumberFormat="1" applyFont="1"/>
    <xf numFmtId="0" fontId="81" fillId="0" borderId="0" xfId="75" applyFont="1" applyFill="1" applyBorder="1" applyAlignment="1">
      <alignment horizontal="left" vertical="center" wrapText="1"/>
    </xf>
    <xf numFmtId="3" fontId="31" fillId="0" borderId="0" xfId="70" applyNumberFormat="1" applyFont="1" applyBorder="1" applyAlignment="1">
      <alignment horizontal="right" vertical="center" wrapText="1"/>
    </xf>
    <xf numFmtId="3" fontId="31" fillId="0" borderId="0" xfId="0" applyNumberFormat="1" applyFont="1" applyBorder="1" applyAlignment="1">
      <alignment horizontal="right" vertical="top" wrapText="1"/>
    </xf>
    <xf numFmtId="3" fontId="31" fillId="0" borderId="0" xfId="70" applyNumberFormat="1" applyFont="1" applyBorder="1" applyAlignment="1">
      <alignment horizontal="right"/>
    </xf>
    <xf numFmtId="3" fontId="31" fillId="0" borderId="0" xfId="67" applyNumberFormat="1" applyFont="1" applyFill="1" applyBorder="1" applyAlignment="1">
      <alignment horizontal="right"/>
    </xf>
    <xf numFmtId="3" fontId="31" fillId="0" borderId="0" xfId="67" applyNumberFormat="1" applyFont="1" applyFill="1" applyBorder="1" applyAlignment="1">
      <alignment horizontal="right" wrapText="1"/>
    </xf>
    <xf numFmtId="0" fontId="31" fillId="0" borderId="0" xfId="75" applyFont="1" applyFill="1" applyBorder="1" applyAlignment="1">
      <alignment horizontal="left" vertical="center" wrapText="1"/>
    </xf>
    <xf numFmtId="3" fontId="31" fillId="0" borderId="0" xfId="67" applyNumberFormat="1" applyFont="1" applyBorder="1" applyAlignment="1">
      <alignment horizontal="right" wrapText="1"/>
    </xf>
    <xf numFmtId="1" fontId="31" fillId="0" borderId="0" xfId="67" applyNumberFormat="1" applyFont="1" applyBorder="1" applyAlignment="1">
      <alignment horizontal="left" wrapText="1"/>
    </xf>
    <xf numFmtId="165" fontId="112" fillId="0" borderId="0" xfId="71" applyNumberFormat="1" applyFont="1" applyFill="1" applyBorder="1" applyAlignment="1">
      <alignment horizontal="right" vertical="center"/>
    </xf>
    <xf numFmtId="165" fontId="109" fillId="0" borderId="0" xfId="71" applyNumberFormat="1" applyFont="1" applyFill="1" applyBorder="1" applyAlignment="1">
      <alignment horizontal="right" vertical="center"/>
    </xf>
    <xf numFmtId="0" fontId="31" fillId="0" borderId="15" xfId="0" applyFont="1" applyBorder="1" applyAlignment="1">
      <alignment vertical="top" wrapText="1"/>
    </xf>
    <xf numFmtId="0" fontId="31" fillId="0" borderId="150" xfId="0" applyFont="1" applyBorder="1" applyAlignment="1">
      <alignment vertical="top" wrapText="1"/>
    </xf>
    <xf numFmtId="0" fontId="31" fillId="0" borderId="0" xfId="0" applyFont="1" applyAlignment="1">
      <alignment vertical="top" wrapText="1"/>
    </xf>
    <xf numFmtId="0" fontId="30" fillId="0" borderId="0" xfId="0" applyFont="1" applyAlignment="1">
      <alignment horizontal="center" vertical="top" wrapText="1"/>
    </xf>
    <xf numFmtId="0" fontId="31" fillId="0" borderId="16" xfId="0" applyFont="1" applyBorder="1" applyAlignment="1">
      <alignment vertical="top" wrapText="1"/>
    </xf>
    <xf numFmtId="0" fontId="30" fillId="0" borderId="0" xfId="0" applyFont="1" applyAlignment="1">
      <alignment vertical="top" wrapText="1"/>
    </xf>
    <xf numFmtId="0" fontId="30" fillId="0" borderId="15" xfId="57" applyFont="1" applyFill="1" applyBorder="1" applyAlignment="1">
      <alignment horizontal="left" vertical="top" wrapText="1"/>
    </xf>
    <xf numFmtId="0" fontId="31" fillId="0" borderId="15" xfId="57" applyFont="1" applyFill="1" applyBorder="1" applyAlignment="1">
      <alignment horizontal="left" vertical="top" wrapText="1"/>
    </xf>
    <xf numFmtId="0" fontId="31" fillId="0" borderId="0" xfId="57" applyFont="1" applyFill="1" applyBorder="1" applyAlignment="1">
      <alignment horizontal="center" vertical="top" wrapText="1"/>
    </xf>
    <xf numFmtId="164" fontId="31" fillId="0" borderId="15" xfId="142" applyNumberFormat="1" applyFont="1" applyFill="1" applyBorder="1" applyAlignment="1">
      <alignment horizontal="center" vertical="top" wrapText="1"/>
    </xf>
    <xf numFmtId="0" fontId="31" fillId="0" borderId="16" xfId="57" applyFont="1" applyFill="1" applyBorder="1" applyAlignment="1">
      <alignment horizontal="justify" vertical="top" wrapText="1"/>
    </xf>
    <xf numFmtId="0" fontId="30" fillId="0" borderId="64" xfId="57" applyFont="1" applyFill="1" applyBorder="1" applyAlignment="1">
      <alignment vertical="top" wrapText="1"/>
    </xf>
    <xf numFmtId="0" fontId="30" fillId="0" borderId="0" xfId="57" applyFont="1" applyFill="1" applyAlignment="1">
      <alignment vertical="top" wrapText="1"/>
    </xf>
    <xf numFmtId="0" fontId="30" fillId="0" borderId="15" xfId="0" applyFont="1" applyBorder="1" applyAlignment="1">
      <alignment vertical="top" wrapText="1"/>
    </xf>
    <xf numFmtId="0" fontId="31" fillId="0" borderId="151" xfId="57" applyFont="1" applyFill="1" applyBorder="1" applyAlignment="1">
      <alignment horizontal="justify" vertical="top" wrapText="1"/>
    </xf>
    <xf numFmtId="0" fontId="31" fillId="0" borderId="16" xfId="0" applyFont="1" applyFill="1" applyBorder="1" applyAlignment="1">
      <alignment horizontal="justify" vertical="top" wrapText="1"/>
    </xf>
    <xf numFmtId="0" fontId="31" fillId="0" borderId="0" xfId="0" applyFont="1" applyAlignment="1">
      <alignment horizontal="justify" vertical="top" wrapText="1"/>
    </xf>
    <xf numFmtId="0" fontId="2" fillId="0" borderId="0" xfId="78" applyFont="1"/>
    <xf numFmtId="1" fontId="2" fillId="0" borderId="0" xfId="67" applyNumberFormat="1" applyFont="1"/>
    <xf numFmtId="3" fontId="5" fillId="0" borderId="0" xfId="67" applyNumberFormat="1" applyFont="1" applyAlignment="1">
      <alignment horizontal="center"/>
    </xf>
    <xf numFmtId="0" fontId="28" fillId="0" borderId="64" xfId="57" applyFont="1" applyFill="1" applyBorder="1" applyAlignment="1">
      <alignment vertical="center"/>
    </xf>
    <xf numFmtId="0" fontId="5" fillId="0" borderId="0" xfId="0" applyFont="1" applyBorder="1" applyAlignment="1">
      <alignment horizontal="center" vertical="top" wrapText="1"/>
    </xf>
    <xf numFmtId="0" fontId="5" fillId="0" borderId="13" xfId="0" applyFont="1" applyBorder="1" applyAlignment="1">
      <alignment horizontal="left" wrapText="1" indent="2"/>
    </xf>
    <xf numFmtId="0" fontId="5" fillId="0" borderId="64" xfId="0" applyFont="1" applyBorder="1" applyAlignment="1">
      <alignment horizontal="left" wrapText="1" indent="2"/>
    </xf>
    <xf numFmtId="0" fontId="2" fillId="0" borderId="13" xfId="69" applyFont="1" applyFill="1" applyBorder="1" applyAlignment="1">
      <alignment horizontal="left" vertical="top" wrapText="1" indent="3"/>
    </xf>
    <xf numFmtId="0" fontId="2" fillId="0" borderId="0" xfId="81" applyFont="1"/>
    <xf numFmtId="0" fontId="6" fillId="0" borderId="0" xfId="81" applyFont="1" applyFill="1" applyBorder="1" applyAlignment="1">
      <alignment horizontal="left" vertical="top" wrapText="1"/>
    </xf>
    <xf numFmtId="164" fontId="6" fillId="0" borderId="0" xfId="81" applyNumberFormat="1" applyFont="1" applyFill="1" applyBorder="1" applyAlignment="1">
      <alignment wrapText="1"/>
    </xf>
    <xf numFmtId="164" fontId="1" fillId="0" borderId="14" xfId="81" applyNumberFormat="1" applyFont="1" applyFill="1" applyBorder="1" applyAlignment="1">
      <alignment wrapText="1"/>
    </xf>
    <xf numFmtId="164" fontId="1" fillId="0" borderId="25" xfId="81" applyNumberFormat="1" applyFont="1" applyFill="1" applyBorder="1" applyAlignment="1">
      <alignment horizontal="right" wrapText="1"/>
    </xf>
    <xf numFmtId="164" fontId="1" fillId="0" borderId="26" xfId="81" applyNumberFormat="1" applyFont="1" applyFill="1" applyBorder="1" applyAlignment="1">
      <alignment wrapText="1"/>
    </xf>
    <xf numFmtId="164" fontId="1" fillId="0" borderId="64" xfId="81" applyNumberFormat="1" applyFont="1" applyFill="1" applyBorder="1" applyAlignment="1">
      <alignment wrapText="1"/>
    </xf>
    <xf numFmtId="164" fontId="1" fillId="0" borderId="0" xfId="81" applyNumberFormat="1" applyFont="1" applyFill="1" applyBorder="1" applyAlignment="1">
      <alignment horizontal="right" wrapText="1"/>
    </xf>
    <xf numFmtId="164" fontId="1" fillId="0" borderId="0" xfId="81" applyNumberFormat="1" applyFont="1" applyFill="1" applyBorder="1" applyAlignment="1">
      <alignment wrapText="1"/>
    </xf>
    <xf numFmtId="164" fontId="5" fillId="0" borderId="64" xfId="81" applyNumberFormat="1" applyFont="1" applyFill="1" applyBorder="1" applyAlignment="1">
      <alignment wrapText="1"/>
    </xf>
    <xf numFmtId="0" fontId="2" fillId="0" borderId="64" xfId="69" applyFont="1" applyFill="1" applyBorder="1" applyAlignment="1">
      <alignment horizontal="left" vertical="top" wrapText="1" indent="3"/>
    </xf>
    <xf numFmtId="164" fontId="3" fillId="0" borderId="0" xfId="81" applyNumberFormat="1" applyFont="1" applyBorder="1"/>
    <xf numFmtId="0" fontId="2" fillId="0" borderId="13" xfId="79" applyFont="1" applyFill="1" applyBorder="1" applyAlignment="1">
      <alignment horizontal="left" wrapText="1" indent="4"/>
    </xf>
    <xf numFmtId="0" fontId="2" fillId="0" borderId="64" xfId="79" applyFont="1" applyFill="1" applyBorder="1" applyAlignment="1">
      <alignment horizontal="left" wrapText="1" indent="4"/>
    </xf>
    <xf numFmtId="0" fontId="2" fillId="0" borderId="13" xfId="69" applyFont="1" applyFill="1" applyBorder="1" applyAlignment="1">
      <alignment horizontal="left" vertical="top" wrapText="1" indent="5"/>
    </xf>
    <xf numFmtId="0" fontId="2" fillId="0" borderId="64" xfId="69" applyFont="1" applyFill="1" applyBorder="1" applyAlignment="1">
      <alignment horizontal="left" vertical="top" wrapText="1" indent="5"/>
    </xf>
    <xf numFmtId="0" fontId="2" fillId="0" borderId="13" xfId="69" applyFont="1" applyFill="1" applyBorder="1" applyAlignment="1">
      <alignment horizontal="left" vertical="top" wrapText="1" indent="6"/>
    </xf>
    <xf numFmtId="0" fontId="2" fillId="0" borderId="64" xfId="69" applyFont="1" applyFill="1" applyBorder="1" applyAlignment="1">
      <alignment horizontal="left" vertical="top" wrapText="1" indent="6"/>
    </xf>
    <xf numFmtId="0" fontId="2" fillId="0" borderId="13" xfId="0" applyFont="1" applyFill="1" applyBorder="1" applyAlignment="1">
      <alignment horizontal="left" vertical="top" wrapText="1" indent="7"/>
    </xf>
    <xf numFmtId="0" fontId="2" fillId="0" borderId="64" xfId="0" applyFont="1" applyFill="1" applyBorder="1" applyAlignment="1">
      <alignment horizontal="left" vertical="top" wrapText="1" indent="7"/>
    </xf>
    <xf numFmtId="0" fontId="2" fillId="0" borderId="13" xfId="69" applyFont="1" applyFill="1" applyBorder="1" applyAlignment="1">
      <alignment horizontal="left" wrapText="1" indent="4"/>
    </xf>
    <xf numFmtId="0" fontId="2" fillId="0" borderId="64" xfId="69" applyFont="1" applyFill="1" applyBorder="1" applyAlignment="1">
      <alignment horizontal="left" wrapText="1" indent="4"/>
    </xf>
    <xf numFmtId="0" fontId="2" fillId="0" borderId="13" xfId="0" applyFont="1" applyFill="1" applyBorder="1" applyAlignment="1">
      <alignment horizontal="left" vertical="top" wrapText="1" indent="5"/>
    </xf>
    <xf numFmtId="0" fontId="2" fillId="0" borderId="64" xfId="0" applyFont="1" applyFill="1" applyBorder="1" applyAlignment="1">
      <alignment horizontal="left" vertical="top" wrapText="1" indent="5"/>
    </xf>
    <xf numFmtId="0" fontId="2" fillId="0" borderId="13" xfId="0" applyFont="1" applyFill="1" applyBorder="1" applyAlignment="1">
      <alignment horizontal="left" vertical="top" wrapText="1" indent="6"/>
    </xf>
    <xf numFmtId="0" fontId="2" fillId="0" borderId="64" xfId="0" applyFont="1" applyFill="1" applyBorder="1" applyAlignment="1">
      <alignment horizontal="left" vertical="top" wrapText="1" indent="6"/>
    </xf>
    <xf numFmtId="0" fontId="2" fillId="0" borderId="64" xfId="79" applyFont="1" applyFill="1" applyBorder="1" applyAlignment="1">
      <alignment horizontal="left" vertical="top" wrapText="1" indent="3"/>
    </xf>
    <xf numFmtId="0" fontId="2" fillId="0" borderId="13" xfId="69" applyFont="1" applyFill="1" applyBorder="1" applyAlignment="1">
      <alignment horizontal="left" vertical="top" wrapText="1" indent="4"/>
    </xf>
    <xf numFmtId="0" fontId="2" fillId="0" borderId="64" xfId="69" applyFont="1" applyFill="1" applyBorder="1" applyAlignment="1">
      <alignment horizontal="left" vertical="top" wrapText="1" indent="4"/>
    </xf>
    <xf numFmtId="0" fontId="2" fillId="0" borderId="13" xfId="0" applyFont="1" applyFill="1" applyBorder="1" applyAlignment="1">
      <alignment horizontal="left" wrapText="1" indent="5"/>
    </xf>
    <xf numFmtId="0" fontId="2" fillId="0" borderId="64" xfId="0" applyFont="1" applyFill="1" applyBorder="1" applyAlignment="1">
      <alignment horizontal="left" wrapText="1" indent="5"/>
    </xf>
    <xf numFmtId="0" fontId="2" fillId="0" borderId="13" xfId="0" applyFont="1" applyFill="1" applyBorder="1" applyAlignment="1">
      <alignment horizontal="left" wrapText="1" indent="6"/>
    </xf>
    <xf numFmtId="0" fontId="2" fillId="0" borderId="64" xfId="0" applyFont="1" applyFill="1" applyBorder="1" applyAlignment="1">
      <alignment horizontal="left" wrapText="1" indent="6"/>
    </xf>
    <xf numFmtId="164" fontId="2" fillId="0" borderId="0" xfId="81" applyNumberFormat="1" applyFont="1" applyBorder="1"/>
    <xf numFmtId="3" fontId="2" fillId="0" borderId="23" xfId="0" applyNumberFormat="1" applyFont="1" applyBorder="1"/>
    <xf numFmtId="3" fontId="2" fillId="0" borderId="24" xfId="0" applyNumberFormat="1" applyFont="1" applyBorder="1"/>
    <xf numFmtId="3" fontId="2" fillId="0" borderId="0" xfId="0" applyNumberFormat="1" applyFont="1" applyBorder="1"/>
    <xf numFmtId="164" fontId="5" fillId="0" borderId="24" xfId="81" applyNumberFormat="1" applyFont="1" applyBorder="1"/>
    <xf numFmtId="164" fontId="5" fillId="0" borderId="0" xfId="81" applyNumberFormat="1" applyFont="1" applyBorder="1"/>
    <xf numFmtId="0" fontId="5" fillId="0" borderId="13" xfId="69" applyFont="1" applyFill="1" applyBorder="1" applyAlignment="1">
      <alignment horizontal="left" vertical="top" wrapText="1" indent="2"/>
    </xf>
    <xf numFmtId="0" fontId="5" fillId="0" borderId="64" xfId="69" applyFont="1" applyFill="1" applyBorder="1" applyAlignment="1">
      <alignment horizontal="left" vertical="top" wrapText="1" indent="2"/>
    </xf>
    <xf numFmtId="0" fontId="2" fillId="0" borderId="64" xfId="79" applyFont="1" applyFill="1" applyBorder="1" applyAlignment="1">
      <alignment horizontal="left" vertical="top" wrapText="1" indent="4"/>
    </xf>
    <xf numFmtId="0" fontId="2" fillId="0" borderId="64" xfId="79" applyFont="1" applyFill="1" applyBorder="1" applyAlignment="1">
      <alignment horizontal="left" vertical="top" wrapText="1" indent="5"/>
    </xf>
    <xf numFmtId="0" fontId="2" fillId="0" borderId="64" xfId="134" applyNumberFormat="1" applyFont="1" applyBorder="1" applyAlignment="1">
      <alignment horizontal="left" wrapText="1" shrinkToFit="1"/>
    </xf>
    <xf numFmtId="0" fontId="2" fillId="0" borderId="13" xfId="134" applyNumberFormat="1" applyFont="1" applyFill="1" applyBorder="1" applyAlignment="1">
      <alignment horizontal="left" wrapText="1" indent="2" shrinkToFit="1"/>
    </xf>
    <xf numFmtId="164" fontId="1" fillId="0" borderId="24" xfId="81" applyNumberFormat="1" applyFont="1" applyFill="1" applyBorder="1" applyAlignment="1">
      <alignment horizontal="right"/>
    </xf>
    <xf numFmtId="0" fontId="2" fillId="0" borderId="64" xfId="134" applyNumberFormat="1" applyFont="1" applyFill="1" applyBorder="1" applyAlignment="1">
      <alignment horizontal="left" wrapText="1" indent="2" shrinkToFit="1"/>
    </xf>
    <xf numFmtId="164" fontId="1" fillId="0" borderId="0" xfId="81" applyNumberFormat="1" applyFont="1" applyFill="1" applyBorder="1" applyAlignment="1">
      <alignment horizontal="right"/>
    </xf>
    <xf numFmtId="0" fontId="2" fillId="0" borderId="64" xfId="134" applyNumberFormat="1" applyFont="1" applyFill="1" applyBorder="1" applyAlignment="1">
      <alignment horizontal="left" wrapText="1" indent="3" shrinkToFit="1"/>
    </xf>
    <xf numFmtId="49" fontId="2" fillId="0" borderId="29" xfId="0" applyNumberFormat="1" applyFont="1" applyFill="1" applyBorder="1" applyAlignment="1">
      <alignment horizontal="left" vertical="top" wrapText="1" indent="4"/>
    </xf>
    <xf numFmtId="164" fontId="1" fillId="0" borderId="30" xfId="81" applyNumberFormat="1" applyFont="1" applyFill="1" applyBorder="1" applyAlignment="1">
      <alignment horizontal="right"/>
    </xf>
    <xf numFmtId="49" fontId="2" fillId="0" borderId="64" xfId="0" applyNumberFormat="1" applyFont="1" applyFill="1" applyBorder="1" applyAlignment="1">
      <alignment horizontal="left" vertical="top" wrapText="1" indent="4"/>
    </xf>
    <xf numFmtId="0" fontId="6" fillId="0" borderId="0" xfId="81" applyFont="1" applyFill="1" applyBorder="1" applyAlignment="1">
      <alignment vertical="top" wrapText="1"/>
    </xf>
    <xf numFmtId="164" fontId="5" fillId="0" borderId="0" xfId="0" applyNumberFormat="1" applyFont="1" applyAlignment="1"/>
    <xf numFmtId="164" fontId="1" fillId="0" borderId="13" xfId="81" applyNumberFormat="1" applyFont="1" applyFill="1" applyBorder="1" applyAlignment="1">
      <alignment wrapText="1"/>
    </xf>
    <xf numFmtId="164" fontId="1" fillId="0" borderId="23" xfId="81" applyNumberFormat="1" applyFont="1" applyFill="1" applyBorder="1" applyAlignment="1">
      <alignment horizontal="right" wrapText="1"/>
    </xf>
    <xf numFmtId="164" fontId="1" fillId="0" borderId="24" xfId="81" applyNumberFormat="1" applyFont="1" applyFill="1" applyBorder="1" applyAlignment="1">
      <alignment wrapText="1"/>
    </xf>
    <xf numFmtId="0" fontId="6" fillId="0" borderId="64" xfId="0" applyFont="1" applyBorder="1" applyAlignment="1">
      <alignment vertical="center" wrapText="1"/>
    </xf>
    <xf numFmtId="164" fontId="5" fillId="0" borderId="13" xfId="81" applyNumberFormat="1" applyFont="1" applyFill="1" applyBorder="1" applyAlignment="1">
      <alignment wrapText="1"/>
    </xf>
    <xf numFmtId="0" fontId="2" fillId="0" borderId="13" xfId="69" applyFont="1" applyFill="1" applyBorder="1" applyAlignment="1">
      <alignment horizontal="left" wrapText="1" indent="3"/>
    </xf>
    <xf numFmtId="0" fontId="2" fillId="0" borderId="64" xfId="69" applyFont="1" applyFill="1" applyBorder="1" applyAlignment="1">
      <alignment horizontal="left" wrapText="1" indent="3"/>
    </xf>
    <xf numFmtId="0" fontId="2" fillId="0" borderId="13" xfId="79" applyFont="1" applyFill="1" applyBorder="1" applyAlignment="1">
      <alignment horizontal="left" wrapText="1" indent="3"/>
    </xf>
    <xf numFmtId="0" fontId="2" fillId="0" borderId="64" xfId="79" applyFont="1" applyFill="1" applyBorder="1" applyAlignment="1">
      <alignment horizontal="left" wrapText="1" indent="3"/>
    </xf>
    <xf numFmtId="0" fontId="5" fillId="0" borderId="13" xfId="69" applyFont="1" applyFill="1" applyBorder="1" applyAlignment="1">
      <alignment horizontal="left" wrapText="1" indent="2"/>
    </xf>
    <xf numFmtId="0" fontId="5" fillId="0" borderId="64" xfId="69" applyFont="1" applyFill="1" applyBorder="1" applyAlignment="1">
      <alignment horizontal="left" wrapText="1" indent="2"/>
    </xf>
    <xf numFmtId="0" fontId="2" fillId="0" borderId="64" xfId="79" applyFont="1" applyFill="1" applyBorder="1" applyAlignment="1">
      <alignment horizontal="left" vertical="top" wrapText="1" indent="6"/>
    </xf>
    <xf numFmtId="0" fontId="2" fillId="0" borderId="33" xfId="79" applyFont="1" applyFill="1" applyBorder="1" applyAlignment="1">
      <alignment horizontal="left" wrapText="1" indent="3"/>
    </xf>
    <xf numFmtId="49" fontId="2" fillId="0" borderId="13" xfId="0" applyNumberFormat="1" applyFont="1" applyFill="1" applyBorder="1" applyAlignment="1">
      <alignment wrapText="1"/>
    </xf>
    <xf numFmtId="49" fontId="2" fillId="0" borderId="64" xfId="0" applyNumberFormat="1" applyFont="1" applyFill="1" applyBorder="1" applyAlignment="1">
      <alignment wrapText="1"/>
    </xf>
    <xf numFmtId="0" fontId="2" fillId="0" borderId="64" xfId="134" applyNumberFormat="1" applyFont="1" applyBorder="1" applyAlignment="1">
      <alignment horizontal="left" wrapText="1" indent="2" shrinkToFit="1"/>
    </xf>
    <xf numFmtId="49" fontId="2" fillId="0" borderId="14" xfId="0" applyNumberFormat="1" applyFont="1" applyFill="1" applyBorder="1" applyAlignment="1">
      <alignment horizontal="left" vertical="top" wrapText="1" indent="4"/>
    </xf>
    <xf numFmtId="0" fontId="2" fillId="0" borderId="33" xfId="79" applyFont="1" applyFill="1" applyBorder="1" applyAlignment="1">
      <alignment horizontal="left" vertical="top" wrapText="1" indent="3"/>
    </xf>
    <xf numFmtId="164" fontId="2" fillId="0" borderId="24" xfId="81" applyNumberFormat="1" applyFont="1" applyFill="1" applyBorder="1" applyAlignment="1">
      <alignment horizontal="right"/>
    </xf>
    <xf numFmtId="164" fontId="2" fillId="0" borderId="0" xfId="81" applyNumberFormat="1" applyFont="1" applyFill="1" applyBorder="1" applyAlignment="1">
      <alignment horizontal="right"/>
    </xf>
    <xf numFmtId="0" fontId="2" fillId="0" borderId="13" xfId="79" applyFont="1" applyFill="1" applyBorder="1" applyAlignment="1">
      <alignment horizontal="left" wrapText="1" indent="5"/>
    </xf>
    <xf numFmtId="0" fontId="2" fillId="0" borderId="64" xfId="79" applyFont="1" applyFill="1" applyBorder="1" applyAlignment="1">
      <alignment horizontal="left" wrapText="1" indent="5"/>
    </xf>
    <xf numFmtId="164" fontId="1" fillId="49" borderId="24" xfId="81" applyNumberFormat="1" applyFont="1" applyFill="1" applyBorder="1" applyAlignment="1">
      <alignment horizontal="right"/>
    </xf>
    <xf numFmtId="49" fontId="2" fillId="0" borderId="64" xfId="0" applyNumberFormat="1" applyFont="1" applyFill="1" applyBorder="1" applyAlignment="1">
      <alignment vertical="top" wrapText="1"/>
    </xf>
    <xf numFmtId="0" fontId="6" fillId="0" borderId="64" xfId="81" applyFont="1" applyFill="1" applyBorder="1" applyAlignment="1">
      <alignment vertical="top" wrapText="1"/>
    </xf>
    <xf numFmtId="164" fontId="1" fillId="0" borderId="26" xfId="81" applyNumberFormat="1" applyFont="1" applyFill="1" applyBorder="1" applyAlignment="1">
      <alignment horizontal="right"/>
    </xf>
    <xf numFmtId="164" fontId="2" fillId="0" borderId="24" xfId="0" applyNumberFormat="1" applyFont="1" applyFill="1" applyBorder="1"/>
    <xf numFmtId="164" fontId="2" fillId="49" borderId="24" xfId="81" applyNumberFormat="1" applyFont="1" applyFill="1" applyBorder="1" applyAlignment="1">
      <alignment horizontal="right"/>
    </xf>
    <xf numFmtId="0" fontId="6" fillId="0" borderId="0" xfId="81" applyFont="1" applyFill="1" applyBorder="1" applyAlignment="1">
      <alignment vertical="center" wrapText="1"/>
    </xf>
    <xf numFmtId="0" fontId="5" fillId="0" borderId="64" xfId="0" applyFont="1" applyBorder="1" applyAlignment="1">
      <alignment horizontal="center" vertical="top" wrapText="1"/>
    </xf>
    <xf numFmtId="164" fontId="5" fillId="0" borderId="0" xfId="0" applyNumberFormat="1" applyFont="1" applyBorder="1" applyAlignment="1">
      <alignment wrapText="1"/>
    </xf>
    <xf numFmtId="0" fontId="106" fillId="0" borderId="0" xfId="81" applyFont="1" applyFill="1" applyBorder="1" applyAlignment="1">
      <alignment vertical="top" wrapText="1"/>
    </xf>
    <xf numFmtId="164" fontId="5" fillId="0" borderId="0" xfId="0" applyNumberFormat="1" applyFont="1" applyAlignment="1">
      <alignment horizontal="left" wrapText="1"/>
    </xf>
    <xf numFmtId="164" fontId="2" fillId="0" borderId="0" xfId="0" applyNumberFormat="1" applyFont="1" applyAlignment="1">
      <alignment horizontal="left" wrapText="1"/>
    </xf>
    <xf numFmtId="0" fontId="29" fillId="0" borderId="0" xfId="0" applyFont="1" applyFill="1" applyBorder="1" applyAlignment="1">
      <alignment vertical="top"/>
    </xf>
    <xf numFmtId="0" fontId="29" fillId="0" borderId="0" xfId="0" applyFont="1" applyFill="1" applyBorder="1" applyAlignment="1">
      <alignment horizontal="center" vertical="top" wrapText="1"/>
    </xf>
    <xf numFmtId="164" fontId="5" fillId="57" borderId="13" xfId="81" applyNumberFormat="1" applyFont="1" applyFill="1" applyBorder="1" applyAlignment="1">
      <alignment wrapText="1"/>
    </xf>
    <xf numFmtId="164" fontId="1" fillId="57" borderId="23" xfId="81" applyNumberFormat="1" applyFont="1" applyFill="1" applyBorder="1" applyAlignment="1">
      <alignment horizontal="right" wrapText="1"/>
    </xf>
    <xf numFmtId="164" fontId="1" fillId="57" borderId="24" xfId="81" applyNumberFormat="1" applyFont="1" applyFill="1" applyBorder="1" applyAlignment="1">
      <alignment wrapText="1"/>
    </xf>
    <xf numFmtId="3" fontId="5" fillId="0" borderId="0" xfId="0" applyNumberFormat="1" applyFont="1" applyFill="1" applyAlignment="1">
      <alignment horizontal="center"/>
    </xf>
    <xf numFmtId="3" fontId="5" fillId="58" borderId="0" xfId="81" applyNumberFormat="1" applyFont="1" applyFill="1" applyAlignment="1">
      <alignment horizontal="center"/>
    </xf>
    <xf numFmtId="3" fontId="5" fillId="58" borderId="0" xfId="0" applyNumberFormat="1" applyFont="1" applyFill="1" applyAlignment="1">
      <alignment horizontal="center"/>
    </xf>
    <xf numFmtId="0" fontId="2" fillId="49" borderId="14" xfId="116" quotePrefix="1" applyFont="1" applyFill="1" applyBorder="1" applyAlignment="1">
      <alignment horizontal="left" wrapText="1" indent="3" shrinkToFit="1"/>
    </xf>
    <xf numFmtId="3" fontId="42" fillId="49" borderId="25" xfId="129" applyNumberFormat="1" applyFont="1" applyFill="1" applyBorder="1">
      <alignment horizontal="right" wrapText="1" shrinkToFit="1"/>
    </xf>
    <xf numFmtId="3" fontId="42" fillId="49" borderId="131" xfId="129" applyNumberFormat="1" applyFont="1" applyFill="1" applyBorder="1">
      <alignment horizontal="right" wrapText="1" shrinkToFit="1"/>
    </xf>
    <xf numFmtId="3" fontId="87" fillId="49" borderId="26" xfId="0" applyNumberFormat="1" applyFont="1" applyFill="1" applyBorder="1"/>
    <xf numFmtId="3" fontId="42" fillId="0" borderId="0" xfId="129" applyNumberFormat="1" applyFont="1" applyFill="1">
      <alignment horizontal="right" wrapText="1" shrinkToFit="1"/>
    </xf>
    <xf numFmtId="3" fontId="42" fillId="0" borderId="0" xfId="134" applyNumberFormat="1" applyFont="1" applyFill="1" applyAlignment="1">
      <alignment wrapText="1" shrinkToFit="1"/>
    </xf>
    <xf numFmtId="0" fontId="67" fillId="0" borderId="0" xfId="0" applyFont="1" applyFill="1" applyAlignment="1">
      <alignment horizontal="center" vertical="top"/>
    </xf>
    <xf numFmtId="164" fontId="5" fillId="57" borderId="13" xfId="82" applyNumberFormat="1" applyFont="1" applyFill="1" applyBorder="1" applyAlignment="1">
      <alignment wrapText="1"/>
    </xf>
    <xf numFmtId="164" fontId="2" fillId="57" borderId="23" xfId="82" applyNumberFormat="1" applyFont="1" applyFill="1" applyBorder="1" applyAlignment="1">
      <alignment horizontal="right" wrapText="1"/>
    </xf>
    <xf numFmtId="164" fontId="2" fillId="57" borderId="24" xfId="82" applyNumberFormat="1" applyFont="1" applyFill="1" applyBorder="1" applyAlignment="1">
      <alignment wrapText="1"/>
    </xf>
    <xf numFmtId="0" fontId="116" fillId="0" borderId="0" xfId="82" applyFont="1" applyFill="1" applyBorder="1" applyAlignment="1">
      <alignment horizontal="left" vertical="top" wrapText="1"/>
    </xf>
    <xf numFmtId="164" fontId="117" fillId="0" borderId="31" xfId="82" applyNumberFormat="1" applyFont="1" applyFill="1" applyBorder="1" applyAlignment="1">
      <alignment wrapText="1"/>
    </xf>
    <xf numFmtId="0" fontId="67" fillId="53" borderId="0" xfId="0" applyFont="1" applyFill="1" applyAlignment="1">
      <alignment horizontal="center" vertical="top"/>
    </xf>
    <xf numFmtId="164" fontId="5" fillId="57" borderId="31" xfId="82" applyNumberFormat="1" applyFont="1" applyFill="1" applyBorder="1" applyAlignment="1">
      <alignment vertical="top" wrapText="1"/>
    </xf>
    <xf numFmtId="164" fontId="2" fillId="57" borderId="23" xfId="82" applyNumberFormat="1" applyFont="1" applyFill="1" applyBorder="1" applyAlignment="1">
      <alignment horizontal="right" vertical="top" wrapText="1"/>
    </xf>
    <xf numFmtId="164" fontId="2" fillId="57" borderId="40" xfId="82" applyNumberFormat="1" applyFont="1" applyFill="1" applyBorder="1" applyAlignment="1">
      <alignment vertical="top" wrapText="1"/>
    </xf>
    <xf numFmtId="164" fontId="2" fillId="57" borderId="36" xfId="82" applyNumberFormat="1" applyFont="1" applyFill="1" applyBorder="1" applyAlignment="1">
      <alignment wrapText="1"/>
    </xf>
    <xf numFmtId="164" fontId="5" fillId="57" borderId="13" xfId="82" applyNumberFormat="1" applyFont="1" applyFill="1" applyBorder="1" applyAlignment="1" applyProtection="1">
      <alignment vertical="top" wrapText="1"/>
      <protection locked="0"/>
    </xf>
    <xf numFmtId="164" fontId="2" fillId="57" borderId="32" xfId="82" applyNumberFormat="1" applyFont="1" applyFill="1" applyBorder="1" applyAlignment="1" applyProtection="1">
      <alignment horizontal="right" vertical="top" wrapText="1"/>
      <protection locked="0"/>
    </xf>
    <xf numFmtId="164" fontId="2" fillId="57" borderId="40" xfId="82" applyNumberFormat="1" applyFont="1" applyFill="1" applyBorder="1" applyAlignment="1" applyProtection="1">
      <alignment vertical="top" wrapText="1"/>
      <protection locked="0"/>
    </xf>
    <xf numFmtId="164" fontId="2" fillId="57" borderId="23" xfId="82" applyNumberFormat="1" applyFont="1" applyFill="1" applyBorder="1" applyAlignment="1" applyProtection="1">
      <alignment horizontal="right" vertical="top" wrapText="1"/>
      <protection locked="0"/>
    </xf>
    <xf numFmtId="164" fontId="2" fillId="57" borderId="36" xfId="82" applyNumberFormat="1" applyFont="1" applyFill="1" applyBorder="1" applyAlignment="1" applyProtection="1">
      <alignment vertical="top" wrapText="1"/>
      <protection locked="0"/>
    </xf>
    <xf numFmtId="0" fontId="67" fillId="0" borderId="0" xfId="0" applyFont="1" applyFill="1" applyAlignment="1" applyProtection="1">
      <alignment horizontal="center" vertical="top" wrapText="1"/>
      <protection locked="0"/>
    </xf>
    <xf numFmtId="164" fontId="5" fillId="57" borderId="13" xfId="82" applyNumberFormat="1" applyFont="1" applyFill="1" applyBorder="1" applyAlignment="1">
      <alignment vertical="top" wrapText="1"/>
    </xf>
    <xf numFmtId="164" fontId="2" fillId="57" borderId="32" xfId="82" applyNumberFormat="1" applyFont="1" applyFill="1" applyBorder="1" applyAlignment="1">
      <alignment horizontal="right" vertical="top" wrapText="1"/>
    </xf>
    <xf numFmtId="164" fontId="2" fillId="57" borderId="36" xfId="82" applyNumberFormat="1" applyFont="1" applyFill="1" applyBorder="1" applyAlignment="1">
      <alignment vertical="top" wrapText="1"/>
    </xf>
    <xf numFmtId="164" fontId="5" fillId="57" borderId="13" xfId="83" applyNumberFormat="1" applyFont="1" applyFill="1" applyBorder="1" applyAlignment="1">
      <alignment wrapText="1"/>
    </xf>
    <xf numFmtId="0" fontId="5" fillId="57" borderId="23" xfId="0" applyFont="1" applyFill="1" applyBorder="1" applyAlignment="1">
      <alignment horizontal="right" vertical="center" wrapText="1"/>
    </xf>
    <xf numFmtId="0" fontId="5" fillId="57" borderId="24" xfId="0" applyFont="1" applyFill="1" applyBorder="1" applyAlignment="1">
      <alignment vertical="center" wrapText="1"/>
    </xf>
    <xf numFmtId="164" fontId="5" fillId="57" borderId="31" xfId="82" applyNumberFormat="1" applyFont="1" applyFill="1" applyBorder="1" applyAlignment="1">
      <alignment wrapText="1"/>
    </xf>
    <xf numFmtId="164" fontId="2" fillId="57" borderId="13" xfId="82" applyNumberFormat="1" applyFont="1" applyFill="1" applyBorder="1" applyAlignment="1">
      <alignment horizontal="right" wrapText="1"/>
    </xf>
    <xf numFmtId="164" fontId="6" fillId="57" borderId="31" xfId="82" applyNumberFormat="1" applyFont="1" applyFill="1" applyBorder="1" applyAlignment="1">
      <alignment wrapText="1"/>
    </xf>
    <xf numFmtId="0" fontId="67" fillId="0" borderId="0" xfId="0" applyFont="1" applyFill="1" applyAlignment="1">
      <alignment horizontal="center"/>
    </xf>
    <xf numFmtId="164" fontId="2" fillId="57" borderId="32" xfId="82" applyNumberFormat="1" applyFont="1" applyFill="1" applyBorder="1" applyAlignment="1">
      <alignment horizontal="right" wrapText="1"/>
    </xf>
    <xf numFmtId="164" fontId="5" fillId="57" borderId="23" xfId="82" applyNumberFormat="1" applyFont="1" applyFill="1" applyBorder="1" applyAlignment="1">
      <alignment horizontal="right" vertical="top" wrapText="1"/>
    </xf>
    <xf numFmtId="164" fontId="5" fillId="57" borderId="36" xfId="82" applyNumberFormat="1" applyFont="1" applyFill="1" applyBorder="1" applyAlignment="1">
      <alignment vertical="top" wrapText="1"/>
    </xf>
    <xf numFmtId="0" fontId="118" fillId="0" borderId="0" xfId="0" applyFont="1"/>
    <xf numFmtId="164" fontId="5" fillId="57" borderId="23" xfId="82" applyNumberFormat="1" applyFont="1" applyFill="1" applyBorder="1" applyAlignment="1">
      <alignment wrapText="1"/>
    </xf>
    <xf numFmtId="164" fontId="5" fillId="57" borderId="40" xfId="82" applyNumberFormat="1" applyFont="1" applyFill="1" applyBorder="1" applyAlignment="1">
      <alignment wrapText="1"/>
    </xf>
    <xf numFmtId="164" fontId="5" fillId="57" borderId="32" xfId="82" applyNumberFormat="1" applyFont="1" applyFill="1" applyBorder="1" applyAlignment="1">
      <alignment wrapText="1"/>
    </xf>
    <xf numFmtId="0" fontId="5" fillId="58" borderId="0" xfId="0" applyFont="1" applyFill="1" applyAlignment="1">
      <alignment horizontal="center"/>
    </xf>
    <xf numFmtId="0" fontId="0" fillId="0" borderId="0" xfId="0"/>
    <xf numFmtId="0" fontId="2" fillId="0" borderId="41" xfId="0" applyFont="1" applyBorder="1"/>
    <xf numFmtId="0" fontId="2" fillId="0" borderId="64" xfId="0" applyFont="1" applyBorder="1"/>
    <xf numFmtId="3" fontId="2" fillId="0" borderId="0" xfId="129" applyNumberFormat="1" applyFont="1" applyFill="1">
      <alignment horizontal="right" wrapText="1" shrinkToFit="1"/>
    </xf>
    <xf numFmtId="3" fontId="2" fillId="0" borderId="0" xfId="134" applyNumberFormat="1" applyFont="1" applyFill="1" applyAlignment="1">
      <alignment wrapText="1" shrinkToFit="1"/>
    </xf>
    <xf numFmtId="0" fontId="2" fillId="0" borderId="0" xfId="120" quotePrefix="1" applyFont="1" applyFill="1" applyBorder="1" applyAlignment="1">
      <alignment wrapText="1" shrinkToFit="1"/>
    </xf>
    <xf numFmtId="3" fontId="2" fillId="0" borderId="0" xfId="129" applyNumberFormat="1" applyFont="1" applyFill="1" applyBorder="1">
      <alignment horizontal="right" wrapText="1" shrinkToFit="1"/>
    </xf>
    <xf numFmtId="3" fontId="5" fillId="0" borderId="0" xfId="57" applyNumberFormat="1" applyFont="1" applyAlignment="1">
      <alignment horizontal="center" vertical="top" wrapText="1"/>
    </xf>
    <xf numFmtId="164" fontId="2" fillId="0" borderId="17" xfId="0" applyNumberFormat="1" applyFont="1" applyBorder="1" applyAlignment="1">
      <alignment horizontal="center" vertical="top" wrapText="1"/>
    </xf>
    <xf numFmtId="164" fontId="2" fillId="0" borderId="17" xfId="0" applyNumberFormat="1" applyFont="1" applyFill="1" applyBorder="1" applyAlignment="1">
      <alignment horizontal="center" vertical="top" wrapText="1"/>
    </xf>
    <xf numFmtId="0" fontId="29" fillId="0" borderId="18" xfId="0" applyFont="1" applyBorder="1" applyAlignment="1">
      <alignment vertical="top" wrapText="1"/>
    </xf>
    <xf numFmtId="0" fontId="29" fillId="0" borderId="18" xfId="0" applyFont="1" applyFill="1" applyBorder="1" applyAlignment="1">
      <alignment vertical="top" wrapText="1"/>
    </xf>
    <xf numFmtId="0" fontId="5" fillId="0" borderId="0" xfId="0" applyFont="1" applyFill="1" applyAlignment="1">
      <alignment horizontal="center" vertical="top" wrapText="1"/>
    </xf>
    <xf numFmtId="0" fontId="2" fillId="0" borderId="0" xfId="0" applyFont="1" applyBorder="1" applyAlignment="1">
      <alignment vertical="top" wrapText="1"/>
    </xf>
    <xf numFmtId="0" fontId="5" fillId="58" borderId="0" xfId="0" applyFont="1" applyFill="1" applyAlignment="1">
      <alignment wrapText="1"/>
    </xf>
    <xf numFmtId="0" fontId="5" fillId="0" borderId="0" xfId="0" applyFont="1" applyFill="1" applyAlignment="1">
      <alignment horizontal="center" wrapText="1"/>
    </xf>
    <xf numFmtId="0" fontId="5" fillId="0" borderId="0" xfId="80" applyFont="1" applyFill="1" applyBorder="1" applyAlignment="1">
      <alignment vertical="top" wrapText="1"/>
    </xf>
    <xf numFmtId="3" fontId="42" fillId="0" borderId="0" xfId="129" applyNumberFormat="1" applyFont="1" applyAlignment="1">
      <alignment horizontal="right" wrapText="1" shrinkToFit="1"/>
    </xf>
    <xf numFmtId="0" fontId="5" fillId="0" borderId="0" xfId="80" applyFont="1" applyFill="1" applyAlignment="1">
      <alignment horizontal="center" wrapText="1"/>
    </xf>
    <xf numFmtId="0" fontId="5" fillId="0" borderId="0" xfId="0" applyFont="1" applyAlignment="1">
      <alignment wrapText="1"/>
    </xf>
    <xf numFmtId="0" fontId="2" fillId="0" borderId="0" xfId="80" applyFont="1" applyFill="1" applyAlignment="1">
      <alignment wrapText="1"/>
    </xf>
    <xf numFmtId="3" fontId="5" fillId="51" borderId="0" xfId="80" applyNumberFormat="1" applyFont="1" applyFill="1" applyAlignment="1">
      <alignment horizontal="center" wrapText="1"/>
    </xf>
    <xf numFmtId="0" fontId="2" fillId="0" borderId="0" xfId="80" applyFont="1" applyFill="1" applyBorder="1" applyAlignment="1">
      <alignment wrapText="1"/>
    </xf>
    <xf numFmtId="3" fontId="5" fillId="0" borderId="0" xfId="80" applyNumberFormat="1" applyFont="1" applyFill="1" applyAlignment="1">
      <alignment horizontal="center" wrapText="1"/>
    </xf>
    <xf numFmtId="0" fontId="5" fillId="0" borderId="0" xfId="80" applyFont="1" applyFill="1" applyAlignment="1">
      <alignment horizontal="left" wrapText="1"/>
    </xf>
    <xf numFmtId="3" fontId="5" fillId="0" borderId="0" xfId="0" applyNumberFormat="1" applyFont="1" applyAlignment="1">
      <alignment horizontal="center" wrapText="1"/>
    </xf>
    <xf numFmtId="0" fontId="2" fillId="0" borderId="0" xfId="0" applyFont="1" applyFill="1" applyAlignment="1">
      <alignment wrapText="1"/>
    </xf>
    <xf numFmtId="0" fontId="5" fillId="0" borderId="0" xfId="0" applyFont="1" applyFill="1" applyAlignment="1">
      <alignment horizontal="center" vertical="center" wrapText="1"/>
    </xf>
    <xf numFmtId="3" fontId="5" fillId="0" borderId="24" xfId="0" applyNumberFormat="1" applyFont="1" applyFill="1" applyBorder="1" applyAlignment="1">
      <alignment wrapText="1"/>
    </xf>
    <xf numFmtId="0" fontId="2" fillId="0" borderId="13" xfId="116" quotePrefix="1" applyFont="1" applyFill="1" applyBorder="1" applyAlignment="1">
      <alignment horizontal="left" wrapText="1" shrinkToFit="1"/>
    </xf>
    <xf numFmtId="0" fontId="2" fillId="0" borderId="13" xfId="80" applyFont="1" applyFill="1" applyBorder="1" applyAlignment="1">
      <alignment wrapText="1"/>
    </xf>
    <xf numFmtId="0" fontId="5" fillId="0" borderId="0" xfId="80" applyFont="1" applyFill="1" applyBorder="1" applyAlignment="1">
      <alignment horizontal="center" wrapText="1"/>
    </xf>
    <xf numFmtId="0" fontId="42" fillId="0" borderId="29" xfId="134" applyNumberFormat="1" applyFont="1" applyBorder="1" applyAlignment="1">
      <alignment horizontal="left" wrapText="1" shrinkToFit="1"/>
    </xf>
    <xf numFmtId="164" fontId="2" fillId="0" borderId="29" xfId="84" applyNumberFormat="1" applyFont="1" applyFill="1" applyBorder="1" applyAlignment="1">
      <alignment wrapText="1"/>
    </xf>
    <xf numFmtId="3" fontId="2" fillId="0" borderId="0" xfId="80" applyNumberFormat="1" applyFont="1" applyFill="1" applyAlignment="1">
      <alignment vertical="top" wrapText="1"/>
    </xf>
    <xf numFmtId="3" fontId="2" fillId="0" borderId="0" xfId="80" applyNumberFormat="1" applyFont="1" applyFill="1" applyAlignment="1">
      <alignment wrapText="1"/>
    </xf>
    <xf numFmtId="3" fontId="2" fillId="0" borderId="0" xfId="80" applyNumberFormat="1" applyFont="1" applyFill="1" applyBorder="1" applyAlignment="1">
      <alignment wrapText="1"/>
    </xf>
    <xf numFmtId="3" fontId="2" fillId="0" borderId="0" xfId="83" applyNumberFormat="1" applyFont="1" applyFill="1" applyBorder="1" applyAlignment="1">
      <alignment horizontal="right" wrapText="1"/>
    </xf>
    <xf numFmtId="3" fontId="2" fillId="0" borderId="0" xfId="83" applyNumberFormat="1" applyFont="1" applyFill="1" applyBorder="1" applyAlignment="1">
      <alignment wrapText="1"/>
    </xf>
    <xf numFmtId="3" fontId="2" fillId="0" borderId="0" xfId="84" applyNumberFormat="1" applyFont="1" applyFill="1" applyBorder="1" applyAlignment="1">
      <alignment wrapText="1"/>
    </xf>
    <xf numFmtId="3" fontId="2" fillId="0" borderId="23" xfId="84" applyNumberFormat="1" applyFont="1" applyFill="1" applyBorder="1" applyAlignment="1">
      <alignment wrapText="1"/>
    </xf>
    <xf numFmtId="3" fontId="2" fillId="0" borderId="55" xfId="84" applyNumberFormat="1" applyFont="1" applyFill="1" applyBorder="1" applyAlignment="1">
      <alignment wrapText="1"/>
    </xf>
    <xf numFmtId="3" fontId="5" fillId="0" borderId="23" xfId="84" applyNumberFormat="1" applyFont="1" applyFill="1" applyBorder="1" applyAlignment="1">
      <alignment wrapText="1"/>
    </xf>
    <xf numFmtId="3" fontId="5" fillId="0" borderId="55" xfId="84" applyNumberFormat="1" applyFont="1" applyFill="1" applyBorder="1" applyAlignment="1">
      <alignment wrapText="1"/>
    </xf>
    <xf numFmtId="3" fontId="2" fillId="0" borderId="27" xfId="84" applyNumberFormat="1" applyFont="1" applyFill="1" applyBorder="1" applyAlignment="1">
      <alignment wrapText="1"/>
    </xf>
    <xf numFmtId="3" fontId="2" fillId="0" borderId="56" xfId="84" applyNumberFormat="1" applyFont="1" applyFill="1" applyBorder="1" applyAlignment="1">
      <alignment wrapText="1"/>
    </xf>
    <xf numFmtId="3" fontId="2" fillId="0" borderId="24" xfId="84" applyNumberFormat="1" applyFont="1" applyFill="1" applyBorder="1" applyAlignment="1">
      <alignment wrapText="1"/>
    </xf>
    <xf numFmtId="3" fontId="5" fillId="0" borderId="24" xfId="84" applyNumberFormat="1" applyFont="1" applyFill="1" applyBorder="1" applyAlignment="1">
      <alignment wrapText="1"/>
    </xf>
    <xf numFmtId="3" fontId="2" fillId="0" borderId="30" xfId="84" applyNumberFormat="1" applyFont="1" applyFill="1" applyBorder="1" applyAlignment="1">
      <alignment wrapText="1"/>
    </xf>
    <xf numFmtId="3" fontId="5" fillId="0" borderId="0" xfId="80" applyNumberFormat="1" applyFont="1" applyFill="1" applyBorder="1" applyAlignment="1">
      <alignment wrapText="1"/>
    </xf>
    <xf numFmtId="3" fontId="2" fillId="0" borderId="0" xfId="0" applyNumberFormat="1" applyFont="1" applyFill="1" applyBorder="1" applyAlignment="1">
      <alignment horizontal="left" vertical="top" wrapText="1"/>
    </xf>
    <xf numFmtId="3" fontId="2" fillId="0" borderId="0" xfId="0" applyNumberFormat="1" applyFont="1" applyFill="1" applyAlignment="1">
      <alignment wrapText="1"/>
    </xf>
    <xf numFmtId="3" fontId="2" fillId="0" borderId="24" xfId="80" applyNumberFormat="1" applyFont="1" applyFill="1" applyBorder="1" applyAlignment="1">
      <alignment wrapText="1"/>
    </xf>
    <xf numFmtId="3" fontId="2" fillId="0" borderId="23" xfId="80" applyNumberFormat="1" applyFont="1" applyFill="1" applyBorder="1" applyAlignment="1">
      <alignment wrapText="1"/>
    </xf>
    <xf numFmtId="3" fontId="2" fillId="0" borderId="0" xfId="0" applyNumberFormat="1" applyFont="1" applyAlignment="1">
      <alignment vertical="top" wrapText="1"/>
    </xf>
    <xf numFmtId="3" fontId="2" fillId="0" borderId="0" xfId="82" applyNumberFormat="1" applyFont="1" applyFill="1" applyBorder="1" applyAlignment="1">
      <alignment horizontal="right" wrapText="1"/>
    </xf>
    <xf numFmtId="3" fontId="2" fillId="0" borderId="0" xfId="82" applyNumberFormat="1" applyFont="1" applyFill="1" applyBorder="1" applyAlignment="1">
      <alignment wrapText="1"/>
    </xf>
    <xf numFmtId="3" fontId="5" fillId="0" borderId="0" xfId="84" applyNumberFormat="1" applyFont="1" applyFill="1" applyBorder="1" applyAlignment="1">
      <alignment wrapText="1"/>
    </xf>
    <xf numFmtId="3" fontId="6" fillId="0" borderId="0" xfId="79" applyNumberFormat="1" applyFont="1" applyFill="1" applyBorder="1" applyAlignment="1">
      <alignment horizontal="left" vertical="top" wrapText="1"/>
    </xf>
    <xf numFmtId="0" fontId="2" fillId="0" borderId="13" xfId="0" applyFont="1" applyBorder="1" applyAlignment="1">
      <alignment wrapText="1"/>
    </xf>
    <xf numFmtId="164" fontId="28" fillId="57" borderId="13" xfId="84" applyNumberFormat="1" applyFont="1" applyFill="1" applyBorder="1" applyAlignment="1">
      <alignment wrapText="1"/>
    </xf>
    <xf numFmtId="3" fontId="6" fillId="57" borderId="23" xfId="84" applyNumberFormat="1" applyFont="1" applyFill="1" applyBorder="1" applyAlignment="1">
      <alignment wrapText="1"/>
    </xf>
    <xf numFmtId="3" fontId="6" fillId="57" borderId="24" xfId="84" applyNumberFormat="1" applyFont="1" applyFill="1" applyBorder="1" applyAlignment="1">
      <alignment wrapText="1"/>
    </xf>
    <xf numFmtId="3" fontId="28" fillId="0" borderId="28" xfId="0" applyNumberFormat="1" applyFont="1" applyBorder="1" applyAlignment="1">
      <alignment wrapText="1"/>
    </xf>
    <xf numFmtId="3" fontId="28" fillId="0" borderId="22" xfId="0" applyNumberFormat="1" applyFont="1" applyBorder="1" applyAlignment="1">
      <alignment wrapText="1"/>
    </xf>
    <xf numFmtId="164" fontId="5" fillId="57" borderId="13" xfId="84" applyNumberFormat="1" applyFont="1" applyFill="1" applyBorder="1" applyAlignment="1">
      <alignment wrapText="1"/>
    </xf>
    <xf numFmtId="3" fontId="2" fillId="57" borderId="23" xfId="0" applyNumberFormat="1" applyFont="1" applyFill="1" applyBorder="1" applyAlignment="1">
      <alignment wrapText="1"/>
    </xf>
    <xf numFmtId="3" fontId="2" fillId="57" borderId="24" xfId="0" applyNumberFormat="1" applyFont="1" applyFill="1" applyBorder="1" applyAlignment="1">
      <alignment wrapText="1"/>
    </xf>
    <xf numFmtId="0" fontId="5" fillId="57" borderId="13" xfId="80" applyFont="1" applyFill="1" applyBorder="1" applyAlignment="1">
      <alignment vertical="top" wrapText="1"/>
    </xf>
    <xf numFmtId="0" fontId="37" fillId="57" borderId="13" xfId="136" applyNumberFormat="1" applyFont="1" applyFill="1" applyBorder="1" applyAlignment="1">
      <alignment wrapText="1" shrinkToFit="1"/>
    </xf>
    <xf numFmtId="3" fontId="37" fillId="57" borderId="23" xfId="128" applyNumberFormat="1" applyFont="1" applyFill="1" applyBorder="1" applyAlignment="1">
      <alignment horizontal="right" wrapText="1"/>
    </xf>
    <xf numFmtId="3" fontId="5" fillId="57" borderId="23" xfId="0" applyNumberFormat="1" applyFont="1" applyFill="1" applyBorder="1" applyAlignment="1">
      <alignment wrapText="1"/>
    </xf>
    <xf numFmtId="3" fontId="5" fillId="57" borderId="24" xfId="0" applyNumberFormat="1" applyFont="1" applyFill="1" applyBorder="1" applyAlignment="1">
      <alignment wrapText="1"/>
    </xf>
    <xf numFmtId="3" fontId="5" fillId="0" borderId="23" xfId="82" applyNumberFormat="1" applyFont="1" applyFill="1" applyBorder="1" applyAlignment="1">
      <alignment horizontal="right" wrapText="1"/>
    </xf>
    <xf numFmtId="3" fontId="5" fillId="0" borderId="24" xfId="82" applyNumberFormat="1" applyFont="1" applyFill="1" applyBorder="1" applyAlignment="1">
      <alignment wrapText="1"/>
    </xf>
    <xf numFmtId="3" fontId="5" fillId="57" borderId="55" xfId="0" applyNumberFormat="1" applyFont="1" applyFill="1" applyBorder="1" applyAlignment="1">
      <alignment wrapText="1"/>
    </xf>
    <xf numFmtId="3" fontId="5" fillId="0" borderId="55" xfId="82" applyNumberFormat="1" applyFont="1" applyFill="1" applyBorder="1" applyAlignment="1">
      <alignment wrapText="1"/>
    </xf>
    <xf numFmtId="3" fontId="28" fillId="0" borderId="132" xfId="0" applyNumberFormat="1" applyFont="1" applyBorder="1" applyAlignment="1">
      <alignment wrapText="1"/>
    </xf>
    <xf numFmtId="0" fontId="0" fillId="0" borderId="0" xfId="0"/>
    <xf numFmtId="0" fontId="5" fillId="57" borderId="13" xfId="0" applyFont="1" applyFill="1" applyBorder="1" applyAlignment="1">
      <alignment vertical="center" wrapText="1"/>
    </xf>
    <xf numFmtId="3" fontId="37" fillId="57" borderId="23" xfId="134" applyNumberFormat="1" applyFont="1" applyFill="1" applyBorder="1">
      <alignment horizontal="left" wrapText="1" indent="1" shrinkToFit="1"/>
    </xf>
    <xf numFmtId="0" fontId="2" fillId="57" borderId="24" xfId="0" applyFont="1" applyFill="1" applyBorder="1" applyAlignment="1">
      <alignment vertical="center" wrapText="1"/>
    </xf>
    <xf numFmtId="0" fontId="2" fillId="0" borderId="51" xfId="0" applyFont="1" applyBorder="1" applyAlignment="1">
      <alignment vertical="center" wrapText="1"/>
    </xf>
    <xf numFmtId="3" fontId="2" fillId="0" borderId="177" xfId="0" applyNumberFormat="1" applyFont="1" applyBorder="1" applyAlignment="1">
      <alignment horizontal="right" vertical="center" wrapText="1"/>
    </xf>
    <xf numFmtId="3" fontId="2" fillId="0" borderId="65" xfId="0" applyNumberFormat="1" applyFont="1" applyFill="1" applyBorder="1" applyAlignment="1">
      <alignment horizontal="right"/>
    </xf>
    <xf numFmtId="3" fontId="2" fillId="0" borderId="93" xfId="0" applyNumberFormat="1" applyFont="1" applyFill="1" applyBorder="1" applyAlignment="1"/>
    <xf numFmtId="3" fontId="42" fillId="0" borderId="26" xfId="129" applyNumberFormat="1" applyFont="1" applyFill="1" applyBorder="1">
      <alignment horizontal="right" wrapText="1" shrinkToFit="1"/>
    </xf>
    <xf numFmtId="3" fontId="5" fillId="0" borderId="26" xfId="0" applyNumberFormat="1" applyFont="1" applyFill="1" applyBorder="1" applyAlignment="1">
      <alignment horizontal="right" vertical="center"/>
    </xf>
    <xf numFmtId="0" fontId="2" fillId="0" borderId="18" xfId="0" applyFont="1" applyBorder="1" applyAlignment="1">
      <alignment vertical="top"/>
    </xf>
    <xf numFmtId="0" fontId="2" fillId="0" borderId="18" xfId="0" applyFont="1" applyFill="1" applyBorder="1" applyAlignment="1">
      <alignment vertical="top"/>
    </xf>
    <xf numFmtId="0" fontId="2" fillId="0" borderId="0" xfId="83" applyFont="1" applyAlignment="1">
      <alignment vertical="top"/>
    </xf>
    <xf numFmtId="0" fontId="2" fillId="0" borderId="0" xfId="56" applyFont="1" applyBorder="1" applyAlignment="1">
      <alignment vertical="top"/>
    </xf>
    <xf numFmtId="164" fontId="2" fillId="0" borderId="0" xfId="56" applyNumberFormat="1" applyFont="1" applyBorder="1" applyAlignment="1">
      <alignment horizontal="center" vertical="top"/>
    </xf>
    <xf numFmtId="0" fontId="5" fillId="51" borderId="0" xfId="56" applyFont="1" applyFill="1" applyBorder="1" applyAlignment="1">
      <alignment vertical="top"/>
    </xf>
    <xf numFmtId="0" fontId="2" fillId="0" borderId="0" xfId="79" applyFont="1" applyFill="1" applyBorder="1" applyAlignment="1">
      <alignment horizontal="right" vertical="top" wrapText="1"/>
    </xf>
    <xf numFmtId="164" fontId="2" fillId="0" borderId="0" xfId="80" applyNumberFormat="1" applyFont="1" applyFill="1" applyBorder="1" applyAlignment="1">
      <alignment vertical="top" wrapText="1"/>
    </xf>
    <xf numFmtId="3" fontId="42" fillId="0" borderId="0" xfId="129" applyNumberFormat="1" applyFont="1" applyBorder="1">
      <alignment horizontal="right" wrapText="1" shrinkToFit="1"/>
    </xf>
    <xf numFmtId="0" fontId="42" fillId="0" borderId="0" xfId="134" applyNumberFormat="1" applyFont="1" applyAlignment="1">
      <alignment horizontal="left" wrapText="1" indent="3" shrinkToFit="1"/>
    </xf>
    <xf numFmtId="3" fontId="42" fillId="0" borderId="0" xfId="134" applyNumberFormat="1" applyFont="1" applyAlignment="1">
      <alignment horizontal="right" wrapText="1" indent="1" shrinkToFit="1"/>
    </xf>
    <xf numFmtId="166" fontId="5" fillId="0" borderId="23" xfId="0" applyNumberFormat="1" applyFont="1" applyBorder="1" applyAlignment="1">
      <alignment wrapText="1"/>
    </xf>
    <xf numFmtId="166" fontId="5" fillId="0" borderId="24" xfId="0" applyNumberFormat="1" applyFont="1" applyBorder="1" applyAlignment="1">
      <alignment wrapText="1"/>
    </xf>
    <xf numFmtId="166" fontId="2" fillId="0" borderId="23" xfId="0" applyNumberFormat="1" applyFont="1" applyBorder="1" applyAlignment="1">
      <alignment wrapText="1"/>
    </xf>
    <xf numFmtId="166" fontId="2" fillId="0" borderId="24" xfId="0" applyNumberFormat="1" applyFont="1" applyBorder="1" applyAlignment="1">
      <alignment wrapText="1"/>
    </xf>
    <xf numFmtId="166" fontId="2" fillId="0" borderId="25" xfId="0" applyNumberFormat="1" applyFont="1" applyBorder="1" applyAlignment="1">
      <alignment wrapText="1"/>
    </xf>
    <xf numFmtId="166" fontId="2" fillId="0" borderId="26" xfId="0" applyNumberFormat="1" applyFont="1" applyBorder="1" applyAlignment="1">
      <alignment wrapText="1"/>
    </xf>
    <xf numFmtId="0" fontId="2" fillId="0" borderId="14" xfId="118" quotePrefix="1" applyFont="1" applyBorder="1" applyAlignment="1">
      <alignment horizontal="left" vertical="center" wrapText="1" indent="4" shrinkToFit="1"/>
    </xf>
    <xf numFmtId="0" fontId="42" fillId="0" borderId="0" xfId="134" applyNumberFormat="1" applyFont="1" applyBorder="1" applyAlignment="1">
      <alignment horizontal="left" wrapText="1" indent="3" shrinkToFit="1"/>
    </xf>
    <xf numFmtId="3" fontId="42" fillId="0" borderId="0" xfId="134" applyNumberFormat="1" applyFont="1" applyBorder="1" applyAlignment="1">
      <alignment horizontal="right" wrapText="1" indent="1" shrinkToFit="1"/>
    </xf>
    <xf numFmtId="3" fontId="42" fillId="0" borderId="55" xfId="129" applyNumberFormat="1" applyFont="1" applyBorder="1">
      <alignment horizontal="right" wrapText="1" shrinkToFit="1"/>
    </xf>
    <xf numFmtId="0" fontId="37" fillId="57" borderId="13" xfId="0" applyFont="1" applyFill="1" applyBorder="1" applyAlignment="1">
      <alignment vertical="center" wrapText="1"/>
    </xf>
    <xf numFmtId="0" fontId="42" fillId="0" borderId="0" xfId="134" applyNumberFormat="1" applyFont="1" applyAlignment="1">
      <alignment horizontal="left" wrapText="1" indent="4" shrinkToFit="1"/>
    </xf>
    <xf numFmtId="0" fontId="42" fillId="0" borderId="0" xfId="134" applyNumberFormat="1" applyFont="1" applyBorder="1" applyAlignment="1">
      <alignment horizontal="left" wrapText="1" indent="4" shrinkToFit="1"/>
    </xf>
    <xf numFmtId="3" fontId="42" fillId="0" borderId="131" xfId="129" applyNumberFormat="1" applyFont="1" applyBorder="1">
      <alignment horizontal="right" wrapText="1" shrinkToFit="1"/>
    </xf>
    <xf numFmtId="0" fontId="2" fillId="0" borderId="0" xfId="0" applyFont="1" applyAlignment="1">
      <alignment horizontal="right"/>
    </xf>
    <xf numFmtId="0" fontId="2" fillId="0" borderId="14" xfId="120" quotePrefix="1" applyFont="1" applyBorder="1" applyAlignment="1">
      <alignment horizontal="left" vertical="center" wrapText="1" indent="6" shrinkToFit="1"/>
    </xf>
    <xf numFmtId="3" fontId="2" fillId="0" borderId="32" xfId="118" quotePrefix="1" applyNumberFormat="1" applyFont="1" applyBorder="1" applyAlignment="1">
      <alignment horizontal="right" vertical="center" wrapText="1" shrinkToFit="1"/>
    </xf>
    <xf numFmtId="3" fontId="2" fillId="0" borderId="32" xfId="120" quotePrefix="1" applyNumberFormat="1" applyFont="1" applyFill="1" applyBorder="1" applyAlignment="1">
      <alignment horizontal="right" vertical="center" wrapText="1" shrinkToFit="1"/>
    </xf>
    <xf numFmtId="0" fontId="2" fillId="0" borderId="33" xfId="120" quotePrefix="1" applyFont="1" applyBorder="1" applyAlignment="1">
      <alignment horizontal="left" vertical="center" wrapText="1" indent="6" shrinkToFit="1"/>
    </xf>
    <xf numFmtId="0" fontId="2" fillId="0" borderId="14" xfId="120" quotePrefix="1" applyFont="1" applyBorder="1" applyAlignment="1">
      <alignment horizontal="left" vertical="center" wrapText="1" indent="5" shrinkToFit="1"/>
    </xf>
    <xf numFmtId="3" fontId="42" fillId="0" borderId="25" xfId="129" applyNumberFormat="1" applyFont="1" applyBorder="1" applyAlignment="1">
      <alignment horizontal="right" wrapText="1" shrinkToFit="1"/>
    </xf>
    <xf numFmtId="0" fontId="2" fillId="0" borderId="13" xfId="0" applyFont="1" applyBorder="1" applyAlignment="1">
      <alignment horizontal="center" wrapText="1"/>
    </xf>
    <xf numFmtId="0" fontId="5" fillId="0" borderId="13" xfId="0" applyFont="1" applyBorder="1" applyAlignment="1">
      <alignment horizontal="center" wrapText="1"/>
    </xf>
    <xf numFmtId="3" fontId="42" fillId="0" borderId="23" xfId="129" applyNumberFormat="1" applyFont="1" applyFill="1" applyBorder="1" applyAlignment="1">
      <alignment horizontal="right" wrapText="1" shrinkToFit="1"/>
    </xf>
    <xf numFmtId="0" fontId="42" fillId="0" borderId="14" xfId="134" applyNumberFormat="1" applyFont="1" applyBorder="1" applyAlignment="1">
      <alignment horizontal="left" wrapText="1" indent="5" shrinkToFit="1"/>
    </xf>
    <xf numFmtId="0" fontId="37" fillId="51" borderId="23" xfId="0" applyFont="1" applyFill="1" applyBorder="1" applyAlignment="1">
      <alignment horizontal="right" vertical="center"/>
    </xf>
    <xf numFmtId="3" fontId="37" fillId="0" borderId="23" xfId="0" applyNumberFormat="1" applyFont="1" applyFill="1" applyBorder="1" applyAlignment="1">
      <alignment vertical="center"/>
    </xf>
    <xf numFmtId="3" fontId="42" fillId="0" borderId="23" xfId="0" applyNumberFormat="1" applyFont="1" applyFill="1" applyBorder="1" applyAlignment="1">
      <alignment vertical="center"/>
    </xf>
    <xf numFmtId="0" fontId="37" fillId="51" borderId="23" xfId="0" applyFont="1" applyFill="1" applyBorder="1" applyAlignment="1">
      <alignment horizontal="right" vertical="center" indent="1"/>
    </xf>
    <xf numFmtId="3" fontId="37" fillId="0" borderId="23" xfId="0" applyNumberFormat="1" applyFont="1" applyBorder="1" applyAlignment="1">
      <alignment horizontal="right" vertical="center"/>
    </xf>
    <xf numFmtId="3" fontId="42" fillId="0" borderId="34" xfId="134" applyNumberFormat="1" applyFont="1" applyBorder="1" applyAlignment="1">
      <alignment horizontal="right" wrapText="1" indent="1" shrinkToFit="1"/>
    </xf>
    <xf numFmtId="0" fontId="42" fillId="0" borderId="13" xfId="134" applyNumberFormat="1" applyFont="1" applyFill="1" applyBorder="1" applyAlignment="1">
      <alignment horizontal="left" wrapText="1" indent="3" shrinkToFit="1"/>
    </xf>
    <xf numFmtId="3" fontId="42" fillId="0" borderId="24" xfId="134" applyNumberFormat="1" applyFont="1" applyFill="1" applyBorder="1" applyAlignment="1">
      <alignment wrapText="1" shrinkToFit="1"/>
    </xf>
    <xf numFmtId="0" fontId="42" fillId="0" borderId="13" xfId="134" applyNumberFormat="1" applyFont="1" applyFill="1" applyBorder="1" applyAlignment="1">
      <alignment horizontal="left" wrapText="1" indent="4" shrinkToFit="1"/>
    </xf>
    <xf numFmtId="0" fontId="42" fillId="0" borderId="13" xfId="134" applyNumberFormat="1" applyFont="1" applyFill="1" applyBorder="1" applyAlignment="1">
      <alignment horizontal="left" wrapText="1" indent="5" shrinkToFit="1"/>
    </xf>
    <xf numFmtId="0" fontId="42" fillId="0" borderId="13" xfId="134" applyNumberFormat="1" applyFont="1" applyFill="1" applyBorder="1" applyAlignment="1">
      <alignment horizontal="left" wrapText="1" indent="6" shrinkToFit="1"/>
    </xf>
    <xf numFmtId="0" fontId="37" fillId="0" borderId="13" xfId="0" applyFont="1" applyFill="1" applyBorder="1" applyAlignment="1">
      <alignment horizontal="center" vertical="center" wrapText="1"/>
    </xf>
    <xf numFmtId="0" fontId="2" fillId="0" borderId="14" xfId="118" quotePrefix="1" applyFont="1" applyFill="1" applyBorder="1" applyAlignment="1">
      <alignment horizontal="left" vertical="center" wrapText="1" indent="4" shrinkToFit="1"/>
    </xf>
    <xf numFmtId="3" fontId="42" fillId="0" borderId="25" xfId="129" applyNumberFormat="1" applyFont="1" applyFill="1" applyBorder="1">
      <alignment horizontal="right" wrapText="1" shrinkToFit="1"/>
    </xf>
    <xf numFmtId="0" fontId="42" fillId="0" borderId="14" xfId="134" applyNumberFormat="1" applyFont="1" applyFill="1" applyBorder="1" applyAlignment="1">
      <alignment horizontal="left" wrapText="1" indent="6" shrinkToFit="1"/>
    </xf>
    <xf numFmtId="3" fontId="42" fillId="0" borderId="25" xfId="134" applyNumberFormat="1" applyFont="1" applyFill="1" applyBorder="1" applyAlignment="1">
      <alignment wrapText="1" shrinkToFit="1"/>
    </xf>
    <xf numFmtId="0" fontId="42" fillId="0" borderId="13" xfId="134" applyNumberFormat="1" applyFont="1" applyFill="1" applyBorder="1" applyAlignment="1">
      <alignment horizontal="left" wrapText="1" shrinkToFit="1"/>
    </xf>
    <xf numFmtId="0" fontId="42" fillId="0" borderId="13" xfId="134" applyNumberFormat="1" applyFont="1" applyFill="1" applyBorder="1" applyAlignment="1">
      <alignment horizontal="left" wrapText="1" indent="2" shrinkToFit="1"/>
    </xf>
    <xf numFmtId="0" fontId="42" fillId="0" borderId="14" xfId="134" applyNumberFormat="1" applyFont="1" applyFill="1" applyBorder="1" applyAlignment="1">
      <alignment horizontal="left" wrapText="1" indent="4" shrinkToFit="1"/>
    </xf>
    <xf numFmtId="0" fontId="2" fillId="0" borderId="64" xfId="116" quotePrefix="1" applyFont="1" applyFill="1" applyBorder="1" applyAlignment="1">
      <alignment horizontal="left" wrapText="1" indent="3" shrinkToFit="1"/>
    </xf>
    <xf numFmtId="3" fontId="42" fillId="0" borderId="0" xfId="129" applyNumberFormat="1" applyFont="1" applyFill="1" applyBorder="1">
      <alignment horizontal="right" wrapText="1" shrinkToFit="1"/>
    </xf>
    <xf numFmtId="0" fontId="61" fillId="0" borderId="64" xfId="0" applyFont="1" applyFill="1" applyBorder="1" applyAlignment="1">
      <alignment vertical="center" wrapText="1"/>
    </xf>
    <xf numFmtId="0" fontId="37" fillId="0" borderId="0" xfId="0" applyFont="1" applyFill="1" applyBorder="1" applyAlignment="1">
      <alignment horizontal="right" vertical="center" indent="1"/>
    </xf>
    <xf numFmtId="0" fontId="42" fillId="0" borderId="64" xfId="134" applyNumberFormat="1" applyFont="1" applyFill="1" applyBorder="1" applyAlignment="1">
      <alignment horizontal="left" wrapText="1" indent="3" shrinkToFit="1"/>
    </xf>
    <xf numFmtId="3" fontId="42" fillId="0" borderId="0" xfId="134" applyNumberFormat="1" applyFont="1" applyFill="1" applyBorder="1" applyAlignment="1">
      <alignment wrapText="1" shrinkToFit="1"/>
    </xf>
    <xf numFmtId="0" fontId="42" fillId="0" borderId="64" xfId="134" applyNumberFormat="1" applyFont="1" applyFill="1" applyBorder="1" applyAlignment="1">
      <alignment horizontal="left" wrapText="1" indent="5" shrinkToFit="1"/>
    </xf>
    <xf numFmtId="0" fontId="42" fillId="0" borderId="64" xfId="134" applyNumberFormat="1" applyFont="1" applyFill="1" applyBorder="1" applyAlignment="1">
      <alignment horizontal="left" wrapText="1" indent="4" shrinkToFit="1"/>
    </xf>
    <xf numFmtId="0" fontId="42" fillId="0" borderId="64" xfId="134" applyNumberFormat="1" applyFont="1" applyFill="1" applyBorder="1" applyAlignment="1">
      <alignment horizontal="left" wrapText="1" indent="6" shrinkToFit="1"/>
    </xf>
    <xf numFmtId="0" fontId="42" fillId="0" borderId="64" xfId="134" applyNumberFormat="1" applyFont="1" applyFill="1" applyBorder="1" applyAlignment="1">
      <alignment horizontal="left" wrapText="1" shrinkToFit="1"/>
    </xf>
    <xf numFmtId="0" fontId="42" fillId="0" borderId="64" xfId="134" applyNumberFormat="1" applyFont="1" applyFill="1" applyBorder="1" applyAlignment="1">
      <alignment horizontal="left" wrapText="1" indent="2" shrinkToFit="1"/>
    </xf>
    <xf numFmtId="0" fontId="42" fillId="0" borderId="14" xfId="134" applyNumberFormat="1" applyFont="1" applyBorder="1" applyAlignment="1">
      <alignment horizontal="left" wrapText="1" indent="6" shrinkToFit="1"/>
    </xf>
    <xf numFmtId="164" fontId="28" fillId="0" borderId="20" xfId="84" applyNumberFormat="1" applyFont="1" applyFill="1" applyBorder="1" applyAlignment="1">
      <alignment wrapText="1"/>
    </xf>
    <xf numFmtId="164" fontId="2" fillId="0" borderId="28" xfId="84" applyNumberFormat="1" applyFont="1" applyFill="1" applyBorder="1" applyAlignment="1">
      <alignment wrapText="1"/>
    </xf>
    <xf numFmtId="164" fontId="2" fillId="0" borderId="22" xfId="84" applyNumberFormat="1" applyFont="1" applyFill="1" applyBorder="1" applyAlignment="1">
      <alignment wrapText="1"/>
    </xf>
    <xf numFmtId="164" fontId="2" fillId="0" borderId="55" xfId="84" applyNumberFormat="1" applyFont="1" applyFill="1" applyBorder="1" applyAlignment="1">
      <alignment wrapText="1"/>
    </xf>
    <xf numFmtId="164" fontId="5" fillId="51" borderId="33" xfId="84" applyNumberFormat="1" applyFont="1" applyFill="1" applyBorder="1" applyAlignment="1">
      <alignment wrapText="1"/>
    </xf>
    <xf numFmtId="164" fontId="5" fillId="0" borderId="33" xfId="84" applyNumberFormat="1" applyFont="1" applyFill="1" applyBorder="1" applyAlignment="1">
      <alignment wrapText="1"/>
    </xf>
    <xf numFmtId="164" fontId="2" fillId="0" borderId="34" xfId="84" applyNumberFormat="1" applyFont="1" applyFill="1" applyBorder="1" applyAlignment="1">
      <alignment wrapText="1"/>
    </xf>
    <xf numFmtId="0" fontId="2" fillId="0" borderId="0" xfId="56" applyFont="1" applyAlignment="1">
      <alignment vertical="top"/>
    </xf>
    <xf numFmtId="164" fontId="2" fillId="0" borderId="0" xfId="56" applyNumberFormat="1" applyFont="1" applyAlignment="1">
      <alignment vertical="top" wrapText="1"/>
    </xf>
    <xf numFmtId="164" fontId="2" fillId="0" borderId="0" xfId="56" applyNumberFormat="1" applyFont="1" applyAlignment="1">
      <alignment vertical="top"/>
    </xf>
    <xf numFmtId="164" fontId="2" fillId="0" borderId="14" xfId="84" applyNumberFormat="1" applyFont="1" applyFill="1" applyBorder="1" applyAlignment="1">
      <alignment wrapText="1"/>
    </xf>
    <xf numFmtId="164" fontId="2" fillId="0" borderId="58" xfId="84" applyNumberFormat="1" applyFont="1" applyFill="1" applyBorder="1" applyAlignment="1">
      <alignment wrapText="1"/>
    </xf>
    <xf numFmtId="164" fontId="2" fillId="0" borderId="26" xfId="84" applyNumberFormat="1" applyFont="1" applyFill="1" applyBorder="1" applyAlignment="1">
      <alignment wrapText="1"/>
    </xf>
    <xf numFmtId="0" fontId="2" fillId="0" borderId="51" xfId="79" applyFont="1" applyFill="1" applyBorder="1" applyAlignment="1">
      <alignment vertical="top" wrapText="1"/>
    </xf>
    <xf numFmtId="164" fontId="2" fillId="0" borderId="25" xfId="84" applyNumberFormat="1" applyFont="1" applyFill="1" applyBorder="1" applyAlignment="1">
      <alignment wrapText="1"/>
    </xf>
    <xf numFmtId="0" fontId="5" fillId="0" borderId="0" xfId="83" applyFont="1" applyAlignment="1">
      <alignment horizontal="center" vertical="top"/>
    </xf>
    <xf numFmtId="0" fontId="5" fillId="0" borderId="0" xfId="0" applyFont="1" applyFill="1" applyBorder="1" applyAlignment="1">
      <alignment horizontal="center"/>
    </xf>
    <xf numFmtId="0" fontId="5" fillId="0" borderId="0" xfId="56" applyFont="1" applyAlignment="1">
      <alignment horizontal="center" vertical="top"/>
    </xf>
    <xf numFmtId="3" fontId="5" fillId="58" borderId="0" xfId="0" applyNumberFormat="1" applyFont="1" applyFill="1" applyAlignment="1">
      <alignment horizontal="center" vertical="center"/>
    </xf>
    <xf numFmtId="0" fontId="5" fillId="57" borderId="0" xfId="80" applyFont="1" applyFill="1" applyAlignment="1">
      <alignment vertical="top"/>
    </xf>
    <xf numFmtId="164" fontId="5" fillId="57" borderId="13" xfId="0" applyNumberFormat="1" applyFont="1" applyFill="1" applyBorder="1" applyAlignment="1">
      <alignment wrapText="1"/>
    </xf>
    <xf numFmtId="0" fontId="2" fillId="57" borderId="13" xfId="114" quotePrefix="1" applyFont="1" applyFill="1" applyBorder="1" applyAlignment="1">
      <alignment vertical="center" wrapText="1" shrinkToFit="1"/>
    </xf>
    <xf numFmtId="3" fontId="37" fillId="57" borderId="23" xfId="129" applyNumberFormat="1" applyFont="1" applyFill="1" applyBorder="1" applyAlignment="1">
      <alignment horizontal="right" vertical="center" wrapText="1" shrinkToFit="1"/>
    </xf>
    <xf numFmtId="3" fontId="5" fillId="57" borderId="24" xfId="0" applyNumberFormat="1" applyFont="1" applyFill="1" applyBorder="1" applyAlignment="1">
      <alignment vertical="center"/>
    </xf>
    <xf numFmtId="164" fontId="5" fillId="57" borderId="13" xfId="0" applyNumberFormat="1" applyFont="1" applyFill="1" applyBorder="1" applyAlignment="1">
      <alignment vertical="center" wrapText="1"/>
    </xf>
    <xf numFmtId="0" fontId="5" fillId="57" borderId="13" xfId="0" applyFont="1" applyFill="1" applyBorder="1" applyAlignment="1">
      <alignment vertical="top" wrapText="1"/>
    </xf>
    <xf numFmtId="3" fontId="37" fillId="57" borderId="23" xfId="134" applyNumberFormat="1" applyFont="1" applyFill="1" applyBorder="1" applyAlignment="1">
      <alignment horizontal="left" vertical="top" wrapText="1" shrinkToFit="1"/>
    </xf>
    <xf numFmtId="0" fontId="5" fillId="57" borderId="55" xfId="0" applyFont="1" applyFill="1" applyBorder="1" applyAlignment="1">
      <alignment vertical="top" wrapText="1"/>
    </xf>
    <xf numFmtId="3" fontId="37" fillId="57" borderId="13" xfId="134" applyNumberFormat="1" applyFont="1" applyFill="1" applyBorder="1" applyAlignment="1">
      <alignment horizontal="left" vertical="top" wrapText="1" shrinkToFit="1"/>
    </xf>
    <xf numFmtId="0" fontId="5" fillId="57" borderId="23" xfId="0" applyFont="1" applyFill="1" applyBorder="1" applyAlignment="1">
      <alignment vertical="top" wrapText="1"/>
    </xf>
    <xf numFmtId="3" fontId="37" fillId="57" borderId="24" xfId="134" applyNumberFormat="1" applyFont="1" applyFill="1" applyBorder="1" applyAlignment="1">
      <alignment horizontal="left" vertical="top" wrapText="1" shrinkToFit="1"/>
    </xf>
    <xf numFmtId="164" fontId="2" fillId="0" borderId="178" xfId="0" applyNumberFormat="1" applyFont="1" applyBorder="1" applyAlignment="1">
      <alignment horizontal="center" vertical="top"/>
    </xf>
    <xf numFmtId="164" fontId="2" fillId="0" borderId="178" xfId="0" applyNumberFormat="1" applyFont="1" applyFill="1" applyBorder="1" applyAlignment="1">
      <alignment horizontal="center" vertical="top"/>
    </xf>
    <xf numFmtId="164" fontId="6" fillId="0" borderId="28" xfId="82" applyNumberFormat="1" applyFont="1" applyFill="1" applyBorder="1" applyAlignment="1">
      <alignment vertical="center" wrapText="1"/>
    </xf>
    <xf numFmtId="164" fontId="5" fillId="0" borderId="23" xfId="82" applyNumberFormat="1" applyFont="1" applyFill="1" applyBorder="1" applyAlignment="1">
      <alignment vertical="center" wrapText="1"/>
    </xf>
    <xf numFmtId="164" fontId="5" fillId="0" borderId="32" xfId="82" applyNumberFormat="1" applyFont="1" applyFill="1" applyBorder="1" applyAlignment="1">
      <alignment vertical="center" wrapText="1"/>
    </xf>
    <xf numFmtId="164" fontId="6" fillId="54" borderId="23" xfId="82" applyNumberFormat="1" applyFont="1" applyFill="1" applyBorder="1" applyAlignment="1">
      <alignment horizontal="right" vertical="center" wrapText="1"/>
    </xf>
    <xf numFmtId="164" fontId="6" fillId="54" borderId="23" xfId="82" applyNumberFormat="1" applyFont="1" applyFill="1" applyBorder="1" applyAlignment="1">
      <alignment vertical="center" wrapText="1"/>
    </xf>
    <xf numFmtId="164" fontId="28" fillId="54" borderId="32" xfId="82" applyNumberFormat="1" applyFont="1" applyFill="1" applyBorder="1" applyAlignment="1">
      <alignment vertical="center" wrapText="1"/>
    </xf>
    <xf numFmtId="3" fontId="5" fillId="59" borderId="23" xfId="0" applyNumberFormat="1" applyFont="1" applyFill="1" applyBorder="1" applyAlignment="1">
      <alignment horizontal="right" vertical="center"/>
    </xf>
    <xf numFmtId="164" fontId="28" fillId="49" borderId="23" xfId="82" applyNumberFormat="1" applyFont="1" applyFill="1" applyBorder="1" applyAlignment="1">
      <alignment vertical="center" wrapText="1"/>
    </xf>
    <xf numFmtId="164" fontId="5" fillId="0" borderId="40" xfId="82" applyNumberFormat="1" applyFont="1" applyFill="1" applyBorder="1" applyAlignment="1">
      <alignment vertical="center" wrapText="1"/>
    </xf>
    <xf numFmtId="164" fontId="5" fillId="54" borderId="23" xfId="82" applyNumberFormat="1" applyFont="1" applyFill="1" applyBorder="1" applyAlignment="1">
      <alignment horizontal="right" vertical="center" wrapText="1"/>
    </xf>
    <xf numFmtId="164" fontId="5" fillId="54" borderId="36" xfId="82" quotePrefix="1" applyNumberFormat="1" applyFont="1" applyFill="1" applyBorder="1" applyAlignment="1">
      <alignment vertical="center" wrapText="1"/>
    </xf>
    <xf numFmtId="164" fontId="28" fillId="54" borderId="40" xfId="82" applyNumberFormat="1" applyFont="1" applyFill="1" applyBorder="1" applyAlignment="1">
      <alignment vertical="center" wrapText="1"/>
    </xf>
    <xf numFmtId="164" fontId="2" fillId="54" borderId="36" xfId="82" applyNumberFormat="1" applyFont="1" applyFill="1" applyBorder="1" applyAlignment="1">
      <alignment vertical="center" wrapText="1"/>
    </xf>
    <xf numFmtId="164" fontId="5" fillId="0" borderId="36" xfId="82" applyNumberFormat="1" applyFont="1" applyBorder="1" applyAlignment="1">
      <alignment vertical="center"/>
    </xf>
    <xf numFmtId="164" fontId="5" fillId="0" borderId="23" xfId="82" applyNumberFormat="1" applyFont="1" applyBorder="1" applyAlignment="1">
      <alignment horizontal="right" vertical="center"/>
    </xf>
    <xf numFmtId="164" fontId="2" fillId="0" borderId="36" xfId="82" applyNumberFormat="1" applyFont="1" applyBorder="1" applyAlignment="1">
      <alignment vertical="center"/>
    </xf>
    <xf numFmtId="164" fontId="2" fillId="0" borderId="23" xfId="82" applyNumberFormat="1" applyFont="1" applyBorder="1" applyAlignment="1">
      <alignment horizontal="right" vertical="center"/>
    </xf>
    <xf numFmtId="3" fontId="5" fillId="60" borderId="55" xfId="0" applyNumberFormat="1" applyFont="1" applyFill="1" applyBorder="1" applyAlignment="1">
      <alignment vertical="center"/>
    </xf>
    <xf numFmtId="164" fontId="5" fillId="0" borderId="36" xfId="82" applyNumberFormat="1" applyFont="1" applyFill="1" applyBorder="1" applyAlignment="1">
      <alignment vertical="center" wrapText="1"/>
    </xf>
    <xf numFmtId="164" fontId="28" fillId="54" borderId="31" xfId="82" applyNumberFormat="1" applyFont="1" applyFill="1" applyBorder="1" applyAlignment="1">
      <alignment vertical="center" wrapText="1"/>
    </xf>
    <xf numFmtId="164" fontId="5" fillId="59" borderId="36" xfId="82" applyNumberFormat="1" applyFont="1" applyFill="1" applyBorder="1" applyAlignment="1">
      <alignment vertical="center"/>
    </xf>
    <xf numFmtId="3" fontId="5" fillId="59" borderId="55" xfId="0" applyNumberFormat="1" applyFont="1" applyFill="1" applyBorder="1" applyAlignment="1">
      <alignment vertical="center"/>
    </xf>
    <xf numFmtId="164" fontId="6" fillId="0" borderId="0" xfId="82" applyNumberFormat="1" applyFont="1" applyFill="1" applyBorder="1" applyAlignment="1">
      <alignment vertical="center" wrapText="1"/>
    </xf>
    <xf numFmtId="164" fontId="2" fillId="0" borderId="0" xfId="82" applyNumberFormat="1" applyFont="1" applyFill="1" applyBorder="1" applyAlignment="1">
      <alignment vertical="center" wrapText="1"/>
    </xf>
    <xf numFmtId="164" fontId="2" fillId="0" borderId="0" xfId="82" applyNumberFormat="1" applyFont="1" applyFill="1" applyBorder="1" applyAlignment="1">
      <alignment horizontal="right" vertical="center" wrapText="1"/>
    </xf>
    <xf numFmtId="164" fontId="5" fillId="54" borderId="13" xfId="82" applyNumberFormat="1" applyFont="1" applyFill="1" applyBorder="1" applyAlignment="1">
      <alignment vertical="center" wrapText="1"/>
    </xf>
    <xf numFmtId="164" fontId="28" fillId="0" borderId="0" xfId="82" applyNumberFormat="1" applyFont="1" applyFill="1" applyBorder="1" applyAlignment="1">
      <alignment vertical="center" wrapText="1"/>
    </xf>
    <xf numFmtId="0" fontId="2" fillId="0" borderId="0" xfId="82" applyFont="1" applyBorder="1" applyAlignment="1">
      <alignment vertical="center"/>
    </xf>
    <xf numFmtId="0" fontId="2" fillId="0" borderId="0" xfId="82" applyFont="1" applyFill="1" applyBorder="1" applyAlignment="1">
      <alignment vertical="center" wrapText="1"/>
    </xf>
    <xf numFmtId="3" fontId="2" fillId="0" borderId="0" xfId="82" applyNumberFormat="1" applyFont="1" applyBorder="1" applyAlignment="1">
      <alignment vertical="center"/>
    </xf>
    <xf numFmtId="3" fontId="2" fillId="0" borderId="0" xfId="82" applyNumberFormat="1" applyFont="1" applyFill="1" applyBorder="1" applyAlignment="1">
      <alignment vertical="center"/>
    </xf>
    <xf numFmtId="3" fontId="2" fillId="59" borderId="24" xfId="0" applyNumberFormat="1" applyFont="1" applyFill="1" applyBorder="1" applyAlignment="1">
      <alignment horizontal="right" vertical="center"/>
    </xf>
    <xf numFmtId="164" fontId="5" fillId="0" borderId="182" xfId="0" applyNumberFormat="1" applyFont="1" applyBorder="1" applyAlignment="1">
      <alignment vertical="center" wrapText="1"/>
    </xf>
    <xf numFmtId="164" fontId="2" fillId="0" borderId="37" xfId="82" applyNumberFormat="1" applyFont="1" applyFill="1" applyBorder="1" applyAlignment="1">
      <alignment horizontal="right" vertical="center" wrapText="1"/>
    </xf>
    <xf numFmtId="164" fontId="2" fillId="54" borderId="37" xfId="82" applyNumberFormat="1" applyFont="1" applyFill="1" applyBorder="1" applyAlignment="1">
      <alignment horizontal="right" vertical="center" wrapText="1"/>
    </xf>
    <xf numFmtId="164" fontId="5" fillId="0" borderId="37" xfId="82" applyNumberFormat="1" applyFont="1" applyBorder="1" applyAlignment="1">
      <alignment horizontal="right" vertical="center"/>
    </xf>
    <xf numFmtId="164" fontId="2" fillId="0" borderId="37" xfId="82" applyNumberFormat="1" applyFont="1" applyBorder="1" applyAlignment="1">
      <alignment horizontal="right" vertical="center"/>
    </xf>
    <xf numFmtId="164" fontId="2" fillId="0" borderId="46" xfId="82" applyNumberFormat="1" applyFont="1" applyBorder="1" applyAlignment="1">
      <alignment vertical="center"/>
    </xf>
    <xf numFmtId="164" fontId="5" fillId="0" borderId="0" xfId="82" applyNumberFormat="1" applyFont="1" applyBorder="1" applyAlignment="1">
      <alignment vertical="center"/>
    </xf>
    <xf numFmtId="164" fontId="2" fillId="0" borderId="0" xfId="82" applyNumberFormat="1" applyFont="1" applyBorder="1" applyAlignment="1">
      <alignment horizontal="right" vertical="center"/>
    </xf>
    <xf numFmtId="164" fontId="2" fillId="0" borderId="0" xfId="82" applyNumberFormat="1" applyFont="1" applyBorder="1" applyAlignment="1">
      <alignment vertical="center"/>
    </xf>
    <xf numFmtId="164" fontId="5" fillId="0" borderId="72" xfId="82" applyNumberFormat="1" applyFont="1" applyBorder="1" applyAlignment="1">
      <alignment vertical="center"/>
    </xf>
    <xf numFmtId="164" fontId="2" fillId="0" borderId="73" xfId="82" applyNumberFormat="1" applyFont="1" applyBorder="1" applyAlignment="1">
      <alignment horizontal="right" vertical="center"/>
    </xf>
    <xf numFmtId="164" fontId="2" fillId="0" borderId="72" xfId="82" applyNumberFormat="1" applyFont="1" applyBorder="1" applyAlignment="1">
      <alignment vertical="center"/>
    </xf>
    <xf numFmtId="164" fontId="2" fillId="49" borderId="23" xfId="82" applyNumberFormat="1" applyFont="1" applyFill="1" applyBorder="1" applyAlignment="1">
      <alignment horizontal="right" vertical="center" wrapText="1"/>
    </xf>
    <xf numFmtId="164" fontId="2" fillId="49" borderId="24" xfId="82" applyNumberFormat="1" applyFont="1" applyFill="1" applyBorder="1" applyAlignment="1">
      <alignment vertical="center" wrapText="1"/>
    </xf>
    <xf numFmtId="164" fontId="2" fillId="0" borderId="22" xfId="82" applyNumberFormat="1" applyFont="1" applyFill="1" applyBorder="1" applyAlignment="1">
      <alignment vertical="center" wrapText="1"/>
    </xf>
    <xf numFmtId="164" fontId="5" fillId="60" borderId="24" xfId="82" applyNumberFormat="1" applyFont="1" applyFill="1" applyBorder="1" applyAlignment="1">
      <alignment vertical="center" wrapText="1"/>
    </xf>
    <xf numFmtId="164" fontId="28" fillId="54" borderId="14" xfId="82" applyNumberFormat="1" applyFont="1" applyFill="1" applyBorder="1" applyAlignment="1">
      <alignment vertical="center" wrapText="1"/>
    </xf>
    <xf numFmtId="164" fontId="5" fillId="49" borderId="24" xfId="82" applyNumberFormat="1" applyFont="1" applyFill="1" applyBorder="1" applyAlignment="1">
      <alignment vertical="center"/>
    </xf>
    <xf numFmtId="164" fontId="5" fillId="60" borderId="36" xfId="82" applyNumberFormat="1" applyFont="1" applyFill="1" applyBorder="1" applyAlignment="1">
      <alignment vertical="center" wrapText="1"/>
    </xf>
    <xf numFmtId="164" fontId="2" fillId="60" borderId="36" xfId="82" applyNumberFormat="1" applyFont="1" applyFill="1" applyBorder="1" applyAlignment="1">
      <alignment vertical="center" wrapText="1"/>
    </xf>
    <xf numFmtId="164" fontId="2" fillId="0" borderId="179" xfId="80" applyNumberFormat="1" applyFont="1" applyFill="1" applyBorder="1" applyAlignment="1">
      <alignment vertical="top" wrapText="1"/>
    </xf>
    <xf numFmtId="164" fontId="5" fillId="0" borderId="183" xfId="0" applyNumberFormat="1" applyFont="1" applyFill="1" applyBorder="1" applyAlignment="1">
      <alignment horizontal="center" vertical="top" wrapText="1"/>
    </xf>
    <xf numFmtId="0" fontId="28" fillId="0" borderId="184" xfId="0" applyFont="1" applyBorder="1" applyAlignment="1">
      <alignment vertical="center" wrapText="1"/>
    </xf>
    <xf numFmtId="0" fontId="28" fillId="0" borderId="185" xfId="57" applyFont="1" applyFill="1" applyBorder="1" applyAlignment="1">
      <alignment vertical="center"/>
    </xf>
    <xf numFmtId="164" fontId="6" fillId="0" borderId="186" xfId="82" applyNumberFormat="1" applyFont="1" applyFill="1" applyBorder="1" applyAlignment="1">
      <alignment wrapText="1"/>
    </xf>
    <xf numFmtId="164" fontId="5" fillId="0" borderId="187" xfId="0" applyNumberFormat="1" applyFont="1" applyBorder="1" applyAlignment="1">
      <alignment wrapText="1"/>
    </xf>
    <xf numFmtId="0" fontId="5" fillId="0" borderId="0" xfId="0" applyFont="1"/>
    <xf numFmtId="3" fontId="2" fillId="0" borderId="43" xfId="87" applyNumberFormat="1" applyFont="1" applyFill="1" applyBorder="1" applyAlignment="1"/>
    <xf numFmtId="0" fontId="5" fillId="0" borderId="64" xfId="0" applyFont="1" applyBorder="1" applyAlignment="1">
      <alignment horizontal="center" vertical="center" wrapText="1"/>
    </xf>
    <xf numFmtId="0" fontId="30" fillId="61" borderId="0" xfId="57" applyFont="1" applyFill="1" applyAlignment="1">
      <alignment horizontal="center" vertical="top" wrapText="1"/>
    </xf>
    <xf numFmtId="0" fontId="31" fillId="0" borderId="160" xfId="0" applyFont="1" applyBorder="1" applyAlignment="1">
      <alignment vertical="top" wrapText="1"/>
    </xf>
    <xf numFmtId="164" fontId="51" fillId="58" borderId="0" xfId="57" applyNumberFormat="1" applyFont="1" applyFill="1" applyAlignment="1">
      <alignment vertical="top" wrapText="1"/>
    </xf>
    <xf numFmtId="0" fontId="5" fillId="0" borderId="41" xfId="0" applyFont="1" applyBorder="1" applyAlignment="1">
      <alignment horizontal="left" wrapText="1" indent="1"/>
    </xf>
    <xf numFmtId="3" fontId="5" fillId="0" borderId="25" xfId="0" applyNumberFormat="1" applyFont="1" applyFill="1" applyBorder="1" applyAlignment="1"/>
    <xf numFmtId="3" fontId="5" fillId="0" borderId="46" xfId="0" applyNumberFormat="1" applyFont="1" applyFill="1" applyBorder="1" applyAlignment="1"/>
    <xf numFmtId="164" fontId="5" fillId="0" borderId="0" xfId="80" applyNumberFormat="1" applyFont="1" applyFill="1" applyBorder="1" applyAlignment="1">
      <alignment vertical="top" wrapText="1"/>
    </xf>
    <xf numFmtId="0" fontId="5" fillId="0" borderId="0" xfId="79" applyFont="1" applyFill="1" applyBorder="1" applyAlignment="1">
      <alignment horizontal="left" vertical="top" wrapText="1"/>
    </xf>
    <xf numFmtId="3" fontId="37" fillId="0" borderId="0" xfId="134" applyNumberFormat="1" applyFont="1" applyAlignment="1">
      <alignment wrapText="1" shrinkToFit="1"/>
    </xf>
    <xf numFmtId="164" fontId="5" fillId="0" borderId="0" xfId="80" applyNumberFormat="1" applyFont="1" applyFill="1" applyAlignment="1"/>
    <xf numFmtId="3" fontId="37" fillId="0" borderId="0" xfId="129" applyNumberFormat="1" applyFont="1">
      <alignment horizontal="right" wrapText="1" shrinkToFit="1"/>
    </xf>
    <xf numFmtId="0" fontId="5" fillId="0" borderId="0" xfId="120" quotePrefix="1" applyFont="1" applyBorder="1" applyAlignment="1">
      <alignment wrapText="1" shrinkToFit="1"/>
    </xf>
    <xf numFmtId="164" fontId="5" fillId="0" borderId="0" xfId="83" applyNumberFormat="1" applyFont="1" applyFill="1" applyBorder="1" applyAlignment="1">
      <alignment horizontal="left" wrapText="1"/>
    </xf>
    <xf numFmtId="164" fontId="5" fillId="0" borderId="0" xfId="83" applyNumberFormat="1" applyFont="1" applyFill="1" applyBorder="1" applyAlignment="1">
      <alignment horizontal="right" wrapText="1"/>
    </xf>
    <xf numFmtId="0" fontId="5" fillId="0" borderId="0" xfId="118" applyFont="1" applyFill="1" applyBorder="1" applyAlignment="1">
      <alignment wrapText="1" shrinkToFit="1"/>
    </xf>
    <xf numFmtId="0" fontId="2" fillId="0" borderId="0" xfId="0" applyFont="1" applyAlignment="1">
      <alignment horizontal="right" wrapText="1"/>
    </xf>
    <xf numFmtId="0" fontId="5" fillId="0" borderId="13" xfId="134" applyNumberFormat="1" applyFont="1" applyBorder="1" applyAlignment="1">
      <alignment horizontal="left" wrapText="1" indent="2" shrinkToFit="1"/>
    </xf>
    <xf numFmtId="0" fontId="2" fillId="0" borderId="90" xfId="134" applyNumberFormat="1" applyFont="1" applyBorder="1" applyAlignment="1">
      <alignment horizontal="left" wrapText="1" indent="4" shrinkToFit="1"/>
    </xf>
    <xf numFmtId="0" fontId="2" fillId="0" borderId="34" xfId="0" applyFont="1" applyBorder="1" applyAlignment="1">
      <alignment vertical="center"/>
    </xf>
    <xf numFmtId="0" fontId="6" fillId="0" borderId="13" xfId="0" applyFont="1" applyFill="1" applyBorder="1" applyAlignment="1">
      <alignment horizontal="left" vertical="center" wrapText="1" indent="1"/>
    </xf>
    <xf numFmtId="3" fontId="2" fillId="0" borderId="25" xfId="134" applyNumberFormat="1" applyFont="1" applyBorder="1" applyAlignment="1">
      <alignment wrapText="1" shrinkToFit="1"/>
    </xf>
    <xf numFmtId="0" fontId="2" fillId="0" borderId="57" xfId="134" applyNumberFormat="1" applyFont="1" applyBorder="1" applyAlignment="1">
      <alignment horizontal="left" wrapText="1" indent="4" shrinkToFit="1"/>
    </xf>
    <xf numFmtId="0" fontId="29" fillId="0" borderId="0" xfId="0" applyFont="1" applyFill="1"/>
    <xf numFmtId="0" fontId="2" fillId="0" borderId="29" xfId="134" applyNumberFormat="1" applyFont="1" applyBorder="1" applyAlignment="1">
      <alignment horizontal="left" wrapText="1" indent="5" shrinkToFit="1"/>
    </xf>
    <xf numFmtId="0" fontId="2" fillId="0" borderId="14" xfId="134" applyNumberFormat="1" applyFont="1" applyBorder="1" applyAlignment="1">
      <alignment horizontal="left" wrapText="1" indent="5" shrinkToFit="1"/>
    </xf>
    <xf numFmtId="0" fontId="2" fillId="0" borderId="29" xfId="134" applyNumberFormat="1" applyFont="1" applyBorder="1" applyAlignment="1">
      <alignment horizontal="left" wrapText="1" indent="6" shrinkToFit="1"/>
    </xf>
    <xf numFmtId="0" fontId="5" fillId="0" borderId="32" xfId="134" applyNumberFormat="1" applyFont="1" applyBorder="1" applyAlignment="1">
      <alignment horizontal="left" wrapText="1" indent="2" shrinkToFit="1"/>
    </xf>
    <xf numFmtId="0" fontId="2" fillId="0" borderId="18" xfId="134" applyNumberFormat="1" applyFont="1" applyBorder="1" applyAlignment="1">
      <alignment horizontal="left" wrapText="1" indent="6" shrinkToFit="1"/>
    </xf>
    <xf numFmtId="0" fontId="2" fillId="0" borderId="59" xfId="134" applyNumberFormat="1" applyFont="1" applyBorder="1" applyAlignment="1">
      <alignment horizontal="left" wrapText="1" indent="5" shrinkToFit="1"/>
    </xf>
    <xf numFmtId="0" fontId="2" fillId="0" borderId="45" xfId="134" applyNumberFormat="1" applyFont="1" applyBorder="1" applyAlignment="1">
      <alignment wrapText="1" shrinkToFit="1"/>
    </xf>
    <xf numFmtId="0" fontId="2" fillId="0" borderId="27" xfId="134" applyNumberFormat="1" applyFont="1" applyBorder="1" applyAlignment="1">
      <alignment wrapText="1" shrinkToFit="1"/>
    </xf>
    <xf numFmtId="0" fontId="2" fillId="0" borderId="72" xfId="134" applyNumberFormat="1" applyFont="1" applyBorder="1" applyAlignment="1">
      <alignment wrapText="1" shrinkToFit="1"/>
    </xf>
    <xf numFmtId="3" fontId="29" fillId="0" borderId="0" xfId="0" applyNumberFormat="1" applyFont="1"/>
    <xf numFmtId="3" fontId="121" fillId="0" borderId="0" xfId="0" applyNumberFormat="1" applyFont="1" applyFill="1" applyAlignment="1">
      <alignment vertical="center" wrapText="1"/>
    </xf>
    <xf numFmtId="3" fontId="121" fillId="0" borderId="0" xfId="0" applyNumberFormat="1" applyFont="1" applyFill="1" applyAlignment="1">
      <alignment horizontal="center" vertical="center" wrapText="1"/>
    </xf>
    <xf numFmtId="3" fontId="122" fillId="0" borderId="0" xfId="0" applyNumberFormat="1" applyFont="1" applyFill="1" applyAlignment="1">
      <alignment vertical="center" wrapText="1"/>
    </xf>
    <xf numFmtId="0" fontId="3" fillId="51" borderId="0" xfId="81" applyFont="1" applyFill="1" applyAlignment="1">
      <alignment wrapText="1"/>
    </xf>
    <xf numFmtId="164" fontId="1" fillId="0" borderId="13" xfId="0" applyNumberFormat="1" applyFont="1" applyBorder="1" applyAlignment="1">
      <alignment vertical="top" wrapText="1"/>
    </xf>
    <xf numFmtId="164" fontId="1" fillId="0" borderId="23" xfId="0" applyNumberFormat="1" applyFont="1" applyBorder="1" applyAlignment="1">
      <alignment vertical="top"/>
    </xf>
    <xf numFmtId="164" fontId="1" fillId="0" borderId="24" xfId="0" applyNumberFormat="1" applyFont="1" applyBorder="1" applyAlignment="1">
      <alignment vertical="top"/>
    </xf>
    <xf numFmtId="3" fontId="83" fillId="0" borderId="13" xfId="0" applyNumberFormat="1" applyFont="1" applyFill="1" applyBorder="1" applyAlignment="1">
      <alignment vertical="center" wrapText="1"/>
    </xf>
    <xf numFmtId="3" fontId="83" fillId="0" borderId="23" xfId="0" applyNumberFormat="1" applyFont="1" applyFill="1" applyBorder="1" applyAlignment="1">
      <alignment vertical="center" wrapText="1"/>
    </xf>
    <xf numFmtId="3" fontId="83" fillId="0" borderId="24" xfId="0" applyNumberFormat="1" applyFont="1" applyFill="1" applyBorder="1" applyAlignment="1">
      <alignment vertical="center" wrapText="1"/>
    </xf>
    <xf numFmtId="3" fontId="83" fillId="0" borderId="29" xfId="0" applyNumberFormat="1" applyFont="1" applyFill="1" applyBorder="1" applyAlignment="1">
      <alignment vertical="center" wrapText="1"/>
    </xf>
    <xf numFmtId="3" fontId="83" fillId="0" borderId="27" xfId="0" applyNumberFormat="1" applyFont="1" applyFill="1" applyBorder="1" applyAlignment="1">
      <alignment vertical="center" wrapText="1"/>
    </xf>
    <xf numFmtId="3" fontId="83" fillId="0" borderId="30" xfId="0" applyNumberFormat="1" applyFont="1" applyFill="1" applyBorder="1" applyAlignment="1">
      <alignment vertical="center" wrapText="1"/>
    </xf>
    <xf numFmtId="0" fontId="37" fillId="57" borderId="23" xfId="136" applyNumberFormat="1" applyFont="1" applyFill="1" applyBorder="1">
      <alignment horizontal="left" wrapText="1" indent="1" shrinkToFit="1"/>
    </xf>
    <xf numFmtId="164" fontId="2" fillId="57" borderId="24" xfId="80" applyNumberFormat="1" applyFont="1" applyFill="1" applyBorder="1"/>
    <xf numFmtId="0" fontId="61" fillId="57" borderId="13" xfId="0" applyFont="1" applyFill="1" applyBorder="1" applyAlignment="1">
      <alignment vertical="center" wrapText="1"/>
    </xf>
    <xf numFmtId="0" fontId="2" fillId="0" borderId="13" xfId="114" quotePrefix="1" applyFont="1" applyFill="1" applyBorder="1" applyAlignment="1">
      <alignment horizontal="left" vertical="center" wrapText="1" indent="2" shrinkToFit="1"/>
    </xf>
    <xf numFmtId="0" fontId="5" fillId="0" borderId="13" xfId="0" applyFont="1" applyFill="1" applyBorder="1" applyAlignment="1">
      <alignment vertical="center"/>
    </xf>
    <xf numFmtId="0" fontId="2" fillId="0" borderId="13" xfId="120" quotePrefix="1" applyFont="1" applyFill="1" applyBorder="1" applyAlignment="1">
      <alignment wrapText="1" shrinkToFit="1"/>
    </xf>
    <xf numFmtId="3" fontId="42" fillId="0" borderId="24" xfId="0" applyNumberFormat="1" applyFont="1" applyFill="1" applyBorder="1"/>
    <xf numFmtId="3" fontId="2" fillId="0" borderId="55" xfId="0" applyNumberFormat="1" applyFont="1" applyFill="1" applyBorder="1" applyAlignment="1">
      <alignment vertical="center"/>
    </xf>
    <xf numFmtId="0" fontId="2" fillId="0" borderId="55" xfId="0" applyFont="1" applyFill="1" applyBorder="1" applyAlignment="1">
      <alignment vertical="center"/>
    </xf>
    <xf numFmtId="164" fontId="2" fillId="0" borderId="13" xfId="0" applyNumberFormat="1" applyFont="1" applyFill="1" applyBorder="1" applyAlignment="1">
      <alignment vertical="top" wrapText="1"/>
    </xf>
    <xf numFmtId="164" fontId="2" fillId="0" borderId="23" xfId="0" applyNumberFormat="1" applyFont="1" applyFill="1" applyBorder="1" applyAlignment="1">
      <alignment vertical="top"/>
    </xf>
    <xf numFmtId="164" fontId="2" fillId="0" borderId="24" xfId="0" applyNumberFormat="1" applyFont="1" applyFill="1" applyBorder="1" applyAlignment="1">
      <alignment vertical="top"/>
    </xf>
    <xf numFmtId="3" fontId="81" fillId="0" borderId="24" xfId="0" applyNumberFormat="1" applyFont="1" applyFill="1" applyBorder="1" applyAlignment="1">
      <alignment vertical="center" wrapText="1"/>
    </xf>
    <xf numFmtId="164" fontId="2" fillId="0" borderId="13" xfId="82" applyNumberFormat="1" applyFont="1" applyFill="1" applyBorder="1" applyAlignment="1">
      <alignment vertical="center" wrapText="1"/>
    </xf>
    <xf numFmtId="3" fontId="42" fillId="0" borderId="27" xfId="134" applyNumberFormat="1" applyBorder="1" applyAlignment="1">
      <alignment horizontal="right" wrapText="1" indent="1" shrinkToFit="1"/>
    </xf>
    <xf numFmtId="0" fontId="2" fillId="0" borderId="29" xfId="114" quotePrefix="1" applyFont="1" applyFill="1" applyBorder="1" applyAlignment="1">
      <alignment horizontal="left" vertical="center" wrapText="1" indent="2" shrinkToFit="1"/>
    </xf>
    <xf numFmtId="3" fontId="42" fillId="0" borderId="27" xfId="129" applyNumberFormat="1" applyFont="1" applyFill="1" applyBorder="1">
      <alignment horizontal="right" wrapText="1" shrinkToFit="1"/>
    </xf>
    <xf numFmtId="3" fontId="42" fillId="0" borderId="30" xfId="129" applyNumberFormat="1" applyFont="1" applyFill="1" applyBorder="1">
      <alignment horizontal="right" wrapText="1" shrinkToFit="1"/>
    </xf>
    <xf numFmtId="164" fontId="3" fillId="57" borderId="24" xfId="80" applyNumberFormat="1" applyFont="1" applyFill="1" applyBorder="1"/>
    <xf numFmtId="164" fontId="1" fillId="0" borderId="29" xfId="0" applyNumberFormat="1" applyFont="1" applyBorder="1" applyAlignment="1">
      <alignment vertical="top" wrapText="1"/>
    </xf>
    <xf numFmtId="164" fontId="1" fillId="0" borderId="27" xfId="0" applyNumberFormat="1" applyFont="1" applyBorder="1" applyAlignment="1">
      <alignment vertical="top"/>
    </xf>
    <xf numFmtId="164" fontId="1" fillId="0" borderId="30" xfId="0" applyNumberFormat="1" applyFont="1" applyBorder="1" applyAlignment="1">
      <alignment vertical="top"/>
    </xf>
    <xf numFmtId="1" fontId="5" fillId="58" borderId="0" xfId="67" applyNumberFormat="1" applyFont="1" applyFill="1" applyAlignment="1">
      <alignment horizontal="center"/>
    </xf>
    <xf numFmtId="3" fontId="30" fillId="0" borderId="0" xfId="57" applyNumberFormat="1" applyFont="1" applyFill="1" applyAlignment="1">
      <alignment horizontal="center" vertical="top" wrapText="1"/>
    </xf>
    <xf numFmtId="3" fontId="92" fillId="62" borderId="82" xfId="80" applyNumberFormat="1" applyFont="1" applyFill="1" applyBorder="1" applyAlignment="1">
      <alignment vertical="center" wrapText="1"/>
    </xf>
    <xf numFmtId="171" fontId="96" fillId="62" borderId="83" xfId="134" applyNumberFormat="1" applyFont="1" applyFill="1" applyBorder="1" applyProtection="1">
      <alignment horizontal="left" wrapText="1" indent="1" shrinkToFit="1"/>
    </xf>
    <xf numFmtId="3" fontId="93" fillId="62" borderId="84" xfId="80" applyNumberFormat="1" applyFont="1" applyFill="1" applyBorder="1" applyAlignment="1">
      <alignment vertical="center" wrapText="1"/>
    </xf>
    <xf numFmtId="3" fontId="101" fillId="57" borderId="82" xfId="80" applyNumberFormat="1" applyFont="1" applyFill="1" applyBorder="1" applyAlignment="1">
      <alignment vertical="center" wrapText="1"/>
    </xf>
    <xf numFmtId="171" fontId="96" fillId="57" borderId="83" xfId="134" applyNumberFormat="1" applyFont="1" applyFill="1" applyBorder="1" applyProtection="1">
      <alignment horizontal="left" wrapText="1" indent="1" shrinkToFit="1"/>
    </xf>
    <xf numFmtId="3" fontId="93" fillId="57" borderId="84" xfId="80" applyNumberFormat="1" applyFont="1" applyFill="1" applyBorder="1" applyAlignment="1">
      <alignment vertical="center" wrapText="1"/>
    </xf>
    <xf numFmtId="0" fontId="92" fillId="62" borderId="82" xfId="57" applyFont="1" applyFill="1" applyBorder="1" applyAlignment="1">
      <alignment vertical="center" wrapText="1"/>
    </xf>
    <xf numFmtId="0" fontId="93" fillId="62" borderId="84" xfId="57" applyFont="1" applyFill="1" applyBorder="1" applyAlignment="1">
      <alignment vertical="center" wrapText="1"/>
    </xf>
    <xf numFmtId="0" fontId="92" fillId="62" borderId="89" xfId="57" applyFont="1" applyFill="1" applyBorder="1" applyAlignment="1">
      <alignment vertical="center" wrapText="1"/>
    </xf>
    <xf numFmtId="0" fontId="92" fillId="62" borderId="82" xfId="80" applyFont="1" applyFill="1" applyBorder="1" applyAlignment="1">
      <alignment vertical="center" wrapText="1"/>
    </xf>
    <xf numFmtId="0" fontId="93" fillId="62" borderId="84" xfId="80" applyFont="1" applyFill="1" applyBorder="1" applyAlignment="1">
      <alignment vertical="center" wrapText="1"/>
    </xf>
    <xf numFmtId="0" fontId="101" fillId="57" borderId="82" xfId="57" applyFont="1" applyFill="1" applyBorder="1" applyAlignment="1">
      <alignment vertical="center" wrapText="1"/>
    </xf>
    <xf numFmtId="0" fontId="93" fillId="57" borderId="84" xfId="57" applyFont="1" applyFill="1" applyBorder="1" applyAlignment="1">
      <alignment vertical="center" wrapText="1"/>
    </xf>
    <xf numFmtId="3" fontId="5" fillId="0" borderId="64" xfId="0" applyNumberFormat="1" applyFont="1" applyBorder="1" applyAlignment="1">
      <alignment horizontal="center" vertical="center" wrapText="1"/>
    </xf>
    <xf numFmtId="0" fontId="5" fillId="0" borderId="0" xfId="82" applyFont="1" applyBorder="1" applyAlignment="1">
      <alignment horizontal="center"/>
    </xf>
    <xf numFmtId="3" fontId="5" fillId="0" borderId="0" xfId="0" applyNumberFormat="1" applyFont="1" applyBorder="1" applyAlignment="1">
      <alignment horizontal="center" vertical="top" wrapText="1"/>
    </xf>
    <xf numFmtId="0" fontId="5" fillId="0" borderId="0" xfId="81" applyFont="1"/>
    <xf numFmtId="0" fontId="28" fillId="0" borderId="39" xfId="57" applyFont="1" applyFill="1" applyBorder="1" applyAlignment="1">
      <alignment vertical="center"/>
    </xf>
    <xf numFmtId="3" fontId="37" fillId="0" borderId="23" xfId="128" applyNumberFormat="1" applyFont="1" applyFill="1" applyBorder="1" applyAlignment="1">
      <alignment horizontal="right" wrapText="1"/>
    </xf>
    <xf numFmtId="164" fontId="3" fillId="0" borderId="24" xfId="80" applyNumberFormat="1" applyFont="1" applyFill="1" applyBorder="1"/>
    <xf numFmtId="0" fontId="2" fillId="0" borderId="13" xfId="120" quotePrefix="1" applyFill="1" applyBorder="1" applyAlignment="1">
      <alignment wrapText="1" shrinkToFit="1"/>
    </xf>
    <xf numFmtId="0" fontId="2" fillId="0" borderId="29" xfId="120" quotePrefix="1" applyFill="1" applyBorder="1" applyAlignment="1">
      <alignment wrapText="1" shrinkToFit="1"/>
    </xf>
    <xf numFmtId="164" fontId="2" fillId="0" borderId="27" xfId="83" applyNumberFormat="1" applyFont="1" applyFill="1" applyBorder="1" applyAlignment="1">
      <alignment horizontal="right" wrapText="1"/>
    </xf>
    <xf numFmtId="0" fontId="5" fillId="0" borderId="20" xfId="85" applyFont="1" applyFill="1" applyBorder="1" applyAlignment="1">
      <alignment wrapText="1"/>
    </xf>
    <xf numFmtId="164" fontId="30" fillId="0" borderId="0" xfId="80" applyNumberFormat="1" applyFont="1" applyFill="1" applyAlignment="1">
      <alignment horizontal="center" vertical="top" wrapText="1"/>
    </xf>
    <xf numFmtId="0" fontId="31" fillId="0" borderId="0" xfId="0" applyFont="1" applyAlignment="1">
      <alignment horizontal="justify" vertical="center"/>
    </xf>
    <xf numFmtId="164" fontId="31" fillId="0" borderId="191" xfId="57" applyNumberFormat="1" applyFont="1" applyFill="1" applyBorder="1" applyAlignment="1">
      <alignment vertical="top" wrapText="1"/>
    </xf>
    <xf numFmtId="164" fontId="31" fillId="0" borderId="192" xfId="57" applyNumberFormat="1" applyFont="1" applyFill="1" applyBorder="1" applyAlignment="1">
      <alignment vertical="top" wrapText="1"/>
    </xf>
    <xf numFmtId="164" fontId="31" fillId="0" borderId="191" xfId="80" applyNumberFormat="1" applyFont="1" applyFill="1" applyBorder="1" applyAlignment="1">
      <alignment vertical="top" wrapText="1"/>
    </xf>
    <xf numFmtId="0" fontId="31" fillId="0" borderId="192" xfId="0" applyFont="1" applyBorder="1" applyAlignment="1">
      <alignment horizontal="justify" vertical="center"/>
    </xf>
    <xf numFmtId="0" fontId="31" fillId="0" borderId="192" xfId="0" applyFont="1" applyBorder="1" applyAlignment="1">
      <alignment horizontal="justify" vertical="top"/>
    </xf>
    <xf numFmtId="164" fontId="2" fillId="0" borderId="190" xfId="82" applyNumberFormat="1" applyFont="1" applyFill="1" applyBorder="1" applyAlignment="1">
      <alignment horizontal="right" vertical="center" wrapText="1"/>
    </xf>
    <xf numFmtId="164" fontId="2" fillId="0" borderId="193" xfId="82" applyNumberFormat="1" applyFont="1" applyFill="1" applyBorder="1" applyAlignment="1">
      <alignment vertical="center" wrapText="1"/>
    </xf>
    <xf numFmtId="0" fontId="2" fillId="0" borderId="31" xfId="0" applyFont="1" applyBorder="1" applyAlignment="1">
      <alignment wrapText="1"/>
    </xf>
    <xf numFmtId="0" fontId="31" fillId="0" borderId="192" xfId="0" applyFont="1" applyBorder="1" applyAlignment="1">
      <alignment horizontal="justify" vertical="top" wrapText="1"/>
    </xf>
    <xf numFmtId="0" fontId="5" fillId="0" borderId="190" xfId="0" applyFont="1" applyBorder="1" applyAlignment="1">
      <alignment vertical="center"/>
    </xf>
    <xf numFmtId="0" fontId="28" fillId="54" borderId="190" xfId="0" applyFont="1" applyFill="1" applyBorder="1" applyAlignment="1">
      <alignment vertical="center"/>
    </xf>
    <xf numFmtId="0" fontId="28" fillId="54" borderId="24" xfId="0" applyFont="1" applyFill="1" applyBorder="1" applyAlignment="1">
      <alignment vertical="center"/>
    </xf>
    <xf numFmtId="3" fontId="5" fillId="0" borderId="190" xfId="134" applyNumberFormat="1" applyFont="1" applyBorder="1" applyAlignment="1">
      <alignment horizontal="right" vertical="center" wrapText="1" shrinkToFit="1"/>
    </xf>
    <xf numFmtId="3" fontId="2" fillId="0" borderId="190" xfId="134" applyNumberFormat="1" applyFont="1" applyBorder="1" applyAlignment="1">
      <alignment horizontal="right" vertical="center" wrapText="1" shrinkToFit="1"/>
    </xf>
    <xf numFmtId="0" fontId="2" fillId="0" borderId="190" xfId="0" applyFont="1" applyBorder="1" applyAlignment="1">
      <alignment horizontal="right" vertical="center"/>
    </xf>
    <xf numFmtId="0" fontId="5" fillId="0" borderId="21" xfId="0" applyFont="1" applyBorder="1" applyAlignment="1">
      <alignment vertical="center"/>
    </xf>
    <xf numFmtId="0" fontId="5" fillId="0" borderId="194" xfId="0" applyFont="1" applyBorder="1" applyAlignment="1">
      <alignment vertical="center" wrapText="1"/>
    </xf>
    <xf numFmtId="0" fontId="28" fillId="54" borderId="194" xfId="0" applyFont="1" applyFill="1" applyBorder="1" applyAlignment="1">
      <alignment vertical="center" wrapText="1"/>
    </xf>
    <xf numFmtId="0" fontId="5" fillId="0" borderId="194" xfId="114" quotePrefix="1" applyFont="1" applyBorder="1" applyAlignment="1">
      <alignment horizontal="left" vertical="center" wrapText="1" shrinkToFit="1"/>
    </xf>
    <xf numFmtId="0" fontId="2" fillId="0" borderId="194" xfId="116" quotePrefix="1" applyFont="1" applyBorder="1" applyAlignment="1">
      <alignment horizontal="left" vertical="center" wrapText="1" shrinkToFit="1"/>
    </xf>
    <xf numFmtId="0" fontId="2" fillId="0" borderId="194" xfId="118" quotePrefix="1" applyFont="1" applyBorder="1" applyAlignment="1">
      <alignment horizontal="left" vertical="center" wrapText="1" shrinkToFit="1"/>
    </xf>
    <xf numFmtId="0" fontId="2" fillId="0" borderId="52" xfId="120" quotePrefix="1" applyFont="1" applyBorder="1" applyAlignment="1">
      <alignment horizontal="left" vertical="center" wrapText="1" shrinkToFit="1"/>
    </xf>
    <xf numFmtId="0" fontId="5" fillId="0" borderId="190" xfId="0" applyFont="1" applyBorder="1" applyAlignment="1">
      <alignment horizontal="right" vertical="center" wrapText="1"/>
    </xf>
    <xf numFmtId="0" fontId="28" fillId="54" borderId="190" xfId="0" applyFont="1" applyFill="1" applyBorder="1" applyAlignment="1">
      <alignment horizontal="right" vertical="center" wrapText="1"/>
    </xf>
    <xf numFmtId="3" fontId="5" fillId="0" borderId="190" xfId="129" applyNumberFormat="1" applyFont="1" applyBorder="1" applyAlignment="1">
      <alignment horizontal="right" vertical="center" wrapText="1" shrinkToFit="1"/>
    </xf>
    <xf numFmtId="3" fontId="2" fillId="0" borderId="190" xfId="129" applyNumberFormat="1" applyFont="1" applyBorder="1" applyAlignment="1">
      <alignment horizontal="right" vertical="center" wrapText="1" shrinkToFit="1"/>
    </xf>
    <xf numFmtId="3" fontId="5" fillId="59" borderId="24" xfId="0" applyNumberFormat="1" applyFont="1" applyFill="1" applyBorder="1" applyAlignment="1">
      <alignment vertical="center"/>
    </xf>
    <xf numFmtId="0" fontId="2" fillId="0" borderId="190" xfId="0" applyFont="1" applyBorder="1" applyAlignment="1">
      <alignment horizontal="right" vertical="center" wrapText="1"/>
    </xf>
    <xf numFmtId="3" fontId="5" fillId="54" borderId="190" xfId="134" applyNumberFormat="1" applyFont="1" applyFill="1" applyBorder="1" applyAlignment="1">
      <alignment horizontal="left" vertical="center" wrapText="1" shrinkToFit="1"/>
    </xf>
    <xf numFmtId="3" fontId="2" fillId="0" borderId="30" xfId="129" applyNumberFormat="1" applyFont="1" applyBorder="1" applyAlignment="1">
      <alignment horizontal="right" vertical="center" wrapText="1" shrinkToFit="1"/>
    </xf>
    <xf numFmtId="3" fontId="5" fillId="49" borderId="190" xfId="134" applyNumberFormat="1" applyFont="1" applyFill="1" applyBorder="1" applyAlignment="1">
      <alignment horizontal="left" vertical="center" wrapText="1" shrinkToFit="1"/>
    </xf>
    <xf numFmtId="0" fontId="5" fillId="49" borderId="194" xfId="79" applyFont="1" applyFill="1" applyBorder="1" applyAlignment="1">
      <alignment vertical="center" wrapText="1"/>
    </xf>
    <xf numFmtId="0" fontId="2" fillId="49" borderId="194" xfId="79" applyFont="1" applyFill="1" applyBorder="1" applyAlignment="1">
      <alignment vertical="center" wrapText="1"/>
    </xf>
    <xf numFmtId="0" fontId="2" fillId="0" borderId="194" xfId="79" applyFont="1" applyFill="1" applyBorder="1" applyAlignment="1">
      <alignment vertical="center" wrapText="1"/>
    </xf>
    <xf numFmtId="0" fontId="28" fillId="54" borderId="194" xfId="0" applyFont="1" applyFill="1" applyBorder="1" applyAlignment="1">
      <alignment horizontal="center" vertical="center" wrapText="1"/>
    </xf>
    <xf numFmtId="3" fontId="5" fillId="0" borderId="190" xfId="128" applyNumberFormat="1" applyFont="1" applyBorder="1" applyAlignment="1">
      <alignment horizontal="right" vertical="center" wrapText="1" shrinkToFit="1"/>
    </xf>
    <xf numFmtId="3" fontId="2" fillId="0" borderId="190" xfId="128" applyNumberFormat="1" applyFont="1" applyBorder="1" applyAlignment="1">
      <alignment horizontal="right" vertical="center" wrapText="1" shrinkToFit="1"/>
    </xf>
    <xf numFmtId="3" fontId="2" fillId="0" borderId="24" xfId="128" applyNumberFormat="1" applyFont="1" applyBorder="1" applyAlignment="1">
      <alignment horizontal="right" vertical="center" wrapText="1" shrinkToFit="1"/>
    </xf>
    <xf numFmtId="0" fontId="6" fillId="54" borderId="190" xfId="0" applyFont="1" applyFill="1" applyBorder="1" applyAlignment="1">
      <alignment vertical="center"/>
    </xf>
    <xf numFmtId="0" fontId="2" fillId="0" borderId="190" xfId="0" applyFont="1" applyBorder="1" applyAlignment="1">
      <alignment vertical="center"/>
    </xf>
    <xf numFmtId="164" fontId="2" fillId="0" borderId="29" xfId="0" applyNumberFormat="1" applyFont="1" applyBorder="1" applyAlignment="1">
      <alignment horizontal="left" vertical="center" wrapText="1"/>
    </xf>
    <xf numFmtId="3" fontId="2" fillId="0" borderId="27" xfId="128" applyNumberFormat="1" applyFont="1" applyBorder="1" applyAlignment="1">
      <alignment horizontal="right" vertical="center" wrapText="1" shrinkToFit="1"/>
    </xf>
    <xf numFmtId="3" fontId="2" fillId="0" borderId="30" xfId="128" applyNumberFormat="1" applyFont="1" applyBorder="1" applyAlignment="1">
      <alignment horizontal="right" vertical="center" wrapText="1" shrinkToFit="1"/>
    </xf>
    <xf numFmtId="164" fontId="5" fillId="0" borderId="187" xfId="0" applyNumberFormat="1" applyFont="1" applyBorder="1" applyAlignment="1">
      <alignment vertical="center" wrapText="1"/>
    </xf>
    <xf numFmtId="0" fontId="28" fillId="0" borderId="190" xfId="0" applyFont="1" applyBorder="1" applyAlignment="1">
      <alignment vertical="center"/>
    </xf>
    <xf numFmtId="0" fontId="28" fillId="54" borderId="190" xfId="0" applyFont="1" applyFill="1" applyBorder="1" applyAlignment="1">
      <alignment vertical="center" wrapText="1"/>
    </xf>
    <xf numFmtId="0" fontId="5" fillId="0" borderId="190" xfId="0" applyFont="1" applyBorder="1" applyAlignment="1">
      <alignment horizontal="right" vertical="center"/>
    </xf>
    <xf numFmtId="3" fontId="5" fillId="0" borderId="190" xfId="134" applyNumberFormat="1" applyFont="1" applyFill="1" applyBorder="1" applyAlignment="1">
      <alignment vertical="center" wrapText="1" shrinkToFit="1"/>
    </xf>
    <xf numFmtId="3" fontId="2" fillId="0" borderId="190" xfId="134" applyNumberFormat="1" applyFont="1" applyFill="1" applyBorder="1" applyAlignment="1">
      <alignment vertical="center" wrapText="1" shrinkToFit="1"/>
    </xf>
    <xf numFmtId="3" fontId="2" fillId="0" borderId="27" xfId="134" applyNumberFormat="1" applyFont="1" applyFill="1" applyBorder="1" applyAlignment="1">
      <alignment vertical="center" wrapText="1" shrinkToFit="1"/>
    </xf>
    <xf numFmtId="0" fontId="68" fillId="0" borderId="152" xfId="57" applyFont="1" applyFill="1" applyBorder="1" applyAlignment="1">
      <alignment horizontal="left" vertical="top" wrapText="1"/>
    </xf>
    <xf numFmtId="0" fontId="68" fillId="0" borderId="153" xfId="57" applyFont="1" applyFill="1" applyBorder="1" applyAlignment="1">
      <alignment horizontal="left" vertical="top" wrapText="1"/>
    </xf>
    <xf numFmtId="164" fontId="30" fillId="0" borderId="0" xfId="80" applyNumberFormat="1" applyFont="1" applyFill="1" applyAlignment="1">
      <alignment horizontal="center" vertical="top" wrapText="1"/>
    </xf>
    <xf numFmtId="164" fontId="30" fillId="0" borderId="0" xfId="57" applyNumberFormat="1" applyFont="1" applyFill="1" applyBorder="1" applyAlignment="1">
      <alignment horizontal="center" vertical="top" wrapText="1"/>
    </xf>
    <xf numFmtId="0" fontId="31" fillId="0" borderId="15" xfId="57" applyFont="1" applyBorder="1" applyAlignment="1">
      <alignment horizontal="center" vertical="top" wrapText="1"/>
    </xf>
    <xf numFmtId="0" fontId="31" fillId="0" borderId="16" xfId="57" applyFont="1" applyBorder="1" applyAlignment="1">
      <alignment horizontal="center" vertical="top" wrapText="1"/>
    </xf>
    <xf numFmtId="0" fontId="30" fillId="0" borderId="0" xfId="57" applyFont="1" applyFill="1" applyBorder="1" applyAlignment="1">
      <alignment horizontal="left" vertical="top" wrapText="1"/>
    </xf>
    <xf numFmtId="164" fontId="68" fillId="0" borderId="154" xfId="57" applyNumberFormat="1" applyFont="1" applyFill="1" applyBorder="1" applyAlignment="1">
      <alignment horizontal="left" vertical="top" wrapText="1"/>
    </xf>
    <xf numFmtId="164" fontId="68" fillId="0" borderId="155" xfId="57" applyNumberFormat="1" applyFont="1" applyFill="1" applyBorder="1" applyAlignment="1">
      <alignment horizontal="left" vertical="top" wrapText="1"/>
    </xf>
    <xf numFmtId="164" fontId="68" fillId="0" borderId="156" xfId="57" applyNumberFormat="1" applyFont="1" applyFill="1" applyBorder="1" applyAlignment="1">
      <alignment horizontal="left" vertical="top" wrapText="1"/>
    </xf>
    <xf numFmtId="164" fontId="68" fillId="0" borderId="157" xfId="57" applyNumberFormat="1" applyFont="1" applyFill="1" applyBorder="1" applyAlignment="1">
      <alignment horizontal="left" vertical="top" wrapText="1"/>
    </xf>
    <xf numFmtId="0" fontId="2" fillId="0" borderId="15" xfId="57" applyFont="1" applyBorder="1" applyAlignment="1">
      <alignment horizontal="center" vertical="top" wrapText="1"/>
    </xf>
    <xf numFmtId="0" fontId="2" fillId="0" borderId="16" xfId="57" applyFont="1" applyBorder="1" applyAlignment="1">
      <alignment horizontal="center" vertical="top" wrapText="1"/>
    </xf>
    <xf numFmtId="0" fontId="6" fillId="0" borderId="154" xfId="82" applyFont="1" applyBorder="1" applyAlignment="1">
      <alignment horizontal="left" vertical="top" wrapText="1"/>
    </xf>
    <xf numFmtId="0" fontId="6" fillId="0" borderId="148" xfId="82" applyFont="1" applyBorder="1" applyAlignment="1">
      <alignment horizontal="left" vertical="top" wrapText="1"/>
    </xf>
    <xf numFmtId="0" fontId="6" fillId="0" borderId="155" xfId="82" applyFont="1" applyBorder="1" applyAlignment="1">
      <alignment horizontal="left" vertical="top" wrapText="1"/>
    </xf>
    <xf numFmtId="164" fontId="2" fillId="0" borderId="15" xfId="0" applyNumberFormat="1" applyFont="1" applyFill="1" applyBorder="1" applyAlignment="1">
      <alignment horizontal="center" vertical="top" wrapText="1"/>
    </xf>
    <xf numFmtId="0" fontId="29" fillId="0" borderId="16" xfId="0" applyFont="1" applyFill="1" applyBorder="1" applyAlignment="1">
      <alignment horizontal="center" vertical="top" wrapText="1"/>
    </xf>
    <xf numFmtId="0" fontId="2" fillId="0" borderId="0" xfId="0" applyFont="1" applyAlignment="1">
      <alignment horizontal="right" vertical="center"/>
    </xf>
    <xf numFmtId="0" fontId="5" fillId="0" borderId="15" xfId="57" applyFont="1" applyBorder="1" applyAlignment="1">
      <alignment horizontal="center" vertical="top" wrapText="1"/>
    </xf>
    <xf numFmtId="0" fontId="5" fillId="0" borderId="16" xfId="57" applyFont="1" applyBorder="1" applyAlignment="1">
      <alignment horizontal="center" vertical="top" wrapText="1"/>
    </xf>
    <xf numFmtId="0" fontId="6" fillId="0" borderId="154" xfId="79" applyFont="1" applyFill="1" applyBorder="1" applyAlignment="1">
      <alignment horizontal="left" vertical="top" wrapText="1"/>
    </xf>
    <xf numFmtId="0" fontId="6" fillId="0" borderId="148" xfId="79" applyFont="1" applyFill="1" applyBorder="1" applyAlignment="1">
      <alignment horizontal="left" vertical="top" wrapText="1"/>
    </xf>
    <xf numFmtId="0" fontId="6" fillId="0" borderId="155" xfId="79" applyFont="1" applyFill="1" applyBorder="1" applyAlignment="1">
      <alignment horizontal="left" vertical="top" wrapText="1"/>
    </xf>
    <xf numFmtId="0" fontId="6" fillId="49" borderId="143" xfId="82" applyFont="1" applyFill="1" applyBorder="1" applyAlignment="1">
      <alignment horizontal="left" vertical="center" wrapText="1"/>
    </xf>
    <xf numFmtId="0" fontId="6" fillId="49" borderId="144" xfId="82" applyFont="1" applyFill="1" applyBorder="1" applyAlignment="1">
      <alignment horizontal="left" vertical="center" wrapText="1"/>
    </xf>
    <xf numFmtId="0" fontId="6" fillId="49" borderId="145" xfId="82" applyFont="1" applyFill="1" applyBorder="1" applyAlignment="1">
      <alignment horizontal="left" vertical="center" wrapText="1"/>
    </xf>
    <xf numFmtId="164" fontId="5" fillId="0" borderId="0" xfId="0" applyNumberFormat="1" applyFont="1" applyAlignment="1">
      <alignment horizontal="left" wrapText="1"/>
    </xf>
    <xf numFmtId="164" fontId="2" fillId="0" borderId="0" xfId="0" applyNumberFormat="1" applyFont="1" applyAlignment="1">
      <alignment horizontal="left" wrapText="1"/>
    </xf>
    <xf numFmtId="164" fontId="6" fillId="0" borderId="154" xfId="0" applyNumberFormat="1" applyFont="1" applyBorder="1" applyAlignment="1">
      <alignment horizontal="left" vertical="center" wrapText="1"/>
    </xf>
    <xf numFmtId="164" fontId="6" fillId="0" borderId="148" xfId="0" applyNumberFormat="1" applyFont="1" applyBorder="1" applyAlignment="1">
      <alignment horizontal="left" vertical="center" wrapText="1"/>
    </xf>
    <xf numFmtId="164" fontId="6" fillId="0" borderId="155" xfId="0" applyNumberFormat="1" applyFont="1" applyBorder="1" applyAlignment="1">
      <alignment horizontal="left" vertical="center" wrapText="1"/>
    </xf>
    <xf numFmtId="164" fontId="5" fillId="0" borderId="0" xfId="80" applyNumberFormat="1" applyFont="1" applyFill="1" applyBorder="1" applyAlignment="1">
      <alignment horizontal="left" vertical="center" wrapText="1"/>
    </xf>
    <xf numFmtId="0" fontId="99" fillId="0" borderId="158" xfId="57" applyFont="1" applyFill="1" applyBorder="1" applyAlignment="1">
      <alignment horizontal="left" vertical="top" wrapText="1"/>
    </xf>
    <xf numFmtId="0" fontId="99" fillId="0" borderId="159" xfId="57" applyFont="1" applyFill="1" applyBorder="1" applyAlignment="1">
      <alignment horizontal="left" vertical="top" wrapText="1"/>
    </xf>
    <xf numFmtId="0" fontId="99" fillId="0" borderId="160" xfId="57" applyFont="1" applyFill="1" applyBorder="1" applyAlignment="1">
      <alignment horizontal="left" vertical="top" wrapText="1"/>
    </xf>
    <xf numFmtId="0" fontId="0" fillId="0" borderId="0" xfId="0" applyFill="1" applyBorder="1"/>
    <xf numFmtId="0" fontId="99" fillId="0" borderId="158" xfId="82" applyFont="1" applyFill="1" applyBorder="1" applyAlignment="1">
      <alignment horizontal="left" vertical="top" wrapText="1"/>
    </xf>
    <xf numFmtId="0" fontId="99" fillId="0" borderId="159" xfId="82" applyFont="1" applyFill="1" applyBorder="1" applyAlignment="1">
      <alignment horizontal="left" vertical="top" wrapText="1"/>
    </xf>
    <xf numFmtId="0" fontId="99" fillId="0" borderId="160" xfId="82" applyFont="1" applyFill="1" applyBorder="1" applyAlignment="1">
      <alignment horizontal="left" vertical="top" wrapText="1"/>
    </xf>
    <xf numFmtId="3" fontId="99" fillId="0" borderId="152" xfId="80" applyNumberFormat="1" applyFont="1" applyFill="1" applyBorder="1" applyAlignment="1">
      <alignment horizontal="left" vertical="center" wrapText="1"/>
    </xf>
    <xf numFmtId="3" fontId="99" fillId="0" borderId="161" xfId="80" applyNumberFormat="1" applyFont="1" applyFill="1" applyBorder="1" applyAlignment="1">
      <alignment horizontal="left" vertical="center" wrapText="1"/>
    </xf>
    <xf numFmtId="3" fontId="99" fillId="0" borderId="153" xfId="80" applyNumberFormat="1" applyFont="1" applyFill="1" applyBorder="1" applyAlignment="1">
      <alignment horizontal="left" vertical="center" wrapText="1"/>
    </xf>
    <xf numFmtId="0" fontId="99" fillId="0" borderId="162" xfId="82" applyFont="1" applyFill="1" applyBorder="1" applyAlignment="1">
      <alignment horizontal="left" vertical="top" wrapText="1"/>
    </xf>
    <xf numFmtId="0" fontId="99" fillId="0" borderId="163" xfId="82" applyFont="1" applyFill="1" applyBorder="1" applyAlignment="1">
      <alignment horizontal="left" vertical="top" wrapText="1"/>
    </xf>
    <xf numFmtId="0" fontId="99" fillId="0" borderId="164" xfId="82" applyFont="1" applyFill="1" applyBorder="1" applyAlignment="1">
      <alignment horizontal="left" vertical="top" wrapText="1"/>
    </xf>
    <xf numFmtId="164" fontId="5" fillId="0" borderId="0" xfId="0" applyNumberFormat="1" applyFont="1" applyBorder="1" applyAlignment="1">
      <alignment horizontal="left" wrapText="1"/>
    </xf>
    <xf numFmtId="0" fontId="6" fillId="56" borderId="165" xfId="82" applyFont="1" applyFill="1" applyBorder="1" applyAlignment="1">
      <alignment horizontal="left" vertical="top" wrapText="1"/>
    </xf>
    <xf numFmtId="0" fontId="6" fillId="0" borderId="165" xfId="0" applyFont="1" applyBorder="1" applyAlignment="1">
      <alignment horizontal="left" vertical="center" wrapText="1"/>
    </xf>
    <xf numFmtId="0" fontId="6" fillId="0" borderId="165" xfId="0" applyFont="1" applyBorder="1" applyAlignment="1">
      <alignment horizontal="left" vertical="top" wrapText="1"/>
    </xf>
    <xf numFmtId="0" fontId="6" fillId="0" borderId="165" xfId="82" applyFont="1" applyFill="1" applyBorder="1" applyAlignment="1">
      <alignment horizontal="left" vertical="top" wrapText="1"/>
    </xf>
    <xf numFmtId="0" fontId="6" fillId="56" borderId="152" xfId="82" applyFont="1" applyFill="1" applyBorder="1" applyAlignment="1">
      <alignment horizontal="left" vertical="top" wrapText="1"/>
    </xf>
    <xf numFmtId="0" fontId="6" fillId="56" borderId="161" xfId="82" applyFont="1" applyFill="1" applyBorder="1" applyAlignment="1">
      <alignment horizontal="left" vertical="top" wrapText="1"/>
    </xf>
    <xf numFmtId="0" fontId="6" fillId="56" borderId="153" xfId="82" applyFont="1" applyFill="1" applyBorder="1" applyAlignment="1">
      <alignment horizontal="left" vertical="top" wrapText="1"/>
    </xf>
    <xf numFmtId="0" fontId="3" fillId="0" borderId="15" xfId="57" applyFont="1" applyBorder="1" applyAlignment="1">
      <alignment horizontal="center" vertical="top" wrapText="1"/>
    </xf>
    <xf numFmtId="0" fontId="3" fillId="0" borderId="16" xfId="57" applyFont="1" applyBorder="1" applyAlignment="1">
      <alignment horizontal="center" vertical="top" wrapText="1"/>
    </xf>
    <xf numFmtId="164" fontId="6" fillId="0" borderId="154" xfId="80" applyNumberFormat="1" applyFont="1" applyFill="1" applyBorder="1" applyAlignment="1">
      <alignment horizontal="left" vertical="top" wrapText="1"/>
    </xf>
    <xf numFmtId="164" fontId="6" fillId="0" borderId="148" xfId="80" applyNumberFormat="1" applyFont="1" applyFill="1" applyBorder="1" applyAlignment="1">
      <alignment horizontal="left" vertical="top" wrapText="1"/>
    </xf>
    <xf numFmtId="164" fontId="6" fillId="0" borderId="155" xfId="80" applyNumberFormat="1" applyFont="1" applyFill="1" applyBorder="1" applyAlignment="1">
      <alignment horizontal="left" vertical="top" wrapText="1"/>
    </xf>
    <xf numFmtId="164" fontId="6" fillId="0" borderId="75" xfId="80" applyNumberFormat="1" applyFont="1" applyFill="1" applyBorder="1" applyAlignment="1">
      <alignment horizontal="left" vertical="top" wrapText="1"/>
    </xf>
    <xf numFmtId="0" fontId="6" fillId="0" borderId="154" xfId="116" quotePrefix="1" applyFont="1" applyBorder="1" applyAlignment="1">
      <alignment horizontal="left" vertical="center" wrapText="1" shrinkToFit="1"/>
    </xf>
    <xf numFmtId="0" fontId="6" fillId="0" borderId="148" xfId="116" quotePrefix="1" applyFont="1" applyBorder="1" applyAlignment="1">
      <alignment horizontal="left" vertical="center" wrapText="1" shrinkToFit="1"/>
    </xf>
    <xf numFmtId="0" fontId="6" fillId="0" borderId="155" xfId="116" quotePrefix="1" applyFont="1" applyBorder="1" applyAlignment="1">
      <alignment horizontal="left" vertical="center" wrapText="1" shrinkToFit="1"/>
    </xf>
    <xf numFmtId="164" fontId="6" fillId="0" borderId="154" xfId="0" applyNumberFormat="1" applyFont="1" applyFill="1" applyBorder="1" applyAlignment="1">
      <alignment horizontal="left" vertical="center" wrapText="1"/>
    </xf>
    <xf numFmtId="164" fontId="6" fillId="0" borderId="148" xfId="0" applyNumberFormat="1" applyFont="1" applyFill="1" applyBorder="1" applyAlignment="1">
      <alignment horizontal="left" vertical="center" wrapText="1"/>
    </xf>
    <xf numFmtId="164" fontId="6" fillId="0" borderId="155" xfId="0" applyNumberFormat="1" applyFont="1" applyFill="1" applyBorder="1" applyAlignment="1">
      <alignment horizontal="left" vertical="center" wrapText="1"/>
    </xf>
    <xf numFmtId="0" fontId="6" fillId="0" borderId="154" xfId="82" applyFont="1" applyFill="1" applyBorder="1" applyAlignment="1">
      <alignment horizontal="left" vertical="top" wrapText="1"/>
    </xf>
    <xf numFmtId="0" fontId="6" fillId="0" borderId="148" xfId="82" applyFont="1" applyFill="1" applyBorder="1" applyAlignment="1">
      <alignment horizontal="left" vertical="top" wrapText="1"/>
    </xf>
    <xf numFmtId="0" fontId="6" fillId="0" borderId="155" xfId="82" applyFont="1" applyFill="1" applyBorder="1" applyAlignment="1">
      <alignment horizontal="left" vertical="top" wrapText="1"/>
    </xf>
    <xf numFmtId="164" fontId="4" fillId="0" borderId="154" xfId="0" applyNumberFormat="1" applyFont="1" applyFill="1" applyBorder="1" applyAlignment="1">
      <alignment horizontal="left" vertical="center" wrapText="1"/>
    </xf>
    <xf numFmtId="164" fontId="4" fillId="0" borderId="148" xfId="0" applyNumberFormat="1" applyFont="1" applyFill="1" applyBorder="1" applyAlignment="1">
      <alignment horizontal="left" vertical="center" wrapText="1"/>
    </xf>
    <xf numFmtId="164" fontId="4" fillId="0" borderId="155" xfId="0" applyNumberFormat="1" applyFont="1" applyFill="1" applyBorder="1" applyAlignment="1">
      <alignment horizontal="left" vertical="center" wrapText="1"/>
    </xf>
    <xf numFmtId="0" fontId="6" fillId="0" borderId="154" xfId="0" applyFont="1" applyFill="1" applyBorder="1" applyAlignment="1">
      <alignment horizontal="left" vertical="center" wrapText="1"/>
    </xf>
    <xf numFmtId="0" fontId="6" fillId="0" borderId="148" xfId="0" applyFont="1" applyFill="1" applyBorder="1" applyAlignment="1">
      <alignment horizontal="left" vertical="center" wrapText="1"/>
    </xf>
    <xf numFmtId="0" fontId="6" fillId="0" borderId="155" xfId="0" applyFont="1" applyFill="1" applyBorder="1" applyAlignment="1">
      <alignment horizontal="left" vertical="center" wrapText="1"/>
    </xf>
    <xf numFmtId="0" fontId="6" fillId="0" borderId="154" xfId="114" quotePrefix="1" applyFont="1" applyBorder="1" applyAlignment="1">
      <alignment horizontal="left" vertical="center" wrapText="1" shrinkToFit="1"/>
    </xf>
    <xf numFmtId="0" fontId="6" fillId="0" borderId="148" xfId="114" quotePrefix="1" applyFont="1" applyBorder="1" applyAlignment="1">
      <alignment horizontal="left" vertical="center" wrapText="1" shrinkToFit="1"/>
    </xf>
    <xf numFmtId="0" fontId="6" fillId="0" borderId="155" xfId="114" quotePrefix="1" applyFont="1" applyBorder="1" applyAlignment="1">
      <alignment horizontal="left" vertical="center" wrapText="1" shrinkToFit="1"/>
    </xf>
    <xf numFmtId="0" fontId="95" fillId="0" borderId="154" xfId="82" applyFont="1" applyBorder="1" applyAlignment="1">
      <alignment horizontal="left" vertical="top" wrapText="1"/>
    </xf>
    <xf numFmtId="0" fontId="95" fillId="0" borderId="148" xfId="82" applyFont="1" applyBorder="1" applyAlignment="1">
      <alignment horizontal="left" vertical="top" wrapText="1"/>
    </xf>
    <xf numFmtId="0" fontId="95" fillId="0" borderId="155" xfId="82" applyFont="1" applyBorder="1" applyAlignment="1">
      <alignment horizontal="left" vertical="top" wrapText="1"/>
    </xf>
    <xf numFmtId="164" fontId="6" fillId="49" borderId="154" xfId="80" applyNumberFormat="1" applyFont="1" applyFill="1" applyBorder="1" applyAlignment="1">
      <alignment horizontal="left" vertical="top" wrapText="1"/>
    </xf>
    <xf numFmtId="164" fontId="6" fillId="49" borderId="148" xfId="80" applyNumberFormat="1" applyFont="1" applyFill="1" applyBorder="1" applyAlignment="1">
      <alignment horizontal="left" vertical="top" wrapText="1"/>
    </xf>
    <xf numFmtId="164" fontId="6" fillId="49" borderId="155" xfId="80" applyNumberFormat="1" applyFont="1" applyFill="1" applyBorder="1" applyAlignment="1">
      <alignment horizontal="left" vertical="top" wrapText="1"/>
    </xf>
    <xf numFmtId="0" fontId="6" fillId="49" borderId="154" xfId="82" applyFont="1" applyFill="1" applyBorder="1" applyAlignment="1">
      <alignment horizontal="left" vertical="top" wrapText="1"/>
    </xf>
    <xf numFmtId="0" fontId="6" fillId="49" borderId="148" xfId="82" applyFont="1" applyFill="1" applyBorder="1" applyAlignment="1">
      <alignment horizontal="left" vertical="top" wrapText="1"/>
    </xf>
    <xf numFmtId="0" fontId="6" fillId="49" borderId="155" xfId="82" applyFont="1" applyFill="1" applyBorder="1" applyAlignment="1">
      <alignment horizontal="left" vertical="top" wrapText="1"/>
    </xf>
    <xf numFmtId="0" fontId="2" fillId="0" borderId="179" xfId="57" applyFont="1" applyBorder="1" applyAlignment="1">
      <alignment horizontal="center" vertical="top" wrapText="1"/>
    </xf>
    <xf numFmtId="164" fontId="2" fillId="0" borderId="179" xfId="0" applyNumberFormat="1" applyFont="1" applyFill="1" applyBorder="1" applyAlignment="1">
      <alignment horizontal="center" vertical="top" wrapText="1"/>
    </xf>
    <xf numFmtId="0" fontId="6" fillId="0" borderId="174" xfId="0" applyFont="1" applyBorder="1" applyAlignment="1">
      <alignment horizontal="left" vertical="center" wrapText="1"/>
    </xf>
    <xf numFmtId="0" fontId="6" fillId="0" borderId="175" xfId="0" applyFont="1" applyBorder="1" applyAlignment="1">
      <alignment horizontal="left" vertical="center" wrapText="1"/>
    </xf>
    <xf numFmtId="0" fontId="6" fillId="0" borderId="176" xfId="0" applyFont="1" applyBorder="1" applyAlignment="1">
      <alignment horizontal="left" vertical="center" wrapText="1"/>
    </xf>
    <xf numFmtId="0" fontId="6" fillId="0" borderId="18" xfId="82" applyFont="1" applyBorder="1" applyAlignment="1">
      <alignment horizontal="left" vertical="center" wrapText="1"/>
    </xf>
    <xf numFmtId="0" fontId="6" fillId="0" borderId="44" xfId="82" applyFont="1" applyBorder="1" applyAlignment="1">
      <alignment horizontal="left" vertical="center" wrapText="1"/>
    </xf>
    <xf numFmtId="0" fontId="6" fillId="0" borderId="75" xfId="82" applyFont="1" applyBorder="1" applyAlignment="1">
      <alignment horizontal="left" vertical="center" wrapText="1"/>
    </xf>
    <xf numFmtId="0" fontId="6" fillId="0" borderId="174" xfId="82" applyFont="1" applyBorder="1" applyAlignment="1">
      <alignment horizontal="left" vertical="center" wrapText="1"/>
    </xf>
    <xf numFmtId="0" fontId="6" fillId="0" borderId="175" xfId="82" applyFont="1" applyBorder="1" applyAlignment="1">
      <alignment horizontal="left" vertical="center" wrapText="1"/>
    </xf>
    <xf numFmtId="0" fontId="6" fillId="0" borderId="176" xfId="82" applyFont="1" applyBorder="1" applyAlignment="1">
      <alignment horizontal="left" vertical="center" wrapText="1"/>
    </xf>
    <xf numFmtId="0" fontId="6" fillId="49" borderId="166" xfId="82" applyFont="1" applyFill="1" applyBorder="1" applyAlignment="1">
      <alignment horizontal="left" vertical="center" wrapText="1"/>
    </xf>
    <xf numFmtId="0" fontId="6" fillId="49" borderId="167" xfId="82" applyFont="1" applyFill="1" applyBorder="1" applyAlignment="1">
      <alignment horizontal="left" vertical="center" wrapText="1"/>
    </xf>
    <xf numFmtId="0" fontId="6" fillId="49" borderId="168" xfId="82" applyFont="1" applyFill="1" applyBorder="1" applyAlignment="1">
      <alignment horizontal="left" vertical="center" wrapText="1"/>
    </xf>
    <xf numFmtId="0" fontId="6" fillId="49" borderId="169" xfId="82" applyFont="1" applyFill="1" applyBorder="1" applyAlignment="1">
      <alignment horizontal="left" vertical="center" wrapText="1"/>
    </xf>
    <xf numFmtId="0" fontId="6" fillId="49" borderId="170" xfId="82" applyFont="1" applyFill="1" applyBorder="1" applyAlignment="1">
      <alignment horizontal="left" vertical="center" wrapText="1"/>
    </xf>
    <xf numFmtId="0" fontId="6" fillId="49" borderId="171" xfId="82" applyFont="1" applyFill="1" applyBorder="1" applyAlignment="1">
      <alignment horizontal="left" vertical="center" wrapText="1"/>
    </xf>
    <xf numFmtId="0" fontId="5" fillId="0" borderId="64" xfId="0" applyFont="1" applyBorder="1" applyAlignment="1">
      <alignment horizontal="center" vertical="center" wrapText="1"/>
    </xf>
    <xf numFmtId="0" fontId="6" fillId="49" borderId="174" xfId="0" applyFont="1" applyFill="1" applyBorder="1" applyAlignment="1">
      <alignment horizontal="left" vertical="center" wrapText="1"/>
    </xf>
    <xf numFmtId="0" fontId="6" fillId="49" borderId="175" xfId="0" applyFont="1" applyFill="1" applyBorder="1" applyAlignment="1">
      <alignment horizontal="left" vertical="center" wrapText="1"/>
    </xf>
    <xf numFmtId="0" fontId="6" fillId="49" borderId="176" xfId="0" applyFont="1" applyFill="1" applyBorder="1" applyAlignment="1">
      <alignment horizontal="left" vertical="center" wrapText="1"/>
    </xf>
    <xf numFmtId="0" fontId="6" fillId="49" borderId="156" xfId="82" applyFont="1" applyFill="1" applyBorder="1" applyAlignment="1">
      <alignment horizontal="left" vertical="center" wrapText="1"/>
    </xf>
    <xf numFmtId="0" fontId="6" fillId="49" borderId="172" xfId="82" applyFont="1" applyFill="1" applyBorder="1" applyAlignment="1">
      <alignment horizontal="left" vertical="center" wrapText="1"/>
    </xf>
    <xf numFmtId="0" fontId="6" fillId="49" borderId="157" xfId="82" applyFont="1" applyFill="1" applyBorder="1" applyAlignment="1">
      <alignment horizontal="left" vertical="center" wrapText="1"/>
    </xf>
    <xf numFmtId="0" fontId="6" fillId="49" borderId="173" xfId="82" applyFont="1" applyFill="1" applyBorder="1" applyAlignment="1">
      <alignment horizontal="left" vertical="center" wrapText="1"/>
    </xf>
    <xf numFmtId="0" fontId="6" fillId="49" borderId="180" xfId="82" applyFont="1" applyFill="1" applyBorder="1" applyAlignment="1">
      <alignment horizontal="left" vertical="center" wrapText="1"/>
    </xf>
    <xf numFmtId="0" fontId="6" fillId="49" borderId="181" xfId="82" applyFont="1" applyFill="1" applyBorder="1" applyAlignment="1">
      <alignment horizontal="left" vertical="center" wrapText="1"/>
    </xf>
    <xf numFmtId="0" fontId="6" fillId="0" borderId="174" xfId="82" applyFont="1" applyFill="1" applyBorder="1" applyAlignment="1">
      <alignment horizontal="left" vertical="center" wrapText="1"/>
    </xf>
    <xf numFmtId="0" fontId="6" fillId="0" borderId="175" xfId="82" applyFont="1" applyFill="1" applyBorder="1" applyAlignment="1">
      <alignment horizontal="left" vertical="center"/>
    </xf>
    <xf numFmtId="0" fontId="6" fillId="0" borderId="176" xfId="82" applyFont="1" applyFill="1" applyBorder="1" applyAlignment="1">
      <alignment horizontal="left" vertical="center"/>
    </xf>
    <xf numFmtId="0" fontId="6" fillId="49" borderId="174" xfId="82" applyFont="1" applyFill="1" applyBorder="1" applyAlignment="1">
      <alignment horizontal="left" vertical="center" wrapText="1"/>
    </xf>
    <xf numFmtId="0" fontId="6" fillId="49" borderId="175" xfId="82" applyFont="1" applyFill="1" applyBorder="1" applyAlignment="1">
      <alignment horizontal="left" vertical="center" wrapText="1"/>
    </xf>
    <xf numFmtId="0" fontId="6" fillId="49" borderId="176" xfId="82" applyFont="1" applyFill="1" applyBorder="1" applyAlignment="1">
      <alignment horizontal="left" vertical="center" wrapText="1"/>
    </xf>
    <xf numFmtId="0" fontId="6" fillId="0" borderId="175" xfId="82" applyFont="1" applyBorder="1" applyAlignment="1">
      <alignment horizontal="left" vertical="center"/>
    </xf>
    <xf numFmtId="0" fontId="6" fillId="0" borderId="176" xfId="82" applyFont="1" applyBorder="1" applyAlignment="1">
      <alignment horizontal="left" vertical="center"/>
    </xf>
    <xf numFmtId="0" fontId="6" fillId="49" borderId="175" xfId="82" applyFont="1" applyFill="1" applyBorder="1" applyAlignment="1">
      <alignment horizontal="left" vertical="center"/>
    </xf>
    <xf numFmtId="0" fontId="6" fillId="49" borderId="176" xfId="82" applyFont="1" applyFill="1" applyBorder="1" applyAlignment="1">
      <alignment horizontal="left" vertical="center"/>
    </xf>
    <xf numFmtId="0" fontId="6" fillId="0" borderId="45" xfId="0" applyFont="1" applyBorder="1" applyAlignment="1">
      <alignment horizontal="left" vertical="center" wrapText="1"/>
    </xf>
    <xf numFmtId="0" fontId="6" fillId="0" borderId="57" xfId="0" applyFont="1" applyBorder="1" applyAlignment="1">
      <alignment horizontal="left" vertical="center" wrapText="1"/>
    </xf>
    <xf numFmtId="0" fontId="6" fillId="0" borderId="72" xfId="0" applyFont="1" applyBorder="1" applyAlignment="1">
      <alignment horizontal="left" vertical="center" wrapText="1"/>
    </xf>
    <xf numFmtId="0" fontId="72" fillId="0" borderId="0" xfId="82" applyFont="1" applyAlignment="1">
      <alignment vertical="center" wrapText="1"/>
    </xf>
    <xf numFmtId="0" fontId="73" fillId="0" borderId="0" xfId="0" applyFont="1" applyAlignment="1">
      <alignment vertical="center" wrapText="1"/>
    </xf>
    <xf numFmtId="0" fontId="56" fillId="49" borderId="154" xfId="82" applyFont="1" applyFill="1" applyBorder="1" applyAlignment="1">
      <alignment horizontal="left" vertical="top" wrapText="1"/>
    </xf>
    <xf numFmtId="0" fontId="64" fillId="0" borderId="148" xfId="0" applyFont="1" applyBorder="1" applyAlignment="1">
      <alignment horizontal="left" vertical="top" wrapText="1"/>
    </xf>
    <xf numFmtId="0" fontId="64" fillId="0" borderId="155" xfId="0" applyFont="1" applyBorder="1" applyAlignment="1">
      <alignment horizontal="left" vertical="top" wrapText="1"/>
    </xf>
    <xf numFmtId="0" fontId="56" fillId="49" borderId="154" xfId="82" applyFont="1" applyFill="1" applyBorder="1" applyAlignment="1">
      <alignment vertical="center" wrapText="1"/>
    </xf>
    <xf numFmtId="0" fontId="56" fillId="49" borderId="148" xfId="82" applyFont="1" applyFill="1" applyBorder="1" applyAlignment="1">
      <alignment vertical="center" wrapText="1"/>
    </xf>
    <xf numFmtId="0" fontId="56" fillId="49" borderId="155" xfId="82" applyFont="1" applyFill="1" applyBorder="1" applyAlignment="1">
      <alignment vertical="center" wrapText="1"/>
    </xf>
    <xf numFmtId="0" fontId="56" fillId="49" borderId="18" xfId="82" applyFont="1" applyFill="1" applyBorder="1" applyAlignment="1">
      <alignment vertical="center" wrapText="1"/>
    </xf>
    <xf numFmtId="0" fontId="56" fillId="49" borderId="44" xfId="82" applyFont="1" applyFill="1" applyBorder="1" applyAlignment="1">
      <alignment vertical="center" wrapText="1"/>
    </xf>
    <xf numFmtId="0" fontId="56" fillId="49" borderId="75" xfId="82" applyFont="1" applyFill="1" applyBorder="1" applyAlignment="1">
      <alignment vertical="center" wrapText="1"/>
    </xf>
    <xf numFmtId="0" fontId="56" fillId="49" borderId="18" xfId="82" applyFont="1" applyFill="1" applyBorder="1" applyAlignment="1">
      <alignment horizontal="left" vertical="center" wrapText="1"/>
    </xf>
    <xf numFmtId="0" fontId="56" fillId="49" borderId="44" xfId="82" applyFont="1" applyFill="1" applyBorder="1" applyAlignment="1">
      <alignment horizontal="left" vertical="center" wrapText="1"/>
    </xf>
    <xf numFmtId="0" fontId="56" fillId="49" borderId="75" xfId="82" applyFont="1" applyFill="1" applyBorder="1" applyAlignment="1">
      <alignment horizontal="left" vertical="center" wrapText="1"/>
    </xf>
    <xf numFmtId="0" fontId="56" fillId="49" borderId="148" xfId="82" applyFont="1" applyFill="1" applyBorder="1" applyAlignment="1">
      <alignment horizontal="left" vertical="center" wrapText="1"/>
    </xf>
    <xf numFmtId="0" fontId="56" fillId="49" borderId="155" xfId="82" applyFont="1" applyFill="1" applyBorder="1" applyAlignment="1">
      <alignment horizontal="left" vertical="center" wrapText="1"/>
    </xf>
    <xf numFmtId="0" fontId="56" fillId="49" borderId="154" xfId="82" applyFont="1" applyFill="1" applyBorder="1" applyAlignment="1">
      <alignment horizontal="left" vertical="center" wrapText="1"/>
    </xf>
    <xf numFmtId="0" fontId="0" fillId="0" borderId="148" xfId="0" applyBorder="1" applyAlignment="1">
      <alignment horizontal="left" vertical="center" wrapText="1"/>
    </xf>
    <xf numFmtId="0" fontId="0" fillId="0" borderId="155" xfId="0" applyBorder="1" applyAlignment="1">
      <alignment horizontal="left" vertical="center" wrapText="1"/>
    </xf>
    <xf numFmtId="0" fontId="56" fillId="0" borderId="18" xfId="82" applyFont="1" applyFill="1" applyBorder="1" applyAlignment="1">
      <alignment horizontal="left" vertical="center" wrapText="1"/>
    </xf>
    <xf numFmtId="0" fontId="56" fillId="0" borderId="44" xfId="82" applyFont="1" applyFill="1" applyBorder="1" applyAlignment="1">
      <alignment horizontal="left" vertical="center" wrapText="1"/>
    </xf>
    <xf numFmtId="0" fontId="56" fillId="0" borderId="75" xfId="82" applyFont="1" applyFill="1" applyBorder="1" applyAlignment="1">
      <alignment horizontal="left" vertical="center" wrapText="1"/>
    </xf>
    <xf numFmtId="0" fontId="56" fillId="0" borderId="17" xfId="82" applyFont="1" applyFill="1" applyBorder="1" applyAlignment="1">
      <alignment horizontal="left" vertical="center" wrapText="1"/>
    </xf>
    <xf numFmtId="0" fontId="56" fillId="0" borderId="19" xfId="82" applyFont="1" applyFill="1" applyBorder="1" applyAlignment="1">
      <alignment horizontal="left" vertical="center" wrapText="1"/>
    </xf>
    <xf numFmtId="0" fontId="56" fillId="0" borderId="96" xfId="82" applyFont="1" applyFill="1" applyBorder="1" applyAlignment="1">
      <alignment horizontal="left" vertical="center" wrapText="1"/>
    </xf>
    <xf numFmtId="0" fontId="56" fillId="0" borderId="17" xfId="82" applyFont="1" applyFill="1" applyBorder="1" applyAlignment="1">
      <alignment horizontal="left" vertical="top" wrapText="1"/>
    </xf>
    <xf numFmtId="0" fontId="56" fillId="0" borderId="19" xfId="82" applyFont="1" applyFill="1" applyBorder="1" applyAlignment="1">
      <alignment horizontal="left" vertical="top" wrapText="1"/>
    </xf>
    <xf numFmtId="0" fontId="56" fillId="0" borderId="96" xfId="82" applyFont="1" applyFill="1" applyBorder="1" applyAlignment="1">
      <alignment horizontal="left" vertical="top" wrapText="1"/>
    </xf>
    <xf numFmtId="0" fontId="56" fillId="0" borderId="18" xfId="82" applyFont="1" applyFill="1" applyBorder="1" applyAlignment="1">
      <alignment horizontal="left" vertical="top" wrapText="1"/>
    </xf>
    <xf numFmtId="0" fontId="56" fillId="0" borderId="44" xfId="82" applyFont="1" applyFill="1" applyBorder="1" applyAlignment="1">
      <alignment horizontal="left" vertical="top" wrapText="1"/>
    </xf>
    <xf numFmtId="0" fontId="56" fillId="0" borderId="75" xfId="82" applyFont="1" applyFill="1" applyBorder="1" applyAlignment="1">
      <alignment horizontal="left" vertical="top" wrapText="1"/>
    </xf>
    <xf numFmtId="0" fontId="72" fillId="49" borderId="0" xfId="82" applyFont="1" applyFill="1" applyAlignment="1">
      <alignment vertical="center" wrapText="1"/>
    </xf>
    <xf numFmtId="0" fontId="73" fillId="49" borderId="0" xfId="0" applyFont="1" applyFill="1" applyAlignment="1">
      <alignment vertical="center" wrapText="1"/>
    </xf>
    <xf numFmtId="0" fontId="52" fillId="0" borderId="17" xfId="82" applyFont="1" applyFill="1" applyBorder="1" applyAlignment="1">
      <alignment horizontal="left" vertical="center" wrapText="1"/>
    </xf>
    <xf numFmtId="0" fontId="52" fillId="0" borderId="19" xfId="82" applyFont="1" applyFill="1" applyBorder="1" applyAlignment="1">
      <alignment horizontal="left" vertical="center" wrapText="1"/>
    </xf>
    <xf numFmtId="0" fontId="52" fillId="0" borderId="96" xfId="82" applyFont="1" applyFill="1" applyBorder="1" applyAlignment="1">
      <alignment horizontal="left" vertical="center" wrapText="1"/>
    </xf>
    <xf numFmtId="0" fontId="52" fillId="0" borderId="18" xfId="82" applyFont="1" applyFill="1" applyBorder="1" applyAlignment="1">
      <alignment horizontal="left" vertical="center" wrapText="1"/>
    </xf>
    <xf numFmtId="0" fontId="52" fillId="0" borderId="44" xfId="82" applyFont="1" applyFill="1" applyBorder="1" applyAlignment="1">
      <alignment horizontal="left" vertical="center" wrapText="1"/>
    </xf>
    <xf numFmtId="0" fontId="52" fillId="0" borderId="75" xfId="82" applyFont="1" applyFill="1" applyBorder="1" applyAlignment="1">
      <alignment horizontal="left" vertical="center" wrapText="1"/>
    </xf>
    <xf numFmtId="0" fontId="52" fillId="0" borderId="64" xfId="82" applyFont="1" applyFill="1" applyBorder="1" applyAlignment="1">
      <alignment horizontal="left" vertical="center" wrapText="1"/>
    </xf>
    <xf numFmtId="0" fontId="52" fillId="0" borderId="0" xfId="82" applyFont="1" applyFill="1" applyBorder="1" applyAlignment="1">
      <alignment horizontal="left" vertical="center" wrapText="1"/>
    </xf>
    <xf numFmtId="0" fontId="52" fillId="0" borderId="93" xfId="82" applyFont="1" applyFill="1" applyBorder="1" applyAlignment="1">
      <alignment horizontal="left" vertical="center" wrapText="1"/>
    </xf>
    <xf numFmtId="0" fontId="2" fillId="0" borderId="148" xfId="0" applyFont="1" applyBorder="1" applyAlignment="1">
      <alignment wrapText="1"/>
    </xf>
    <xf numFmtId="0" fontId="2" fillId="0" borderId="155" xfId="0" applyFont="1" applyBorder="1" applyAlignment="1">
      <alignment wrapText="1"/>
    </xf>
    <xf numFmtId="0" fontId="6" fillId="0" borderId="154" xfId="0" applyFont="1" applyBorder="1" applyAlignment="1">
      <alignment wrapText="1"/>
    </xf>
    <xf numFmtId="0" fontId="6" fillId="0" borderId="148" xfId="0" applyFont="1" applyBorder="1" applyAlignment="1">
      <alignment wrapText="1"/>
    </xf>
    <xf numFmtId="0" fontId="6" fillId="0" borderId="155" xfId="0" applyFont="1" applyBorder="1" applyAlignment="1">
      <alignment wrapText="1"/>
    </xf>
    <xf numFmtId="3" fontId="2" fillId="0" borderId="15" xfId="0" applyNumberFormat="1" applyFont="1" applyFill="1" applyBorder="1" applyAlignment="1">
      <alignment horizontal="center" vertical="top" wrapText="1"/>
    </xf>
    <xf numFmtId="3" fontId="29" fillId="0" borderId="16" xfId="0" applyNumberFormat="1" applyFont="1" applyFill="1" applyBorder="1" applyAlignment="1">
      <alignment horizontal="center" vertical="top" wrapText="1"/>
    </xf>
    <xf numFmtId="0" fontId="6" fillId="0" borderId="143" xfId="82" applyFont="1" applyFill="1" applyBorder="1" applyAlignment="1">
      <alignment horizontal="left" vertical="top" wrapText="1"/>
    </xf>
    <xf numFmtId="0" fontId="6" fillId="0" borderId="144" xfId="82" applyFont="1" applyFill="1" applyBorder="1" applyAlignment="1">
      <alignment horizontal="left" vertical="top" wrapText="1"/>
    </xf>
    <xf numFmtId="0" fontId="6" fillId="0" borderId="145" xfId="82" applyFont="1" applyFill="1" applyBorder="1" applyAlignment="1">
      <alignment horizontal="left" vertical="top" wrapText="1"/>
    </xf>
    <xf numFmtId="0" fontId="6" fillId="0" borderId="17" xfId="82" applyFont="1" applyFill="1" applyBorder="1" applyAlignment="1">
      <alignment horizontal="left" vertical="top" wrapText="1"/>
    </xf>
    <xf numFmtId="0" fontId="6" fillId="0" borderId="19" xfId="82" applyFont="1" applyFill="1" applyBorder="1" applyAlignment="1">
      <alignment horizontal="left" vertical="top" wrapText="1"/>
    </xf>
    <xf numFmtId="0" fontId="6" fillId="0" borderId="96" xfId="82" applyFont="1" applyFill="1" applyBorder="1" applyAlignment="1">
      <alignment horizontal="left" vertical="top" wrapText="1"/>
    </xf>
    <xf numFmtId="0" fontId="6" fillId="49" borderId="18" xfId="82" applyFont="1" applyFill="1" applyBorder="1" applyAlignment="1">
      <alignment horizontal="left" vertical="top" wrapText="1"/>
    </xf>
    <xf numFmtId="0" fontId="6" fillId="49" borderId="44" xfId="82" applyFont="1" applyFill="1" applyBorder="1" applyAlignment="1">
      <alignment horizontal="left" vertical="top" wrapText="1"/>
    </xf>
    <xf numFmtId="0" fontId="6" fillId="49" borderId="75" xfId="82" applyFont="1" applyFill="1" applyBorder="1" applyAlignment="1">
      <alignment horizontal="left" vertical="top" wrapText="1"/>
    </xf>
    <xf numFmtId="0" fontId="6" fillId="0" borderId="166" xfId="82" applyFont="1" applyFill="1" applyBorder="1" applyAlignment="1">
      <alignment horizontal="left" vertical="top" wrapText="1"/>
    </xf>
    <xf numFmtId="0" fontId="6" fillId="0" borderId="167" xfId="82" applyFont="1" applyFill="1" applyBorder="1" applyAlignment="1">
      <alignment horizontal="left" vertical="top" wrapText="1"/>
    </xf>
    <xf numFmtId="0" fontId="6" fillId="0" borderId="168" xfId="82" applyFont="1" applyFill="1" applyBorder="1" applyAlignment="1">
      <alignment horizontal="left" vertical="top" wrapText="1"/>
    </xf>
    <xf numFmtId="0" fontId="119" fillId="0" borderId="167" xfId="0" applyFont="1" applyFill="1" applyBorder="1"/>
    <xf numFmtId="0" fontId="119" fillId="0" borderId="168" xfId="0" applyFont="1" applyFill="1" applyBorder="1"/>
    <xf numFmtId="0" fontId="6" fillId="0" borderId="154" xfId="0" applyFont="1" applyFill="1" applyBorder="1" applyAlignment="1">
      <alignment horizontal="left" vertical="top" wrapText="1"/>
    </xf>
    <xf numFmtId="0" fontId="6" fillId="0" borderId="148" xfId="0" applyFont="1" applyFill="1" applyBorder="1" applyAlignment="1">
      <alignment horizontal="left" vertical="top" wrapText="1"/>
    </xf>
    <xf numFmtId="0" fontId="6" fillId="0" borderId="155" xfId="0" applyFont="1" applyFill="1" applyBorder="1" applyAlignment="1">
      <alignment horizontal="left" vertical="top" wrapText="1"/>
    </xf>
    <xf numFmtId="0" fontId="5" fillId="0" borderId="0" xfId="82" applyFont="1" applyFill="1" applyBorder="1" applyAlignment="1">
      <alignment horizontal="left" vertical="center" wrapText="1"/>
    </xf>
    <xf numFmtId="0" fontId="6" fillId="0" borderId="154" xfId="81" applyFont="1" applyFill="1" applyBorder="1" applyAlignment="1">
      <alignment horizontal="left" vertical="top" wrapText="1"/>
    </xf>
    <xf numFmtId="0" fontId="6" fillId="0" borderId="148" xfId="81" applyFont="1" applyFill="1" applyBorder="1" applyAlignment="1">
      <alignment horizontal="left" vertical="top" wrapText="1"/>
    </xf>
    <xf numFmtId="0" fontId="6" fillId="0" borderId="155" xfId="81" applyFont="1" applyFill="1" applyBorder="1" applyAlignment="1">
      <alignment horizontal="left" vertical="top" wrapText="1"/>
    </xf>
    <xf numFmtId="0" fontId="6" fillId="49" borderId="154" xfId="81" applyFont="1" applyFill="1" applyBorder="1" applyAlignment="1">
      <alignment horizontal="left" vertical="top" wrapText="1"/>
    </xf>
    <xf numFmtId="0" fontId="6" fillId="49" borderId="148" xfId="81" applyFont="1" applyFill="1" applyBorder="1" applyAlignment="1">
      <alignment horizontal="left" vertical="top" wrapText="1"/>
    </xf>
    <xf numFmtId="0" fontId="6" fillId="49" borderId="155" xfId="81" applyFont="1" applyFill="1" applyBorder="1" applyAlignment="1">
      <alignment horizontal="left" vertical="top" wrapText="1"/>
    </xf>
    <xf numFmtId="0" fontId="6" fillId="0" borderId="154" xfId="81" applyFont="1" applyFill="1" applyBorder="1" applyAlignment="1">
      <alignment horizontal="left" vertical="center" wrapText="1"/>
    </xf>
    <xf numFmtId="0" fontId="6" fillId="0" borderId="148" xfId="81" applyFont="1" applyFill="1" applyBorder="1" applyAlignment="1">
      <alignment horizontal="left" vertical="center" wrapText="1"/>
    </xf>
    <xf numFmtId="0" fontId="6" fillId="0" borderId="155" xfId="81" applyFont="1" applyFill="1" applyBorder="1" applyAlignment="1">
      <alignment horizontal="left" vertical="center" wrapText="1"/>
    </xf>
    <xf numFmtId="0" fontId="106" fillId="0" borderId="154" xfId="81" applyFont="1" applyFill="1" applyBorder="1" applyAlignment="1">
      <alignment horizontal="left" vertical="top" wrapText="1"/>
    </xf>
    <xf numFmtId="0" fontId="106" fillId="0" borderId="148" xfId="81" applyFont="1" applyFill="1" applyBorder="1" applyAlignment="1">
      <alignment horizontal="left" vertical="top" wrapText="1"/>
    </xf>
    <xf numFmtId="0" fontId="106" fillId="0" borderId="155" xfId="81" applyFont="1" applyFill="1" applyBorder="1" applyAlignment="1">
      <alignment horizontal="left" vertical="top" wrapText="1"/>
    </xf>
    <xf numFmtId="0" fontId="2" fillId="0" borderId="15" xfId="57" applyFont="1" applyFill="1" applyBorder="1" applyAlignment="1">
      <alignment horizontal="center" vertical="top" wrapText="1"/>
    </xf>
    <xf numFmtId="0" fontId="2" fillId="0" borderId="16" xfId="57" applyFont="1" applyFill="1" applyBorder="1" applyAlignment="1">
      <alignment horizontal="center" vertical="top" wrapText="1"/>
    </xf>
    <xf numFmtId="0" fontId="0" fillId="0" borderId="148" xfId="0" applyFill="1" applyBorder="1"/>
    <xf numFmtId="0" fontId="0" fillId="0" borderId="155" xfId="0" applyFill="1" applyBorder="1"/>
    <xf numFmtId="0" fontId="116" fillId="0" borderId="148" xfId="82" applyFont="1" applyFill="1" applyBorder="1" applyAlignment="1">
      <alignment horizontal="left" vertical="top" wrapText="1"/>
    </xf>
    <xf numFmtId="0" fontId="116" fillId="0" borderId="155" xfId="82" applyFont="1" applyFill="1" applyBorder="1" applyAlignment="1">
      <alignment horizontal="left" vertical="top" wrapText="1"/>
    </xf>
    <xf numFmtId="0" fontId="6" fillId="0" borderId="174" xfId="82" applyFont="1" applyBorder="1" applyAlignment="1">
      <alignment horizontal="left" vertical="top" wrapText="1"/>
    </xf>
    <xf numFmtId="0" fontId="2" fillId="0" borderId="175" xfId="0" applyFont="1" applyBorder="1"/>
    <xf numFmtId="0" fontId="2" fillId="0" borderId="176" xfId="0" applyFont="1" applyBorder="1"/>
    <xf numFmtId="0" fontId="6" fillId="0" borderId="174" xfId="0" applyFont="1" applyBorder="1"/>
    <xf numFmtId="0" fontId="6" fillId="0" borderId="175" xfId="0" applyFont="1" applyBorder="1"/>
    <xf numFmtId="0" fontId="6" fillId="0" borderId="176" xfId="0" applyFont="1" applyBorder="1"/>
    <xf numFmtId="0" fontId="5" fillId="0" borderId="0" xfId="0" applyFont="1"/>
    <xf numFmtId="0" fontId="61" fillId="0" borderId="174" xfId="82" applyFont="1" applyBorder="1" applyAlignment="1">
      <alignment horizontal="left" vertical="top" wrapText="1"/>
    </xf>
    <xf numFmtId="0" fontId="6" fillId="0" borderId="174" xfId="0" applyFont="1" applyBorder="1" applyAlignment="1">
      <alignment wrapText="1"/>
    </xf>
    <xf numFmtId="0" fontId="6" fillId="0" borderId="175" xfId="0" applyFont="1" applyBorder="1" applyAlignment="1">
      <alignment wrapText="1"/>
    </xf>
    <xf numFmtId="0" fontId="6" fillId="0" borderId="176" xfId="0" applyFont="1" applyBorder="1" applyAlignment="1">
      <alignment wrapText="1"/>
    </xf>
    <xf numFmtId="0" fontId="6" fillId="0" borderId="174" xfId="82" applyFont="1" applyFill="1" applyBorder="1" applyAlignment="1">
      <alignment horizontal="left" vertical="top" wrapText="1"/>
    </xf>
    <xf numFmtId="0" fontId="2" fillId="0" borderId="16" xfId="0" applyFont="1" applyFill="1" applyBorder="1" applyAlignment="1">
      <alignment horizontal="center" vertical="top" wrapText="1"/>
    </xf>
    <xf numFmtId="0" fontId="5" fillId="0" borderId="179" xfId="57" applyFont="1" applyBorder="1" applyAlignment="1">
      <alignment horizontal="center" vertical="top" wrapText="1"/>
    </xf>
    <xf numFmtId="164" fontId="6" fillId="0" borderId="169" xfId="80" applyNumberFormat="1" applyFont="1" applyFill="1" applyBorder="1" applyAlignment="1">
      <alignment horizontal="left" vertical="top" wrapText="1"/>
    </xf>
    <xf numFmtId="164" fontId="6" fillId="0" borderId="170" xfId="80" applyNumberFormat="1" applyFont="1" applyFill="1" applyBorder="1" applyAlignment="1">
      <alignment horizontal="left" vertical="top" wrapText="1"/>
    </xf>
    <xf numFmtId="164" fontId="6" fillId="0" borderId="171" xfId="80" applyNumberFormat="1" applyFont="1" applyFill="1" applyBorder="1" applyAlignment="1">
      <alignment horizontal="left" vertical="top" wrapText="1"/>
    </xf>
    <xf numFmtId="164" fontId="6" fillId="49" borderId="169" xfId="80" applyNumberFormat="1" applyFont="1" applyFill="1" applyBorder="1" applyAlignment="1">
      <alignment horizontal="left" vertical="top" wrapText="1"/>
    </xf>
    <xf numFmtId="164" fontId="6" fillId="49" borderId="170" xfId="80" applyNumberFormat="1" applyFont="1" applyFill="1" applyBorder="1" applyAlignment="1">
      <alignment horizontal="left" vertical="top" wrapText="1"/>
    </xf>
    <xf numFmtId="164" fontId="6" fillId="49" borderId="171" xfId="80" applyNumberFormat="1" applyFont="1" applyFill="1" applyBorder="1" applyAlignment="1">
      <alignment horizontal="left" vertical="top" wrapText="1"/>
    </xf>
    <xf numFmtId="0" fontId="120" fillId="49" borderId="45" xfId="0" applyFont="1" applyFill="1" applyBorder="1" applyAlignment="1">
      <alignment wrapText="1"/>
    </xf>
    <xf numFmtId="0" fontId="119" fillId="49" borderId="57" xfId="0" applyFont="1" applyFill="1" applyBorder="1" applyAlignment="1">
      <alignment wrapText="1"/>
    </xf>
    <xf numFmtId="0" fontId="119" fillId="49" borderId="72" xfId="0" applyFont="1" applyFill="1" applyBorder="1" applyAlignment="1">
      <alignment wrapText="1"/>
    </xf>
    <xf numFmtId="0" fontId="6" fillId="49" borderId="169" xfId="82" applyFont="1" applyFill="1" applyBorder="1" applyAlignment="1">
      <alignment horizontal="left" wrapText="1"/>
    </xf>
    <xf numFmtId="0" fontId="6" fillId="49" borderId="170" xfId="82" applyFont="1" applyFill="1" applyBorder="1" applyAlignment="1">
      <alignment horizontal="left" wrapText="1"/>
    </xf>
    <xf numFmtId="0" fontId="6" fillId="49" borderId="171" xfId="82" applyFont="1" applyFill="1" applyBorder="1" applyAlignment="1">
      <alignment horizontal="left" wrapText="1"/>
    </xf>
    <xf numFmtId="0" fontId="6" fillId="0" borderId="174" xfId="0" applyFont="1" applyBorder="1" applyAlignment="1">
      <alignment horizontal="left" wrapText="1"/>
    </xf>
    <xf numFmtId="0" fontId="6" fillId="0" borderId="175" xfId="0" applyFont="1" applyBorder="1" applyAlignment="1">
      <alignment horizontal="left" wrapText="1"/>
    </xf>
    <xf numFmtId="0" fontId="6" fillId="0" borderId="176" xfId="0" applyFont="1" applyBorder="1" applyAlignment="1">
      <alignment horizontal="left" wrapText="1"/>
    </xf>
    <xf numFmtId="0" fontId="119" fillId="49" borderId="170" xfId="0" applyFont="1" applyFill="1" applyBorder="1" applyAlignment="1">
      <alignment horizontal="left" vertical="top" wrapText="1"/>
    </xf>
    <xf numFmtId="0" fontId="119" fillId="49" borderId="171" xfId="0" applyFont="1" applyFill="1" applyBorder="1" applyAlignment="1">
      <alignment horizontal="left" vertical="top" wrapText="1"/>
    </xf>
    <xf numFmtId="0" fontId="6" fillId="49" borderId="174" xfId="82" applyFont="1" applyFill="1" applyBorder="1" applyAlignment="1">
      <alignment horizontal="left" vertical="top" wrapText="1"/>
    </xf>
    <xf numFmtId="0" fontId="6" fillId="49" borderId="188" xfId="82" applyFont="1" applyFill="1" applyBorder="1" applyAlignment="1">
      <alignment horizontal="left" vertical="top" wrapText="1"/>
    </xf>
    <xf numFmtId="0" fontId="6" fillId="49" borderId="189" xfId="82" applyFont="1" applyFill="1" applyBorder="1" applyAlignment="1">
      <alignment horizontal="left" vertical="top" wrapText="1"/>
    </xf>
    <xf numFmtId="164" fontId="6" fillId="0" borderId="18" xfId="80" applyNumberFormat="1" applyFont="1" applyFill="1" applyBorder="1" applyAlignment="1">
      <alignment horizontal="left" vertical="top" wrapText="1"/>
    </xf>
    <xf numFmtId="164" fontId="6" fillId="0" borderId="44" xfId="80" applyNumberFormat="1" applyFont="1" applyFill="1" applyBorder="1" applyAlignment="1">
      <alignment horizontal="left" vertical="top" wrapText="1"/>
    </xf>
    <xf numFmtId="0" fontId="6" fillId="0" borderId="174" xfId="82" applyFont="1" applyBorder="1" applyAlignment="1">
      <alignment horizontal="left" wrapText="1"/>
    </xf>
    <xf numFmtId="0" fontId="6" fillId="0" borderId="188" xfId="82" applyFont="1" applyBorder="1" applyAlignment="1">
      <alignment horizontal="left"/>
    </xf>
    <xf numFmtId="0" fontId="6" fillId="0" borderId="189" xfId="82" applyFont="1" applyBorder="1" applyAlignment="1">
      <alignment horizontal="left"/>
    </xf>
    <xf numFmtId="0" fontId="2" fillId="0" borderId="0" xfId="0" applyFont="1" applyAlignment="1">
      <alignment horizontal="right"/>
    </xf>
    <xf numFmtId="0" fontId="6" fillId="0" borderId="174" xfId="0" applyFont="1" applyBorder="1" applyAlignment="1">
      <alignment horizontal="left" vertical="top" wrapText="1"/>
    </xf>
    <xf numFmtId="0" fontId="6" fillId="0" borderId="188" xfId="0" applyFont="1" applyBorder="1" applyAlignment="1">
      <alignment horizontal="left" vertical="top" wrapText="1"/>
    </xf>
    <xf numFmtId="0" fontId="6" fillId="0" borderId="189" xfId="0" applyFont="1" applyBorder="1" applyAlignment="1">
      <alignment horizontal="left" vertical="top" wrapText="1"/>
    </xf>
    <xf numFmtId="0" fontId="0" fillId="0" borderId="174" xfId="0" applyBorder="1" applyAlignment="1">
      <alignment wrapText="1"/>
    </xf>
    <xf numFmtId="0" fontId="0" fillId="0" borderId="188" xfId="0" applyBorder="1" applyAlignment="1">
      <alignment wrapText="1"/>
    </xf>
    <xf numFmtId="0" fontId="0" fillId="0" borderId="189" xfId="0" applyBorder="1" applyAlignment="1">
      <alignment wrapText="1"/>
    </xf>
    <xf numFmtId="0" fontId="6" fillId="49" borderId="154" xfId="82" applyFont="1" applyFill="1" applyBorder="1" applyAlignment="1">
      <alignment horizontal="left" vertical="center" wrapText="1"/>
    </xf>
    <xf numFmtId="0" fontId="6" fillId="49" borderId="148" xfId="82" applyFont="1" applyFill="1" applyBorder="1" applyAlignment="1">
      <alignment horizontal="left" vertical="center" wrapText="1"/>
    </xf>
    <xf numFmtId="0" fontId="6" fillId="49" borderId="155" xfId="82" applyFont="1" applyFill="1" applyBorder="1" applyAlignment="1">
      <alignment horizontal="left" vertical="center" wrapText="1"/>
    </xf>
    <xf numFmtId="0" fontId="6" fillId="0" borderId="188" xfId="0" applyFont="1" applyBorder="1" applyAlignment="1">
      <alignment wrapText="1"/>
    </xf>
    <xf numFmtId="0" fontId="6" fillId="0" borderId="189" xfId="0" applyFont="1" applyBorder="1" applyAlignment="1">
      <alignment wrapText="1"/>
    </xf>
    <xf numFmtId="0" fontId="6" fillId="0" borderId="154" xfId="0" applyFont="1" applyBorder="1" applyAlignment="1">
      <alignment horizontal="left"/>
    </xf>
    <xf numFmtId="0" fontId="6" fillId="0" borderId="148" xfId="0" applyFont="1" applyBorder="1" applyAlignment="1">
      <alignment horizontal="left"/>
    </xf>
    <xf numFmtId="0" fontId="6" fillId="0" borderId="155" xfId="0" applyFont="1" applyBorder="1" applyAlignment="1">
      <alignment horizontal="left"/>
    </xf>
    <xf numFmtId="164" fontId="6" fillId="0" borderId="174" xfId="0" applyNumberFormat="1" applyFont="1" applyBorder="1" applyAlignment="1">
      <alignment horizontal="left" vertical="top" wrapText="1"/>
    </xf>
    <xf numFmtId="164" fontId="6" fillId="0" borderId="188" xfId="0" applyNumberFormat="1" applyFont="1" applyBorder="1" applyAlignment="1">
      <alignment horizontal="left" vertical="top" wrapText="1"/>
    </xf>
    <xf numFmtId="164" fontId="6" fillId="0" borderId="189" xfId="0" applyNumberFormat="1" applyFont="1" applyBorder="1" applyAlignment="1">
      <alignment horizontal="left" vertical="top" wrapText="1"/>
    </xf>
    <xf numFmtId="0" fontId="6" fillId="0" borderId="188" xfId="0" applyFont="1" applyBorder="1" applyAlignment="1">
      <alignment horizontal="left" wrapText="1"/>
    </xf>
    <xf numFmtId="0" fontId="6" fillId="0" borderId="189" xfId="0" applyFont="1" applyBorder="1" applyAlignment="1">
      <alignment horizontal="left" wrapText="1"/>
    </xf>
    <xf numFmtId="164" fontId="50" fillId="0" borderId="0" xfId="78" applyNumberFormat="1" applyFont="1" applyAlignment="1">
      <alignment horizontal="center" wrapText="1"/>
    </xf>
    <xf numFmtId="164" fontId="1" fillId="0" borderId="0" xfId="78" applyNumberFormat="1" applyFont="1" applyAlignment="1">
      <alignment horizontal="left" wrapText="1"/>
    </xf>
    <xf numFmtId="0" fontId="1" fillId="0" borderId="154" xfId="78" applyFont="1" applyBorder="1" applyAlignment="1">
      <alignment horizontal="center"/>
    </xf>
    <xf numFmtId="0" fontId="1" fillId="0" borderId="148" xfId="78" applyFont="1" applyBorder="1" applyAlignment="1">
      <alignment horizontal="center"/>
    </xf>
    <xf numFmtId="1" fontId="1" fillId="0" borderId="173" xfId="67" applyNumberFormat="1" applyFont="1" applyBorder="1" applyAlignment="1">
      <alignment horizontal="center"/>
    </xf>
    <xf numFmtId="1" fontId="1" fillId="0" borderId="146" xfId="67" applyNumberFormat="1" applyFont="1" applyBorder="1" applyAlignment="1">
      <alignment horizontal="center"/>
    </xf>
    <xf numFmtId="1" fontId="110" fillId="0" borderId="0" xfId="67" applyNumberFormat="1" applyFont="1" applyFill="1" applyAlignment="1">
      <alignment horizontal="justify" wrapText="1"/>
    </xf>
    <xf numFmtId="1" fontId="30" fillId="0" borderId="0" xfId="67" applyNumberFormat="1" applyFont="1" applyBorder="1" applyAlignment="1">
      <alignment horizontal="center" vertical="center" wrapText="1"/>
    </xf>
    <xf numFmtId="3" fontId="1" fillId="0" borderId="0" xfId="67" applyNumberFormat="1" applyFont="1" applyAlignment="1">
      <alignment horizontal="justify" vertical="top" wrapText="1"/>
    </xf>
    <xf numFmtId="0" fontId="2" fillId="0" borderId="0" xfId="76" applyFont="1" applyAlignment="1">
      <alignment horizontal="right"/>
    </xf>
    <xf numFmtId="0" fontId="30" fillId="0" borderId="0" xfId="76" applyFont="1" applyAlignment="1">
      <alignment horizontal="center" vertical="top" wrapText="1"/>
    </xf>
    <xf numFmtId="164" fontId="5" fillId="0" borderId="0" xfId="78" applyNumberFormat="1" applyFont="1" applyAlignment="1">
      <alignment horizontal="left" wrapText="1"/>
    </xf>
    <xf numFmtId="1" fontId="1" fillId="0" borderId="154" xfId="67" applyNumberFormat="1" applyFont="1" applyBorder="1" applyAlignment="1">
      <alignment horizontal="center"/>
    </xf>
    <xf numFmtId="1" fontId="1" fillId="0" borderId="148" xfId="67" applyNumberFormat="1" applyFont="1" applyBorder="1" applyAlignment="1">
      <alignment horizontal="center"/>
    </xf>
    <xf numFmtId="1" fontId="1" fillId="0" borderId="155" xfId="67" applyNumberFormat="1" applyFont="1" applyBorder="1" applyAlignment="1">
      <alignment horizontal="center"/>
    </xf>
    <xf numFmtId="1" fontId="111" fillId="0" borderId="0" xfId="67" applyNumberFormat="1" applyFont="1" applyBorder="1" applyAlignment="1">
      <alignment horizontal="center" vertical="center" wrapText="1"/>
    </xf>
    <xf numFmtId="3" fontId="1" fillId="0" borderId="0" xfId="67" applyNumberFormat="1" applyFont="1" applyAlignment="1">
      <alignment horizontal="left" wrapText="1"/>
    </xf>
    <xf numFmtId="3" fontId="121" fillId="0" borderId="0" xfId="0" applyNumberFormat="1" applyFont="1" applyFill="1" applyAlignment="1">
      <alignment horizontal="left" vertical="center" wrapText="1"/>
    </xf>
    <xf numFmtId="3" fontId="122" fillId="0" borderId="0" xfId="0" applyNumberFormat="1" applyFont="1" applyFill="1" applyAlignment="1">
      <alignment horizontal="left" vertical="center" wrapText="1"/>
    </xf>
  </cellXfs>
  <cellStyles count="149">
    <cellStyle name=" 1" xfId="1"/>
    <cellStyle name="1. izcēlums" xfId="2"/>
    <cellStyle name="2. izcēlums" xfId="3"/>
    <cellStyle name="20% no 1. izcēluma" xfId="4"/>
    <cellStyle name="20% no 2. izcēluma" xfId="5"/>
    <cellStyle name="20% no 3. izcēluma" xfId="6"/>
    <cellStyle name="20% no 4. izcēluma" xfId="7"/>
    <cellStyle name="20% no 5. izcēluma" xfId="8"/>
    <cellStyle name="20% no 6. izcēluma" xfId="9"/>
    <cellStyle name="3. izcēlums " xfId="10"/>
    <cellStyle name="4. izcēlums" xfId="11"/>
    <cellStyle name="40% no 1. izcēluma" xfId="12"/>
    <cellStyle name="40% no 2. izcēluma" xfId="13"/>
    <cellStyle name="40% no 3. izcēluma" xfId="14"/>
    <cellStyle name="40% no 4. izcēluma" xfId="15"/>
    <cellStyle name="40% no 5. izcēluma" xfId="16"/>
    <cellStyle name="40% no 6. izcēluma" xfId="17"/>
    <cellStyle name="5. izcēlums" xfId="18"/>
    <cellStyle name="6. izcēlums" xfId="19"/>
    <cellStyle name="60% no 1. izcēluma" xfId="20"/>
    <cellStyle name="60% no 2. izcēluma" xfId="21"/>
    <cellStyle name="60% no 3. izcēluma" xfId="22"/>
    <cellStyle name="60% no 4. izcēluma" xfId="23"/>
    <cellStyle name="60% no 5. izcēluma" xfId="24"/>
    <cellStyle name="60% no 6. izcēluma" xfId="25"/>
    <cellStyle name="Accent1 - 20%" xfId="26"/>
    <cellStyle name="Accent1 - 40%" xfId="27"/>
    <cellStyle name="Accent1 - 60%" xfId="28"/>
    <cellStyle name="Accent2 - 20%" xfId="29"/>
    <cellStyle name="Accent2 - 40%" xfId="30"/>
    <cellStyle name="Accent2 - 60%" xfId="31"/>
    <cellStyle name="Accent3 - 20%" xfId="32"/>
    <cellStyle name="Accent3 - 40%" xfId="33"/>
    <cellStyle name="Accent3 - 60%" xfId="34"/>
    <cellStyle name="Accent4 - 20%" xfId="35"/>
    <cellStyle name="Accent4 - 40%" xfId="36"/>
    <cellStyle name="Accent4 - 60%" xfId="37"/>
    <cellStyle name="Accent5 - 20%" xfId="38"/>
    <cellStyle name="Accent5 - 40%" xfId="39"/>
    <cellStyle name="Accent5 - 60%" xfId="40"/>
    <cellStyle name="Accent6 - 20%" xfId="41"/>
    <cellStyle name="Accent6 - 40%" xfId="42"/>
    <cellStyle name="Accent6 - 60%" xfId="43"/>
    <cellStyle name="Aprēķināšana" xfId="44"/>
    <cellStyle name="Brīdinājuma teksts" xfId="45"/>
    <cellStyle name="Emphasis 1" xfId="46"/>
    <cellStyle name="Emphasis 2" xfId="47"/>
    <cellStyle name="Emphasis 3" xfId="48"/>
    <cellStyle name="exo" xfId="49"/>
    <cellStyle name="Ievade" xfId="50"/>
    <cellStyle name="Izvade" xfId="51"/>
    <cellStyle name="Koefic." xfId="52"/>
    <cellStyle name="Kopsumma" xfId="53"/>
    <cellStyle name="Labs" xfId="54"/>
    <cellStyle name="Neitrāls" xfId="55"/>
    <cellStyle name="Normal" xfId="0" builtinId="0"/>
    <cellStyle name="Normal 10" xfId="56"/>
    <cellStyle name="Normal 2" xfId="57"/>
    <cellStyle name="Normal 2 2" xfId="58"/>
    <cellStyle name="Normal 3" xfId="59"/>
    <cellStyle name="Normal 3 2" xfId="60"/>
    <cellStyle name="Normal 4" xfId="61"/>
    <cellStyle name="Normal 5" xfId="62"/>
    <cellStyle name="Normal 6" xfId="63"/>
    <cellStyle name="Normal 7" xfId="64"/>
    <cellStyle name="Normal 8" xfId="65"/>
    <cellStyle name="Normal 9" xfId="66"/>
    <cellStyle name="Normal_11-1-Piel" xfId="67"/>
    <cellStyle name="Normal_Dažādi" xfId="68"/>
    <cellStyle name="Normal_ien_pamat2000" xfId="69"/>
    <cellStyle name="Normal_MD_Pielikumi_2000" xfId="70"/>
    <cellStyle name="Normal_Sheet12_iesniegts FM 2003." xfId="71"/>
    <cellStyle name="Normal_Sheet12_iesniegts FM 2003._2las_citi_prieksl_061108" xfId="72"/>
    <cellStyle name="Nosaukums" xfId="73"/>
    <cellStyle name="Parastais 13" xfId="74"/>
    <cellStyle name="Parastais 2" xfId="75"/>
    <cellStyle name="Parastais 3" xfId="76"/>
    <cellStyle name="Parastais_Budzets 2009_ar grozijumiem 011009" xfId="77"/>
    <cellStyle name="Parastais_FMInf_311007" xfId="78"/>
    <cellStyle name="Parastais_FMLikp01_p05_221205_pap_afp_makp" xfId="79"/>
    <cellStyle name="Parastais_FMpiel03_tehn_pal_131008" xfId="80"/>
    <cellStyle name="Parastais_TM_2007groz 2 lasijums (1)" xfId="81"/>
    <cellStyle name="Parastais_TM_2007groz 2 lasijums (1) 2" xfId="82"/>
    <cellStyle name="Parastais_TM_2007groz 2 lasijums (1) 4" xfId="83"/>
    <cellStyle name="Parastais_ZM iesniegtie kopā_311008" xfId="84"/>
    <cellStyle name="Parasts 2" xfId="85"/>
    <cellStyle name="Parasts 3" xfId="86"/>
    <cellStyle name="Parasts 4" xfId="87"/>
    <cellStyle name="Paskaidrojošs teksts" xfId="88"/>
    <cellStyle name="Pārbaudes šūna" xfId="89"/>
    <cellStyle name="Percent 2" xfId="90"/>
    <cellStyle name="Pie??m." xfId="91"/>
    <cellStyle name="Piezīme" xfId="92"/>
    <cellStyle name="Saistītā šūna" xfId="93"/>
    <cellStyle name="SAPBEXaggData" xfId="94"/>
    <cellStyle name="SAPBEXaggDataEmph" xfId="95"/>
    <cellStyle name="SAPBEXaggItem" xfId="96"/>
    <cellStyle name="SAPBEXaggItemX" xfId="97"/>
    <cellStyle name="SAPBEXchaText" xfId="98"/>
    <cellStyle name="SAPBEXexcBad7" xfId="99"/>
    <cellStyle name="SAPBEXexcBad8" xfId="100"/>
    <cellStyle name="SAPBEXexcBad9" xfId="101"/>
    <cellStyle name="SAPBEXexcCritical4" xfId="102"/>
    <cellStyle name="SAPBEXexcCritical5" xfId="103"/>
    <cellStyle name="SAPBEXexcCritical6" xfId="104"/>
    <cellStyle name="SAPBEXexcGood1" xfId="105"/>
    <cellStyle name="SAPBEXexcGood2" xfId="106"/>
    <cellStyle name="SAPBEXexcGood3" xfId="107"/>
    <cellStyle name="SAPBEXfilterDrill" xfId="108"/>
    <cellStyle name="SAPBEXfilterItem" xfId="109"/>
    <cellStyle name="SAPBEXfilterText" xfId="110"/>
    <cellStyle name="SAPBEXformats" xfId="111"/>
    <cellStyle name="SAPBEXheaderItem" xfId="112"/>
    <cellStyle name="SAPBEXheaderText" xfId="113"/>
    <cellStyle name="SAPBEXHLevel0" xfId="114"/>
    <cellStyle name="SAPBEXHLevel0X" xfId="115"/>
    <cellStyle name="SAPBEXHLevel1" xfId="116"/>
    <cellStyle name="SAPBEXHLevel1X" xfId="117"/>
    <cellStyle name="SAPBEXHLevel2" xfId="118"/>
    <cellStyle name="SAPBEXHLevel2X" xfId="119"/>
    <cellStyle name="SAPBEXHLevel3" xfId="120"/>
    <cellStyle name="SAPBEXHLevel3 2" xfId="121"/>
    <cellStyle name="SAPBEXHLevel3X" xfId="122"/>
    <cellStyle name="SAPBEXinputData" xfId="123"/>
    <cellStyle name="SAPBEXresData" xfId="124"/>
    <cellStyle name="SAPBEXresDataEmph" xfId="125"/>
    <cellStyle name="SAPBEXresItem" xfId="126"/>
    <cellStyle name="SAPBEXresItemX" xfId="127"/>
    <cellStyle name="SAPBEXstdData" xfId="128"/>
    <cellStyle name="SAPBEXstdData 2" xfId="129"/>
    <cellStyle name="SAPBEXstdData 2 2" xfId="130"/>
    <cellStyle name="SAPBEXstdData_FM Izdev_samaz_2las_311008_bez vid (2)" xfId="131"/>
    <cellStyle name="SAPBEXstdData_FMpiel03_tehn_pal_131008" xfId="132"/>
    <cellStyle name="SAPBEXstdDataEmph" xfId="133"/>
    <cellStyle name="SAPBEXstdItem" xfId="134"/>
    <cellStyle name="SAPBEXstdItem 2" xfId="135"/>
    <cellStyle name="SAPBEXstdItem_FMpiel03_tehn_pal_131008" xfId="136"/>
    <cellStyle name="SAPBEXstdItemX" xfId="137"/>
    <cellStyle name="SAPBEXtitle" xfId="138"/>
    <cellStyle name="SAPBEXundefined" xfId="139"/>
    <cellStyle name="Sheet Title" xfId="140"/>
    <cellStyle name="Slikts" xfId="141"/>
    <cellStyle name="Stils 1" xfId="142"/>
    <cellStyle name="Style 1" xfId="143"/>
    <cellStyle name="V?st." xfId="144"/>
    <cellStyle name="Virsraksts 1" xfId="145"/>
    <cellStyle name="Virsraksts 2" xfId="146"/>
    <cellStyle name="Virsraksts 3" xfId="147"/>
    <cellStyle name="Virsraksts 4" xfId="14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d-adija/Local%20Settings/Temporary%20Internet%20Files/Content.Outlook/U63RD855/MK_izdev_samaz_2las_2009_31%2010%2008_arES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d-adija/Local%20Settings/Temporary%20Internet%20Files/Content.Outlook/U63RD855/FM%20Izdev_samaz_2las_311008_bez%20vid%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orage\redirect$\Documents%20and%20Settings\bd-adija\Local%20Settings\Temporary%20Internet%20Files\Content.Outlook\U63RD855\MK_izdev_samaz_2las_2009_31%2010%2008_arES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bd-adija/Local%20Settings/Temporary%20Internet%20Files/Content.Outlook/U63RD855/Izdev_samaz_2las_281008%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iveta.freiberga@varam.gov.lv" TargetMode="External"/><Relationship Id="rId1" Type="http://schemas.openxmlformats.org/officeDocument/2006/relationships/hyperlink" Target="mailto:barba.krisjane@varam.gov.lv"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09"/>
  <sheetViews>
    <sheetView zoomScale="67" zoomScaleNormal="67" workbookViewId="0">
      <selection activeCell="F99" sqref="F99"/>
    </sheetView>
  </sheetViews>
  <sheetFormatPr defaultColWidth="9.109375" defaultRowHeight="15.6"/>
  <cols>
    <col min="1" max="1" width="5.109375" style="2864" customWidth="1"/>
    <col min="2" max="2" width="78.44140625" style="320" customWidth="1"/>
    <col min="3" max="3" width="79.33203125" style="2869" customWidth="1"/>
    <col min="4" max="4" width="17.6640625" style="2869" customWidth="1"/>
    <col min="5" max="5" width="9.88671875" style="321" customWidth="1"/>
    <col min="6" max="16384" width="9.109375" style="321"/>
  </cols>
  <sheetData>
    <row r="1" spans="1:7" ht="20.25" customHeight="1">
      <c r="A1" s="6"/>
      <c r="B1" s="3589" t="s">
        <v>47</v>
      </c>
      <c r="C1" s="3589"/>
    </row>
    <row r="2" spans="1:7" ht="16.2">
      <c r="A2" s="317"/>
      <c r="B2" s="3590" t="s">
        <v>109</v>
      </c>
      <c r="C2" s="3590"/>
    </row>
    <row r="3" spans="1:7" ht="21.75" customHeight="1" thickBot="1">
      <c r="A3" s="317"/>
      <c r="B3" s="2863"/>
      <c r="C3" s="2863"/>
    </row>
    <row r="4" spans="1:7">
      <c r="B4" s="318"/>
      <c r="C4" s="2971"/>
      <c r="D4" s="3591" t="s">
        <v>44</v>
      </c>
    </row>
    <row r="5" spans="1:7" ht="16.2" thickBot="1">
      <c r="B5" s="319" t="s">
        <v>147</v>
      </c>
      <c r="C5" s="319" t="s">
        <v>107</v>
      </c>
      <c r="D5" s="3592"/>
    </row>
    <row r="6" spans="1:7">
      <c r="C6" s="2972"/>
    </row>
    <row r="7" spans="1:7" s="2869" customFormat="1" ht="16.2">
      <c r="A7" s="2864"/>
      <c r="B7" s="3443" t="s">
        <v>111</v>
      </c>
      <c r="C7" s="2972"/>
    </row>
    <row r="8" spans="1:7" s="2869" customFormat="1">
      <c r="A8" s="2864"/>
      <c r="B8" s="320"/>
      <c r="C8" s="2972"/>
    </row>
    <row r="9" spans="1:7" s="2869" customFormat="1" ht="16.2" thickBot="1">
      <c r="A9" s="2864"/>
      <c r="B9" s="2867" t="s">
        <v>682</v>
      </c>
      <c r="C9" s="2972"/>
    </row>
    <row r="10" spans="1:7" s="2869" customFormat="1" ht="31.2">
      <c r="A10" s="2864">
        <f>1</f>
        <v>1</v>
      </c>
      <c r="B10" s="3030" t="s">
        <v>1092</v>
      </c>
      <c r="C10" s="3030" t="s">
        <v>1064</v>
      </c>
      <c r="D10" s="3441" t="s">
        <v>232</v>
      </c>
    </row>
    <row r="11" spans="1:7" s="2869" customFormat="1" ht="78">
      <c r="A11" s="2864"/>
      <c r="B11" s="3031" t="s">
        <v>1065</v>
      </c>
      <c r="C11" s="3031" t="s">
        <v>1066</v>
      </c>
      <c r="D11" s="2864" t="s">
        <v>1132</v>
      </c>
      <c r="E11" s="3032"/>
    </row>
    <row r="12" spans="1:7" s="2869" customFormat="1" ht="62.4">
      <c r="A12" s="2864"/>
      <c r="B12" s="3031" t="s">
        <v>1067</v>
      </c>
      <c r="C12" s="3031" t="s">
        <v>1068</v>
      </c>
      <c r="D12" s="3033">
        <f>A26</f>
        <v>4</v>
      </c>
      <c r="E12" s="3032"/>
    </row>
    <row r="13" spans="1:7" s="2869" customFormat="1" ht="54.75" customHeight="1" thickBot="1">
      <c r="A13" s="2864"/>
      <c r="B13" s="3034" t="s">
        <v>1069</v>
      </c>
      <c r="C13" s="3034" t="s">
        <v>1070</v>
      </c>
      <c r="D13" s="3033" t="s">
        <v>834</v>
      </c>
      <c r="E13" s="3032"/>
    </row>
    <row r="14" spans="1:7" s="3032" customFormat="1">
      <c r="A14" s="2973"/>
      <c r="B14" s="2969"/>
      <c r="C14" s="2969"/>
      <c r="D14" s="2969"/>
      <c r="F14" s="2974"/>
      <c r="G14" s="2974"/>
    </row>
    <row r="15" spans="1:7" s="3032" customFormat="1" ht="16.2" thickBot="1">
      <c r="A15" s="2973"/>
      <c r="B15" s="3035" t="s">
        <v>41</v>
      </c>
      <c r="C15" s="2969"/>
      <c r="D15" s="2969"/>
      <c r="F15" s="2974"/>
      <c r="G15" s="2974"/>
    </row>
    <row r="16" spans="1:7" s="2869" customFormat="1" ht="31.2">
      <c r="A16" s="2864">
        <f>A10+1</f>
        <v>2</v>
      </c>
      <c r="B16" s="3030" t="s">
        <v>1092</v>
      </c>
      <c r="C16" s="3030" t="s">
        <v>1071</v>
      </c>
      <c r="D16" s="3441" t="s">
        <v>232</v>
      </c>
    </row>
    <row r="17" spans="1:7" s="2869" customFormat="1" ht="31.2">
      <c r="A17" s="2864"/>
      <c r="B17" s="3031" t="s">
        <v>1072</v>
      </c>
      <c r="C17" s="3031" t="s">
        <v>1073</v>
      </c>
      <c r="D17" s="2864" t="s">
        <v>1132</v>
      </c>
    </row>
    <row r="18" spans="1:7" s="3032" customFormat="1">
      <c r="A18" s="2973"/>
      <c r="B18" s="3031"/>
      <c r="C18" s="3031" t="s">
        <v>1074</v>
      </c>
      <c r="D18" s="3033">
        <f>A26</f>
        <v>4</v>
      </c>
      <c r="E18" s="2974"/>
      <c r="F18" s="2974"/>
      <c r="G18" s="2974"/>
    </row>
    <row r="19" spans="1:7" s="3032" customFormat="1" ht="47.4" thickBot="1">
      <c r="A19" s="2973"/>
      <c r="B19" s="2968"/>
      <c r="C19" s="3034" t="s">
        <v>1075</v>
      </c>
      <c r="D19" s="3033" t="s">
        <v>834</v>
      </c>
      <c r="E19" s="2974"/>
      <c r="F19" s="2974"/>
      <c r="G19" s="2974"/>
    </row>
    <row r="20" spans="1:7" s="3032" customFormat="1">
      <c r="A20" s="2973"/>
      <c r="B20" s="2969"/>
      <c r="C20" s="2969"/>
      <c r="D20" s="2969"/>
      <c r="E20" s="2974"/>
      <c r="F20" s="2974"/>
      <c r="G20" s="2974"/>
    </row>
    <row r="21" spans="1:7" s="3032" customFormat="1" ht="16.2" thickBot="1">
      <c r="A21" s="2973"/>
      <c r="B21" s="3035" t="s">
        <v>27</v>
      </c>
      <c r="D21" s="2969"/>
      <c r="E21" s="2974"/>
      <c r="F21" s="2974"/>
      <c r="G21" s="2974"/>
    </row>
    <row r="22" spans="1:7" s="3032" customFormat="1">
      <c r="A22" s="2973">
        <f>A16+1</f>
        <v>3</v>
      </c>
      <c r="B22" s="3030"/>
      <c r="C22" s="3030" t="s">
        <v>1076</v>
      </c>
      <c r="D22" s="2864" t="s">
        <v>34</v>
      </c>
      <c r="E22" s="2974"/>
      <c r="F22" s="2974"/>
      <c r="G22" s="2974"/>
    </row>
    <row r="23" spans="1:7" s="3032" customFormat="1" ht="16.2" thickBot="1">
      <c r="A23" s="2973"/>
      <c r="B23" s="3034"/>
      <c r="C23" s="3034" t="s">
        <v>1077</v>
      </c>
      <c r="D23" s="2969"/>
      <c r="E23" s="2974"/>
      <c r="F23" s="2974"/>
      <c r="G23" s="2974"/>
    </row>
    <row r="24" spans="1:7" s="3032" customFormat="1">
      <c r="A24" s="2973"/>
      <c r="B24" s="2969"/>
      <c r="C24" s="2969"/>
      <c r="D24" s="2969"/>
      <c r="E24" s="2974"/>
      <c r="F24" s="2974"/>
      <c r="G24" s="2974"/>
    </row>
    <row r="25" spans="1:7" s="3032" customFormat="1" ht="16.2" thickBot="1">
      <c r="A25" s="2973"/>
      <c r="B25" s="3035" t="s">
        <v>27</v>
      </c>
      <c r="C25" s="2969"/>
      <c r="D25" s="2969"/>
      <c r="E25" s="2974"/>
      <c r="F25" s="2974"/>
      <c r="G25" s="2974"/>
    </row>
    <row r="26" spans="1:7" s="3032" customFormat="1" ht="46.8">
      <c r="A26" s="2973">
        <f>A22+1</f>
        <v>4</v>
      </c>
      <c r="B26" s="3030" t="s">
        <v>1092</v>
      </c>
      <c r="C26" s="3030" t="s">
        <v>1093</v>
      </c>
      <c r="D26" s="2864" t="s">
        <v>34</v>
      </c>
      <c r="E26" s="2974"/>
      <c r="F26" s="2974"/>
      <c r="G26" s="2974"/>
    </row>
    <row r="27" spans="1:7" s="3032" customFormat="1" ht="78">
      <c r="A27" s="2973" t="s">
        <v>834</v>
      </c>
      <c r="B27" s="3031" t="s">
        <v>1065</v>
      </c>
      <c r="C27" s="3031" t="s">
        <v>1078</v>
      </c>
      <c r="D27" s="2969"/>
      <c r="E27" s="2974"/>
      <c r="F27" s="2974"/>
      <c r="G27" s="2974"/>
    </row>
    <row r="28" spans="1:7" s="3032" customFormat="1" ht="62.4">
      <c r="A28" s="2973"/>
      <c r="B28" s="3031" t="s">
        <v>1067</v>
      </c>
      <c r="C28" s="3031" t="s">
        <v>1068</v>
      </c>
      <c r="D28" s="2969"/>
      <c r="E28" s="2974"/>
      <c r="F28" s="2974"/>
      <c r="G28" s="2974"/>
    </row>
    <row r="29" spans="1:7" s="3032" customFormat="1" ht="46.8">
      <c r="A29" s="2973"/>
      <c r="B29" s="3031" t="s">
        <v>1069</v>
      </c>
      <c r="C29" s="3031" t="s">
        <v>1079</v>
      </c>
      <c r="D29" s="2969"/>
      <c r="E29" s="2974"/>
      <c r="F29" s="2974"/>
      <c r="G29" s="2974"/>
    </row>
    <row r="30" spans="1:7" s="3032" customFormat="1" ht="31.2">
      <c r="A30" s="2973"/>
      <c r="B30" s="3031" t="s">
        <v>1072</v>
      </c>
      <c r="C30" s="3031" t="s">
        <v>1080</v>
      </c>
      <c r="D30" s="2969"/>
      <c r="E30" s="2974"/>
      <c r="F30" s="2974"/>
      <c r="G30" s="2974"/>
    </row>
    <row r="31" spans="1:7" s="3032" customFormat="1" ht="31.2">
      <c r="A31" s="2973"/>
      <c r="B31" s="3031"/>
      <c r="C31" s="3031" t="s">
        <v>1081</v>
      </c>
      <c r="D31" s="2969"/>
      <c r="E31" s="2974"/>
      <c r="F31" s="2974"/>
      <c r="G31" s="2974"/>
    </row>
    <row r="32" spans="1:7" s="3032" customFormat="1" ht="46.8">
      <c r="A32" s="2973"/>
      <c r="B32" s="3031" t="s">
        <v>1082</v>
      </c>
      <c r="C32" s="3031" t="s">
        <v>1082</v>
      </c>
      <c r="D32" s="2969"/>
      <c r="E32" s="2974"/>
      <c r="F32" s="2974"/>
      <c r="G32" s="2974"/>
    </row>
    <row r="33" spans="1:7" s="3032" customFormat="1" ht="52.5" customHeight="1" thickBot="1">
      <c r="A33" s="2973"/>
      <c r="B33" s="3034"/>
      <c r="C33" s="3034" t="s">
        <v>1083</v>
      </c>
      <c r="D33" s="2969"/>
      <c r="E33" s="2974"/>
      <c r="F33" s="2974"/>
      <c r="G33" s="2974"/>
    </row>
    <row r="34" spans="1:7" s="2869" customFormat="1">
      <c r="A34" s="2864"/>
      <c r="B34" s="320"/>
      <c r="C34" s="2972"/>
    </row>
    <row r="35" spans="1:7" s="3032" customFormat="1" ht="16.2" thickBot="1">
      <c r="A35" s="2973"/>
      <c r="B35" s="3035" t="s">
        <v>27</v>
      </c>
      <c r="C35" s="2969"/>
      <c r="D35" s="2969"/>
      <c r="E35" s="2974"/>
      <c r="F35" s="2974"/>
      <c r="G35" s="2974"/>
    </row>
    <row r="36" spans="1:7" s="3032" customFormat="1" ht="46.8">
      <c r="A36" s="2973">
        <f>A26+1</f>
        <v>5</v>
      </c>
      <c r="B36" s="3030" t="s">
        <v>1084</v>
      </c>
      <c r="C36" s="3030" t="s">
        <v>1085</v>
      </c>
      <c r="D36" s="2864" t="s">
        <v>34</v>
      </c>
      <c r="E36" s="2974"/>
      <c r="F36" s="2974"/>
      <c r="G36" s="2974"/>
    </row>
    <row r="37" spans="1:7" s="3032" customFormat="1" ht="31.2">
      <c r="A37" s="2973"/>
      <c r="B37" s="3031"/>
      <c r="C37" s="3031" t="s">
        <v>1086</v>
      </c>
      <c r="D37" s="2969"/>
      <c r="E37" s="2974"/>
      <c r="F37" s="2974"/>
      <c r="G37" s="2974"/>
    </row>
    <row r="38" spans="1:7" s="3032" customFormat="1">
      <c r="A38" s="2973"/>
      <c r="B38" s="3031"/>
      <c r="C38" s="3031" t="s">
        <v>1087</v>
      </c>
      <c r="D38" s="2969"/>
      <c r="E38" s="2974"/>
      <c r="F38" s="2974"/>
      <c r="G38" s="2974"/>
    </row>
    <row r="39" spans="1:7" s="3032" customFormat="1" ht="46.8">
      <c r="A39" s="2973"/>
      <c r="B39" s="3031"/>
      <c r="C39" s="3031" t="s">
        <v>1088</v>
      </c>
      <c r="D39" s="2969"/>
      <c r="E39" s="2974"/>
      <c r="F39" s="2974"/>
      <c r="G39" s="2974"/>
    </row>
    <row r="40" spans="1:7" s="3032" customFormat="1" ht="46.8">
      <c r="A40" s="2973"/>
      <c r="B40" s="3031"/>
      <c r="C40" s="3031" t="s">
        <v>1089</v>
      </c>
      <c r="D40" s="2969"/>
      <c r="E40" s="2974"/>
      <c r="F40" s="2974"/>
      <c r="G40" s="2974"/>
    </row>
    <row r="41" spans="1:7" s="3032" customFormat="1" ht="59.4" customHeight="1" thickBot="1">
      <c r="A41" s="2973"/>
      <c r="B41" s="3034"/>
      <c r="C41" s="3034" t="s">
        <v>1090</v>
      </c>
      <c r="D41" s="2969"/>
      <c r="E41" s="2974"/>
      <c r="F41" s="2974"/>
      <c r="G41" s="2974"/>
    </row>
    <row r="42" spans="1:7" s="2869" customFormat="1">
      <c r="A42" s="2864"/>
      <c r="B42" s="320"/>
      <c r="C42" s="2972"/>
    </row>
    <row r="43" spans="1:7" s="2869" customFormat="1" ht="18.75" customHeight="1" thickBot="1">
      <c r="A43" s="2864"/>
      <c r="B43" s="3593" t="s">
        <v>45</v>
      </c>
      <c r="C43" s="3593"/>
    </row>
    <row r="44" spans="1:7" s="2869" customFormat="1" ht="18.75" customHeight="1">
      <c r="A44" s="3033">
        <f>A36+1</f>
        <v>6</v>
      </c>
      <c r="B44" s="3036"/>
      <c r="C44" s="3037" t="s">
        <v>110</v>
      </c>
      <c r="D44" s="2864" t="s">
        <v>34</v>
      </c>
    </row>
    <row r="45" spans="1:7" s="2869" customFormat="1" ht="280.8" customHeight="1" thickBot="1">
      <c r="A45" s="3038"/>
      <c r="B45" s="2865" t="s">
        <v>788</v>
      </c>
      <c r="C45" s="2866" t="s">
        <v>789</v>
      </c>
    </row>
    <row r="46" spans="1:7" s="2869" customFormat="1" ht="135.75" customHeight="1" thickBot="1">
      <c r="A46" s="2864"/>
      <c r="B46" s="3594" t="s">
        <v>353</v>
      </c>
      <c r="C46" s="3595"/>
    </row>
    <row r="47" spans="1:7" s="2869" customFormat="1">
      <c r="A47" s="2864"/>
      <c r="B47" s="320"/>
      <c r="C47" s="2972"/>
    </row>
    <row r="48" spans="1:7" s="2869" customFormat="1" ht="16.2" thickBot="1">
      <c r="A48" s="2864"/>
      <c r="B48" s="2867" t="s">
        <v>285</v>
      </c>
    </row>
    <row r="49" spans="1:5" s="2869" customFormat="1" ht="90" customHeight="1">
      <c r="A49" s="2864">
        <f>A44+1</f>
        <v>7</v>
      </c>
      <c r="B49" s="2975" t="s">
        <v>315</v>
      </c>
      <c r="C49" s="973" t="s">
        <v>790</v>
      </c>
      <c r="D49" s="2976" t="s">
        <v>34</v>
      </c>
    </row>
    <row r="50" spans="1:5" s="2869" customFormat="1" ht="35.25" customHeight="1" thickBot="1">
      <c r="A50" s="2864"/>
      <c r="B50" s="3596" t="s">
        <v>316</v>
      </c>
      <c r="C50" s="3597"/>
    </row>
    <row r="51" spans="1:5" s="2869" customFormat="1">
      <c r="A51" s="2864"/>
      <c r="B51" s="320"/>
      <c r="C51" s="2972"/>
    </row>
    <row r="52" spans="1:5" s="2869" customFormat="1" ht="16.2" thickBot="1">
      <c r="A52" s="3035"/>
      <c r="B52" s="3035" t="s">
        <v>78</v>
      </c>
      <c r="C52" s="3535"/>
    </row>
    <row r="53" spans="1:5" s="2869" customFormat="1">
      <c r="A53" s="2976">
        <f>A49+1</f>
        <v>8</v>
      </c>
      <c r="B53" s="3039"/>
      <c r="C53" s="3037" t="s">
        <v>108</v>
      </c>
      <c r="D53" s="2976" t="s">
        <v>34</v>
      </c>
    </row>
    <row r="54" spans="1:5" s="2869" customFormat="1" ht="63" thickBot="1">
      <c r="A54" s="2976"/>
      <c r="B54" s="3040"/>
      <c r="C54" s="2871" t="s">
        <v>791</v>
      </c>
      <c r="D54" s="3041"/>
      <c r="E54" s="3042"/>
    </row>
    <row r="55" spans="1:5" s="2869" customFormat="1">
      <c r="A55" s="2864"/>
      <c r="B55" s="320"/>
    </row>
    <row r="56" spans="1:5" s="2869" customFormat="1" ht="16.2" thickBot="1">
      <c r="A56" s="2864"/>
      <c r="B56" s="3035" t="s">
        <v>106</v>
      </c>
    </row>
    <row r="57" spans="1:5" s="2869" customFormat="1">
      <c r="A57" s="2864">
        <f>A53+1</f>
        <v>9</v>
      </c>
      <c r="B57" s="3043"/>
      <c r="C57" s="3037" t="s">
        <v>108</v>
      </c>
      <c r="D57" s="2976" t="s">
        <v>34</v>
      </c>
      <c r="E57" s="2972"/>
    </row>
    <row r="58" spans="1:5" s="2869" customFormat="1" ht="252.6" customHeight="1" thickBot="1">
      <c r="A58" s="3038"/>
      <c r="B58" s="3040"/>
      <c r="C58" s="2871" t="s">
        <v>792</v>
      </c>
      <c r="D58" s="2972"/>
      <c r="E58" s="2972"/>
    </row>
    <row r="59" spans="1:5" s="2869" customFormat="1">
      <c r="A59" s="2864"/>
      <c r="B59" s="320"/>
      <c r="C59" s="2972"/>
    </row>
    <row r="60" spans="1:5" s="2869" customFormat="1" ht="16.2" thickBot="1">
      <c r="A60" s="3035"/>
      <c r="B60" s="2867" t="s">
        <v>27</v>
      </c>
      <c r="C60" s="3535"/>
    </row>
    <row r="61" spans="1:5" s="2869" customFormat="1">
      <c r="A61" s="2976">
        <f>A57+1</f>
        <v>10</v>
      </c>
      <c r="B61" s="3039"/>
      <c r="C61" s="3037" t="s">
        <v>108</v>
      </c>
      <c r="D61" s="2976" t="s">
        <v>34</v>
      </c>
    </row>
    <row r="62" spans="1:5" s="2869" customFormat="1" ht="83.4" customHeight="1" thickBot="1">
      <c r="A62" s="2864"/>
      <c r="B62" s="3044"/>
      <c r="C62" s="3442" t="s">
        <v>1143</v>
      </c>
    </row>
    <row r="63" spans="1:5" s="2869" customFormat="1" ht="39.75" customHeight="1" thickBot="1">
      <c r="A63" s="2864"/>
      <c r="B63" s="3587" t="s">
        <v>354</v>
      </c>
      <c r="C63" s="3588"/>
    </row>
    <row r="64" spans="1:5" s="2869" customFormat="1">
      <c r="A64" s="2864"/>
      <c r="B64" s="320"/>
      <c r="C64" s="2972"/>
    </row>
    <row r="65" spans="1:4" s="2869" customFormat="1" ht="21.75" customHeight="1" thickBot="1">
      <c r="A65" s="2864"/>
      <c r="B65" s="2867" t="s">
        <v>27</v>
      </c>
    </row>
    <row r="66" spans="1:4" s="2869" customFormat="1" ht="21.75" customHeight="1">
      <c r="A66" s="2864">
        <f>A61+1</f>
        <v>11</v>
      </c>
      <c r="B66" s="3037"/>
      <c r="C66" s="3037" t="s">
        <v>108</v>
      </c>
      <c r="D66" s="2864" t="s">
        <v>34</v>
      </c>
    </row>
    <row r="67" spans="1:4" s="2869" customFormat="1" ht="64.5" customHeight="1" thickBot="1">
      <c r="A67" s="2864"/>
      <c r="B67" s="2868"/>
      <c r="C67" s="2868" t="s">
        <v>793</v>
      </c>
      <c r="D67" s="2864"/>
    </row>
    <row r="68" spans="1:4" s="2869" customFormat="1">
      <c r="A68" s="2864"/>
      <c r="B68" s="320"/>
      <c r="C68" s="2972"/>
    </row>
    <row r="69" spans="1:4" s="2869" customFormat="1" ht="16.2" thickBot="1">
      <c r="A69" s="2864"/>
      <c r="B69" s="2867" t="s">
        <v>27</v>
      </c>
      <c r="C69" s="2972"/>
    </row>
    <row r="70" spans="1:4" s="2869" customFormat="1">
      <c r="A70" s="2864">
        <f>A66+1</f>
        <v>12</v>
      </c>
      <c r="B70" s="3037"/>
      <c r="C70" s="3037" t="s">
        <v>108</v>
      </c>
      <c r="D70" s="2864" t="s">
        <v>34</v>
      </c>
    </row>
    <row r="71" spans="1:4" s="2869" customFormat="1" ht="130.80000000000001" customHeight="1" thickBot="1">
      <c r="A71" s="2864"/>
      <c r="B71" s="3045"/>
      <c r="C71" s="3034" t="s">
        <v>1115</v>
      </c>
    </row>
    <row r="72" spans="1:4" s="2869" customFormat="1">
      <c r="A72" s="2864"/>
      <c r="B72" s="320"/>
    </row>
    <row r="73" spans="1:4" s="2869" customFormat="1" ht="16.2" thickBot="1">
      <c r="A73" s="2973"/>
      <c r="B73" s="2867" t="s">
        <v>27</v>
      </c>
      <c r="C73" s="2969"/>
    </row>
    <row r="74" spans="1:4" s="2869" customFormat="1">
      <c r="A74" s="2973">
        <f>A70+1</f>
        <v>13</v>
      </c>
      <c r="B74" s="2970"/>
      <c r="C74" s="318" t="s">
        <v>1091</v>
      </c>
      <c r="D74" s="2864" t="s">
        <v>34</v>
      </c>
    </row>
    <row r="75" spans="1:4" s="2869" customFormat="1" ht="73.8" customHeight="1" thickBot="1">
      <c r="A75" s="2973"/>
      <c r="B75" s="2968"/>
      <c r="C75" s="3034" t="s">
        <v>1133</v>
      </c>
    </row>
    <row r="76" spans="1:4" s="2869" customFormat="1">
      <c r="A76" s="2973"/>
      <c r="B76" s="2969"/>
      <c r="C76" s="3032"/>
    </row>
    <row r="77" spans="1:4" s="2869" customFormat="1" ht="16.2" thickBot="1">
      <c r="A77" s="2973"/>
      <c r="B77" s="2867" t="s">
        <v>27</v>
      </c>
      <c r="C77" s="3032"/>
    </row>
    <row r="78" spans="1:4" s="2869" customFormat="1">
      <c r="A78" s="2973">
        <f>A74+1</f>
        <v>14</v>
      </c>
      <c r="B78" s="2970"/>
      <c r="C78" s="318" t="s">
        <v>1091</v>
      </c>
      <c r="D78" s="2864" t="s">
        <v>34</v>
      </c>
    </row>
    <row r="79" spans="1:4" s="2869" customFormat="1" ht="70.8" customHeight="1" thickBot="1">
      <c r="A79" s="2973"/>
      <c r="B79" s="2968"/>
      <c r="C79" s="3034" t="s">
        <v>1134</v>
      </c>
    </row>
    <row r="80" spans="1:4" s="2869" customFormat="1">
      <c r="A80" s="2864"/>
      <c r="B80" s="320"/>
    </row>
    <row r="81" spans="1:4" s="2869" customFormat="1" ht="16.2" thickBot="1">
      <c r="A81" s="2864"/>
      <c r="B81" s="2867" t="s">
        <v>40</v>
      </c>
    </row>
    <row r="82" spans="1:4" s="2869" customFormat="1">
      <c r="A82" s="3510">
        <f>A78+1</f>
        <v>15</v>
      </c>
      <c r="B82" s="2970"/>
      <c r="C82" s="318" t="s">
        <v>1091</v>
      </c>
      <c r="D82" s="2864" t="s">
        <v>34</v>
      </c>
    </row>
    <row r="83" spans="1:4" s="2869" customFormat="1" ht="112.2" customHeight="1" thickBot="1">
      <c r="A83" s="2864"/>
      <c r="B83" s="3538"/>
      <c r="C83" s="3541" t="s">
        <v>1151</v>
      </c>
    </row>
    <row r="84" spans="1:4" s="2869" customFormat="1">
      <c r="A84" s="2864"/>
      <c r="B84" s="320"/>
      <c r="C84" s="3536"/>
    </row>
    <row r="85" spans="1:4" s="2869" customFormat="1" ht="16.2" thickBot="1">
      <c r="A85" s="2864"/>
      <c r="B85" s="2867" t="s">
        <v>40</v>
      </c>
      <c r="C85" s="3536"/>
    </row>
    <row r="86" spans="1:4" s="2869" customFormat="1">
      <c r="A86" s="3510">
        <f>A82+1</f>
        <v>16</v>
      </c>
      <c r="B86" s="2970"/>
      <c r="C86" s="318" t="s">
        <v>1091</v>
      </c>
      <c r="D86" s="2864" t="s">
        <v>34</v>
      </c>
    </row>
    <row r="87" spans="1:4" s="2869" customFormat="1" ht="63" thickBot="1">
      <c r="A87" s="2864"/>
      <c r="B87" s="3538"/>
      <c r="C87" s="3540" t="s">
        <v>1150</v>
      </c>
    </row>
    <row r="88" spans="1:4" s="2869" customFormat="1">
      <c r="A88" s="2864"/>
      <c r="B88" s="320"/>
      <c r="C88" s="3536"/>
    </row>
    <row r="89" spans="1:4" s="2869" customFormat="1" ht="16.2" thickBot="1">
      <c r="A89" s="2864"/>
      <c r="B89" s="2867" t="s">
        <v>40</v>
      </c>
      <c r="C89" s="3536"/>
    </row>
    <row r="90" spans="1:4" s="2869" customFormat="1">
      <c r="A90" s="3510">
        <f>A86+1</f>
        <v>17</v>
      </c>
      <c r="B90" s="3539"/>
      <c r="C90" s="3537" t="s">
        <v>1091</v>
      </c>
      <c r="D90" s="2864" t="s">
        <v>34</v>
      </c>
    </row>
    <row r="91" spans="1:4" s="2869" customFormat="1" ht="47.4" thickBot="1">
      <c r="A91" s="2864"/>
      <c r="B91" s="3538"/>
      <c r="C91" s="3540" t="s">
        <v>1149</v>
      </c>
    </row>
    <row r="92" spans="1:4" s="2869" customFormat="1">
      <c r="A92" s="2864"/>
      <c r="B92" s="320"/>
      <c r="C92" s="3536"/>
    </row>
    <row r="93" spans="1:4" s="2869" customFormat="1" ht="16.2" thickBot="1">
      <c r="A93" s="2864"/>
      <c r="B93" s="2867" t="s">
        <v>27</v>
      </c>
      <c r="C93" s="3536"/>
    </row>
    <row r="94" spans="1:4" s="2869" customFormat="1">
      <c r="A94" s="3510">
        <f>A90+1</f>
        <v>18</v>
      </c>
      <c r="B94" s="3539"/>
      <c r="C94" s="3537" t="s">
        <v>1091</v>
      </c>
      <c r="D94" s="2864" t="s">
        <v>34</v>
      </c>
    </row>
    <row r="95" spans="1:4" s="2869" customFormat="1" ht="228" customHeight="1" thickBot="1">
      <c r="A95" s="2864"/>
      <c r="B95" s="3538"/>
      <c r="C95" s="3545" t="s">
        <v>1155</v>
      </c>
    </row>
    <row r="96" spans="1:4" s="2869" customFormat="1">
      <c r="A96" s="2864"/>
      <c r="B96" s="320"/>
      <c r="C96" s="3536"/>
    </row>
    <row r="97" spans="1:4" s="2869" customFormat="1" ht="16.2" thickBot="1">
      <c r="A97" s="2864"/>
      <c r="B97" s="2867" t="s">
        <v>27</v>
      </c>
      <c r="C97" s="3536"/>
    </row>
    <row r="98" spans="1:4" s="2869" customFormat="1">
      <c r="A98" s="3510">
        <f>A94+1</f>
        <v>19</v>
      </c>
      <c r="B98" s="3539"/>
      <c r="C98" s="3537" t="s">
        <v>1091</v>
      </c>
      <c r="D98" s="2864" t="s">
        <v>34</v>
      </c>
    </row>
    <row r="99" spans="1:4" s="2869" customFormat="1" ht="234" customHeight="1" thickBot="1">
      <c r="A99" s="2864"/>
      <c r="B99" s="3538"/>
      <c r="C99" s="3545" t="s">
        <v>1156</v>
      </c>
    </row>
    <row r="100" spans="1:4" s="2869" customFormat="1">
      <c r="A100" s="2864"/>
      <c r="B100" s="320"/>
      <c r="C100" s="3536"/>
    </row>
    <row r="101" spans="1:4" s="2869" customFormat="1" ht="16.2" thickBot="1">
      <c r="A101" s="2864"/>
      <c r="B101" s="2867" t="s">
        <v>27</v>
      </c>
      <c r="C101" s="2867"/>
    </row>
    <row r="102" spans="1:4" s="2869" customFormat="1" ht="31.8" thickBot="1">
      <c r="A102" s="3510">
        <f>A98+1</f>
        <v>20</v>
      </c>
      <c r="B102" s="2870" t="s">
        <v>76</v>
      </c>
      <c r="C102" s="3046"/>
      <c r="D102" s="2864" t="s">
        <v>34</v>
      </c>
    </row>
    <row r="103" spans="1:4" s="2869" customFormat="1">
      <c r="A103" s="2864"/>
      <c r="B103" s="320"/>
      <c r="C103" s="3046"/>
    </row>
    <row r="104" spans="1:4" s="2869" customFormat="1">
      <c r="A104" s="2864"/>
      <c r="B104" s="320"/>
    </row>
    <row r="105" spans="1:4" s="2869" customFormat="1" ht="32.4">
      <c r="A105" s="2864"/>
      <c r="B105" s="3443" t="s">
        <v>112</v>
      </c>
    </row>
    <row r="106" spans="1:4" s="2869" customFormat="1">
      <c r="A106" s="2864"/>
      <c r="B106" s="320"/>
    </row>
    <row r="107" spans="1:4" s="2869" customFormat="1" ht="16.2" thickBot="1">
      <c r="A107" s="2864"/>
      <c r="B107" s="2867" t="s">
        <v>27</v>
      </c>
      <c r="C107" s="2867"/>
    </row>
    <row r="108" spans="1:4" s="2869" customFormat="1" ht="31.8" thickBot="1">
      <c r="A108" s="2864">
        <f>1</f>
        <v>1</v>
      </c>
      <c r="B108" s="2870" t="s">
        <v>76</v>
      </c>
      <c r="C108" s="2872"/>
      <c r="D108" s="2864" t="s">
        <v>34</v>
      </c>
    </row>
    <row r="109" spans="1:4" s="2869" customFormat="1">
      <c r="A109" s="2864"/>
      <c r="B109" s="320"/>
    </row>
  </sheetData>
  <mergeCells count="7">
    <mergeCell ref="B63:C63"/>
    <mergeCell ref="B1:C1"/>
    <mergeCell ref="B2:C2"/>
    <mergeCell ref="D4:D5"/>
    <mergeCell ref="B43:C43"/>
    <mergeCell ref="B46:C46"/>
    <mergeCell ref="B50:C50"/>
  </mergeCells>
  <pageMargins left="0.27559055118110237" right="0.15748031496062992" top="0.55000000000000004" bottom="0.59" header="0.31496062992125984" footer="0.31496062992125984"/>
  <pageSetup paperSize="9" scale="80" firstPageNumber="2" orientation="landscape" r:id="rId1"/>
  <headerFooter alignWithMargins="0">
    <oddFooter>&amp;L&amp;"Arial,Slīpraksts"&amp;8&amp;F&amp;C&amp;P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908"/>
  <sheetViews>
    <sheetView topLeftCell="A665" zoomScale="70" zoomScaleNormal="70" workbookViewId="0">
      <selection activeCell="G7" sqref="G7:G9"/>
    </sheetView>
  </sheetViews>
  <sheetFormatPr defaultColWidth="9.109375" defaultRowHeight="13.2"/>
  <cols>
    <col min="1" max="1" width="5.33203125" style="42" customWidth="1"/>
    <col min="2" max="2" width="51.6640625" style="48" customWidth="1"/>
    <col min="3" max="3" width="13.33203125" style="49" customWidth="1"/>
    <col min="4" max="4" width="13" style="49" customWidth="1"/>
    <col min="5" max="5" width="52.6640625" style="43" customWidth="1"/>
    <col min="6" max="6" width="14" style="43" customWidth="1"/>
    <col min="7" max="7" width="13.88671875" style="43" customWidth="1"/>
    <col min="8" max="8" width="12.5546875" style="43" customWidth="1"/>
    <col min="9" max="16384" width="9.109375" style="43"/>
  </cols>
  <sheetData>
    <row r="1" spans="1:8" s="32" customFormat="1">
      <c r="A1" s="38"/>
      <c r="B1" s="30"/>
      <c r="C1" s="3603" t="s">
        <v>147</v>
      </c>
      <c r="D1" s="3603" t="s">
        <v>30</v>
      </c>
      <c r="E1" s="73"/>
      <c r="F1" s="3603" t="s">
        <v>147</v>
      </c>
      <c r="G1" s="3603" t="s">
        <v>30</v>
      </c>
      <c r="H1" s="3598" t="s">
        <v>44</v>
      </c>
    </row>
    <row r="2" spans="1:8" s="32" customFormat="1" ht="13.8" thickBot="1">
      <c r="A2" s="38"/>
      <c r="B2" s="33"/>
      <c r="C2" s="3604"/>
      <c r="D2" s="3604"/>
      <c r="E2" s="74"/>
      <c r="F2" s="3604"/>
      <c r="G2" s="3604"/>
      <c r="H2" s="3599"/>
    </row>
    <row r="3" spans="1:8" s="45" customFormat="1">
      <c r="A3" s="44"/>
      <c r="D3" s="46"/>
      <c r="G3" s="46"/>
    </row>
    <row r="4" spans="1:8" s="45" customFormat="1">
      <c r="A4" s="44"/>
      <c r="B4" s="266" t="s">
        <v>27</v>
      </c>
      <c r="D4" s="46"/>
      <c r="G4" s="46"/>
    </row>
    <row r="5" spans="1:8" s="9" customFormat="1">
      <c r="A5" s="126"/>
      <c r="B5" s="25" t="s">
        <v>48</v>
      </c>
      <c r="C5" s="41"/>
      <c r="D5" s="41"/>
      <c r="E5" s="76" t="s">
        <v>50</v>
      </c>
      <c r="F5" s="11"/>
      <c r="G5" s="11"/>
      <c r="H5" s="244"/>
    </row>
    <row r="6" spans="1:8" s="9" customFormat="1">
      <c r="A6" s="126"/>
      <c r="B6" s="8" t="s">
        <v>52</v>
      </c>
      <c r="C6" s="160"/>
      <c r="D6" s="164"/>
      <c r="E6" s="8" t="s">
        <v>52</v>
      </c>
      <c r="F6" s="160"/>
      <c r="G6" s="164"/>
      <c r="H6" s="22"/>
    </row>
    <row r="7" spans="1:8" s="9" customFormat="1">
      <c r="A7" s="126"/>
      <c r="B7" s="563" t="s">
        <v>168</v>
      </c>
      <c r="C7" s="564">
        <v>-134838215</v>
      </c>
      <c r="D7" s="164">
        <f>G558</f>
        <v>2732789</v>
      </c>
      <c r="E7" s="563" t="s">
        <v>168</v>
      </c>
      <c r="F7" s="564">
        <v>-134838215</v>
      </c>
      <c r="G7" s="164">
        <f>G558</f>
        <v>2732789</v>
      </c>
      <c r="H7" s="22"/>
    </row>
    <row r="8" spans="1:8" s="9" customFormat="1">
      <c r="A8" s="126"/>
      <c r="B8" s="563" t="s">
        <v>169</v>
      </c>
      <c r="C8" s="564">
        <v>-64961594</v>
      </c>
      <c r="D8" s="164">
        <f>G636</f>
        <v>8777914</v>
      </c>
      <c r="E8" s="563" t="s">
        <v>169</v>
      </c>
      <c r="F8" s="564">
        <v>-64961594</v>
      </c>
      <c r="G8" s="164">
        <f>G636</f>
        <v>8777914</v>
      </c>
      <c r="H8" s="22"/>
    </row>
    <row r="9" spans="1:8" s="9" customFormat="1">
      <c r="A9" s="126"/>
      <c r="B9" s="563" t="s">
        <v>170</v>
      </c>
      <c r="C9" s="564">
        <v>145783954</v>
      </c>
      <c r="D9" s="164">
        <f>G662</f>
        <v>6583436</v>
      </c>
      <c r="E9" s="563" t="s">
        <v>170</v>
      </c>
      <c r="F9" s="564">
        <v>145783954</v>
      </c>
      <c r="G9" s="164">
        <f>G662</f>
        <v>6583436</v>
      </c>
      <c r="H9" s="22"/>
    </row>
    <row r="10" spans="1:8" s="9" customFormat="1" hidden="1">
      <c r="A10" s="126"/>
      <c r="B10" s="26" t="s">
        <v>43</v>
      </c>
      <c r="C10" s="565"/>
      <c r="D10" s="164"/>
      <c r="E10" s="26" t="s">
        <v>43</v>
      </c>
      <c r="F10" s="565"/>
      <c r="G10" s="164"/>
      <c r="H10" s="22"/>
    </row>
    <row r="11" spans="1:8" s="9" customFormat="1" hidden="1">
      <c r="A11" s="126"/>
      <c r="B11" s="563" t="s">
        <v>168</v>
      </c>
      <c r="C11" s="565">
        <v>16497394</v>
      </c>
      <c r="D11" s="164"/>
      <c r="E11" s="563" t="s">
        <v>168</v>
      </c>
      <c r="F11" s="565">
        <v>16497394</v>
      </c>
      <c r="G11" s="164"/>
      <c r="H11" s="22"/>
    </row>
    <row r="12" spans="1:8" s="9" customFormat="1" hidden="1">
      <c r="A12" s="126"/>
      <c r="B12" s="563" t="s">
        <v>169</v>
      </c>
      <c r="C12" s="565">
        <v>16263210</v>
      </c>
      <c r="D12" s="164"/>
      <c r="E12" s="563" t="s">
        <v>169</v>
      </c>
      <c r="F12" s="565">
        <v>16263210</v>
      </c>
      <c r="G12" s="164"/>
      <c r="H12" s="22"/>
    </row>
    <row r="13" spans="1:8" s="9" customFormat="1" hidden="1">
      <c r="A13" s="126"/>
      <c r="B13" s="563" t="s">
        <v>170</v>
      </c>
      <c r="C13" s="565">
        <v>16292128</v>
      </c>
      <c r="D13" s="164"/>
      <c r="E13" s="563" t="s">
        <v>170</v>
      </c>
      <c r="F13" s="565">
        <v>16292128</v>
      </c>
      <c r="G13" s="164"/>
      <c r="H13" s="22"/>
    </row>
    <row r="14" spans="1:8" s="9" customFormat="1" ht="39.6">
      <c r="A14" s="126"/>
      <c r="B14" s="26" t="s">
        <v>173</v>
      </c>
      <c r="C14" s="565"/>
      <c r="D14" s="164"/>
      <c r="E14" s="26" t="s">
        <v>173</v>
      </c>
      <c r="F14" s="565"/>
      <c r="G14" s="164"/>
      <c r="H14" s="22"/>
    </row>
    <row r="15" spans="1:8" s="9" customFormat="1">
      <c r="A15" s="126"/>
      <c r="B15" s="563" t="s">
        <v>168</v>
      </c>
      <c r="C15" s="566">
        <v>50507066</v>
      </c>
      <c r="D15" s="164">
        <f>D696+D796+G856</f>
        <v>1611119</v>
      </c>
      <c r="E15" s="563" t="s">
        <v>168</v>
      </c>
      <c r="F15" s="566">
        <v>50507066</v>
      </c>
      <c r="G15" s="164">
        <f>D696+D796+G856</f>
        <v>1611119</v>
      </c>
      <c r="H15" s="22"/>
    </row>
    <row r="16" spans="1:8" s="9" customFormat="1">
      <c r="A16" s="126"/>
      <c r="B16" s="563" t="s">
        <v>169</v>
      </c>
      <c r="C16" s="566">
        <v>595875296</v>
      </c>
      <c r="D16" s="164">
        <f>D767+G874</f>
        <v>1656260</v>
      </c>
      <c r="E16" s="563" t="s">
        <v>169</v>
      </c>
      <c r="F16" s="566">
        <v>595875296</v>
      </c>
      <c r="G16" s="164">
        <f>D767+G874</f>
        <v>1656260</v>
      </c>
      <c r="H16" s="22"/>
    </row>
    <row r="17" spans="1:8" s="9" customFormat="1">
      <c r="A17" s="126"/>
      <c r="B17" s="563" t="s">
        <v>170</v>
      </c>
      <c r="C17" s="566">
        <v>679004229</v>
      </c>
      <c r="D17" s="164"/>
      <c r="E17" s="563" t="s">
        <v>170</v>
      </c>
      <c r="F17" s="566">
        <v>679004229</v>
      </c>
      <c r="G17" s="164"/>
      <c r="H17" s="22"/>
    </row>
    <row r="18" spans="1:8" s="9" customFormat="1" hidden="1">
      <c r="A18" s="126"/>
      <c r="B18" s="567" t="s">
        <v>172</v>
      </c>
      <c r="C18" s="566"/>
      <c r="D18" s="164"/>
      <c r="E18" s="567" t="s">
        <v>172</v>
      </c>
      <c r="F18" s="566"/>
      <c r="G18" s="164"/>
      <c r="H18" s="22"/>
    </row>
    <row r="19" spans="1:8" s="9" customFormat="1" hidden="1">
      <c r="A19" s="126"/>
      <c r="B19" s="563" t="s">
        <v>168</v>
      </c>
      <c r="C19" s="159">
        <v>255217102</v>
      </c>
      <c r="D19" s="164"/>
      <c r="E19" s="563" t="s">
        <v>168</v>
      </c>
      <c r="F19" s="81">
        <v>255217102</v>
      </c>
      <c r="G19" s="164"/>
      <c r="H19" s="22"/>
    </row>
    <row r="20" spans="1:8" s="9" customFormat="1" hidden="1">
      <c r="A20" s="126"/>
      <c r="B20" s="563" t="s">
        <v>169</v>
      </c>
      <c r="C20" s="159">
        <v>323187319</v>
      </c>
      <c r="D20" s="164"/>
      <c r="E20" s="563" t="s">
        <v>169</v>
      </c>
      <c r="F20" s="159">
        <v>323187319</v>
      </c>
      <c r="G20" s="164"/>
      <c r="H20" s="22"/>
    </row>
    <row r="21" spans="1:8" s="9" customFormat="1" hidden="1">
      <c r="A21" s="126"/>
      <c r="B21" s="563" t="s">
        <v>170</v>
      </c>
      <c r="C21" s="159">
        <v>356418969</v>
      </c>
      <c r="D21" s="164"/>
      <c r="E21" s="563" t="s">
        <v>170</v>
      </c>
      <c r="F21" s="159">
        <v>356418969</v>
      </c>
      <c r="G21" s="164"/>
      <c r="H21" s="22"/>
    </row>
    <row r="22" spans="1:8" s="9" customFormat="1">
      <c r="A22" s="126"/>
      <c r="B22" s="567" t="s">
        <v>174</v>
      </c>
      <c r="C22" s="159"/>
      <c r="D22" s="164"/>
      <c r="E22" s="567" t="s">
        <v>174</v>
      </c>
      <c r="F22" s="159"/>
      <c r="G22" s="164"/>
      <c r="H22" s="22"/>
    </row>
    <row r="23" spans="1:8" s="9" customFormat="1">
      <c r="A23" s="126"/>
      <c r="B23" s="563" t="s">
        <v>168</v>
      </c>
      <c r="C23" s="159">
        <v>5787995</v>
      </c>
      <c r="D23" s="164">
        <f>D48+D428+D496+D856</f>
        <v>-3124598</v>
      </c>
      <c r="E23" s="563" t="s">
        <v>168</v>
      </c>
      <c r="F23" s="159">
        <v>5787995</v>
      </c>
      <c r="G23" s="164">
        <f>D48+D428+D496+D856</f>
        <v>-3124598</v>
      </c>
      <c r="H23" s="22"/>
    </row>
    <row r="24" spans="1:8" s="9" customFormat="1">
      <c r="A24" s="126"/>
      <c r="B24" s="563" t="s">
        <v>169</v>
      </c>
      <c r="C24" s="159">
        <v>2925386</v>
      </c>
      <c r="D24" s="164">
        <f>D123+D897</f>
        <v>-1683103</v>
      </c>
      <c r="E24" s="563" t="s">
        <v>169</v>
      </c>
      <c r="F24" s="159">
        <v>2925386</v>
      </c>
      <c r="G24" s="164">
        <f>D123+D897</f>
        <v>-1683103</v>
      </c>
      <c r="H24" s="22"/>
    </row>
    <row r="25" spans="1:8" s="9" customFormat="1">
      <c r="A25" s="126"/>
      <c r="B25" s="563" t="s">
        <v>170</v>
      </c>
      <c r="C25" s="159">
        <v>0</v>
      </c>
      <c r="D25" s="164"/>
      <c r="E25" s="563" t="s">
        <v>170</v>
      </c>
      <c r="F25" s="159">
        <v>0</v>
      </c>
      <c r="G25" s="164"/>
      <c r="H25" s="22"/>
    </row>
    <row r="26" spans="1:8" s="9" customFormat="1">
      <c r="A26" s="126"/>
      <c r="B26" s="615" t="s">
        <v>225</v>
      </c>
      <c r="C26" s="616"/>
      <c r="D26" s="617"/>
      <c r="E26" s="615" t="s">
        <v>225</v>
      </c>
      <c r="F26" s="616"/>
      <c r="G26" s="617"/>
      <c r="H26" s="22"/>
    </row>
    <row r="27" spans="1:8" s="9" customFormat="1">
      <c r="A27" s="126"/>
      <c r="B27" s="563" t="s">
        <v>168</v>
      </c>
      <c r="C27" s="618">
        <v>1116286580</v>
      </c>
      <c r="D27" s="618">
        <f>D215</f>
        <v>184478</v>
      </c>
      <c r="E27" s="563" t="s">
        <v>168</v>
      </c>
      <c r="F27" s="618">
        <v>1116286580</v>
      </c>
      <c r="G27" s="618">
        <f>D215</f>
        <v>184478</v>
      </c>
      <c r="H27" s="245"/>
    </row>
    <row r="28" spans="1:8" s="9" customFormat="1">
      <c r="A28" s="126"/>
      <c r="B28" s="563" t="s">
        <v>169</v>
      </c>
      <c r="C28" s="618">
        <v>1183186580</v>
      </c>
      <c r="D28" s="618">
        <f>D261</f>
        <v>150710</v>
      </c>
      <c r="E28" s="563" t="s">
        <v>169</v>
      </c>
      <c r="F28" s="618">
        <v>1183186580</v>
      </c>
      <c r="G28" s="618">
        <f>D261</f>
        <v>150710</v>
      </c>
      <c r="H28" s="245"/>
    </row>
    <row r="29" spans="1:8" s="9" customFormat="1">
      <c r="A29" s="126"/>
      <c r="B29" s="563" t="s">
        <v>170</v>
      </c>
      <c r="C29" s="618">
        <v>1249486580</v>
      </c>
      <c r="D29" s="618">
        <f>D287</f>
        <v>137510</v>
      </c>
      <c r="E29" s="563" t="s">
        <v>170</v>
      </c>
      <c r="F29" s="618">
        <v>1249486580</v>
      </c>
      <c r="G29" s="618">
        <f>D287</f>
        <v>137510</v>
      </c>
      <c r="H29" s="245"/>
    </row>
    <row r="30" spans="1:8" s="9" customFormat="1" ht="26.4" hidden="1">
      <c r="A30" s="126"/>
      <c r="B30" s="620" t="s">
        <v>226</v>
      </c>
      <c r="C30" s="618"/>
      <c r="D30" s="621"/>
      <c r="E30" s="620" t="s">
        <v>226</v>
      </c>
      <c r="F30" s="618"/>
      <c r="G30" s="621"/>
      <c r="H30" s="245"/>
    </row>
    <row r="31" spans="1:8" s="9" customFormat="1" hidden="1">
      <c r="A31" s="126"/>
      <c r="B31" s="563" t="s">
        <v>168</v>
      </c>
      <c r="C31" s="80">
        <v>78000000</v>
      </c>
      <c r="D31" s="80"/>
      <c r="E31" s="563" t="s">
        <v>168</v>
      </c>
      <c r="F31" s="80">
        <v>78000000</v>
      </c>
      <c r="G31" s="80"/>
      <c r="H31" s="245"/>
    </row>
    <row r="32" spans="1:8" s="9" customFormat="1" hidden="1">
      <c r="A32" s="126"/>
      <c r="B32" s="563" t="s">
        <v>169</v>
      </c>
      <c r="C32" s="80">
        <v>77500000</v>
      </c>
      <c r="D32" s="80"/>
      <c r="E32" s="563" t="s">
        <v>169</v>
      </c>
      <c r="F32" s="80">
        <v>77500000</v>
      </c>
      <c r="G32" s="80"/>
      <c r="H32" s="245"/>
    </row>
    <row r="33" spans="1:8" s="9" customFormat="1" hidden="1">
      <c r="A33" s="126"/>
      <c r="B33" s="563" t="s">
        <v>170</v>
      </c>
      <c r="C33" s="80">
        <v>73600000</v>
      </c>
      <c r="D33" s="80"/>
      <c r="E33" s="563" t="s">
        <v>170</v>
      </c>
      <c r="F33" s="80">
        <v>73600000</v>
      </c>
      <c r="G33" s="80"/>
      <c r="H33" s="245"/>
    </row>
    <row r="34" spans="1:8" s="9" customFormat="1" hidden="1">
      <c r="A34" s="126"/>
      <c r="B34" s="622" t="s">
        <v>224</v>
      </c>
      <c r="C34" s="80"/>
      <c r="D34" s="80"/>
      <c r="E34" s="622" t="s">
        <v>224</v>
      </c>
      <c r="F34" s="80"/>
      <c r="G34" s="80"/>
      <c r="H34" s="245"/>
    </row>
    <row r="35" spans="1:8" s="9" customFormat="1" hidden="1">
      <c r="A35" s="126"/>
      <c r="B35" s="563" t="s">
        <v>168</v>
      </c>
      <c r="C35" s="80">
        <v>450000</v>
      </c>
      <c r="D35" s="80"/>
      <c r="E35" s="563" t="s">
        <v>168</v>
      </c>
      <c r="F35" s="80">
        <v>450000</v>
      </c>
      <c r="G35" s="80"/>
      <c r="H35" s="245"/>
    </row>
    <row r="36" spans="1:8" s="9" customFormat="1" hidden="1">
      <c r="A36" s="126"/>
      <c r="B36" s="563" t="s">
        <v>169</v>
      </c>
      <c r="C36" s="80">
        <v>450000</v>
      </c>
      <c r="D36" s="80"/>
      <c r="E36" s="563" t="s">
        <v>169</v>
      </c>
      <c r="F36" s="80">
        <v>450000</v>
      </c>
      <c r="G36" s="80"/>
      <c r="H36" s="245"/>
    </row>
    <row r="37" spans="1:8" s="9" customFormat="1" hidden="1">
      <c r="A37" s="126"/>
      <c r="B37" s="563" t="s">
        <v>170</v>
      </c>
      <c r="C37" s="80">
        <v>450000</v>
      </c>
      <c r="D37" s="80"/>
      <c r="E37" s="563" t="s">
        <v>170</v>
      </c>
      <c r="F37" s="80">
        <v>450000</v>
      </c>
      <c r="G37" s="80"/>
      <c r="H37" s="245"/>
    </row>
    <row r="38" spans="1:8" s="45" customFormat="1">
      <c r="A38" s="44"/>
      <c r="D38" s="46"/>
      <c r="G38" s="46"/>
    </row>
    <row r="39" spans="1:8" s="45" customFormat="1">
      <c r="A39" s="44"/>
      <c r="D39" s="46"/>
      <c r="G39" s="46"/>
    </row>
    <row r="40" spans="1:8" s="81" customFormat="1" ht="15.6">
      <c r="A40" s="79"/>
      <c r="B40" s="3633" t="s">
        <v>113</v>
      </c>
      <c r="C40" s="3633"/>
      <c r="D40" s="170"/>
      <c r="E40" s="170"/>
      <c r="F40" s="170"/>
      <c r="G40" s="170"/>
      <c r="H40" s="108"/>
    </row>
    <row r="41" spans="1:8" s="81" customFormat="1" ht="16.2" thickBot="1">
      <c r="A41" s="79"/>
      <c r="B41" s="1006"/>
      <c r="C41" s="1006"/>
      <c r="D41" s="170"/>
      <c r="E41" s="170"/>
      <c r="F41" s="170"/>
      <c r="G41" s="170"/>
      <c r="H41" s="108"/>
    </row>
    <row r="42" spans="1:8" s="81" customFormat="1" ht="27.6">
      <c r="A42" s="2888">
        <f>'12'!A548+1</f>
        <v>21</v>
      </c>
      <c r="B42" s="1007" t="s">
        <v>327</v>
      </c>
      <c r="C42" s="1008"/>
      <c r="D42" s="1009"/>
      <c r="E42" s="1007" t="s">
        <v>45</v>
      </c>
      <c r="F42" s="1010"/>
      <c r="G42" s="1011"/>
      <c r="H42" s="79" t="s">
        <v>34</v>
      </c>
    </row>
    <row r="43" spans="1:8" s="81" customFormat="1">
      <c r="A43" s="79"/>
      <c r="B43" s="1012" t="s">
        <v>22</v>
      </c>
      <c r="C43" s="1013"/>
      <c r="D43" s="1014"/>
      <c r="E43" s="1012" t="s">
        <v>22</v>
      </c>
      <c r="F43" s="1013"/>
      <c r="G43" s="1014"/>
      <c r="H43" s="108"/>
    </row>
    <row r="44" spans="1:8" s="81" customFormat="1">
      <c r="A44" s="79"/>
      <c r="B44" s="1015" t="s">
        <v>174</v>
      </c>
      <c r="C44" s="1016"/>
      <c r="D44" s="1017"/>
      <c r="E44" s="1015" t="s">
        <v>328</v>
      </c>
      <c r="F44" s="1016"/>
      <c r="G44" s="1017"/>
      <c r="H44" s="108"/>
    </row>
    <row r="45" spans="1:8" s="81" customFormat="1">
      <c r="A45" s="79"/>
      <c r="B45" s="1018" t="s">
        <v>4</v>
      </c>
      <c r="C45" s="1019">
        <f>C47</f>
        <v>5787995</v>
      </c>
      <c r="D45" s="1020">
        <f>D47</f>
        <v>-8310</v>
      </c>
      <c r="E45" s="1018" t="s">
        <v>4</v>
      </c>
      <c r="F45" s="1021">
        <f>F46+F47</f>
        <v>3973992</v>
      </c>
      <c r="G45" s="1020">
        <f>G47</f>
        <v>8310</v>
      </c>
      <c r="H45" s="108"/>
    </row>
    <row r="46" spans="1:8" s="81" customFormat="1">
      <c r="A46" s="79"/>
      <c r="B46" s="1022" t="s">
        <v>10</v>
      </c>
      <c r="C46" s="1023">
        <f>C47</f>
        <v>5787995</v>
      </c>
      <c r="D46" s="1024">
        <f>D47</f>
        <v>-8310</v>
      </c>
      <c r="E46" s="1022" t="s">
        <v>35</v>
      </c>
      <c r="F46" s="1025">
        <v>1956475</v>
      </c>
      <c r="G46" s="1024"/>
      <c r="H46" s="108"/>
    </row>
    <row r="47" spans="1:8" s="81" customFormat="1" ht="26.4">
      <c r="A47" s="79"/>
      <c r="B47" s="1026" t="s">
        <v>11</v>
      </c>
      <c r="C47" s="1023">
        <v>5787995</v>
      </c>
      <c r="D47" s="1024">
        <f>-8310</f>
        <v>-8310</v>
      </c>
      <c r="E47" s="1022" t="s">
        <v>10</v>
      </c>
      <c r="F47" s="1025">
        <f>F48</f>
        <v>2017517</v>
      </c>
      <c r="G47" s="1024">
        <f>G48</f>
        <v>8310</v>
      </c>
      <c r="H47" s="108"/>
    </row>
    <row r="48" spans="1:8" s="81" customFormat="1" ht="26.4">
      <c r="A48" s="79"/>
      <c r="B48" s="1027" t="s">
        <v>28</v>
      </c>
      <c r="C48" s="1019">
        <f t="shared" ref="C48:D50" si="0">C49</f>
        <v>5787995</v>
      </c>
      <c r="D48" s="1020">
        <f t="shared" si="0"/>
        <v>-8310</v>
      </c>
      <c r="E48" s="1026" t="s">
        <v>11</v>
      </c>
      <c r="F48" s="1025">
        <v>2017517</v>
      </c>
      <c r="G48" s="1024">
        <v>8310</v>
      </c>
      <c r="H48" s="108"/>
    </row>
    <row r="49" spans="1:8" s="81" customFormat="1">
      <c r="A49" s="79"/>
      <c r="B49" s="1028" t="s">
        <v>2</v>
      </c>
      <c r="C49" s="1023">
        <f t="shared" si="0"/>
        <v>5787995</v>
      </c>
      <c r="D49" s="1024">
        <f t="shared" si="0"/>
        <v>-8310</v>
      </c>
      <c r="E49" s="1027" t="s">
        <v>28</v>
      </c>
      <c r="F49" s="1021">
        <f>F50+F55</f>
        <v>3973992</v>
      </c>
      <c r="G49" s="1020">
        <f>G50+G55</f>
        <v>8310</v>
      </c>
      <c r="H49" s="108"/>
    </row>
    <row r="50" spans="1:8" s="81" customFormat="1">
      <c r="A50" s="79"/>
      <c r="B50" s="1029" t="s">
        <v>16</v>
      </c>
      <c r="C50" s="1023">
        <f t="shared" si="0"/>
        <v>5787995</v>
      </c>
      <c r="D50" s="1024">
        <f t="shared" si="0"/>
        <v>-8310</v>
      </c>
      <c r="E50" s="1028" t="s">
        <v>2</v>
      </c>
      <c r="F50" s="1025">
        <f>F51</f>
        <v>3681221</v>
      </c>
      <c r="G50" s="1024">
        <f>G51</f>
        <v>8310</v>
      </c>
      <c r="H50" s="108"/>
    </row>
    <row r="51" spans="1:8" s="81" customFormat="1">
      <c r="A51" s="79"/>
      <c r="B51" s="1030" t="s">
        <v>17</v>
      </c>
      <c r="C51" s="1023">
        <v>5787995</v>
      </c>
      <c r="D51" s="1024">
        <f>-8310</f>
        <v>-8310</v>
      </c>
      <c r="E51" s="1029" t="s">
        <v>12</v>
      </c>
      <c r="F51" s="1025">
        <f>F52+F54</f>
        <v>3681221</v>
      </c>
      <c r="G51" s="1024">
        <f>G52+G54</f>
        <v>8310</v>
      </c>
      <c r="H51" s="108"/>
    </row>
    <row r="52" spans="1:8" s="81" customFormat="1">
      <c r="A52" s="79"/>
      <c r="B52" s="1031"/>
      <c r="C52" s="1023"/>
      <c r="D52" s="1024"/>
      <c r="E52" s="1030" t="s">
        <v>38</v>
      </c>
      <c r="F52" s="1025">
        <v>2617837</v>
      </c>
      <c r="G52" s="1024">
        <v>8310</v>
      </c>
      <c r="H52" s="108"/>
    </row>
    <row r="53" spans="1:8" s="81" customFormat="1">
      <c r="A53" s="79"/>
      <c r="B53" s="1031"/>
      <c r="C53" s="1023"/>
      <c r="D53" s="1020"/>
      <c r="E53" s="1032" t="s">
        <v>36</v>
      </c>
      <c r="F53" s="1025">
        <v>2020193</v>
      </c>
      <c r="G53" s="1024">
        <v>6697</v>
      </c>
      <c r="H53" s="108"/>
    </row>
    <row r="54" spans="1:8" s="81" customFormat="1">
      <c r="A54" s="79"/>
      <c r="B54" s="1033"/>
      <c r="C54" s="1023"/>
      <c r="D54" s="1020"/>
      <c r="E54" s="1030" t="s">
        <v>15</v>
      </c>
      <c r="F54" s="1025">
        <v>1063384</v>
      </c>
      <c r="G54" s="1024"/>
      <c r="H54" s="108"/>
    </row>
    <row r="55" spans="1:8" s="81" customFormat="1">
      <c r="A55" s="79"/>
      <c r="B55" s="1033"/>
      <c r="C55" s="1023"/>
      <c r="D55" s="1020"/>
      <c r="E55" s="1028" t="s">
        <v>3</v>
      </c>
      <c r="F55" s="1025">
        <f>F56</f>
        <v>292771</v>
      </c>
      <c r="G55" s="1024"/>
      <c r="H55" s="108"/>
    </row>
    <row r="56" spans="1:8" s="81" customFormat="1">
      <c r="A56" s="79"/>
      <c r="B56" s="1033"/>
      <c r="C56" s="1023"/>
      <c r="D56" s="1020"/>
      <c r="E56" s="1029" t="s">
        <v>20</v>
      </c>
      <c r="F56" s="1025">
        <v>292771</v>
      </c>
      <c r="G56" s="1024"/>
      <c r="H56" s="108"/>
    </row>
    <row r="57" spans="1:8" s="81" customFormat="1">
      <c r="A57" s="79"/>
      <c r="B57" s="1012" t="s">
        <v>59</v>
      </c>
      <c r="C57" s="1013"/>
      <c r="D57" s="1014"/>
      <c r="E57" s="1012" t="s">
        <v>59</v>
      </c>
      <c r="F57" s="1013"/>
      <c r="G57" s="1014"/>
      <c r="H57" s="108"/>
    </row>
    <row r="58" spans="1:8" s="81" customFormat="1">
      <c r="A58" s="79"/>
      <c r="B58" s="1034" t="s">
        <v>329</v>
      </c>
      <c r="C58" s="1013"/>
      <c r="D58" s="1014"/>
      <c r="E58" s="1034" t="s">
        <v>329</v>
      </c>
      <c r="F58" s="1013"/>
      <c r="G58" s="1014"/>
      <c r="H58" s="108"/>
    </row>
    <row r="59" spans="1:8" s="81" customFormat="1">
      <c r="A59" s="79"/>
      <c r="B59" s="1012" t="s">
        <v>129</v>
      </c>
      <c r="C59" s="1013"/>
      <c r="D59" s="1014"/>
      <c r="E59" s="1012" t="s">
        <v>129</v>
      </c>
      <c r="F59" s="1013"/>
      <c r="G59" s="1014"/>
      <c r="H59" s="108"/>
    </row>
    <row r="60" spans="1:8" s="81" customFormat="1">
      <c r="A60" s="79"/>
      <c r="B60" s="1034" t="s">
        <v>118</v>
      </c>
      <c r="C60" s="1013"/>
      <c r="D60" s="1014"/>
      <c r="E60" s="1034" t="s">
        <v>118</v>
      </c>
      <c r="F60" s="1013"/>
      <c r="G60" s="1014"/>
      <c r="H60" s="108"/>
    </row>
    <row r="61" spans="1:8" s="81" customFormat="1">
      <c r="A61" s="79"/>
      <c r="B61" s="1018" t="s">
        <v>4</v>
      </c>
      <c r="C61" s="1019">
        <f>C63</f>
        <v>5787995</v>
      </c>
      <c r="D61" s="1020">
        <f>D63</f>
        <v>-8310</v>
      </c>
      <c r="E61" s="1018" t="s">
        <v>4</v>
      </c>
      <c r="F61" s="1021">
        <f>F62+F63</f>
        <v>0</v>
      </c>
      <c r="G61" s="1020">
        <f>G62</f>
        <v>8310</v>
      </c>
      <c r="H61" s="108"/>
    </row>
    <row r="62" spans="1:8" s="81" customFormat="1">
      <c r="A62" s="79"/>
      <c r="B62" s="1022" t="s">
        <v>10</v>
      </c>
      <c r="C62" s="1023">
        <f>C63</f>
        <v>5787995</v>
      </c>
      <c r="D62" s="1024">
        <f>D63</f>
        <v>-8310</v>
      </c>
      <c r="E62" s="1022" t="s">
        <v>35</v>
      </c>
      <c r="F62" s="1025">
        <v>0</v>
      </c>
      <c r="G62" s="1024">
        <f>G63</f>
        <v>8310</v>
      </c>
      <c r="H62" s="108"/>
    </row>
    <row r="63" spans="1:8" s="81" customFormat="1" ht="26.4">
      <c r="A63" s="79"/>
      <c r="B63" s="1026" t="s">
        <v>11</v>
      </c>
      <c r="C63" s="1023">
        <v>5787995</v>
      </c>
      <c r="D63" s="1024">
        <f>-8310</f>
        <v>-8310</v>
      </c>
      <c r="E63" s="1022" t="s">
        <v>10</v>
      </c>
      <c r="F63" s="1025">
        <f>F64</f>
        <v>0</v>
      </c>
      <c r="G63" s="1024">
        <v>8310</v>
      </c>
      <c r="H63" s="108"/>
    </row>
    <row r="64" spans="1:8" s="81" customFormat="1" ht="26.4">
      <c r="A64" s="79"/>
      <c r="B64" s="1027" t="s">
        <v>28</v>
      </c>
      <c r="C64" s="1019">
        <f t="shared" ref="C64:D66" si="1">C65</f>
        <v>5787995</v>
      </c>
      <c r="D64" s="1020">
        <f t="shared" si="1"/>
        <v>-8310</v>
      </c>
      <c r="E64" s="1026" t="s">
        <v>11</v>
      </c>
      <c r="F64" s="1025">
        <v>0</v>
      </c>
      <c r="G64" s="1020">
        <f>G65+G70</f>
        <v>8310</v>
      </c>
      <c r="H64" s="108"/>
    </row>
    <row r="65" spans="1:8" s="81" customFormat="1">
      <c r="A65" s="79"/>
      <c r="B65" s="1028" t="s">
        <v>2</v>
      </c>
      <c r="C65" s="1023">
        <f t="shared" si="1"/>
        <v>5787995</v>
      </c>
      <c r="D65" s="1024">
        <f t="shared" si="1"/>
        <v>-8310</v>
      </c>
      <c r="E65" s="1027" t="s">
        <v>28</v>
      </c>
      <c r="F65" s="1021">
        <f>F66+F71</f>
        <v>0</v>
      </c>
      <c r="G65" s="1024">
        <f>G66</f>
        <v>8310</v>
      </c>
      <c r="H65" s="108"/>
    </row>
    <row r="66" spans="1:8" s="81" customFormat="1">
      <c r="A66" s="79"/>
      <c r="B66" s="1029" t="s">
        <v>16</v>
      </c>
      <c r="C66" s="1023">
        <f t="shared" si="1"/>
        <v>5787995</v>
      </c>
      <c r="D66" s="1024">
        <f t="shared" si="1"/>
        <v>-8310</v>
      </c>
      <c r="E66" s="1028" t="s">
        <v>2</v>
      </c>
      <c r="F66" s="1025">
        <f>F67</f>
        <v>0</v>
      </c>
      <c r="G66" s="1024">
        <f>G67</f>
        <v>8310</v>
      </c>
      <c r="H66" s="108"/>
    </row>
    <row r="67" spans="1:8" s="81" customFormat="1">
      <c r="A67" s="79"/>
      <c r="B67" s="1030" t="s">
        <v>17</v>
      </c>
      <c r="C67" s="1023">
        <v>5787995</v>
      </c>
      <c r="D67" s="1024">
        <f>-8310</f>
        <v>-8310</v>
      </c>
      <c r="E67" s="1029" t="s">
        <v>12</v>
      </c>
      <c r="F67" s="1025">
        <f>F68+F70</f>
        <v>0</v>
      </c>
      <c r="G67" s="1024">
        <f>G68</f>
        <v>8310</v>
      </c>
      <c r="H67" s="108"/>
    </row>
    <row r="68" spans="1:8" s="81" customFormat="1">
      <c r="A68" s="79"/>
      <c r="B68" s="1031"/>
      <c r="C68" s="1023"/>
      <c r="D68" s="1020"/>
      <c r="E68" s="1030" t="s">
        <v>38</v>
      </c>
      <c r="F68" s="1025">
        <v>0</v>
      </c>
      <c r="G68" s="1024">
        <v>8310</v>
      </c>
      <c r="H68" s="108"/>
    </row>
    <row r="69" spans="1:8" s="81" customFormat="1">
      <c r="A69" s="79"/>
      <c r="B69" s="1033"/>
      <c r="C69" s="1023"/>
      <c r="D69" s="1020"/>
      <c r="E69" s="1032" t="s">
        <v>36</v>
      </c>
      <c r="F69" s="1025">
        <v>0</v>
      </c>
      <c r="G69" s="1024">
        <v>6697</v>
      </c>
      <c r="H69" s="108"/>
    </row>
    <row r="70" spans="1:8" s="81" customFormat="1">
      <c r="A70" s="79"/>
      <c r="B70" s="1033"/>
      <c r="C70" s="1023"/>
      <c r="D70" s="1020"/>
      <c r="E70" s="1030" t="s">
        <v>15</v>
      </c>
      <c r="F70" s="1025">
        <v>0</v>
      </c>
      <c r="G70" s="1024"/>
      <c r="H70" s="108"/>
    </row>
    <row r="71" spans="1:8" s="81" customFormat="1">
      <c r="A71" s="79"/>
      <c r="B71" s="1033"/>
      <c r="C71" s="1023"/>
      <c r="D71" s="1020"/>
      <c r="E71" s="1028" t="s">
        <v>3</v>
      </c>
      <c r="F71" s="1025">
        <f>F72</f>
        <v>0</v>
      </c>
      <c r="G71" s="1024"/>
      <c r="H71" s="108"/>
    </row>
    <row r="72" spans="1:8" s="81" customFormat="1">
      <c r="A72" s="79"/>
      <c r="B72" s="1033"/>
      <c r="C72" s="1023"/>
      <c r="D72" s="1020"/>
      <c r="E72" s="1029" t="s">
        <v>20</v>
      </c>
      <c r="F72" s="1025">
        <v>0</v>
      </c>
      <c r="G72" s="1024"/>
      <c r="H72" s="108"/>
    </row>
    <row r="73" spans="1:8" s="81" customFormat="1">
      <c r="A73" s="79"/>
      <c r="B73" s="1034" t="s">
        <v>125</v>
      </c>
      <c r="C73" s="1013"/>
      <c r="D73" s="1014"/>
      <c r="E73" s="1034" t="s">
        <v>125</v>
      </c>
      <c r="F73" s="1013"/>
      <c r="G73" s="1014"/>
      <c r="H73" s="108"/>
    </row>
    <row r="74" spans="1:8" s="81" customFormat="1">
      <c r="A74" s="79"/>
      <c r="B74" s="1018" t="s">
        <v>4</v>
      </c>
      <c r="C74" s="1019">
        <v>2925386</v>
      </c>
      <c r="D74" s="1020">
        <f>D76</f>
        <v>-3563</v>
      </c>
      <c r="E74" s="1018" t="s">
        <v>4</v>
      </c>
      <c r="F74" s="1021">
        <f>F75+F76</f>
        <v>0</v>
      </c>
      <c r="G74" s="1035">
        <f>G75+G76</f>
        <v>3563</v>
      </c>
      <c r="H74" s="108"/>
    </row>
    <row r="75" spans="1:8" s="81" customFormat="1">
      <c r="A75" s="79"/>
      <c r="B75" s="1022" t="s">
        <v>10</v>
      </c>
      <c r="C75" s="1023">
        <v>2925386</v>
      </c>
      <c r="D75" s="1024">
        <f>D76</f>
        <v>-3563</v>
      </c>
      <c r="E75" s="1022" t="s">
        <v>35</v>
      </c>
      <c r="F75" s="1025">
        <v>0</v>
      </c>
      <c r="G75" s="1036"/>
      <c r="H75" s="108"/>
    </row>
    <row r="76" spans="1:8" s="81" customFormat="1" ht="26.4">
      <c r="A76" s="79"/>
      <c r="B76" s="1026" t="s">
        <v>11</v>
      </c>
      <c r="C76" s="1023">
        <v>2925386</v>
      </c>
      <c r="D76" s="1024">
        <f>-3563</f>
        <v>-3563</v>
      </c>
      <c r="E76" s="1022" t="s">
        <v>10</v>
      </c>
      <c r="F76" s="1025">
        <f>F77</f>
        <v>0</v>
      </c>
      <c r="G76" s="1036">
        <f>G77</f>
        <v>3563</v>
      </c>
      <c r="H76" s="108"/>
    </row>
    <row r="77" spans="1:8" s="81" customFormat="1" ht="26.4">
      <c r="A77" s="79"/>
      <c r="B77" s="1027" t="s">
        <v>28</v>
      </c>
      <c r="C77" s="1019">
        <v>2925386</v>
      </c>
      <c r="D77" s="1020">
        <f>D78</f>
        <v>-3563</v>
      </c>
      <c r="E77" s="1026" t="s">
        <v>11</v>
      </c>
      <c r="F77" s="1025">
        <v>0</v>
      </c>
      <c r="G77" s="1036">
        <v>3563</v>
      </c>
      <c r="H77" s="108"/>
    </row>
    <row r="78" spans="1:8" s="81" customFormat="1">
      <c r="A78" s="79"/>
      <c r="B78" s="1028" t="s">
        <v>2</v>
      </c>
      <c r="C78" s="1023">
        <v>2925386</v>
      </c>
      <c r="D78" s="1024">
        <f>D79</f>
        <v>-3563</v>
      </c>
      <c r="E78" s="1027" t="s">
        <v>28</v>
      </c>
      <c r="F78" s="1021">
        <f>F79+F84</f>
        <v>0</v>
      </c>
      <c r="G78" s="1035">
        <f>G79+G84</f>
        <v>3563</v>
      </c>
      <c r="H78" s="108"/>
    </row>
    <row r="79" spans="1:8" s="81" customFormat="1">
      <c r="A79" s="79"/>
      <c r="B79" s="1029" t="s">
        <v>16</v>
      </c>
      <c r="C79" s="1023">
        <v>2925386</v>
      </c>
      <c r="D79" s="1024">
        <f>D80</f>
        <v>-3563</v>
      </c>
      <c r="E79" s="1028" t="s">
        <v>2</v>
      </c>
      <c r="F79" s="1025">
        <f>F80</f>
        <v>0</v>
      </c>
      <c r="G79" s="1036">
        <f>G80</f>
        <v>3563</v>
      </c>
      <c r="H79" s="108"/>
    </row>
    <row r="80" spans="1:8" s="81" customFormat="1">
      <c r="A80" s="79"/>
      <c r="B80" s="1030" t="s">
        <v>17</v>
      </c>
      <c r="C80" s="1023">
        <v>2925386</v>
      </c>
      <c r="D80" s="1024">
        <f>-3563</f>
        <v>-3563</v>
      </c>
      <c r="E80" s="1029" t="s">
        <v>12</v>
      </c>
      <c r="F80" s="1025">
        <f>F81+F83</f>
        <v>0</v>
      </c>
      <c r="G80" s="1036">
        <f>G81+G83</f>
        <v>3563</v>
      </c>
      <c r="H80" s="108"/>
    </row>
    <row r="81" spans="1:8" s="81" customFormat="1">
      <c r="A81" s="79"/>
      <c r="B81" s="1031"/>
      <c r="C81" s="1023"/>
      <c r="D81" s="1020"/>
      <c r="E81" s="1030" t="s">
        <v>38</v>
      </c>
      <c r="F81" s="1025">
        <v>0</v>
      </c>
      <c r="G81" s="1024">
        <v>3563</v>
      </c>
      <c r="H81" s="108"/>
    </row>
    <row r="82" spans="1:8" s="81" customFormat="1">
      <c r="A82" s="79"/>
      <c r="B82" s="1031"/>
      <c r="C82" s="1023"/>
      <c r="D82" s="1020"/>
      <c r="E82" s="1032" t="s">
        <v>36</v>
      </c>
      <c r="F82" s="1025">
        <v>0</v>
      </c>
      <c r="G82" s="1024">
        <v>2871</v>
      </c>
      <c r="H82" s="108"/>
    </row>
    <row r="83" spans="1:8" s="81" customFormat="1">
      <c r="A83" s="79"/>
      <c r="B83" s="1031"/>
      <c r="C83" s="1023"/>
      <c r="D83" s="1020"/>
      <c r="E83" s="1030" t="s">
        <v>15</v>
      </c>
      <c r="F83" s="1025">
        <v>0</v>
      </c>
      <c r="G83" s="1024"/>
      <c r="H83" s="108"/>
    </row>
    <row r="84" spans="1:8" s="81" customFormat="1">
      <c r="A84" s="79"/>
      <c r="B84" s="1031"/>
      <c r="C84" s="1023"/>
      <c r="D84" s="1020"/>
      <c r="E84" s="1028" t="s">
        <v>3</v>
      </c>
      <c r="F84" s="1025">
        <f>F85</f>
        <v>0</v>
      </c>
      <c r="G84" s="1024"/>
      <c r="H84" s="108"/>
    </row>
    <row r="85" spans="1:8" s="81" customFormat="1" ht="13.8" thickBot="1">
      <c r="A85" s="79"/>
      <c r="B85" s="1037"/>
      <c r="C85" s="1038"/>
      <c r="D85" s="1039"/>
      <c r="E85" s="1040" t="s">
        <v>20</v>
      </c>
      <c r="F85" s="1041">
        <v>0</v>
      </c>
      <c r="G85" s="1042"/>
      <c r="H85" s="108"/>
    </row>
    <row r="86" spans="1:8" s="81" customFormat="1" ht="52.5" customHeight="1" thickBot="1">
      <c r="A86" s="79"/>
      <c r="B86" s="3634" t="s">
        <v>558</v>
      </c>
      <c r="C86" s="3634"/>
      <c r="D86" s="3634"/>
      <c r="E86" s="3634"/>
      <c r="F86" s="3634"/>
      <c r="G86" s="3634"/>
      <c r="H86" s="108"/>
    </row>
    <row r="87" spans="1:8" s="81" customFormat="1" ht="15.6">
      <c r="A87" s="79"/>
      <c r="B87" s="974"/>
      <c r="C87" s="170"/>
      <c r="D87" s="170"/>
      <c r="E87" s="170"/>
      <c r="F87" s="170"/>
      <c r="G87" s="170"/>
      <c r="H87" s="108"/>
    </row>
    <row r="88" spans="1:8" s="81" customFormat="1" ht="15.6">
      <c r="A88" s="79"/>
      <c r="B88" s="206" t="s">
        <v>115</v>
      </c>
      <c r="C88" s="170"/>
      <c r="D88" s="170"/>
      <c r="E88" s="170"/>
      <c r="F88" s="170"/>
      <c r="G88" s="170"/>
      <c r="H88" s="108"/>
    </row>
    <row r="89" spans="1:8" s="81" customFormat="1" ht="16.2" thickBot="1">
      <c r="A89" s="79"/>
      <c r="B89" s="974"/>
      <c r="C89" s="170"/>
      <c r="D89" s="170"/>
      <c r="E89" s="170"/>
      <c r="F89" s="170"/>
      <c r="G89" s="170"/>
      <c r="H89" s="108"/>
    </row>
    <row r="90" spans="1:8" s="81" customFormat="1" ht="27.6">
      <c r="A90" s="175">
        <f>'12'!A578+1</f>
        <v>21</v>
      </c>
      <c r="B90" s="1007" t="s">
        <v>327</v>
      </c>
      <c r="C90" s="1043"/>
      <c r="D90" s="1044"/>
      <c r="E90" s="1007" t="s">
        <v>45</v>
      </c>
      <c r="F90" s="1045"/>
      <c r="G90" s="1046"/>
      <c r="H90" s="79" t="s">
        <v>34</v>
      </c>
    </row>
    <row r="91" spans="1:8" s="81" customFormat="1" ht="13.8">
      <c r="A91" s="79"/>
      <c r="B91" s="1047" t="s">
        <v>116</v>
      </c>
      <c r="C91" s="1048"/>
      <c r="D91" s="1049"/>
      <c r="E91" s="1047" t="s">
        <v>116</v>
      </c>
      <c r="F91" s="1050"/>
      <c r="G91" s="1051"/>
      <c r="H91" s="108"/>
    </row>
    <row r="92" spans="1:8" s="81" customFormat="1">
      <c r="A92" s="79"/>
      <c r="B92" s="1052" t="s">
        <v>117</v>
      </c>
      <c r="C92" s="1053"/>
      <c r="D92" s="1054"/>
      <c r="E92" s="1052" t="s">
        <v>117</v>
      </c>
      <c r="F92" s="1053"/>
      <c r="G92" s="1055"/>
      <c r="H92" s="108"/>
    </row>
    <row r="93" spans="1:8" s="81" customFormat="1">
      <c r="A93" s="79"/>
      <c r="B93" s="1056" t="s">
        <v>118</v>
      </c>
      <c r="C93" s="1057"/>
      <c r="D93" s="1058"/>
      <c r="E93" s="1056" t="s">
        <v>118</v>
      </c>
      <c r="F93" s="1059"/>
      <c r="G93" s="1060"/>
      <c r="H93" s="108"/>
    </row>
    <row r="94" spans="1:8" s="81" customFormat="1">
      <c r="A94" s="79"/>
      <c r="B94" s="1018" t="s">
        <v>4</v>
      </c>
      <c r="C94" s="1061">
        <f>C95</f>
        <v>23785389</v>
      </c>
      <c r="D94" s="1062">
        <f>D95</f>
        <v>-8310</v>
      </c>
      <c r="E94" s="1063" t="s">
        <v>4</v>
      </c>
      <c r="F94" s="1064">
        <v>497564759</v>
      </c>
      <c r="G94" s="1062">
        <f>G95+G96</f>
        <v>8310</v>
      </c>
      <c r="H94" s="108"/>
    </row>
    <row r="95" spans="1:8" s="81" customFormat="1" ht="26.4">
      <c r="A95" s="79"/>
      <c r="B95" s="1022" t="s">
        <v>10</v>
      </c>
      <c r="C95" s="1065">
        <f>C96</f>
        <v>23785389</v>
      </c>
      <c r="D95" s="1066">
        <f>D96</f>
        <v>-8310</v>
      </c>
      <c r="E95" s="1067" t="s">
        <v>37</v>
      </c>
      <c r="F95" s="1068">
        <v>2049631</v>
      </c>
      <c r="G95" s="1066"/>
      <c r="H95" s="108"/>
    </row>
    <row r="96" spans="1:8" s="81" customFormat="1" ht="26.4">
      <c r="A96" s="79"/>
      <c r="B96" s="1026" t="s">
        <v>11</v>
      </c>
      <c r="C96" s="1065">
        <v>23785389</v>
      </c>
      <c r="D96" s="1066">
        <f>-8310</f>
        <v>-8310</v>
      </c>
      <c r="E96" s="1067" t="s">
        <v>10</v>
      </c>
      <c r="F96" s="1068">
        <v>495515128</v>
      </c>
      <c r="G96" s="1066">
        <f>G97</f>
        <v>8310</v>
      </c>
      <c r="H96" s="108"/>
    </row>
    <row r="97" spans="1:8" s="81" customFormat="1" ht="26.4">
      <c r="A97" s="79"/>
      <c r="B97" s="1027" t="s">
        <v>28</v>
      </c>
      <c r="C97" s="1061">
        <f t="shared" ref="C97:D99" si="2">C98</f>
        <v>23785389</v>
      </c>
      <c r="D97" s="1062">
        <f t="shared" si="2"/>
        <v>-8310</v>
      </c>
      <c r="E97" s="1069" t="s">
        <v>11</v>
      </c>
      <c r="F97" s="1068">
        <v>495515128</v>
      </c>
      <c r="G97" s="1066">
        <f>G98</f>
        <v>8310</v>
      </c>
      <c r="H97" s="108"/>
    </row>
    <row r="98" spans="1:8" s="81" customFormat="1">
      <c r="A98" s="79"/>
      <c r="B98" s="1028" t="s">
        <v>2</v>
      </c>
      <c r="C98" s="1065">
        <f t="shared" si="2"/>
        <v>23785389</v>
      </c>
      <c r="D98" s="1066">
        <f t="shared" si="2"/>
        <v>-8310</v>
      </c>
      <c r="E98" s="1063" t="s">
        <v>28</v>
      </c>
      <c r="F98" s="1064">
        <v>490172006</v>
      </c>
      <c r="G98" s="1062">
        <f>G99+G111</f>
        <v>8310</v>
      </c>
      <c r="H98" s="108"/>
    </row>
    <row r="99" spans="1:8" s="81" customFormat="1">
      <c r="A99" s="79"/>
      <c r="B99" s="1029" t="s">
        <v>16</v>
      </c>
      <c r="C99" s="1065">
        <f t="shared" si="2"/>
        <v>23785389</v>
      </c>
      <c r="D99" s="1066">
        <f t="shared" si="2"/>
        <v>-8310</v>
      </c>
      <c r="E99" s="1067" t="s">
        <v>2</v>
      </c>
      <c r="F99" s="1068">
        <v>483142035</v>
      </c>
      <c r="G99" s="1066">
        <f>G100+G104+G105+G108</f>
        <v>8310</v>
      </c>
      <c r="H99" s="108"/>
    </row>
    <row r="100" spans="1:8" s="81" customFormat="1">
      <c r="A100" s="79"/>
      <c r="B100" s="1030" t="s">
        <v>17</v>
      </c>
      <c r="C100" s="1065">
        <v>23785389</v>
      </c>
      <c r="D100" s="1066">
        <f>-8310</f>
        <v>-8310</v>
      </c>
      <c r="E100" s="1069" t="s">
        <v>12</v>
      </c>
      <c r="F100" s="1068">
        <v>73321923</v>
      </c>
      <c r="G100" s="1066">
        <f>G101+G103</f>
        <v>8310</v>
      </c>
      <c r="H100" s="108"/>
    </row>
    <row r="101" spans="1:8" s="81" customFormat="1" ht="15.6">
      <c r="A101" s="79"/>
      <c r="B101" s="1070"/>
      <c r="C101" s="1071"/>
      <c r="D101" s="1072"/>
      <c r="E101" s="1073" t="s">
        <v>38</v>
      </c>
      <c r="F101" s="1068">
        <v>48885115</v>
      </c>
      <c r="G101" s="1024">
        <v>8310</v>
      </c>
      <c r="H101" s="108"/>
    </row>
    <row r="102" spans="1:8" s="81" customFormat="1" ht="15.6">
      <c r="A102" s="79"/>
      <c r="B102" s="1070"/>
      <c r="C102" s="1071"/>
      <c r="D102" s="1072"/>
      <c r="E102" s="1074" t="s">
        <v>36</v>
      </c>
      <c r="F102" s="1068">
        <v>38526343</v>
      </c>
      <c r="G102" s="1024">
        <v>6697</v>
      </c>
      <c r="H102" s="108"/>
    </row>
    <row r="103" spans="1:8" s="81" customFormat="1" ht="15.6">
      <c r="A103" s="79"/>
      <c r="B103" s="1070"/>
      <c r="C103" s="1071"/>
      <c r="D103" s="1072"/>
      <c r="E103" s="1073" t="s">
        <v>15</v>
      </c>
      <c r="F103" s="1068">
        <v>24436808</v>
      </c>
      <c r="G103" s="1072"/>
      <c r="H103" s="108"/>
    </row>
    <row r="104" spans="1:8" s="81" customFormat="1" ht="15.6">
      <c r="A104" s="79"/>
      <c r="B104" s="1070"/>
      <c r="C104" s="1071"/>
      <c r="D104" s="1072"/>
      <c r="E104" s="1069" t="s">
        <v>330</v>
      </c>
      <c r="F104" s="1068">
        <v>250700000</v>
      </c>
      <c r="G104" s="1072"/>
      <c r="H104" s="108"/>
    </row>
    <row r="105" spans="1:8" s="81" customFormat="1" ht="15.6">
      <c r="A105" s="79"/>
      <c r="B105" s="1070"/>
      <c r="C105" s="1071"/>
      <c r="D105" s="1072"/>
      <c r="E105" s="1069" t="s">
        <v>16</v>
      </c>
      <c r="F105" s="1068">
        <v>320000</v>
      </c>
      <c r="G105" s="1072"/>
      <c r="H105" s="108"/>
    </row>
    <row r="106" spans="1:8" s="81" customFormat="1" ht="15.6">
      <c r="A106" s="79"/>
      <c r="B106" s="1070"/>
      <c r="C106" s="1071"/>
      <c r="D106" s="1072"/>
      <c r="E106" s="1073" t="s">
        <v>17</v>
      </c>
      <c r="F106" s="1068">
        <v>25000</v>
      </c>
      <c r="G106" s="1072"/>
      <c r="H106" s="108"/>
    </row>
    <row r="107" spans="1:8" s="81" customFormat="1" ht="15.6">
      <c r="A107" s="79"/>
      <c r="B107" s="1070"/>
      <c r="C107" s="1071"/>
      <c r="D107" s="1072"/>
      <c r="E107" s="1073" t="s">
        <v>162</v>
      </c>
      <c r="F107" s="1068">
        <v>295000</v>
      </c>
      <c r="G107" s="1072"/>
      <c r="H107" s="108"/>
    </row>
    <row r="108" spans="1:8" s="81" customFormat="1" ht="26.4">
      <c r="A108" s="79"/>
      <c r="B108" s="1070"/>
      <c r="C108" s="1071"/>
      <c r="D108" s="1072"/>
      <c r="E108" s="1069" t="s">
        <v>54</v>
      </c>
      <c r="F108" s="1068">
        <v>158800112</v>
      </c>
      <c r="G108" s="1072"/>
      <c r="H108" s="108"/>
    </row>
    <row r="109" spans="1:8" s="81" customFormat="1" ht="15.6">
      <c r="A109" s="79"/>
      <c r="B109" s="1070"/>
      <c r="C109" s="1071"/>
      <c r="D109" s="1072"/>
      <c r="E109" s="1073" t="s">
        <v>331</v>
      </c>
      <c r="F109" s="1068">
        <v>158700000</v>
      </c>
      <c r="G109" s="1072"/>
      <c r="H109" s="108"/>
    </row>
    <row r="110" spans="1:8" s="81" customFormat="1" ht="15.6">
      <c r="A110" s="79"/>
      <c r="B110" s="1070"/>
      <c r="C110" s="1071"/>
      <c r="D110" s="1072"/>
      <c r="E110" s="1073" t="s">
        <v>39</v>
      </c>
      <c r="F110" s="1068">
        <v>100112</v>
      </c>
      <c r="G110" s="1072"/>
      <c r="H110" s="108"/>
    </row>
    <row r="111" spans="1:8" s="81" customFormat="1" ht="15.6">
      <c r="A111" s="79"/>
      <c r="B111" s="1070"/>
      <c r="C111" s="1071"/>
      <c r="D111" s="1072"/>
      <c r="E111" s="1067" t="s">
        <v>3</v>
      </c>
      <c r="F111" s="1068">
        <v>7029971</v>
      </c>
      <c r="G111" s="1072"/>
      <c r="H111" s="108"/>
    </row>
    <row r="112" spans="1:8" s="81" customFormat="1" ht="15.6">
      <c r="A112" s="79"/>
      <c r="B112" s="1070"/>
      <c r="C112" s="1071"/>
      <c r="D112" s="1072"/>
      <c r="E112" s="1069" t="s">
        <v>20</v>
      </c>
      <c r="F112" s="1068">
        <v>7029971</v>
      </c>
      <c r="G112" s="1072"/>
      <c r="H112" s="108"/>
    </row>
    <row r="113" spans="1:8" s="81" customFormat="1" ht="15.6">
      <c r="A113" s="79"/>
      <c r="B113" s="1070"/>
      <c r="C113" s="1071"/>
      <c r="D113" s="1072"/>
      <c r="E113" s="1075" t="s">
        <v>68</v>
      </c>
      <c r="F113" s="1068">
        <v>7392753</v>
      </c>
      <c r="G113" s="1072"/>
      <c r="H113" s="108"/>
    </row>
    <row r="114" spans="1:8" s="81" customFormat="1" ht="15.6">
      <c r="A114" s="79"/>
      <c r="B114" s="1070"/>
      <c r="C114" s="1071"/>
      <c r="D114" s="1072"/>
      <c r="E114" s="1076" t="s">
        <v>23</v>
      </c>
      <c r="F114" s="1068">
        <v>-7392753</v>
      </c>
      <c r="G114" s="1072"/>
      <c r="H114" s="108"/>
    </row>
    <row r="115" spans="1:8" s="81" customFormat="1" ht="15.6">
      <c r="A115" s="79"/>
      <c r="B115" s="1070"/>
      <c r="C115" s="1071"/>
      <c r="D115" s="1072"/>
      <c r="E115" s="1067" t="s">
        <v>332</v>
      </c>
      <c r="F115" s="1068">
        <v>-208000000</v>
      </c>
      <c r="G115" s="1072"/>
      <c r="H115" s="108"/>
    </row>
    <row r="116" spans="1:8" s="81" customFormat="1" ht="15.6">
      <c r="A116" s="79"/>
      <c r="B116" s="1070"/>
      <c r="C116" s="1071"/>
      <c r="D116" s="1072"/>
      <c r="E116" s="1067" t="s">
        <v>24</v>
      </c>
      <c r="F116" s="1068">
        <v>208000000</v>
      </c>
      <c r="G116" s="1072"/>
      <c r="H116" s="108"/>
    </row>
    <row r="117" spans="1:8" s="81" customFormat="1" ht="26.4">
      <c r="A117" s="79"/>
      <c r="B117" s="1070"/>
      <c r="C117" s="1071"/>
      <c r="D117" s="1072"/>
      <c r="E117" s="1069" t="s">
        <v>333</v>
      </c>
      <c r="F117" s="1068">
        <v>208000000</v>
      </c>
      <c r="G117" s="1072"/>
      <c r="H117" s="108"/>
    </row>
    <row r="118" spans="1:8" s="81" customFormat="1" ht="15.6">
      <c r="A118" s="79"/>
      <c r="B118" s="1070"/>
      <c r="C118" s="1071"/>
      <c r="D118" s="1072"/>
      <c r="E118" s="1067" t="s">
        <v>334</v>
      </c>
      <c r="F118" s="1068">
        <v>-7392753</v>
      </c>
      <c r="G118" s="1072"/>
      <c r="H118" s="108"/>
    </row>
    <row r="119" spans="1:8" s="81" customFormat="1">
      <c r="A119" s="79"/>
      <c r="B119" s="1056" t="s">
        <v>125</v>
      </c>
      <c r="C119" s="1057"/>
      <c r="D119" s="1058"/>
      <c r="E119" s="1056" t="s">
        <v>125</v>
      </c>
      <c r="F119" s="1059"/>
      <c r="G119" s="1060"/>
      <c r="H119" s="108"/>
    </row>
    <row r="120" spans="1:8" s="81" customFormat="1">
      <c r="A120" s="79"/>
      <c r="B120" s="1018" t="s">
        <v>4</v>
      </c>
      <c r="C120" s="1061">
        <v>47031271</v>
      </c>
      <c r="D120" s="1062">
        <f>D121</f>
        <v>-3563</v>
      </c>
      <c r="E120" s="1063" t="s">
        <v>4</v>
      </c>
      <c r="F120" s="1064">
        <v>593771625</v>
      </c>
      <c r="G120" s="1062">
        <f>G121+G122</f>
        <v>3563</v>
      </c>
      <c r="H120" s="108"/>
    </row>
    <row r="121" spans="1:8" s="81" customFormat="1" ht="26.4">
      <c r="A121" s="79"/>
      <c r="B121" s="1022" t="s">
        <v>10</v>
      </c>
      <c r="C121" s="1065">
        <v>47031271</v>
      </c>
      <c r="D121" s="1066">
        <f>D122</f>
        <v>-3563</v>
      </c>
      <c r="E121" s="1067" t="s">
        <v>37</v>
      </c>
      <c r="F121" s="1068">
        <v>2059631</v>
      </c>
      <c r="G121" s="1066"/>
      <c r="H121" s="108"/>
    </row>
    <row r="122" spans="1:8" s="81" customFormat="1" ht="26.4">
      <c r="A122" s="79"/>
      <c r="B122" s="1026" t="s">
        <v>11</v>
      </c>
      <c r="C122" s="1065">
        <v>47031271</v>
      </c>
      <c r="D122" s="1066">
        <f>-3563</f>
        <v>-3563</v>
      </c>
      <c r="E122" s="1067" t="s">
        <v>10</v>
      </c>
      <c r="F122" s="1068">
        <v>591711994</v>
      </c>
      <c r="G122" s="1066">
        <f>G123</f>
        <v>3563</v>
      </c>
      <c r="H122" s="108"/>
    </row>
    <row r="123" spans="1:8" s="81" customFormat="1" ht="26.4">
      <c r="A123" s="79"/>
      <c r="B123" s="1027" t="s">
        <v>28</v>
      </c>
      <c r="C123" s="1061">
        <v>47031271</v>
      </c>
      <c r="D123" s="1062">
        <f>D124</f>
        <v>-3563</v>
      </c>
      <c r="E123" s="1069" t="s">
        <v>11</v>
      </c>
      <c r="F123" s="1068">
        <v>591711994</v>
      </c>
      <c r="G123" s="1066">
        <f>G124</f>
        <v>3563</v>
      </c>
      <c r="H123" s="108"/>
    </row>
    <row r="124" spans="1:8" s="81" customFormat="1">
      <c r="A124" s="79"/>
      <c r="B124" s="1028" t="s">
        <v>2</v>
      </c>
      <c r="C124" s="1065">
        <v>47031271</v>
      </c>
      <c r="D124" s="1066">
        <f>D125</f>
        <v>-3563</v>
      </c>
      <c r="E124" s="1063" t="s">
        <v>28</v>
      </c>
      <c r="F124" s="1064">
        <v>592832019</v>
      </c>
      <c r="G124" s="1062">
        <f>G125+G137</f>
        <v>3563</v>
      </c>
      <c r="H124" s="108"/>
    </row>
    <row r="125" spans="1:8" s="81" customFormat="1">
      <c r="A125" s="79"/>
      <c r="B125" s="1029" t="s">
        <v>16</v>
      </c>
      <c r="C125" s="1065">
        <v>47031271</v>
      </c>
      <c r="D125" s="1066">
        <f>D126</f>
        <v>-3563</v>
      </c>
      <c r="E125" s="1067" t="s">
        <v>2</v>
      </c>
      <c r="F125" s="1068">
        <v>568519947</v>
      </c>
      <c r="G125" s="1066">
        <f>G126+G130+G131+G134</f>
        <v>3563</v>
      </c>
      <c r="H125" s="108"/>
    </row>
    <row r="126" spans="1:8" s="81" customFormat="1">
      <c r="A126" s="79"/>
      <c r="B126" s="1030" t="s">
        <v>17</v>
      </c>
      <c r="C126" s="1065">
        <v>47031271</v>
      </c>
      <c r="D126" s="1066">
        <f>-3563</f>
        <v>-3563</v>
      </c>
      <c r="E126" s="1069" t="s">
        <v>12</v>
      </c>
      <c r="F126" s="1068">
        <v>83369835</v>
      </c>
      <c r="G126" s="1066">
        <f>G127+G129</f>
        <v>3563</v>
      </c>
      <c r="H126" s="108"/>
    </row>
    <row r="127" spans="1:8" s="81" customFormat="1" ht="15.6">
      <c r="A127" s="79"/>
      <c r="B127" s="1070"/>
      <c r="C127" s="1071"/>
      <c r="D127" s="1072"/>
      <c r="E127" s="1073" t="s">
        <v>38</v>
      </c>
      <c r="F127" s="1068">
        <v>49048217</v>
      </c>
      <c r="G127" s="1024">
        <v>3563</v>
      </c>
      <c r="H127" s="108"/>
    </row>
    <row r="128" spans="1:8" s="81" customFormat="1" ht="15.6">
      <c r="A128" s="79"/>
      <c r="B128" s="1070"/>
      <c r="C128" s="1071"/>
      <c r="D128" s="1072"/>
      <c r="E128" s="1074" t="s">
        <v>36</v>
      </c>
      <c r="F128" s="1068">
        <v>38637813</v>
      </c>
      <c r="G128" s="1024">
        <v>2871</v>
      </c>
      <c r="H128" s="108"/>
    </row>
    <row r="129" spans="1:8" s="81" customFormat="1" ht="15.6">
      <c r="A129" s="79"/>
      <c r="B129" s="1070"/>
      <c r="C129" s="1071"/>
      <c r="D129" s="1072"/>
      <c r="E129" s="1073" t="s">
        <v>15</v>
      </c>
      <c r="F129" s="1068">
        <v>34321618</v>
      </c>
      <c r="G129" s="1072"/>
      <c r="H129" s="108"/>
    </row>
    <row r="130" spans="1:8" s="81" customFormat="1" ht="15.6">
      <c r="A130" s="79"/>
      <c r="B130" s="1070"/>
      <c r="C130" s="1071"/>
      <c r="D130" s="1072"/>
      <c r="E130" s="1069" t="s">
        <v>330</v>
      </c>
      <c r="F130" s="1068">
        <v>316700000</v>
      </c>
      <c r="G130" s="1072"/>
      <c r="H130" s="108"/>
    </row>
    <row r="131" spans="1:8" s="81" customFormat="1" ht="15.6">
      <c r="A131" s="79"/>
      <c r="B131" s="1070"/>
      <c r="C131" s="1071"/>
      <c r="D131" s="1072"/>
      <c r="E131" s="1069" t="s">
        <v>16</v>
      </c>
      <c r="F131" s="1068">
        <v>360000</v>
      </c>
      <c r="G131" s="1072"/>
      <c r="H131" s="108"/>
    </row>
    <row r="132" spans="1:8" s="81" customFormat="1" ht="15.6">
      <c r="A132" s="79"/>
      <c r="B132" s="1070"/>
      <c r="C132" s="1071"/>
      <c r="D132" s="1072"/>
      <c r="E132" s="1073" t="s">
        <v>17</v>
      </c>
      <c r="F132" s="1068">
        <v>25000</v>
      </c>
      <c r="G132" s="1072"/>
      <c r="H132" s="108"/>
    </row>
    <row r="133" spans="1:8" s="81" customFormat="1" ht="15.6">
      <c r="A133" s="79"/>
      <c r="B133" s="1070"/>
      <c r="C133" s="1071"/>
      <c r="D133" s="1072"/>
      <c r="E133" s="1073" t="s">
        <v>162</v>
      </c>
      <c r="F133" s="1068">
        <v>335000</v>
      </c>
      <c r="G133" s="1072"/>
      <c r="H133" s="108"/>
    </row>
    <row r="134" spans="1:8" s="81" customFormat="1" ht="26.4">
      <c r="A134" s="79"/>
      <c r="B134" s="1070"/>
      <c r="C134" s="1071"/>
      <c r="D134" s="1072"/>
      <c r="E134" s="1069" t="s">
        <v>54</v>
      </c>
      <c r="F134" s="1068">
        <v>168090112</v>
      </c>
      <c r="G134" s="1072"/>
      <c r="H134" s="108"/>
    </row>
    <row r="135" spans="1:8" s="81" customFormat="1" ht="15.6">
      <c r="A135" s="79"/>
      <c r="B135" s="1070"/>
      <c r="C135" s="1071"/>
      <c r="D135" s="1072"/>
      <c r="E135" s="1073" t="s">
        <v>331</v>
      </c>
      <c r="F135" s="1068">
        <v>167990000</v>
      </c>
      <c r="G135" s="1072"/>
      <c r="H135" s="108"/>
    </row>
    <row r="136" spans="1:8" s="81" customFormat="1" ht="15.6">
      <c r="A136" s="79"/>
      <c r="B136" s="1070"/>
      <c r="C136" s="1071"/>
      <c r="D136" s="1072"/>
      <c r="E136" s="1073" t="s">
        <v>39</v>
      </c>
      <c r="F136" s="1068">
        <v>100112</v>
      </c>
      <c r="G136" s="1072"/>
      <c r="H136" s="108"/>
    </row>
    <row r="137" spans="1:8" s="81" customFormat="1" ht="15.6">
      <c r="A137" s="79"/>
      <c r="B137" s="1070"/>
      <c r="C137" s="1071"/>
      <c r="D137" s="1072"/>
      <c r="E137" s="1067" t="s">
        <v>3</v>
      </c>
      <c r="F137" s="1068">
        <v>24312072</v>
      </c>
      <c r="G137" s="1072"/>
      <c r="H137" s="108"/>
    </row>
    <row r="138" spans="1:8" s="81" customFormat="1" ht="15.6">
      <c r="A138" s="79"/>
      <c r="B138" s="1070"/>
      <c r="C138" s="1071"/>
      <c r="D138" s="1072"/>
      <c r="E138" s="1069" t="s">
        <v>20</v>
      </c>
      <c r="F138" s="1068">
        <v>24312072</v>
      </c>
      <c r="G138" s="1072"/>
      <c r="H138" s="108"/>
    </row>
    <row r="139" spans="1:8" s="81" customFormat="1" ht="15.6">
      <c r="A139" s="79"/>
      <c r="B139" s="1070"/>
      <c r="C139" s="1071"/>
      <c r="D139" s="1072"/>
      <c r="E139" s="1075" t="s">
        <v>68</v>
      </c>
      <c r="F139" s="1068">
        <v>939606</v>
      </c>
      <c r="G139" s="1072"/>
      <c r="H139" s="108"/>
    </row>
    <row r="140" spans="1:8" s="81" customFormat="1" ht="15.6">
      <c r="A140" s="79"/>
      <c r="B140" s="1070"/>
      <c r="C140" s="1071"/>
      <c r="D140" s="1072"/>
      <c r="E140" s="1076" t="s">
        <v>23</v>
      </c>
      <c r="F140" s="1068">
        <v>-939606</v>
      </c>
      <c r="G140" s="1072"/>
      <c r="H140" s="108"/>
    </row>
    <row r="141" spans="1:8" s="81" customFormat="1" ht="15.6">
      <c r="A141" s="79"/>
      <c r="B141" s="1070"/>
      <c r="C141" s="1071"/>
      <c r="D141" s="1072"/>
      <c r="E141" s="1067" t="s">
        <v>332</v>
      </c>
      <c r="F141" s="1068">
        <v>-208000000</v>
      </c>
      <c r="G141" s="1072"/>
      <c r="H141" s="108"/>
    </row>
    <row r="142" spans="1:8" s="81" customFormat="1" ht="15.6">
      <c r="A142" s="79"/>
      <c r="B142" s="1070"/>
      <c r="C142" s="1071"/>
      <c r="D142" s="1072"/>
      <c r="E142" s="1067" t="s">
        <v>24</v>
      </c>
      <c r="F142" s="1068">
        <v>208000000</v>
      </c>
      <c r="G142" s="1072"/>
      <c r="H142" s="108"/>
    </row>
    <row r="143" spans="1:8" s="81" customFormat="1" ht="26.4">
      <c r="A143" s="79"/>
      <c r="B143" s="1070"/>
      <c r="C143" s="1071"/>
      <c r="D143" s="1072"/>
      <c r="E143" s="1069" t="s">
        <v>333</v>
      </c>
      <c r="F143" s="1068">
        <v>208000000</v>
      </c>
      <c r="G143" s="1072"/>
      <c r="H143" s="108"/>
    </row>
    <row r="144" spans="1:8" s="81" customFormat="1" ht="16.2" thickBot="1">
      <c r="A144" s="79"/>
      <c r="B144" s="1077"/>
      <c r="C144" s="1078"/>
      <c r="D144" s="1079"/>
      <c r="E144" s="1080" t="s">
        <v>334</v>
      </c>
      <c r="F144" s="1081">
        <v>-939606</v>
      </c>
      <c r="G144" s="1079"/>
      <c r="H144" s="108"/>
    </row>
    <row r="145" spans="1:8" s="81" customFormat="1" ht="43.95" customHeight="1" thickBot="1">
      <c r="A145" s="79"/>
      <c r="B145" s="3636" t="s">
        <v>558</v>
      </c>
      <c r="C145" s="3636"/>
      <c r="D145" s="3636"/>
      <c r="E145" s="3636"/>
      <c r="F145" s="3636"/>
      <c r="G145" s="3636"/>
      <c r="H145" s="108"/>
    </row>
    <row r="146" spans="1:8" s="81" customFormat="1" ht="15.6">
      <c r="A146" s="79"/>
      <c r="B146" s="974"/>
      <c r="C146" s="170"/>
      <c r="D146" s="170"/>
      <c r="E146" s="170"/>
      <c r="F146" s="170"/>
      <c r="G146" s="170"/>
      <c r="H146" s="108"/>
    </row>
    <row r="147" spans="1:8" s="81" customFormat="1" ht="15.6">
      <c r="A147" s="79"/>
      <c r="B147" s="3633" t="s">
        <v>113</v>
      </c>
      <c r="C147" s="3633"/>
      <c r="D147" s="170"/>
      <c r="E147" s="170"/>
      <c r="F147" s="170"/>
      <c r="G147" s="170"/>
      <c r="H147" s="108"/>
    </row>
    <row r="148" spans="1:8" s="81" customFormat="1" ht="16.2" thickBot="1">
      <c r="A148" s="79"/>
      <c r="C148" s="170"/>
      <c r="D148" s="170"/>
      <c r="E148" s="170"/>
      <c r="F148" s="170"/>
      <c r="G148" s="170"/>
      <c r="H148" s="108"/>
    </row>
    <row r="149" spans="1:8" s="81" customFormat="1" ht="13.8">
      <c r="A149" s="2888">
        <f>A42+1</f>
        <v>22</v>
      </c>
      <c r="B149" s="1007" t="s">
        <v>45</v>
      </c>
      <c r="C149" s="1010"/>
      <c r="D149" s="1011"/>
      <c r="H149" s="79" t="s">
        <v>34</v>
      </c>
    </row>
    <row r="150" spans="1:8" s="81" customFormat="1">
      <c r="A150" s="79"/>
      <c r="B150" s="1012" t="s">
        <v>22</v>
      </c>
      <c r="C150" s="1013"/>
      <c r="D150" s="1014"/>
      <c r="H150" s="108"/>
    </row>
    <row r="151" spans="1:8" s="81" customFormat="1">
      <c r="A151" s="79"/>
      <c r="B151" s="1015" t="s">
        <v>335</v>
      </c>
      <c r="C151" s="1016"/>
      <c r="D151" s="1017"/>
      <c r="H151" s="108"/>
    </row>
    <row r="152" spans="1:8" s="81" customFormat="1">
      <c r="A152" s="79"/>
      <c r="B152" s="1018" t="s">
        <v>4</v>
      </c>
      <c r="C152" s="1082">
        <f>C153</f>
        <v>7439865</v>
      </c>
      <c r="D152" s="1020">
        <f>D153</f>
        <v>469462</v>
      </c>
      <c r="H152" s="108"/>
    </row>
    <row r="153" spans="1:8" s="81" customFormat="1">
      <c r="A153" s="79"/>
      <c r="B153" s="1022" t="s">
        <v>10</v>
      </c>
      <c r="C153" s="1083">
        <f>C154</f>
        <v>7439865</v>
      </c>
      <c r="D153" s="1024">
        <f>D154</f>
        <v>469462</v>
      </c>
      <c r="H153" s="108"/>
    </row>
    <row r="154" spans="1:8" s="81" customFormat="1" ht="26.4">
      <c r="A154" s="79"/>
      <c r="B154" s="1026" t="s">
        <v>11</v>
      </c>
      <c r="C154" s="1083">
        <v>7439865</v>
      </c>
      <c r="D154" s="1024">
        <v>469462</v>
      </c>
      <c r="H154" s="108"/>
    </row>
    <row r="155" spans="1:8" s="81" customFormat="1">
      <c r="A155" s="79"/>
      <c r="B155" s="1027" t="s">
        <v>28</v>
      </c>
      <c r="C155" s="1082">
        <f t="shared" ref="C155:D157" si="3">C156</f>
        <v>47112</v>
      </c>
      <c r="D155" s="1020">
        <f t="shared" si="3"/>
        <v>0</v>
      </c>
      <c r="H155" s="108"/>
    </row>
    <row r="156" spans="1:8" s="81" customFormat="1">
      <c r="A156" s="79"/>
      <c r="B156" s="1028" t="s">
        <v>2</v>
      </c>
      <c r="C156" s="1083">
        <f t="shared" si="3"/>
        <v>47112</v>
      </c>
      <c r="D156" s="1024">
        <f t="shared" si="3"/>
        <v>0</v>
      </c>
      <c r="H156" s="108"/>
    </row>
    <row r="157" spans="1:8" s="81" customFormat="1" ht="26.4">
      <c r="A157" s="79"/>
      <c r="B157" s="1029" t="s">
        <v>54</v>
      </c>
      <c r="C157" s="1083">
        <f t="shared" si="3"/>
        <v>47112</v>
      </c>
      <c r="D157" s="1024">
        <f t="shared" si="3"/>
        <v>0</v>
      </c>
      <c r="H157" s="108"/>
    </row>
    <row r="158" spans="1:8" s="81" customFormat="1">
      <c r="A158" s="79"/>
      <c r="B158" s="1030" t="s">
        <v>39</v>
      </c>
      <c r="C158" s="1083">
        <v>47112</v>
      </c>
      <c r="D158" s="1024"/>
      <c r="H158" s="108"/>
    </row>
    <row r="159" spans="1:8" s="81" customFormat="1">
      <c r="A159" s="79"/>
      <c r="B159" s="1027" t="s">
        <v>68</v>
      </c>
      <c r="C159" s="1082">
        <f>C152-C155</f>
        <v>7392753</v>
      </c>
      <c r="D159" s="1020">
        <f>D152-D155</f>
        <v>469462</v>
      </c>
      <c r="H159" s="108"/>
    </row>
    <row r="160" spans="1:8" s="81" customFormat="1">
      <c r="A160" s="79"/>
      <c r="B160" s="1027" t="s">
        <v>23</v>
      </c>
      <c r="C160" s="1082">
        <f>-C159</f>
        <v>-7392753</v>
      </c>
      <c r="D160" s="1020">
        <f>D159</f>
        <v>469462</v>
      </c>
      <c r="H160" s="108"/>
    </row>
    <row r="161" spans="1:8" s="81" customFormat="1">
      <c r="A161" s="79"/>
      <c r="B161" s="1028" t="s">
        <v>334</v>
      </c>
      <c r="C161" s="1083">
        <v>-7392753</v>
      </c>
      <c r="D161" s="1024">
        <f>D160</f>
        <v>469462</v>
      </c>
      <c r="H161" s="108"/>
    </row>
    <row r="162" spans="1:8" s="81" customFormat="1">
      <c r="A162" s="79"/>
      <c r="B162" s="1012" t="s">
        <v>59</v>
      </c>
      <c r="C162" s="1083"/>
      <c r="D162" s="1024"/>
      <c r="H162" s="108"/>
    </row>
    <row r="163" spans="1:8" s="81" customFormat="1" ht="26.4">
      <c r="A163" s="79"/>
      <c r="B163" s="1034" t="s">
        <v>336</v>
      </c>
      <c r="C163" s="1083"/>
      <c r="D163" s="1024"/>
      <c r="H163" s="108"/>
    </row>
    <row r="164" spans="1:8" s="81" customFormat="1">
      <c r="A164" s="79"/>
      <c r="B164" s="1018" t="s">
        <v>4</v>
      </c>
      <c r="C164" s="1082">
        <f>C165</f>
        <v>7439865</v>
      </c>
      <c r="D164" s="1020">
        <f>D165</f>
        <v>469462</v>
      </c>
      <c r="H164" s="108"/>
    </row>
    <row r="165" spans="1:8" s="81" customFormat="1">
      <c r="A165" s="79"/>
      <c r="B165" s="1022" t="s">
        <v>10</v>
      </c>
      <c r="C165" s="1083">
        <f>C166</f>
        <v>7439865</v>
      </c>
      <c r="D165" s="1024">
        <f>D166</f>
        <v>469462</v>
      </c>
      <c r="H165" s="108"/>
    </row>
    <row r="166" spans="1:8" s="81" customFormat="1" ht="26.4">
      <c r="A166" s="79"/>
      <c r="B166" s="1026" t="s">
        <v>11</v>
      </c>
      <c r="C166" s="1083">
        <v>7439865</v>
      </c>
      <c r="D166" s="1024">
        <v>469462</v>
      </c>
      <c r="H166" s="108"/>
    </row>
    <row r="167" spans="1:8" s="81" customFormat="1">
      <c r="A167" s="79"/>
      <c r="B167" s="1027" t="s">
        <v>28</v>
      </c>
      <c r="C167" s="1082">
        <f t="shared" ref="C167:D169" si="4">C168</f>
        <v>47112</v>
      </c>
      <c r="D167" s="1020">
        <f t="shared" si="4"/>
        <v>0</v>
      </c>
      <c r="H167" s="108"/>
    </row>
    <row r="168" spans="1:8" s="81" customFormat="1">
      <c r="A168" s="79"/>
      <c r="B168" s="1028" t="s">
        <v>2</v>
      </c>
      <c r="C168" s="1083">
        <f t="shared" si="4"/>
        <v>47112</v>
      </c>
      <c r="D168" s="1024">
        <f t="shared" si="4"/>
        <v>0</v>
      </c>
      <c r="H168" s="108"/>
    </row>
    <row r="169" spans="1:8" s="81" customFormat="1" ht="26.4">
      <c r="A169" s="79"/>
      <c r="B169" s="1029" t="s">
        <v>54</v>
      </c>
      <c r="C169" s="1083">
        <f t="shared" si="4"/>
        <v>47112</v>
      </c>
      <c r="D169" s="1024">
        <f t="shared" si="4"/>
        <v>0</v>
      </c>
      <c r="H169" s="108"/>
    </row>
    <row r="170" spans="1:8" s="81" customFormat="1">
      <c r="A170" s="79"/>
      <c r="B170" s="1030" t="s">
        <v>39</v>
      </c>
      <c r="C170" s="1083">
        <v>47112</v>
      </c>
      <c r="D170" s="1024"/>
      <c r="H170" s="108"/>
    </row>
    <row r="171" spans="1:8" s="81" customFormat="1">
      <c r="A171" s="79"/>
      <c r="B171" s="1027" t="s">
        <v>68</v>
      </c>
      <c r="C171" s="1082">
        <f>C164-C167</f>
        <v>7392753</v>
      </c>
      <c r="D171" s="1020">
        <f>D164-D167</f>
        <v>469462</v>
      </c>
      <c r="H171" s="108"/>
    </row>
    <row r="172" spans="1:8" s="81" customFormat="1">
      <c r="A172" s="79"/>
      <c r="B172" s="1027" t="s">
        <v>23</v>
      </c>
      <c r="C172" s="1082">
        <f>-C171</f>
        <v>-7392753</v>
      </c>
      <c r="D172" s="1020">
        <f>-D171</f>
        <v>-469462</v>
      </c>
      <c r="H172" s="108"/>
    </row>
    <row r="173" spans="1:8" s="81" customFormat="1" ht="13.8" thickBot="1">
      <c r="A173" s="79"/>
      <c r="B173" s="1084" t="s">
        <v>334</v>
      </c>
      <c r="C173" s="1085">
        <v>-7392753</v>
      </c>
      <c r="D173" s="1042">
        <f>D172</f>
        <v>-469462</v>
      </c>
      <c r="H173" s="108"/>
    </row>
    <row r="174" spans="1:8" s="81" customFormat="1" ht="99.6" customHeight="1" thickBot="1">
      <c r="A174" s="79"/>
      <c r="B174" s="3635" t="s">
        <v>559</v>
      </c>
      <c r="C174" s="3635"/>
      <c r="D174" s="3635"/>
      <c r="E174" s="1086"/>
      <c r="F174" s="1086"/>
      <c r="G174" s="1086"/>
      <c r="H174" s="108"/>
    </row>
    <row r="175" spans="1:8" s="81" customFormat="1" ht="15.6">
      <c r="A175" s="79"/>
      <c r="B175" s="974"/>
      <c r="C175" s="170"/>
      <c r="D175" s="170"/>
      <c r="E175" s="170"/>
      <c r="F175" s="170"/>
      <c r="G175" s="170"/>
      <c r="H175" s="108"/>
    </row>
    <row r="176" spans="1:8" s="81" customFormat="1" ht="15.6">
      <c r="A176" s="79"/>
      <c r="B176" s="206" t="s">
        <v>115</v>
      </c>
      <c r="C176" s="170"/>
      <c r="D176" s="170"/>
      <c r="E176" s="170"/>
      <c r="F176" s="170"/>
      <c r="G176" s="170"/>
      <c r="H176" s="108"/>
    </row>
    <row r="177" spans="1:8" s="81" customFormat="1" ht="16.2" thickBot="1">
      <c r="A177" s="79"/>
      <c r="B177" s="974"/>
      <c r="C177" s="170"/>
      <c r="D177" s="170"/>
      <c r="E177" s="170"/>
      <c r="F177" s="170"/>
      <c r="G177" s="170"/>
      <c r="H177" s="108"/>
    </row>
    <row r="178" spans="1:8" s="81" customFormat="1" ht="15.6">
      <c r="A178" s="175">
        <f>A90+1</f>
        <v>22</v>
      </c>
      <c r="B178" s="1007" t="s">
        <v>45</v>
      </c>
      <c r="C178" s="1045"/>
      <c r="D178" s="1046"/>
      <c r="E178" s="170"/>
      <c r="F178" s="170"/>
      <c r="G178" s="170"/>
      <c r="H178" s="79" t="s">
        <v>34</v>
      </c>
    </row>
    <row r="179" spans="1:8" s="81" customFormat="1" ht="15.6">
      <c r="A179" s="79"/>
      <c r="B179" s="1047" t="s">
        <v>116</v>
      </c>
      <c r="C179" s="1050"/>
      <c r="D179" s="1051"/>
      <c r="E179" s="170"/>
      <c r="F179" s="170"/>
      <c r="G179" s="170"/>
      <c r="H179" s="108"/>
    </row>
    <row r="180" spans="1:8" s="81" customFormat="1" ht="15.6">
      <c r="A180" s="79"/>
      <c r="B180" s="1052" t="s">
        <v>117</v>
      </c>
      <c r="C180" s="1053"/>
      <c r="D180" s="1055"/>
      <c r="E180" s="170"/>
      <c r="F180" s="170"/>
      <c r="G180" s="170"/>
      <c r="H180" s="108"/>
    </row>
    <row r="181" spans="1:8" s="81" customFormat="1" ht="15.6">
      <c r="A181" s="79"/>
      <c r="B181" s="1056" t="s">
        <v>118</v>
      </c>
      <c r="C181" s="1059"/>
      <c r="D181" s="1060"/>
      <c r="E181" s="170"/>
      <c r="F181" s="170"/>
      <c r="G181" s="170"/>
      <c r="H181" s="108"/>
    </row>
    <row r="182" spans="1:8" s="81" customFormat="1" ht="15.6">
      <c r="A182" s="79"/>
      <c r="B182" s="1063" t="s">
        <v>4</v>
      </c>
      <c r="C182" s="1064">
        <v>497564759</v>
      </c>
      <c r="D182" s="1062">
        <f>D183+D184</f>
        <v>469462</v>
      </c>
      <c r="E182" s="170"/>
      <c r="F182" s="170"/>
      <c r="G182" s="170"/>
      <c r="H182" s="108"/>
    </row>
    <row r="183" spans="1:8" s="81" customFormat="1" ht="26.4">
      <c r="A183" s="79"/>
      <c r="B183" s="1067" t="s">
        <v>37</v>
      </c>
      <c r="C183" s="1068">
        <v>2049631</v>
      </c>
      <c r="D183" s="1066"/>
      <c r="E183" s="170"/>
      <c r="F183" s="170"/>
      <c r="G183" s="170"/>
      <c r="H183" s="108"/>
    </row>
    <row r="184" spans="1:8" s="81" customFormat="1" ht="15.6">
      <c r="A184" s="79"/>
      <c r="B184" s="1067" t="s">
        <v>10</v>
      </c>
      <c r="C184" s="1068">
        <v>495515128</v>
      </c>
      <c r="D184" s="1066">
        <f>D185</f>
        <v>469462</v>
      </c>
      <c r="E184" s="170"/>
      <c r="F184" s="170"/>
      <c r="G184" s="170"/>
      <c r="H184" s="108"/>
    </row>
    <row r="185" spans="1:8" s="81" customFormat="1" ht="26.4">
      <c r="A185" s="79"/>
      <c r="B185" s="1069" t="s">
        <v>11</v>
      </c>
      <c r="C185" s="1068">
        <v>495515128</v>
      </c>
      <c r="D185" s="1066">
        <v>469462</v>
      </c>
      <c r="E185" s="170"/>
      <c r="F185" s="170"/>
      <c r="G185" s="170"/>
      <c r="H185" s="108"/>
    </row>
    <row r="186" spans="1:8" s="81" customFormat="1" ht="15.6">
      <c r="A186" s="79"/>
      <c r="B186" s="1063" t="s">
        <v>28</v>
      </c>
      <c r="C186" s="1064">
        <v>490172006</v>
      </c>
      <c r="D186" s="1062">
        <f>D187+D199</f>
        <v>0</v>
      </c>
      <c r="E186" s="170"/>
      <c r="F186" s="170"/>
      <c r="G186" s="170"/>
      <c r="H186" s="108"/>
    </row>
    <row r="187" spans="1:8" s="81" customFormat="1" ht="15.6">
      <c r="A187" s="79"/>
      <c r="B187" s="1067" t="s">
        <v>2</v>
      </c>
      <c r="C187" s="1068">
        <v>483142035</v>
      </c>
      <c r="D187" s="1066">
        <f>D188+D192+D193+D196</f>
        <v>0</v>
      </c>
      <c r="E187" s="170"/>
      <c r="F187" s="170"/>
      <c r="G187" s="170"/>
      <c r="H187" s="108"/>
    </row>
    <row r="188" spans="1:8" s="81" customFormat="1" ht="15.6">
      <c r="A188" s="79"/>
      <c r="B188" s="1069" t="s">
        <v>12</v>
      </c>
      <c r="C188" s="1068">
        <v>73321923</v>
      </c>
      <c r="D188" s="1066">
        <f>D189+D191</f>
        <v>0</v>
      </c>
      <c r="E188" s="170"/>
      <c r="F188" s="170"/>
      <c r="G188" s="170"/>
      <c r="H188" s="108"/>
    </row>
    <row r="189" spans="1:8" s="81" customFormat="1" ht="15.6">
      <c r="A189" s="79"/>
      <c r="B189" s="1073" t="s">
        <v>38</v>
      </c>
      <c r="C189" s="1068">
        <v>48885115</v>
      </c>
      <c r="D189" s="1024"/>
      <c r="E189" s="170"/>
      <c r="F189" s="170"/>
      <c r="G189" s="170"/>
      <c r="H189" s="108"/>
    </row>
    <row r="190" spans="1:8" s="81" customFormat="1" ht="15.6">
      <c r="A190" s="79"/>
      <c r="B190" s="1074" t="s">
        <v>36</v>
      </c>
      <c r="C190" s="1068">
        <v>38526343</v>
      </c>
      <c r="D190" s="1024"/>
      <c r="E190" s="170"/>
      <c r="F190" s="170"/>
      <c r="G190" s="170"/>
      <c r="H190" s="108"/>
    </row>
    <row r="191" spans="1:8" s="81" customFormat="1" ht="15.6">
      <c r="A191" s="79"/>
      <c r="B191" s="1073" t="s">
        <v>15</v>
      </c>
      <c r="C191" s="1068">
        <v>24436808</v>
      </c>
      <c r="D191" s="1072"/>
      <c r="E191" s="170"/>
      <c r="F191" s="170"/>
      <c r="G191" s="170"/>
      <c r="H191" s="108"/>
    </row>
    <row r="192" spans="1:8" s="81" customFormat="1" ht="15.6">
      <c r="A192" s="79"/>
      <c r="B192" s="1069" t="s">
        <v>330</v>
      </c>
      <c r="C192" s="1068">
        <v>250700000</v>
      </c>
      <c r="D192" s="1066">
        <v>0</v>
      </c>
      <c r="E192" s="170"/>
      <c r="F192" s="170"/>
      <c r="G192" s="170"/>
      <c r="H192" s="108"/>
    </row>
    <row r="193" spans="1:8" s="81" customFormat="1" ht="15.6">
      <c r="A193" s="79"/>
      <c r="B193" s="1069" t="s">
        <v>16</v>
      </c>
      <c r="C193" s="1068">
        <v>320000</v>
      </c>
      <c r="D193" s="1066">
        <f>D194+D195</f>
        <v>0</v>
      </c>
      <c r="E193" s="170"/>
      <c r="F193" s="170"/>
      <c r="G193" s="170"/>
      <c r="H193" s="108"/>
    </row>
    <row r="194" spans="1:8" s="81" customFormat="1" ht="15.6">
      <c r="A194" s="79"/>
      <c r="B194" s="1073" t="s">
        <v>17</v>
      </c>
      <c r="C194" s="1068">
        <v>25000</v>
      </c>
      <c r="D194" s="1066"/>
      <c r="E194" s="170"/>
      <c r="F194" s="170"/>
      <c r="G194" s="170"/>
      <c r="H194" s="108"/>
    </row>
    <row r="195" spans="1:8" s="81" customFormat="1" ht="15.6">
      <c r="A195" s="79"/>
      <c r="B195" s="1073" t="s">
        <v>162</v>
      </c>
      <c r="C195" s="1068">
        <v>295000</v>
      </c>
      <c r="D195" s="1066"/>
      <c r="E195" s="170"/>
      <c r="F195" s="170"/>
      <c r="G195" s="170"/>
      <c r="H195" s="108"/>
    </row>
    <row r="196" spans="1:8" s="81" customFormat="1" ht="26.4">
      <c r="A196" s="79"/>
      <c r="B196" s="1069" t="s">
        <v>54</v>
      </c>
      <c r="C196" s="1068">
        <v>158800112</v>
      </c>
      <c r="D196" s="1066">
        <f>D197+D198</f>
        <v>0</v>
      </c>
      <c r="E196" s="170"/>
      <c r="F196" s="170"/>
      <c r="G196" s="170"/>
      <c r="H196" s="108"/>
    </row>
    <row r="197" spans="1:8" s="81" customFormat="1" ht="15.6">
      <c r="A197" s="79"/>
      <c r="B197" s="1073" t="s">
        <v>331</v>
      </c>
      <c r="C197" s="1068">
        <v>158700000</v>
      </c>
      <c r="D197" s="1066"/>
      <c r="E197" s="170"/>
      <c r="F197" s="170"/>
      <c r="G197" s="170"/>
      <c r="H197" s="108"/>
    </row>
    <row r="198" spans="1:8" s="81" customFormat="1" ht="15.6">
      <c r="A198" s="79"/>
      <c r="B198" s="1073" t="s">
        <v>39</v>
      </c>
      <c r="C198" s="1068">
        <v>100112</v>
      </c>
      <c r="D198" s="1066"/>
      <c r="E198" s="170"/>
      <c r="F198" s="170"/>
      <c r="G198" s="170"/>
      <c r="H198" s="108"/>
    </row>
    <row r="199" spans="1:8" s="81" customFormat="1" ht="15.6">
      <c r="A199" s="79"/>
      <c r="B199" s="1067" t="s">
        <v>3</v>
      </c>
      <c r="C199" s="1068">
        <v>7029971</v>
      </c>
      <c r="D199" s="1066"/>
      <c r="E199" s="170"/>
      <c r="F199" s="170"/>
      <c r="G199" s="170"/>
      <c r="H199" s="108"/>
    </row>
    <row r="200" spans="1:8" s="81" customFormat="1" ht="15.6">
      <c r="A200" s="79"/>
      <c r="B200" s="1069" t="s">
        <v>20</v>
      </c>
      <c r="C200" s="1068">
        <v>7029971</v>
      </c>
      <c r="D200" s="1066"/>
      <c r="E200" s="170"/>
      <c r="F200" s="170"/>
      <c r="G200" s="170"/>
      <c r="H200" s="108"/>
    </row>
    <row r="201" spans="1:8" s="81" customFormat="1" ht="15.6">
      <c r="A201" s="79"/>
      <c r="B201" s="1027" t="s">
        <v>68</v>
      </c>
      <c r="C201" s="1064">
        <v>7392753</v>
      </c>
      <c r="D201" s="1062">
        <f>D182-D186</f>
        <v>469462</v>
      </c>
      <c r="E201" s="170"/>
      <c r="F201" s="170"/>
      <c r="G201" s="170"/>
      <c r="H201" s="108"/>
    </row>
    <row r="202" spans="1:8" s="81" customFormat="1" ht="15.6">
      <c r="A202" s="79"/>
      <c r="B202" s="1027" t="s">
        <v>23</v>
      </c>
      <c r="C202" s="1064">
        <v>-7392753</v>
      </c>
      <c r="D202" s="1062">
        <f>-D201</f>
        <v>-469462</v>
      </c>
      <c r="E202" s="170"/>
      <c r="F202" s="170"/>
      <c r="G202" s="170"/>
      <c r="H202" s="108"/>
    </row>
    <row r="203" spans="1:8" s="81" customFormat="1" ht="15.6">
      <c r="A203" s="79"/>
      <c r="B203" s="1067" t="s">
        <v>332</v>
      </c>
      <c r="C203" s="1068">
        <v>-208000000</v>
      </c>
      <c r="D203" s="1066"/>
      <c r="E203" s="170"/>
      <c r="F203" s="170"/>
      <c r="G203" s="170"/>
      <c r="H203" s="108"/>
    </row>
    <row r="204" spans="1:8" s="81" customFormat="1" ht="15.6">
      <c r="A204" s="79"/>
      <c r="B204" s="1067" t="s">
        <v>24</v>
      </c>
      <c r="C204" s="1068">
        <v>208000000</v>
      </c>
      <c r="D204" s="1066"/>
      <c r="E204" s="170"/>
      <c r="F204" s="170"/>
      <c r="G204" s="170"/>
      <c r="H204" s="108"/>
    </row>
    <row r="205" spans="1:8" s="81" customFormat="1" ht="26.4">
      <c r="A205" s="79"/>
      <c r="B205" s="1069" t="s">
        <v>333</v>
      </c>
      <c r="C205" s="1068">
        <v>208000000</v>
      </c>
      <c r="D205" s="1066"/>
      <c r="E205" s="170"/>
      <c r="F205" s="170"/>
      <c r="G205" s="170"/>
      <c r="H205" s="108"/>
    </row>
    <row r="206" spans="1:8" s="81" customFormat="1" ht="16.2" thickBot="1">
      <c r="A206" s="79"/>
      <c r="B206" s="1080" t="s">
        <v>334</v>
      </c>
      <c r="C206" s="1081">
        <v>-7392753</v>
      </c>
      <c r="D206" s="1087">
        <f>D202</f>
        <v>-469462</v>
      </c>
      <c r="E206" s="170"/>
      <c r="F206" s="170"/>
      <c r="G206" s="170"/>
      <c r="H206" s="108"/>
    </row>
    <row r="207" spans="1:8" s="81" customFormat="1" ht="93" customHeight="1" thickBot="1">
      <c r="A207" s="79"/>
      <c r="B207" s="3635" t="s">
        <v>560</v>
      </c>
      <c r="C207" s="3635"/>
      <c r="D207" s="3635"/>
      <c r="E207" s="170"/>
      <c r="F207" s="170"/>
      <c r="G207" s="170"/>
      <c r="H207" s="108"/>
    </row>
    <row r="208" spans="1:8" s="81" customFormat="1" ht="15.6">
      <c r="A208" s="79"/>
      <c r="B208" s="974"/>
      <c r="C208" s="170"/>
      <c r="D208" s="170"/>
      <c r="E208" s="170"/>
      <c r="F208" s="170"/>
      <c r="G208" s="170"/>
      <c r="H208" s="108"/>
    </row>
    <row r="209" spans="1:8" s="81" customFormat="1" ht="15.6">
      <c r="A209" s="79"/>
      <c r="B209" s="3633" t="s">
        <v>113</v>
      </c>
      <c r="C209" s="3633"/>
      <c r="D209" s="170"/>
      <c r="E209" s="170"/>
      <c r="F209" s="170"/>
      <c r="G209" s="170"/>
      <c r="H209" s="108"/>
    </row>
    <row r="210" spans="1:8" s="81" customFormat="1" ht="16.2" thickBot="1">
      <c r="A210" s="79"/>
      <c r="C210" s="170"/>
      <c r="D210" s="170"/>
      <c r="E210" s="170"/>
      <c r="F210" s="170"/>
      <c r="G210" s="170"/>
      <c r="H210" s="108"/>
    </row>
    <row r="211" spans="1:8" s="81" customFormat="1" ht="13.8">
      <c r="A211" s="2888">
        <f>A149+1</f>
        <v>23</v>
      </c>
      <c r="B211" s="1007" t="s">
        <v>339</v>
      </c>
      <c r="C211" s="1008"/>
      <c r="D211" s="1089"/>
      <c r="E211" s="1007" t="s">
        <v>45</v>
      </c>
      <c r="F211" s="1008"/>
      <c r="G211" s="1009"/>
      <c r="H211" s="79" t="s">
        <v>34</v>
      </c>
    </row>
    <row r="212" spans="1:8" s="81" customFormat="1">
      <c r="A212" s="79"/>
      <c r="B212" s="1012" t="s">
        <v>167</v>
      </c>
      <c r="C212" s="1013"/>
      <c r="D212" s="1090"/>
      <c r="E212" s="1012" t="s">
        <v>22</v>
      </c>
      <c r="F212" s="1013"/>
      <c r="G212" s="1014"/>
      <c r="H212" s="108"/>
    </row>
    <row r="213" spans="1:8" s="81" customFormat="1">
      <c r="A213" s="79"/>
      <c r="B213" s="1091" t="s">
        <v>340</v>
      </c>
      <c r="C213" s="1092"/>
      <c r="D213" s="1093"/>
      <c r="E213" s="1015" t="s">
        <v>91</v>
      </c>
      <c r="F213" s="1016"/>
      <c r="G213" s="1017"/>
      <c r="H213" s="108"/>
    </row>
    <row r="214" spans="1:8" s="81" customFormat="1">
      <c r="A214" s="79"/>
      <c r="B214" s="1018" t="s">
        <v>340</v>
      </c>
      <c r="C214" s="1094">
        <v>1716714580</v>
      </c>
      <c r="D214" s="1095">
        <f>D215</f>
        <v>184478</v>
      </c>
      <c r="E214" s="1018" t="s">
        <v>4</v>
      </c>
      <c r="F214" s="1021">
        <f>F215+F216</f>
        <v>60171846</v>
      </c>
      <c r="G214" s="1095">
        <f>G215+G216</f>
        <v>184478</v>
      </c>
      <c r="H214" s="108"/>
    </row>
    <row r="215" spans="1:8" s="81" customFormat="1">
      <c r="A215" s="79"/>
      <c r="B215" s="1022" t="s">
        <v>225</v>
      </c>
      <c r="C215" s="1096">
        <v>1116286580</v>
      </c>
      <c r="D215" s="1097">
        <v>184478</v>
      </c>
      <c r="E215" s="1022" t="s">
        <v>35</v>
      </c>
      <c r="F215" s="1025">
        <v>93156</v>
      </c>
      <c r="G215" s="1097"/>
      <c r="H215" s="108"/>
    </row>
    <row r="216" spans="1:8" s="81" customFormat="1">
      <c r="A216" s="79"/>
      <c r="B216" s="1026"/>
      <c r="C216" s="1023"/>
      <c r="D216" s="1024"/>
      <c r="E216" s="1022" t="s">
        <v>10</v>
      </c>
      <c r="F216" s="1025">
        <f>F217</f>
        <v>60078690</v>
      </c>
      <c r="G216" s="1024">
        <f>G217</f>
        <v>184478</v>
      </c>
      <c r="H216" s="108"/>
    </row>
    <row r="217" spans="1:8" s="81" customFormat="1" ht="26.4">
      <c r="A217" s="79"/>
      <c r="B217" s="1027"/>
      <c r="C217" s="1019"/>
      <c r="D217" s="1095"/>
      <c r="E217" s="1026" t="s">
        <v>11</v>
      </c>
      <c r="F217" s="1025">
        <v>60078690</v>
      </c>
      <c r="G217" s="1024">
        <v>184478</v>
      </c>
      <c r="H217" s="108"/>
    </row>
    <row r="218" spans="1:8" s="81" customFormat="1">
      <c r="A218" s="79"/>
      <c r="B218" s="1028"/>
      <c r="C218" s="1023"/>
      <c r="D218" s="1097"/>
      <c r="E218" s="1027" t="s">
        <v>28</v>
      </c>
      <c r="F218" s="1021">
        <f>F219+F224</f>
        <v>60171846</v>
      </c>
      <c r="G218" s="1095">
        <f>G219+G224</f>
        <v>184478</v>
      </c>
      <c r="H218" s="108"/>
    </row>
    <row r="219" spans="1:8" s="81" customFormat="1">
      <c r="A219" s="79"/>
      <c r="B219" s="1029"/>
      <c r="C219" s="1023"/>
      <c r="D219" s="1097"/>
      <c r="E219" s="1028" t="s">
        <v>2</v>
      </c>
      <c r="F219" s="1025">
        <f>F220</f>
        <v>57483986</v>
      </c>
      <c r="G219" s="1097">
        <f>G220</f>
        <v>144656</v>
      </c>
      <c r="H219" s="108"/>
    </row>
    <row r="220" spans="1:8" s="81" customFormat="1">
      <c r="A220" s="79"/>
      <c r="B220" s="1030"/>
      <c r="C220" s="1023"/>
      <c r="D220" s="1097"/>
      <c r="E220" s="1029" t="s">
        <v>12</v>
      </c>
      <c r="F220" s="1025">
        <f>F221+F223</f>
        <v>57483986</v>
      </c>
      <c r="G220" s="1097">
        <f>G221+G223</f>
        <v>144656</v>
      </c>
      <c r="H220" s="108"/>
    </row>
    <row r="221" spans="1:8" s="81" customFormat="1">
      <c r="A221" s="79"/>
      <c r="B221" s="1029"/>
      <c r="C221" s="1023"/>
      <c r="D221" s="1097"/>
      <c r="E221" s="1030" t="s">
        <v>38</v>
      </c>
      <c r="F221" s="1025">
        <v>40097566</v>
      </c>
      <c r="G221" s="1024">
        <v>98436</v>
      </c>
      <c r="H221" s="108"/>
    </row>
    <row r="222" spans="1:8" s="81" customFormat="1">
      <c r="A222" s="79"/>
      <c r="B222" s="1098"/>
      <c r="C222" s="1099"/>
      <c r="D222" s="1100"/>
      <c r="E222" s="1032" t="s">
        <v>36</v>
      </c>
      <c r="F222" s="1025">
        <v>31893244</v>
      </c>
      <c r="G222" s="1024">
        <v>78852</v>
      </c>
      <c r="H222" s="108"/>
    </row>
    <row r="223" spans="1:8" s="81" customFormat="1">
      <c r="A223" s="79"/>
      <c r="B223" s="1101"/>
      <c r="C223" s="1099"/>
      <c r="D223" s="1100"/>
      <c r="E223" s="1030" t="s">
        <v>15</v>
      </c>
      <c r="F223" s="1025">
        <v>17386420</v>
      </c>
      <c r="G223" s="1024">
        <v>46220</v>
      </c>
      <c r="H223" s="108"/>
    </row>
    <row r="224" spans="1:8" s="81" customFormat="1">
      <c r="A224" s="79"/>
      <c r="B224" s="1102"/>
      <c r="C224" s="1099"/>
      <c r="D224" s="1103"/>
      <c r="E224" s="1028" t="s">
        <v>3</v>
      </c>
      <c r="F224" s="1025">
        <f>F225</f>
        <v>2687860</v>
      </c>
      <c r="G224" s="1097">
        <f>G225</f>
        <v>39822</v>
      </c>
      <c r="H224" s="108"/>
    </row>
    <row r="225" spans="1:8" s="81" customFormat="1" ht="13.8" thickBot="1">
      <c r="A225" s="79"/>
      <c r="B225" s="1104"/>
      <c r="C225" s="1105"/>
      <c r="D225" s="1106"/>
      <c r="E225" s="1040" t="s">
        <v>20</v>
      </c>
      <c r="F225" s="1041">
        <v>2687860</v>
      </c>
      <c r="G225" s="1042">
        <v>39822</v>
      </c>
      <c r="H225" s="108"/>
    </row>
    <row r="226" spans="1:8" s="81" customFormat="1" ht="34.200000000000003" customHeight="1" thickBot="1">
      <c r="A226" s="79"/>
      <c r="B226" s="3634" t="s">
        <v>561</v>
      </c>
      <c r="C226" s="3634"/>
      <c r="D226" s="3634"/>
      <c r="E226" s="3634"/>
      <c r="F226" s="3634"/>
      <c r="G226" s="3634"/>
      <c r="H226" s="108"/>
    </row>
    <row r="227" spans="1:8" s="81" customFormat="1" ht="15.6">
      <c r="A227" s="79"/>
      <c r="B227" s="974"/>
      <c r="C227" s="170"/>
      <c r="D227" s="170"/>
      <c r="E227" s="170"/>
      <c r="F227" s="170"/>
      <c r="G227" s="170"/>
      <c r="H227" s="108"/>
    </row>
    <row r="228" spans="1:8" s="81" customFormat="1" ht="15.6">
      <c r="A228" s="79"/>
      <c r="B228" s="206" t="s">
        <v>115</v>
      </c>
      <c r="C228" s="170"/>
      <c r="D228" s="170"/>
      <c r="E228" s="170"/>
      <c r="F228" s="170"/>
      <c r="G228" s="170"/>
      <c r="H228" s="108"/>
    </row>
    <row r="229" spans="1:8" s="81" customFormat="1" ht="16.2" thickBot="1">
      <c r="A229" s="79"/>
      <c r="B229" s="974"/>
      <c r="C229" s="170"/>
      <c r="D229" s="170"/>
      <c r="E229" s="170"/>
      <c r="F229" s="170"/>
      <c r="G229" s="170"/>
      <c r="H229" s="108"/>
    </row>
    <row r="230" spans="1:8" s="81" customFormat="1" ht="13.8">
      <c r="A230" s="175">
        <f>A178+1</f>
        <v>23</v>
      </c>
      <c r="B230" s="1007" t="s">
        <v>339</v>
      </c>
      <c r="C230" s="1045"/>
      <c r="D230" s="1046"/>
      <c r="E230" s="1007" t="s">
        <v>45</v>
      </c>
      <c r="F230" s="1045"/>
      <c r="G230" s="1046"/>
      <c r="H230" s="79" t="s">
        <v>34</v>
      </c>
    </row>
    <row r="231" spans="1:8" s="81" customFormat="1">
      <c r="A231" s="79"/>
      <c r="B231" s="1012" t="s">
        <v>167</v>
      </c>
      <c r="C231" s="1050"/>
      <c r="D231" s="1051"/>
      <c r="E231" s="1047" t="s">
        <v>116</v>
      </c>
      <c r="F231" s="1050"/>
      <c r="G231" s="1051"/>
      <c r="H231" s="108"/>
    </row>
    <row r="232" spans="1:8" s="81" customFormat="1">
      <c r="A232" s="79"/>
      <c r="B232" s="1107" t="s">
        <v>340</v>
      </c>
      <c r="C232" s="1053"/>
      <c r="D232" s="1055"/>
      <c r="E232" s="1052" t="s">
        <v>117</v>
      </c>
      <c r="F232" s="1053"/>
      <c r="G232" s="1055"/>
      <c r="H232" s="108"/>
    </row>
    <row r="233" spans="1:8" s="81" customFormat="1">
      <c r="A233" s="79"/>
      <c r="B233" s="1056" t="s">
        <v>118</v>
      </c>
      <c r="C233" s="1059"/>
      <c r="D233" s="1060"/>
      <c r="E233" s="1056" t="s">
        <v>118</v>
      </c>
      <c r="F233" s="1059"/>
      <c r="G233" s="1060"/>
      <c r="H233" s="108"/>
    </row>
    <row r="234" spans="1:8" s="81" customFormat="1">
      <c r="A234" s="79"/>
      <c r="B234" s="1018" t="s">
        <v>340</v>
      </c>
      <c r="C234" s="1108">
        <v>1716714580</v>
      </c>
      <c r="D234" s="1095">
        <f>D235</f>
        <v>184478</v>
      </c>
      <c r="E234" s="1063" t="s">
        <v>4</v>
      </c>
      <c r="F234" s="1064">
        <v>497564759</v>
      </c>
      <c r="G234" s="1062">
        <f>G235+G236</f>
        <v>184478</v>
      </c>
      <c r="H234" s="108"/>
    </row>
    <row r="235" spans="1:8" s="81" customFormat="1" ht="26.4">
      <c r="A235" s="79"/>
      <c r="B235" s="1022" t="s">
        <v>225</v>
      </c>
      <c r="C235" s="1109">
        <v>1116286580</v>
      </c>
      <c r="D235" s="1097">
        <v>184478</v>
      </c>
      <c r="E235" s="1067" t="s">
        <v>37</v>
      </c>
      <c r="F235" s="1068">
        <v>2049631</v>
      </c>
      <c r="G235" s="1066"/>
      <c r="H235" s="108"/>
    </row>
    <row r="236" spans="1:8" s="81" customFormat="1">
      <c r="A236" s="79"/>
      <c r="B236" s="1110"/>
      <c r="C236" s="1111"/>
      <c r="D236" s="1112"/>
      <c r="E236" s="1067" t="s">
        <v>10</v>
      </c>
      <c r="F236" s="1068">
        <v>495515128</v>
      </c>
      <c r="G236" s="1066">
        <f>G237</f>
        <v>184478</v>
      </c>
      <c r="H236" s="108"/>
    </row>
    <row r="237" spans="1:8" s="81" customFormat="1" ht="26.4">
      <c r="A237" s="79"/>
      <c r="B237" s="1110"/>
      <c r="C237" s="1111"/>
      <c r="D237" s="1112"/>
      <c r="E237" s="1069" t="s">
        <v>11</v>
      </c>
      <c r="F237" s="1068">
        <v>495515128</v>
      </c>
      <c r="G237" s="1066">
        <v>184478</v>
      </c>
      <c r="H237" s="108"/>
    </row>
    <row r="238" spans="1:8" s="81" customFormat="1">
      <c r="A238" s="79"/>
      <c r="B238" s="1110"/>
      <c r="C238" s="1111"/>
      <c r="D238" s="1112"/>
      <c r="E238" s="1063" t="s">
        <v>28</v>
      </c>
      <c r="F238" s="1064">
        <v>490172006</v>
      </c>
      <c r="G238" s="1062">
        <f>G239+G251</f>
        <v>184478</v>
      </c>
      <c r="H238" s="108"/>
    </row>
    <row r="239" spans="1:8" s="81" customFormat="1">
      <c r="A239" s="79"/>
      <c r="B239" s="1110"/>
      <c r="C239" s="1111"/>
      <c r="D239" s="1112"/>
      <c r="E239" s="1067" t="s">
        <v>2</v>
      </c>
      <c r="F239" s="1068">
        <v>483142035</v>
      </c>
      <c r="G239" s="1066">
        <f>G240+G244+G245+G248</f>
        <v>144656</v>
      </c>
      <c r="H239" s="108"/>
    </row>
    <row r="240" spans="1:8" s="81" customFormat="1">
      <c r="A240" s="79"/>
      <c r="B240" s="1110"/>
      <c r="C240" s="1111"/>
      <c r="D240" s="1112"/>
      <c r="E240" s="1069" t="s">
        <v>12</v>
      </c>
      <c r="F240" s="1068">
        <v>73321923</v>
      </c>
      <c r="G240" s="1066">
        <f>G241+G243</f>
        <v>144656</v>
      </c>
      <c r="H240" s="108"/>
    </row>
    <row r="241" spans="1:8" s="81" customFormat="1">
      <c r="A241" s="79"/>
      <c r="B241" s="1110"/>
      <c r="C241" s="1111"/>
      <c r="D241" s="1112"/>
      <c r="E241" s="1073" t="s">
        <v>38</v>
      </c>
      <c r="F241" s="1068">
        <v>48885115</v>
      </c>
      <c r="G241" s="1024">
        <v>98436</v>
      </c>
      <c r="H241" s="108"/>
    </row>
    <row r="242" spans="1:8" s="81" customFormat="1">
      <c r="A242" s="79"/>
      <c r="B242" s="1110"/>
      <c r="C242" s="1111"/>
      <c r="D242" s="1112"/>
      <c r="E242" s="1074" t="s">
        <v>36</v>
      </c>
      <c r="F242" s="1068">
        <v>38526343</v>
      </c>
      <c r="G242" s="1024">
        <v>78852</v>
      </c>
      <c r="H242" s="108"/>
    </row>
    <row r="243" spans="1:8" s="81" customFormat="1">
      <c r="A243" s="79"/>
      <c r="B243" s="1110"/>
      <c r="C243" s="1111"/>
      <c r="D243" s="1112"/>
      <c r="E243" s="1073" t="s">
        <v>15</v>
      </c>
      <c r="F243" s="1068">
        <v>24436808</v>
      </c>
      <c r="G243" s="1066">
        <v>46220</v>
      </c>
      <c r="H243" s="108"/>
    </row>
    <row r="244" spans="1:8" s="81" customFormat="1">
      <c r="A244" s="79"/>
      <c r="B244" s="1110"/>
      <c r="C244" s="1111"/>
      <c r="D244" s="1112"/>
      <c r="E244" s="1069" t="s">
        <v>330</v>
      </c>
      <c r="F244" s="1068">
        <v>250700000</v>
      </c>
      <c r="G244" s="1066"/>
      <c r="H244" s="108"/>
    </row>
    <row r="245" spans="1:8" s="81" customFormat="1">
      <c r="A245" s="79"/>
      <c r="B245" s="1110"/>
      <c r="C245" s="1111"/>
      <c r="D245" s="1112"/>
      <c r="E245" s="1069" t="s">
        <v>16</v>
      </c>
      <c r="F245" s="1068">
        <v>320000</v>
      </c>
      <c r="G245" s="1066">
        <f>G246+G247</f>
        <v>0</v>
      </c>
      <c r="H245" s="108"/>
    </row>
    <row r="246" spans="1:8" s="81" customFormat="1">
      <c r="A246" s="79"/>
      <c r="B246" s="1110"/>
      <c r="C246" s="1111"/>
      <c r="D246" s="1112"/>
      <c r="E246" s="1073" t="s">
        <v>17</v>
      </c>
      <c r="F246" s="1068">
        <v>25000</v>
      </c>
      <c r="G246" s="1066"/>
      <c r="H246" s="108"/>
    </row>
    <row r="247" spans="1:8" s="81" customFormat="1">
      <c r="A247" s="79"/>
      <c r="B247" s="1110"/>
      <c r="C247" s="1111"/>
      <c r="D247" s="1112"/>
      <c r="E247" s="1073" t="s">
        <v>162</v>
      </c>
      <c r="F247" s="1068">
        <v>295000</v>
      </c>
      <c r="G247" s="1066"/>
      <c r="H247" s="108"/>
    </row>
    <row r="248" spans="1:8" s="81" customFormat="1" ht="26.4">
      <c r="A248" s="79"/>
      <c r="B248" s="1110"/>
      <c r="C248" s="1111"/>
      <c r="D248" s="1112"/>
      <c r="E248" s="1069" t="s">
        <v>54</v>
      </c>
      <c r="F248" s="1068">
        <v>158800112</v>
      </c>
      <c r="G248" s="1066">
        <f>G249+G250</f>
        <v>0</v>
      </c>
      <c r="H248" s="108"/>
    </row>
    <row r="249" spans="1:8" s="81" customFormat="1">
      <c r="A249" s="79"/>
      <c r="B249" s="1110"/>
      <c r="C249" s="1111"/>
      <c r="D249" s="1112"/>
      <c r="E249" s="1073" t="s">
        <v>331</v>
      </c>
      <c r="F249" s="1068">
        <v>158700000</v>
      </c>
      <c r="G249" s="1066"/>
      <c r="H249" s="108"/>
    </row>
    <row r="250" spans="1:8" s="81" customFormat="1">
      <c r="A250" s="79"/>
      <c r="B250" s="1110"/>
      <c r="C250" s="1111"/>
      <c r="D250" s="1112"/>
      <c r="E250" s="1073" t="s">
        <v>39</v>
      </c>
      <c r="F250" s="1068">
        <v>100112</v>
      </c>
      <c r="G250" s="1066"/>
      <c r="H250" s="108"/>
    </row>
    <row r="251" spans="1:8" s="81" customFormat="1">
      <c r="A251" s="79"/>
      <c r="B251" s="1110"/>
      <c r="C251" s="1111"/>
      <c r="D251" s="1112"/>
      <c r="E251" s="1067" t="s">
        <v>3</v>
      </c>
      <c r="F251" s="1068">
        <v>7029971</v>
      </c>
      <c r="G251" s="1066">
        <f>G252</f>
        <v>39822</v>
      </c>
      <c r="H251" s="108"/>
    </row>
    <row r="252" spans="1:8" s="81" customFormat="1">
      <c r="A252" s="79"/>
      <c r="B252" s="1110"/>
      <c r="C252" s="1111"/>
      <c r="D252" s="1112"/>
      <c r="E252" s="1069" t="s">
        <v>20</v>
      </c>
      <c r="F252" s="1068">
        <v>7029971</v>
      </c>
      <c r="G252" s="1066">
        <v>39822</v>
      </c>
      <c r="H252" s="108"/>
    </row>
    <row r="253" spans="1:8" s="81" customFormat="1">
      <c r="A253" s="79"/>
      <c r="B253" s="1110"/>
      <c r="C253" s="1111"/>
      <c r="D253" s="1112"/>
      <c r="E253" s="1027" t="s">
        <v>68</v>
      </c>
      <c r="F253" s="1064">
        <v>7392753</v>
      </c>
      <c r="G253" s="1062">
        <f>G234-G238</f>
        <v>0</v>
      </c>
      <c r="H253" s="108"/>
    </row>
    <row r="254" spans="1:8" s="81" customFormat="1">
      <c r="A254" s="79"/>
      <c r="B254" s="1110"/>
      <c r="C254" s="1111"/>
      <c r="D254" s="1112"/>
      <c r="E254" s="1027" t="s">
        <v>23</v>
      </c>
      <c r="F254" s="1064">
        <v>-7392753</v>
      </c>
      <c r="G254" s="1062"/>
      <c r="H254" s="108"/>
    </row>
    <row r="255" spans="1:8" s="81" customFormat="1">
      <c r="A255" s="79"/>
      <c r="B255" s="1110"/>
      <c r="C255" s="1111"/>
      <c r="D255" s="1112"/>
      <c r="E255" s="1067" t="s">
        <v>332</v>
      </c>
      <c r="F255" s="1068">
        <v>-208000000</v>
      </c>
      <c r="G255" s="1066"/>
      <c r="H255" s="108"/>
    </row>
    <row r="256" spans="1:8" s="81" customFormat="1">
      <c r="A256" s="79"/>
      <c r="B256" s="1110"/>
      <c r="C256" s="1111"/>
      <c r="D256" s="1112"/>
      <c r="E256" s="1067" t="s">
        <v>24</v>
      </c>
      <c r="F256" s="1068">
        <v>208000000</v>
      </c>
      <c r="G256" s="1066"/>
      <c r="H256" s="108"/>
    </row>
    <row r="257" spans="1:8" s="81" customFormat="1" ht="26.4">
      <c r="A257" s="79"/>
      <c r="B257" s="1110"/>
      <c r="C257" s="1111"/>
      <c r="D257" s="1112"/>
      <c r="E257" s="1069" t="s">
        <v>333</v>
      </c>
      <c r="F257" s="1068">
        <v>208000000</v>
      </c>
      <c r="G257" s="1066"/>
      <c r="H257" s="108"/>
    </row>
    <row r="258" spans="1:8" s="81" customFormat="1">
      <c r="A258" s="79"/>
      <c r="B258" s="1110"/>
      <c r="C258" s="1111"/>
      <c r="D258" s="1112"/>
      <c r="E258" s="1067" t="s">
        <v>334</v>
      </c>
      <c r="F258" s="1068">
        <v>-7392753</v>
      </c>
      <c r="G258" s="1113"/>
      <c r="H258" s="108"/>
    </row>
    <row r="259" spans="1:8" s="81" customFormat="1">
      <c r="A259" s="79"/>
      <c r="B259" s="1056" t="s">
        <v>125</v>
      </c>
      <c r="C259" s="1059"/>
      <c r="D259" s="1060"/>
      <c r="E259" s="1056" t="s">
        <v>125</v>
      </c>
      <c r="F259" s="1059"/>
      <c r="G259" s="1060"/>
      <c r="H259" s="108"/>
    </row>
    <row r="260" spans="1:8" s="81" customFormat="1">
      <c r="A260" s="79"/>
      <c r="B260" s="1018" t="s">
        <v>340</v>
      </c>
      <c r="C260" s="1108">
        <v>1801735980</v>
      </c>
      <c r="D260" s="1095">
        <f>D261</f>
        <v>150710</v>
      </c>
      <c r="E260" s="1063" t="s">
        <v>4</v>
      </c>
      <c r="F260" s="1064">
        <v>593771625</v>
      </c>
      <c r="G260" s="1062">
        <f>G261+G262</f>
        <v>150710</v>
      </c>
      <c r="H260" s="108"/>
    </row>
    <row r="261" spans="1:8" s="81" customFormat="1" ht="26.4">
      <c r="A261" s="79"/>
      <c r="B261" s="1022" t="s">
        <v>225</v>
      </c>
      <c r="C261" s="1109">
        <v>1183186580</v>
      </c>
      <c r="D261" s="1097">
        <v>150710</v>
      </c>
      <c r="E261" s="1067" t="s">
        <v>37</v>
      </c>
      <c r="F261" s="1068">
        <v>2059631</v>
      </c>
      <c r="G261" s="1066"/>
      <c r="H261" s="108"/>
    </row>
    <row r="262" spans="1:8" s="81" customFormat="1">
      <c r="A262" s="79"/>
      <c r="B262" s="1110"/>
      <c r="C262" s="1111"/>
      <c r="D262" s="1112"/>
      <c r="E262" s="1067" t="s">
        <v>10</v>
      </c>
      <c r="F262" s="1068">
        <v>591711994</v>
      </c>
      <c r="G262" s="1066">
        <f>G263</f>
        <v>150710</v>
      </c>
      <c r="H262" s="108"/>
    </row>
    <row r="263" spans="1:8" s="81" customFormat="1" ht="26.4">
      <c r="A263" s="79"/>
      <c r="B263" s="1110"/>
      <c r="C263" s="1111"/>
      <c r="D263" s="1112"/>
      <c r="E263" s="1069" t="s">
        <v>11</v>
      </c>
      <c r="F263" s="1068">
        <v>591711994</v>
      </c>
      <c r="G263" s="1066">
        <v>150710</v>
      </c>
      <c r="H263" s="108"/>
    </row>
    <row r="264" spans="1:8" s="81" customFormat="1">
      <c r="A264" s="79"/>
      <c r="B264" s="1110"/>
      <c r="C264" s="1111"/>
      <c r="D264" s="1112"/>
      <c r="E264" s="1063" t="s">
        <v>28</v>
      </c>
      <c r="F264" s="1064">
        <v>592832019</v>
      </c>
      <c r="G264" s="1062">
        <f>G265+G277</f>
        <v>150710</v>
      </c>
      <c r="H264" s="108"/>
    </row>
    <row r="265" spans="1:8" s="81" customFormat="1">
      <c r="A265" s="79"/>
      <c r="B265" s="1110"/>
      <c r="C265" s="1111"/>
      <c r="D265" s="1112"/>
      <c r="E265" s="1067" t="s">
        <v>2</v>
      </c>
      <c r="F265" s="1068">
        <v>568519947</v>
      </c>
      <c r="G265" s="1066">
        <f>G266+G270+G271+G274</f>
        <v>137321</v>
      </c>
      <c r="H265" s="108"/>
    </row>
    <row r="266" spans="1:8" s="81" customFormat="1">
      <c r="A266" s="79"/>
      <c r="B266" s="1110"/>
      <c r="C266" s="1111"/>
      <c r="D266" s="1112"/>
      <c r="E266" s="1069" t="s">
        <v>12</v>
      </c>
      <c r="F266" s="1068">
        <v>83369835</v>
      </c>
      <c r="G266" s="1066">
        <f>G267+G269</f>
        <v>137321</v>
      </c>
      <c r="H266" s="108"/>
    </row>
    <row r="267" spans="1:8" s="81" customFormat="1">
      <c r="A267" s="79"/>
      <c r="B267" s="1110"/>
      <c r="C267" s="1111"/>
      <c r="D267" s="1112"/>
      <c r="E267" s="1073" t="s">
        <v>38</v>
      </c>
      <c r="F267" s="1068">
        <v>49048217</v>
      </c>
      <c r="G267" s="1024">
        <v>98436</v>
      </c>
      <c r="H267" s="108"/>
    </row>
    <row r="268" spans="1:8" s="81" customFormat="1">
      <c r="A268" s="79"/>
      <c r="B268" s="1110"/>
      <c r="C268" s="1111"/>
      <c r="D268" s="1112"/>
      <c r="E268" s="1074" t="s">
        <v>36</v>
      </c>
      <c r="F268" s="1068">
        <v>38637813</v>
      </c>
      <c r="G268" s="1024">
        <v>78852</v>
      </c>
      <c r="H268" s="108"/>
    </row>
    <row r="269" spans="1:8" s="81" customFormat="1">
      <c r="A269" s="79"/>
      <c r="B269" s="1110"/>
      <c r="C269" s="1111"/>
      <c r="D269" s="1112"/>
      <c r="E269" s="1073" t="s">
        <v>15</v>
      </c>
      <c r="F269" s="1068">
        <v>34321618</v>
      </c>
      <c r="G269" s="1066">
        <v>38885</v>
      </c>
      <c r="H269" s="108"/>
    </row>
    <row r="270" spans="1:8" s="81" customFormat="1">
      <c r="A270" s="79"/>
      <c r="B270" s="1110"/>
      <c r="C270" s="1111"/>
      <c r="D270" s="1112"/>
      <c r="E270" s="1069" t="s">
        <v>330</v>
      </c>
      <c r="F270" s="1068">
        <v>316700000</v>
      </c>
      <c r="G270" s="1066"/>
      <c r="H270" s="108"/>
    </row>
    <row r="271" spans="1:8" s="81" customFormat="1">
      <c r="A271" s="79"/>
      <c r="B271" s="1110"/>
      <c r="C271" s="1111"/>
      <c r="D271" s="1112"/>
      <c r="E271" s="1069" t="s">
        <v>16</v>
      </c>
      <c r="F271" s="1068">
        <v>360000</v>
      </c>
      <c r="G271" s="1066">
        <f>G272+G273</f>
        <v>0</v>
      </c>
      <c r="H271" s="108"/>
    </row>
    <row r="272" spans="1:8" s="81" customFormat="1">
      <c r="A272" s="79"/>
      <c r="B272" s="1110"/>
      <c r="C272" s="1111"/>
      <c r="D272" s="1112"/>
      <c r="E272" s="1073" t="s">
        <v>17</v>
      </c>
      <c r="F272" s="1068">
        <v>25000</v>
      </c>
      <c r="G272" s="1066"/>
      <c r="H272" s="108"/>
    </row>
    <row r="273" spans="1:8" s="81" customFormat="1">
      <c r="A273" s="79"/>
      <c r="B273" s="1110"/>
      <c r="C273" s="1111"/>
      <c r="D273" s="1112"/>
      <c r="E273" s="1073" t="s">
        <v>162</v>
      </c>
      <c r="F273" s="1068">
        <v>335000</v>
      </c>
      <c r="G273" s="1066"/>
      <c r="H273" s="108"/>
    </row>
    <row r="274" spans="1:8" s="81" customFormat="1" ht="26.4">
      <c r="A274" s="79"/>
      <c r="B274" s="1110"/>
      <c r="C274" s="1111"/>
      <c r="D274" s="1112"/>
      <c r="E274" s="1069" t="s">
        <v>54</v>
      </c>
      <c r="F274" s="1068">
        <v>168090112</v>
      </c>
      <c r="G274" s="1066">
        <f>G275+G276</f>
        <v>0</v>
      </c>
      <c r="H274" s="108"/>
    </row>
    <row r="275" spans="1:8" s="81" customFormat="1">
      <c r="A275" s="79"/>
      <c r="B275" s="1110"/>
      <c r="C275" s="1111"/>
      <c r="D275" s="1112"/>
      <c r="E275" s="1073" t="s">
        <v>331</v>
      </c>
      <c r="F275" s="1068">
        <v>167990000</v>
      </c>
      <c r="G275" s="1066"/>
      <c r="H275" s="108"/>
    </row>
    <row r="276" spans="1:8" s="81" customFormat="1">
      <c r="A276" s="79"/>
      <c r="B276" s="1110"/>
      <c r="C276" s="1111"/>
      <c r="D276" s="1112"/>
      <c r="E276" s="1073" t="s">
        <v>39</v>
      </c>
      <c r="F276" s="1068">
        <v>100112</v>
      </c>
      <c r="G276" s="1066"/>
      <c r="H276" s="108"/>
    </row>
    <row r="277" spans="1:8" s="81" customFormat="1">
      <c r="A277" s="79"/>
      <c r="B277" s="1110"/>
      <c r="C277" s="1111"/>
      <c r="D277" s="1112"/>
      <c r="E277" s="1067" t="s">
        <v>3</v>
      </c>
      <c r="F277" s="1068">
        <v>24312072</v>
      </c>
      <c r="G277" s="1066">
        <f>G278</f>
        <v>13389</v>
      </c>
      <c r="H277" s="108"/>
    </row>
    <row r="278" spans="1:8" s="81" customFormat="1">
      <c r="A278" s="79"/>
      <c r="B278" s="1110"/>
      <c r="C278" s="1111"/>
      <c r="D278" s="1112"/>
      <c r="E278" s="1069" t="s">
        <v>20</v>
      </c>
      <c r="F278" s="1068">
        <v>24312072</v>
      </c>
      <c r="G278" s="1066">
        <v>13389</v>
      </c>
      <c r="H278" s="108"/>
    </row>
    <row r="279" spans="1:8" s="81" customFormat="1">
      <c r="A279" s="79"/>
      <c r="B279" s="1110"/>
      <c r="C279" s="1111"/>
      <c r="D279" s="1112"/>
      <c r="E279" s="1027" t="s">
        <v>68</v>
      </c>
      <c r="F279" s="1064">
        <v>939606</v>
      </c>
      <c r="G279" s="1062">
        <f>G260-G264</f>
        <v>0</v>
      </c>
      <c r="H279" s="108"/>
    </row>
    <row r="280" spans="1:8" s="81" customFormat="1">
      <c r="A280" s="79"/>
      <c r="B280" s="1110"/>
      <c r="C280" s="1111"/>
      <c r="D280" s="1112"/>
      <c r="E280" s="1027" t="s">
        <v>23</v>
      </c>
      <c r="F280" s="1064">
        <v>-939606</v>
      </c>
      <c r="G280" s="1062"/>
      <c r="H280" s="108"/>
    </row>
    <row r="281" spans="1:8" s="81" customFormat="1">
      <c r="A281" s="79"/>
      <c r="B281" s="1110"/>
      <c r="C281" s="1111"/>
      <c r="D281" s="1112"/>
      <c r="E281" s="1067" t="s">
        <v>332</v>
      </c>
      <c r="F281" s="1068">
        <v>-208000000</v>
      </c>
      <c r="G281" s="1066"/>
      <c r="H281" s="108"/>
    </row>
    <row r="282" spans="1:8" s="81" customFormat="1">
      <c r="A282" s="79"/>
      <c r="B282" s="1110"/>
      <c r="C282" s="1111"/>
      <c r="D282" s="1112"/>
      <c r="E282" s="1067" t="s">
        <v>24</v>
      </c>
      <c r="F282" s="1068">
        <v>208000000</v>
      </c>
      <c r="G282" s="1066"/>
      <c r="H282" s="108"/>
    </row>
    <row r="283" spans="1:8" s="81" customFormat="1" ht="26.4">
      <c r="A283" s="79"/>
      <c r="B283" s="1110"/>
      <c r="C283" s="1111"/>
      <c r="D283" s="1112"/>
      <c r="E283" s="1069" t="s">
        <v>333</v>
      </c>
      <c r="F283" s="1068">
        <v>208000000</v>
      </c>
      <c r="G283" s="1066"/>
      <c r="H283" s="108"/>
    </row>
    <row r="284" spans="1:8" s="81" customFormat="1">
      <c r="A284" s="79"/>
      <c r="B284" s="1110"/>
      <c r="C284" s="1111"/>
      <c r="D284" s="1112"/>
      <c r="E284" s="1067" t="s">
        <v>334</v>
      </c>
      <c r="F284" s="1068">
        <v>-939606</v>
      </c>
      <c r="G284" s="1113"/>
      <c r="H284" s="108"/>
    </row>
    <row r="285" spans="1:8" s="81" customFormat="1">
      <c r="A285" s="79"/>
      <c r="B285" s="1056" t="s">
        <v>126</v>
      </c>
      <c r="C285" s="1059"/>
      <c r="D285" s="1060"/>
      <c r="E285" s="1056" t="s">
        <v>126</v>
      </c>
      <c r="F285" s="1059"/>
      <c r="G285" s="1060"/>
      <c r="H285" s="108"/>
    </row>
    <row r="286" spans="1:8" s="81" customFormat="1">
      <c r="A286" s="79"/>
      <c r="B286" s="1018" t="s">
        <v>340</v>
      </c>
      <c r="C286" s="1108">
        <v>1878228380</v>
      </c>
      <c r="D286" s="1095">
        <f>D287</f>
        <v>137510</v>
      </c>
      <c r="E286" s="1063" t="s">
        <v>4</v>
      </c>
      <c r="F286" s="1064">
        <v>628324435</v>
      </c>
      <c r="G286" s="1062">
        <f>G287+G288</f>
        <v>137510</v>
      </c>
      <c r="H286" s="108"/>
    </row>
    <row r="287" spans="1:8" s="81" customFormat="1" ht="26.4">
      <c r="A287" s="79"/>
      <c r="B287" s="1022" t="s">
        <v>225</v>
      </c>
      <c r="C287" s="1109">
        <v>1249486580</v>
      </c>
      <c r="D287" s="1097">
        <v>137510</v>
      </c>
      <c r="E287" s="1067" t="s">
        <v>37</v>
      </c>
      <c r="F287" s="1068">
        <v>2109631</v>
      </c>
      <c r="G287" s="1066"/>
      <c r="H287" s="108"/>
    </row>
    <row r="288" spans="1:8" s="81" customFormat="1">
      <c r="A288" s="79"/>
      <c r="B288" s="1110"/>
      <c r="C288" s="1111"/>
      <c r="D288" s="1112"/>
      <c r="E288" s="1067" t="s">
        <v>10</v>
      </c>
      <c r="F288" s="1068">
        <v>626214804</v>
      </c>
      <c r="G288" s="1066">
        <f>G289</f>
        <v>137510</v>
      </c>
      <c r="H288" s="108"/>
    </row>
    <row r="289" spans="1:8" s="81" customFormat="1" ht="26.4">
      <c r="A289" s="79"/>
      <c r="B289" s="1110"/>
      <c r="C289" s="1111"/>
      <c r="D289" s="1112"/>
      <c r="E289" s="1069" t="s">
        <v>11</v>
      </c>
      <c r="F289" s="1068">
        <v>626214804</v>
      </c>
      <c r="G289" s="1066">
        <v>137510</v>
      </c>
      <c r="H289" s="108"/>
    </row>
    <row r="290" spans="1:8" s="81" customFormat="1">
      <c r="A290" s="79"/>
      <c r="B290" s="1110"/>
      <c r="C290" s="1111"/>
      <c r="D290" s="1112"/>
      <c r="E290" s="1063" t="s">
        <v>28</v>
      </c>
      <c r="F290" s="1064">
        <v>627412941</v>
      </c>
      <c r="G290" s="1062">
        <f>G291+G303</f>
        <v>137510</v>
      </c>
      <c r="H290" s="108"/>
    </row>
    <row r="291" spans="1:8" s="81" customFormat="1">
      <c r="A291" s="79"/>
      <c r="B291" s="1110"/>
      <c r="C291" s="1111"/>
      <c r="D291" s="1112"/>
      <c r="E291" s="1067" t="s">
        <v>2</v>
      </c>
      <c r="F291" s="1068">
        <v>601634518</v>
      </c>
      <c r="G291" s="1066">
        <f>G292+G296+G297+G300</f>
        <v>137121</v>
      </c>
      <c r="H291" s="108"/>
    </row>
    <row r="292" spans="1:8" s="81" customFormat="1">
      <c r="A292" s="79"/>
      <c r="B292" s="1110"/>
      <c r="C292" s="1111"/>
      <c r="D292" s="1112"/>
      <c r="E292" s="1069" t="s">
        <v>12</v>
      </c>
      <c r="F292" s="1068">
        <v>74275566</v>
      </c>
      <c r="G292" s="1066">
        <f>G293+G295</f>
        <v>137121</v>
      </c>
      <c r="H292" s="108"/>
    </row>
    <row r="293" spans="1:8" s="81" customFormat="1">
      <c r="A293" s="79"/>
      <c r="B293" s="1110"/>
      <c r="C293" s="1111"/>
      <c r="D293" s="1112"/>
      <c r="E293" s="1073" t="s">
        <v>38</v>
      </c>
      <c r="F293" s="1068">
        <v>49026762</v>
      </c>
      <c r="G293" s="1024">
        <v>98436</v>
      </c>
      <c r="H293" s="108"/>
    </row>
    <row r="294" spans="1:8" s="81" customFormat="1">
      <c r="A294" s="79"/>
      <c r="B294" s="1110"/>
      <c r="C294" s="1111"/>
      <c r="D294" s="1112"/>
      <c r="E294" s="1074" t="s">
        <v>36</v>
      </c>
      <c r="F294" s="1068">
        <v>38651387</v>
      </c>
      <c r="G294" s="1024">
        <v>78852</v>
      </c>
      <c r="H294" s="108"/>
    </row>
    <row r="295" spans="1:8" s="81" customFormat="1">
      <c r="A295" s="79"/>
      <c r="B295" s="1110"/>
      <c r="C295" s="1111"/>
      <c r="D295" s="1112"/>
      <c r="E295" s="1073" t="s">
        <v>15</v>
      </c>
      <c r="F295" s="1068">
        <v>25248804</v>
      </c>
      <c r="G295" s="1066">
        <v>38685</v>
      </c>
      <c r="H295" s="108"/>
    </row>
    <row r="296" spans="1:8" s="81" customFormat="1">
      <c r="A296" s="79"/>
      <c r="B296" s="1110"/>
      <c r="C296" s="1111"/>
      <c r="D296" s="1112"/>
      <c r="E296" s="1069" t="s">
        <v>330</v>
      </c>
      <c r="F296" s="1068">
        <v>354900000</v>
      </c>
      <c r="G296" s="1066"/>
      <c r="H296" s="108"/>
    </row>
    <row r="297" spans="1:8" s="81" customFormat="1">
      <c r="A297" s="79"/>
      <c r="B297" s="1110"/>
      <c r="C297" s="1111"/>
      <c r="D297" s="1112"/>
      <c r="E297" s="1069" t="s">
        <v>16</v>
      </c>
      <c r="F297" s="1068">
        <v>358000</v>
      </c>
      <c r="G297" s="1066">
        <f>G298+G299</f>
        <v>0</v>
      </c>
      <c r="H297" s="108"/>
    </row>
    <row r="298" spans="1:8" s="81" customFormat="1">
      <c r="A298" s="79"/>
      <c r="B298" s="1110"/>
      <c r="C298" s="1111"/>
      <c r="D298" s="1112"/>
      <c r="E298" s="1073" t="s">
        <v>17</v>
      </c>
      <c r="F298" s="1068">
        <v>25000</v>
      </c>
      <c r="G298" s="1066"/>
      <c r="H298" s="108"/>
    </row>
    <row r="299" spans="1:8" s="81" customFormat="1">
      <c r="A299" s="79"/>
      <c r="B299" s="1110"/>
      <c r="C299" s="1111"/>
      <c r="D299" s="1112"/>
      <c r="E299" s="1073" t="s">
        <v>162</v>
      </c>
      <c r="F299" s="1068">
        <v>333000</v>
      </c>
      <c r="G299" s="1066"/>
      <c r="H299" s="108"/>
    </row>
    <row r="300" spans="1:8" s="81" customFormat="1" ht="26.4">
      <c r="A300" s="79"/>
      <c r="B300" s="1110"/>
      <c r="C300" s="1111"/>
      <c r="D300" s="1112"/>
      <c r="E300" s="1069" t="s">
        <v>54</v>
      </c>
      <c r="F300" s="1068">
        <v>172100952</v>
      </c>
      <c r="G300" s="1066">
        <f>G301+G302</f>
        <v>0</v>
      </c>
      <c r="H300" s="108"/>
    </row>
    <row r="301" spans="1:8" s="81" customFormat="1">
      <c r="A301" s="79"/>
      <c r="B301" s="1110"/>
      <c r="C301" s="1111"/>
      <c r="D301" s="1112"/>
      <c r="E301" s="1073" t="s">
        <v>331</v>
      </c>
      <c r="F301" s="1068">
        <v>172000000</v>
      </c>
      <c r="G301" s="1066"/>
      <c r="H301" s="108"/>
    </row>
    <row r="302" spans="1:8" s="81" customFormat="1">
      <c r="A302" s="79"/>
      <c r="B302" s="1110"/>
      <c r="C302" s="1111"/>
      <c r="D302" s="1112"/>
      <c r="E302" s="1073" t="s">
        <v>39</v>
      </c>
      <c r="F302" s="1068">
        <v>100952</v>
      </c>
      <c r="G302" s="1066"/>
      <c r="H302" s="108"/>
    </row>
    <row r="303" spans="1:8" s="81" customFormat="1">
      <c r="A303" s="79"/>
      <c r="B303" s="1110"/>
      <c r="C303" s="1111"/>
      <c r="D303" s="1112"/>
      <c r="E303" s="1067" t="s">
        <v>3</v>
      </c>
      <c r="F303" s="1068">
        <v>25778423</v>
      </c>
      <c r="G303" s="1066">
        <f>G304</f>
        <v>389</v>
      </c>
      <c r="H303" s="108"/>
    </row>
    <row r="304" spans="1:8" s="81" customFormat="1">
      <c r="A304" s="79"/>
      <c r="B304" s="1110"/>
      <c r="C304" s="1111"/>
      <c r="D304" s="1112"/>
      <c r="E304" s="1069" t="s">
        <v>20</v>
      </c>
      <c r="F304" s="1068">
        <v>25778423</v>
      </c>
      <c r="G304" s="1066">
        <v>389</v>
      </c>
      <c r="H304" s="108"/>
    </row>
    <row r="305" spans="1:8" s="81" customFormat="1">
      <c r="A305" s="79"/>
      <c r="B305" s="1110"/>
      <c r="C305" s="1111"/>
      <c r="D305" s="1112"/>
      <c r="E305" s="1027" t="s">
        <v>68</v>
      </c>
      <c r="F305" s="1064">
        <v>911494</v>
      </c>
      <c r="G305" s="1062">
        <f>G286-G290</f>
        <v>0</v>
      </c>
      <c r="H305" s="108"/>
    </row>
    <row r="306" spans="1:8" s="81" customFormat="1">
      <c r="A306" s="79"/>
      <c r="B306" s="1110"/>
      <c r="C306" s="1111"/>
      <c r="D306" s="1112"/>
      <c r="E306" s="1027" t="s">
        <v>23</v>
      </c>
      <c r="F306" s="1064">
        <v>-911494</v>
      </c>
      <c r="G306" s="1062"/>
      <c r="H306" s="108"/>
    </row>
    <row r="307" spans="1:8" s="81" customFormat="1">
      <c r="A307" s="79"/>
      <c r="B307" s="1110"/>
      <c r="C307" s="1111"/>
      <c r="D307" s="1112"/>
      <c r="E307" s="1067" t="s">
        <v>332</v>
      </c>
      <c r="F307" s="1068">
        <v>-208000000</v>
      </c>
      <c r="G307" s="1066"/>
      <c r="H307" s="108"/>
    </row>
    <row r="308" spans="1:8" s="81" customFormat="1">
      <c r="A308" s="79"/>
      <c r="B308" s="1110"/>
      <c r="C308" s="1111"/>
      <c r="D308" s="1112"/>
      <c r="E308" s="1067" t="s">
        <v>24</v>
      </c>
      <c r="F308" s="1068">
        <v>208000000</v>
      </c>
      <c r="G308" s="1066"/>
      <c r="H308" s="108"/>
    </row>
    <row r="309" spans="1:8" s="81" customFormat="1" ht="26.4">
      <c r="A309" s="79"/>
      <c r="B309" s="1110"/>
      <c r="C309" s="1111"/>
      <c r="D309" s="1112"/>
      <c r="E309" s="1069" t="s">
        <v>333</v>
      </c>
      <c r="F309" s="1068">
        <v>208000000</v>
      </c>
      <c r="G309" s="1066"/>
      <c r="H309" s="108"/>
    </row>
    <row r="310" spans="1:8" s="81" customFormat="1" ht="13.8" thickBot="1">
      <c r="A310" s="79"/>
      <c r="B310" s="1114"/>
      <c r="C310" s="1115"/>
      <c r="D310" s="1116"/>
      <c r="E310" s="1080" t="s">
        <v>334</v>
      </c>
      <c r="F310" s="1081">
        <v>-911494</v>
      </c>
      <c r="G310" s="1087"/>
      <c r="H310" s="108"/>
    </row>
    <row r="311" spans="1:8" s="81" customFormat="1" ht="34.200000000000003" customHeight="1" thickBot="1">
      <c r="A311" s="79"/>
      <c r="B311" s="3635" t="s">
        <v>562</v>
      </c>
      <c r="C311" s="3635"/>
      <c r="D311" s="3635"/>
      <c r="E311" s="3635"/>
      <c r="F311" s="3635"/>
      <c r="G311" s="3635"/>
      <c r="H311" s="108"/>
    </row>
    <row r="312" spans="1:8" s="81" customFormat="1" ht="15.6">
      <c r="A312" s="79"/>
      <c r="B312" s="974"/>
      <c r="C312" s="170"/>
      <c r="D312" s="170"/>
      <c r="E312" s="170"/>
      <c r="F312" s="170"/>
      <c r="G312" s="170"/>
      <c r="H312" s="108"/>
    </row>
    <row r="313" spans="1:8" s="81" customFormat="1" ht="15.6">
      <c r="A313" s="79"/>
      <c r="B313" s="3633" t="s">
        <v>113</v>
      </c>
      <c r="C313" s="3633"/>
      <c r="D313" s="170"/>
      <c r="E313" s="170"/>
      <c r="F313" s="170"/>
      <c r="G313" s="170"/>
      <c r="H313" s="108"/>
    </row>
    <row r="314" spans="1:8" s="81" customFormat="1" ht="16.2" thickBot="1">
      <c r="A314" s="79"/>
      <c r="C314" s="170"/>
      <c r="D314" s="170"/>
      <c r="E314" s="170"/>
      <c r="F314" s="170"/>
      <c r="G314" s="170"/>
      <c r="H314" s="108"/>
    </row>
    <row r="315" spans="1:8" s="81" customFormat="1" ht="13.8">
      <c r="A315" s="2888">
        <f>A211+1</f>
        <v>24</v>
      </c>
      <c r="B315" s="1117" t="s">
        <v>341</v>
      </c>
      <c r="C315" s="1010"/>
      <c r="D315" s="1011"/>
      <c r="E315" s="1007" t="s">
        <v>45</v>
      </c>
      <c r="F315" s="1008"/>
      <c r="G315" s="1009"/>
      <c r="H315" s="1657" t="s">
        <v>1135</v>
      </c>
    </row>
    <row r="316" spans="1:8" s="81" customFormat="1">
      <c r="A316" s="79"/>
      <c r="B316" s="1012" t="s">
        <v>22</v>
      </c>
      <c r="C316" s="1013"/>
      <c r="D316" s="1014"/>
      <c r="E316" s="1012" t="s">
        <v>22</v>
      </c>
      <c r="F316" s="1013"/>
      <c r="G316" s="1014"/>
      <c r="H316" s="134" t="s">
        <v>1137</v>
      </c>
    </row>
    <row r="317" spans="1:8" s="81" customFormat="1">
      <c r="A317" s="79"/>
      <c r="B317" s="1015" t="s">
        <v>145</v>
      </c>
      <c r="C317" s="1016"/>
      <c r="D317" s="1017"/>
      <c r="E317" s="1015" t="s">
        <v>91</v>
      </c>
      <c r="F317" s="1016"/>
      <c r="G317" s="1017"/>
      <c r="H317" s="134" t="s">
        <v>1136</v>
      </c>
    </row>
    <row r="318" spans="1:8" s="81" customFormat="1">
      <c r="A318" s="79"/>
      <c r="B318" s="1018" t="s">
        <v>4</v>
      </c>
      <c r="C318" s="1082">
        <f>C319</f>
        <v>2942912</v>
      </c>
      <c r="D318" s="1118">
        <f>D319</f>
        <v>-21443</v>
      </c>
      <c r="E318" s="1018" t="s">
        <v>4</v>
      </c>
      <c r="F318" s="1021">
        <f>F319+F320</f>
        <v>60171846</v>
      </c>
      <c r="G318" s="1020">
        <f>G319+G320</f>
        <v>21443</v>
      </c>
      <c r="H318" s="134">
        <f>'04'!A42</f>
        <v>4</v>
      </c>
    </row>
    <row r="319" spans="1:8" s="81" customFormat="1">
      <c r="A319" s="79"/>
      <c r="B319" s="1022" t="s">
        <v>10</v>
      </c>
      <c r="C319" s="1083">
        <f>C320</f>
        <v>2942912</v>
      </c>
      <c r="D319" s="1119">
        <f>D320</f>
        <v>-21443</v>
      </c>
      <c r="E319" s="1022" t="s">
        <v>35</v>
      </c>
      <c r="F319" s="1025">
        <v>93156</v>
      </c>
      <c r="G319" s="1024"/>
      <c r="H319" s="134" t="s">
        <v>808</v>
      </c>
    </row>
    <row r="320" spans="1:8" s="81" customFormat="1" ht="26.4">
      <c r="A320" s="79"/>
      <c r="B320" s="1026" t="s">
        <v>11</v>
      </c>
      <c r="C320" s="1083">
        <v>2942912</v>
      </c>
      <c r="D320" s="1119">
        <v>-21443</v>
      </c>
      <c r="E320" s="1022" t="s">
        <v>10</v>
      </c>
      <c r="F320" s="1025">
        <f>F321</f>
        <v>60078690</v>
      </c>
      <c r="G320" s="1024">
        <f>G321</f>
        <v>21443</v>
      </c>
      <c r="H320" s="108"/>
    </row>
    <row r="321" spans="1:8" s="81" customFormat="1" ht="26.4">
      <c r="A321" s="79"/>
      <c r="B321" s="1027" t="s">
        <v>28</v>
      </c>
      <c r="C321" s="1082">
        <f>C322+C331</f>
        <v>2942912</v>
      </c>
      <c r="D321" s="1118">
        <f>D322</f>
        <v>-21443</v>
      </c>
      <c r="E321" s="1026" t="s">
        <v>11</v>
      </c>
      <c r="F321" s="1025">
        <v>60078690</v>
      </c>
      <c r="G321" s="1024">
        <v>21443</v>
      </c>
      <c r="H321" s="108"/>
    </row>
    <row r="322" spans="1:8" s="81" customFormat="1">
      <c r="A322" s="79"/>
      <c r="B322" s="1028" t="s">
        <v>2</v>
      </c>
      <c r="C322" s="1083">
        <f>C323+C327+C329</f>
        <v>2896812</v>
      </c>
      <c r="D322" s="1119">
        <f>D323</f>
        <v>-21443</v>
      </c>
      <c r="E322" s="1027" t="s">
        <v>28</v>
      </c>
      <c r="F322" s="1021">
        <f>F323+F328</f>
        <v>60171846</v>
      </c>
      <c r="G322" s="1020">
        <f>G323</f>
        <v>21443</v>
      </c>
      <c r="H322" s="108"/>
    </row>
    <row r="323" spans="1:8" s="81" customFormat="1">
      <c r="A323" s="79"/>
      <c r="B323" s="1029" t="s">
        <v>12</v>
      </c>
      <c r="C323" s="1083">
        <f>C324+C326</f>
        <v>2459254</v>
      </c>
      <c r="D323" s="1119">
        <f>D324</f>
        <v>-21443</v>
      </c>
      <c r="E323" s="1028" t="s">
        <v>2</v>
      </c>
      <c r="F323" s="1025">
        <f>F324</f>
        <v>57483986</v>
      </c>
      <c r="G323" s="1024">
        <f>G324</f>
        <v>21443</v>
      </c>
      <c r="H323" s="108"/>
    </row>
    <row r="324" spans="1:8" s="81" customFormat="1">
      <c r="A324" s="79"/>
      <c r="B324" s="1030" t="s">
        <v>38</v>
      </c>
      <c r="C324" s="1083">
        <v>1918992</v>
      </c>
      <c r="D324" s="1119">
        <v>-21443</v>
      </c>
      <c r="E324" s="1029" t="s">
        <v>12</v>
      </c>
      <c r="F324" s="1025">
        <f>F325+F327</f>
        <v>57483986</v>
      </c>
      <c r="G324" s="1024">
        <f>G325</f>
        <v>21443</v>
      </c>
      <c r="H324" s="108"/>
    </row>
    <row r="325" spans="1:8" s="81" customFormat="1">
      <c r="A325" s="79"/>
      <c r="B325" s="1032" t="s">
        <v>36</v>
      </c>
      <c r="C325" s="1083">
        <v>1487757</v>
      </c>
      <c r="D325" s="1119">
        <v>-17280</v>
      </c>
      <c r="E325" s="1030" t="s">
        <v>38</v>
      </c>
      <c r="F325" s="1025">
        <v>40097566</v>
      </c>
      <c r="G325" s="1024">
        <v>21443</v>
      </c>
      <c r="H325" s="108"/>
    </row>
    <row r="326" spans="1:8" s="81" customFormat="1">
      <c r="A326" s="79"/>
      <c r="B326" s="1120" t="s">
        <v>15</v>
      </c>
      <c r="C326" s="1083">
        <v>540262</v>
      </c>
      <c r="D326" s="1020"/>
      <c r="E326" s="1032" t="s">
        <v>36</v>
      </c>
      <c r="F326" s="1025">
        <v>31893244</v>
      </c>
      <c r="G326" s="1024">
        <v>17280</v>
      </c>
      <c r="H326" s="108"/>
    </row>
    <row r="327" spans="1:8" s="81" customFormat="1">
      <c r="A327" s="79"/>
      <c r="B327" s="1026" t="s">
        <v>16</v>
      </c>
      <c r="C327" s="1083">
        <f>C328</f>
        <v>431258</v>
      </c>
      <c r="D327" s="1020"/>
      <c r="E327" s="1030" t="s">
        <v>15</v>
      </c>
      <c r="F327" s="1025">
        <v>17386420</v>
      </c>
      <c r="G327" s="1024"/>
      <c r="H327" s="108"/>
    </row>
    <row r="328" spans="1:8" s="81" customFormat="1">
      <c r="A328" s="79"/>
      <c r="B328" s="1120" t="s">
        <v>17</v>
      </c>
      <c r="C328" s="1083">
        <v>431258</v>
      </c>
      <c r="D328" s="1020"/>
      <c r="E328" s="1028" t="s">
        <v>3</v>
      </c>
      <c r="F328" s="1025">
        <f>F329</f>
        <v>2687860</v>
      </c>
      <c r="G328" s="1024"/>
      <c r="H328" s="108"/>
    </row>
    <row r="329" spans="1:8" s="81" customFormat="1" ht="26.4">
      <c r="A329" s="79"/>
      <c r="B329" s="1026" t="s">
        <v>54</v>
      </c>
      <c r="C329" s="1083">
        <f>C330</f>
        <v>6300</v>
      </c>
      <c r="D329" s="1020"/>
      <c r="E329" s="1029" t="s">
        <v>20</v>
      </c>
      <c r="F329" s="1025">
        <v>2687860</v>
      </c>
      <c r="G329" s="1024"/>
      <c r="H329" s="108"/>
    </row>
    <row r="330" spans="1:8" s="81" customFormat="1">
      <c r="A330" s="79"/>
      <c r="B330" s="1120" t="s">
        <v>39</v>
      </c>
      <c r="C330" s="1083">
        <v>6300</v>
      </c>
      <c r="D330" s="1020"/>
      <c r="E330" s="1121"/>
      <c r="F330" s="1122"/>
      <c r="G330" s="1020"/>
      <c r="H330" s="108"/>
    </row>
    <row r="331" spans="1:8" s="81" customFormat="1">
      <c r="A331" s="79"/>
      <c r="B331" s="1022" t="s">
        <v>3</v>
      </c>
      <c r="C331" s="1083">
        <f>C332</f>
        <v>46100</v>
      </c>
      <c r="D331" s="1020"/>
      <c r="E331" s="1121"/>
      <c r="F331" s="1122"/>
      <c r="G331" s="1020"/>
      <c r="H331" s="108"/>
    </row>
    <row r="332" spans="1:8" s="81" customFormat="1" ht="13.8" thickBot="1">
      <c r="A332" s="79"/>
      <c r="B332" s="1123" t="s">
        <v>20</v>
      </c>
      <c r="C332" s="1085">
        <v>46100</v>
      </c>
      <c r="D332" s="1039"/>
      <c r="E332" s="1124"/>
      <c r="F332" s="1125"/>
      <c r="G332" s="1039"/>
      <c r="H332" s="108"/>
    </row>
    <row r="333" spans="1:8" s="81" customFormat="1" ht="58.95" customHeight="1" thickBot="1">
      <c r="A333" s="79"/>
      <c r="B333" s="3637" t="s">
        <v>563</v>
      </c>
      <c r="C333" s="3637"/>
      <c r="D333" s="3637"/>
      <c r="E333" s="3637"/>
      <c r="F333" s="3637"/>
      <c r="G333" s="3637"/>
      <c r="H333" s="108"/>
    </row>
    <row r="334" spans="1:8" s="81" customFormat="1" ht="15.6">
      <c r="A334" s="79"/>
      <c r="B334" s="974"/>
      <c r="C334" s="170"/>
      <c r="D334" s="170"/>
      <c r="E334" s="170"/>
      <c r="F334" s="170"/>
      <c r="G334" s="170"/>
      <c r="H334" s="108"/>
    </row>
    <row r="335" spans="1:8" s="81" customFormat="1" ht="15.6">
      <c r="A335" s="79"/>
      <c r="B335" s="3633" t="s">
        <v>115</v>
      </c>
      <c r="C335" s="3633"/>
      <c r="D335" s="3633"/>
      <c r="E335" s="170"/>
      <c r="F335" s="170"/>
      <c r="G335" s="170"/>
      <c r="H335" s="108"/>
    </row>
    <row r="336" spans="1:8" s="81" customFormat="1" ht="16.2" thickBot="1">
      <c r="A336" s="79"/>
      <c r="B336" s="974"/>
      <c r="C336" s="170"/>
      <c r="D336" s="170"/>
      <c r="E336" s="170"/>
      <c r="F336" s="170"/>
      <c r="G336" s="170"/>
      <c r="H336" s="108"/>
    </row>
    <row r="337" spans="1:8" s="81" customFormat="1" ht="13.8">
      <c r="A337" s="175">
        <f>A230+1</f>
        <v>24</v>
      </c>
      <c r="B337" s="1007" t="s">
        <v>341</v>
      </c>
      <c r="C337" s="1045"/>
      <c r="D337" s="1046"/>
      <c r="E337" s="1007" t="s">
        <v>45</v>
      </c>
      <c r="F337" s="1045"/>
      <c r="G337" s="1046"/>
      <c r="H337" s="1657" t="s">
        <v>1135</v>
      </c>
    </row>
    <row r="338" spans="1:8" s="81" customFormat="1">
      <c r="A338" s="79"/>
      <c r="B338" s="1047" t="s">
        <v>116</v>
      </c>
      <c r="C338" s="1050"/>
      <c r="D338" s="1051"/>
      <c r="E338" s="1047" t="s">
        <v>116</v>
      </c>
      <c r="F338" s="1050"/>
      <c r="G338" s="1051"/>
      <c r="H338" s="134" t="s">
        <v>1137</v>
      </c>
    </row>
    <row r="339" spans="1:8" s="81" customFormat="1">
      <c r="A339" s="79"/>
      <c r="B339" s="1052" t="s">
        <v>117</v>
      </c>
      <c r="C339" s="1053"/>
      <c r="D339" s="1055"/>
      <c r="E339" s="1052" t="s">
        <v>117</v>
      </c>
      <c r="F339" s="1053"/>
      <c r="G339" s="1055"/>
      <c r="H339" s="134" t="s">
        <v>1136</v>
      </c>
    </row>
    <row r="340" spans="1:8" s="81" customFormat="1">
      <c r="A340" s="79"/>
      <c r="B340" s="1056" t="s">
        <v>118</v>
      </c>
      <c r="C340" s="1059"/>
      <c r="D340" s="1060"/>
      <c r="E340" s="1056" t="s">
        <v>118</v>
      </c>
      <c r="F340" s="1059"/>
      <c r="G340" s="1060"/>
      <c r="H340" s="134">
        <f>'04'!A64</f>
        <v>4</v>
      </c>
    </row>
    <row r="341" spans="1:8" s="81" customFormat="1">
      <c r="A341" s="79"/>
      <c r="B341" s="1018" t="s">
        <v>4</v>
      </c>
      <c r="C341" s="1061">
        <v>2980259</v>
      </c>
      <c r="D341" s="1062">
        <f>D342</f>
        <v>-21443</v>
      </c>
      <c r="E341" s="1063" t="s">
        <v>4</v>
      </c>
      <c r="F341" s="1064">
        <v>497564759</v>
      </c>
      <c r="G341" s="1062">
        <f>G342+G343</f>
        <v>21443</v>
      </c>
      <c r="H341" s="134" t="s">
        <v>808</v>
      </c>
    </row>
    <row r="342" spans="1:8" s="81" customFormat="1" ht="26.4">
      <c r="A342" s="79"/>
      <c r="B342" s="1022" t="s">
        <v>10</v>
      </c>
      <c r="C342" s="1065">
        <v>2980259</v>
      </c>
      <c r="D342" s="1066">
        <f>D343</f>
        <v>-21443</v>
      </c>
      <c r="E342" s="1067" t="s">
        <v>37</v>
      </c>
      <c r="F342" s="1068">
        <v>2049631</v>
      </c>
      <c r="G342" s="1066"/>
      <c r="H342" s="108"/>
    </row>
    <row r="343" spans="1:8" s="81" customFormat="1" ht="26.4">
      <c r="A343" s="79"/>
      <c r="B343" s="1026" t="s">
        <v>11</v>
      </c>
      <c r="C343" s="1065">
        <v>2980259</v>
      </c>
      <c r="D343" s="1066">
        <f>-21443</f>
        <v>-21443</v>
      </c>
      <c r="E343" s="1067" t="s">
        <v>10</v>
      </c>
      <c r="F343" s="1068">
        <v>495515128</v>
      </c>
      <c r="G343" s="1066">
        <f>G344</f>
        <v>21443</v>
      </c>
      <c r="H343" s="108"/>
    </row>
    <row r="344" spans="1:8" s="81" customFormat="1" ht="26.4">
      <c r="A344" s="79"/>
      <c r="B344" s="1027" t="s">
        <v>28</v>
      </c>
      <c r="C344" s="1061">
        <v>2980259</v>
      </c>
      <c r="D344" s="1062">
        <f>D345+D354</f>
        <v>-21443</v>
      </c>
      <c r="E344" s="1069" t="s">
        <v>11</v>
      </c>
      <c r="F344" s="1068">
        <v>495515128</v>
      </c>
      <c r="G344" s="1066">
        <v>21443</v>
      </c>
      <c r="H344" s="108"/>
    </row>
    <row r="345" spans="1:8" s="81" customFormat="1">
      <c r="A345" s="79"/>
      <c r="B345" s="1028" t="s">
        <v>2</v>
      </c>
      <c r="C345" s="1065">
        <v>2934159</v>
      </c>
      <c r="D345" s="1066">
        <f>D346+D350+D352</f>
        <v>-21443</v>
      </c>
      <c r="E345" s="1063" t="s">
        <v>28</v>
      </c>
      <c r="F345" s="1064">
        <v>490172006</v>
      </c>
      <c r="G345" s="1062">
        <f>G346+G358</f>
        <v>21443</v>
      </c>
      <c r="H345" s="108"/>
    </row>
    <row r="346" spans="1:8" s="81" customFormat="1">
      <c r="A346" s="79"/>
      <c r="B346" s="1029" t="s">
        <v>12</v>
      </c>
      <c r="C346" s="1065">
        <v>2496601</v>
      </c>
      <c r="D346" s="1066">
        <f>D347+D349</f>
        <v>-21443</v>
      </c>
      <c r="E346" s="1067" t="s">
        <v>2</v>
      </c>
      <c r="F346" s="1068">
        <v>483142035</v>
      </c>
      <c r="G346" s="1066">
        <f>G347+G351+G352+G355</f>
        <v>21443</v>
      </c>
      <c r="H346" s="108"/>
    </row>
    <row r="347" spans="1:8" s="81" customFormat="1">
      <c r="A347" s="79"/>
      <c r="B347" s="1030" t="s">
        <v>38</v>
      </c>
      <c r="C347" s="1065">
        <v>1918992</v>
      </c>
      <c r="D347" s="1066">
        <v>-21443</v>
      </c>
      <c r="E347" s="1069" t="s">
        <v>12</v>
      </c>
      <c r="F347" s="1068">
        <v>73321923</v>
      </c>
      <c r="G347" s="1066">
        <f>G348+G350</f>
        <v>21443</v>
      </c>
      <c r="H347" s="108"/>
    </row>
    <row r="348" spans="1:8" s="81" customFormat="1">
      <c r="A348" s="79"/>
      <c r="B348" s="1032" t="s">
        <v>36</v>
      </c>
      <c r="C348" s="1065">
        <v>1487757</v>
      </c>
      <c r="D348" s="1066">
        <v>-17280</v>
      </c>
      <c r="E348" s="1073" t="s">
        <v>38</v>
      </c>
      <c r="F348" s="1068">
        <v>48885115</v>
      </c>
      <c r="G348" s="1024">
        <v>21443</v>
      </c>
      <c r="H348" s="108"/>
    </row>
    <row r="349" spans="1:8" s="81" customFormat="1">
      <c r="A349" s="79"/>
      <c r="B349" s="1120" t="s">
        <v>15</v>
      </c>
      <c r="C349" s="1065">
        <v>577609</v>
      </c>
      <c r="D349" s="1066"/>
      <c r="E349" s="1074" t="s">
        <v>36</v>
      </c>
      <c r="F349" s="1068">
        <v>38526343</v>
      </c>
      <c r="G349" s="1024">
        <v>17280</v>
      </c>
      <c r="H349" s="108"/>
    </row>
    <row r="350" spans="1:8" s="81" customFormat="1">
      <c r="A350" s="79"/>
      <c r="B350" s="1026" t="s">
        <v>16</v>
      </c>
      <c r="C350" s="1065">
        <v>431258</v>
      </c>
      <c r="D350" s="1066"/>
      <c r="E350" s="1073" t="s">
        <v>15</v>
      </c>
      <c r="F350" s="1068">
        <v>24436808</v>
      </c>
      <c r="G350" s="1066"/>
      <c r="H350" s="108"/>
    </row>
    <row r="351" spans="1:8" s="81" customFormat="1">
      <c r="A351" s="79"/>
      <c r="B351" s="1120" t="s">
        <v>17</v>
      </c>
      <c r="C351" s="1065">
        <v>431258</v>
      </c>
      <c r="D351" s="1066"/>
      <c r="E351" s="1069" t="s">
        <v>330</v>
      </c>
      <c r="F351" s="1068">
        <v>250700000</v>
      </c>
      <c r="G351" s="1066"/>
      <c r="H351" s="108"/>
    </row>
    <row r="352" spans="1:8" s="81" customFormat="1" ht="26.4">
      <c r="A352" s="79"/>
      <c r="B352" s="1026" t="s">
        <v>54</v>
      </c>
      <c r="C352" s="1065">
        <v>6300</v>
      </c>
      <c r="D352" s="1066"/>
      <c r="E352" s="1069" t="s">
        <v>16</v>
      </c>
      <c r="F352" s="1068">
        <v>320000</v>
      </c>
      <c r="G352" s="1066">
        <f>G353+G354</f>
        <v>0</v>
      </c>
      <c r="H352" s="108"/>
    </row>
    <row r="353" spans="1:8" s="81" customFormat="1">
      <c r="A353" s="79"/>
      <c r="B353" s="1120" t="s">
        <v>39</v>
      </c>
      <c r="C353" s="1065">
        <v>6300</v>
      </c>
      <c r="D353" s="1066"/>
      <c r="E353" s="1073" t="s">
        <v>17</v>
      </c>
      <c r="F353" s="1068">
        <v>25000</v>
      </c>
      <c r="G353" s="1066"/>
      <c r="H353" s="108"/>
    </row>
    <row r="354" spans="1:8" s="81" customFormat="1">
      <c r="A354" s="79"/>
      <c r="B354" s="1022" t="s">
        <v>3</v>
      </c>
      <c r="C354" s="1065">
        <v>46100</v>
      </c>
      <c r="D354" s="1066"/>
      <c r="E354" s="1073" t="s">
        <v>162</v>
      </c>
      <c r="F354" s="1068">
        <v>295000</v>
      </c>
      <c r="G354" s="1066"/>
      <c r="H354" s="108"/>
    </row>
    <row r="355" spans="1:8" s="81" customFormat="1" ht="26.4">
      <c r="A355" s="79"/>
      <c r="B355" s="1026" t="s">
        <v>20</v>
      </c>
      <c r="C355" s="1065">
        <v>46100</v>
      </c>
      <c r="D355" s="1066"/>
      <c r="E355" s="1069" t="s">
        <v>54</v>
      </c>
      <c r="F355" s="1068">
        <v>158800112</v>
      </c>
      <c r="G355" s="1066">
        <f>G356+G357</f>
        <v>0</v>
      </c>
      <c r="H355" s="108"/>
    </row>
    <row r="356" spans="1:8" s="81" customFormat="1" ht="15.6">
      <c r="A356" s="79"/>
      <c r="B356" s="1070"/>
      <c r="C356" s="1071"/>
      <c r="D356" s="1066"/>
      <c r="E356" s="1073" t="s">
        <v>331</v>
      </c>
      <c r="F356" s="1068">
        <v>158700000</v>
      </c>
      <c r="G356" s="1066"/>
      <c r="H356" s="108"/>
    </row>
    <row r="357" spans="1:8" s="81" customFormat="1" ht="15.6">
      <c r="A357" s="79"/>
      <c r="B357" s="1070"/>
      <c r="C357" s="1071"/>
      <c r="D357" s="1066"/>
      <c r="E357" s="1073" t="s">
        <v>39</v>
      </c>
      <c r="F357" s="1068">
        <v>100112</v>
      </c>
      <c r="G357" s="1066"/>
      <c r="H357" s="108"/>
    </row>
    <row r="358" spans="1:8" s="81" customFormat="1" ht="15.6">
      <c r="A358" s="79"/>
      <c r="B358" s="1070"/>
      <c r="C358" s="1071"/>
      <c r="D358" s="1066"/>
      <c r="E358" s="1067" t="s">
        <v>3</v>
      </c>
      <c r="F358" s="1068">
        <v>7029971</v>
      </c>
      <c r="G358" s="1066">
        <f>G359</f>
        <v>0</v>
      </c>
      <c r="H358" s="108"/>
    </row>
    <row r="359" spans="1:8" s="81" customFormat="1" ht="15.6">
      <c r="A359" s="79"/>
      <c r="B359" s="1070"/>
      <c r="C359" s="1071"/>
      <c r="D359" s="1066"/>
      <c r="E359" s="1069" t="s">
        <v>20</v>
      </c>
      <c r="F359" s="1068">
        <v>7029971</v>
      </c>
      <c r="G359" s="1066"/>
      <c r="H359" s="108"/>
    </row>
    <row r="360" spans="1:8" s="81" customFormat="1" ht="15.6">
      <c r="A360" s="79"/>
      <c r="B360" s="1070"/>
      <c r="C360" s="1071"/>
      <c r="D360" s="1066"/>
      <c r="E360" s="1027" t="s">
        <v>68</v>
      </c>
      <c r="F360" s="1064">
        <v>7392753</v>
      </c>
      <c r="G360" s="1062">
        <f>G341-G345</f>
        <v>0</v>
      </c>
      <c r="H360" s="108"/>
    </row>
    <row r="361" spans="1:8" s="81" customFormat="1" ht="15.6">
      <c r="A361" s="79"/>
      <c r="B361" s="1070"/>
      <c r="C361" s="1071"/>
      <c r="D361" s="1066"/>
      <c r="E361" s="1027" t="s">
        <v>23</v>
      </c>
      <c r="F361" s="1064">
        <v>-7392753</v>
      </c>
      <c r="G361" s="1062"/>
      <c r="H361" s="108"/>
    </row>
    <row r="362" spans="1:8" s="81" customFormat="1" ht="15.6">
      <c r="A362" s="79"/>
      <c r="B362" s="1070"/>
      <c r="C362" s="1071"/>
      <c r="D362" s="1066"/>
      <c r="E362" s="1067" t="s">
        <v>332</v>
      </c>
      <c r="F362" s="1068">
        <v>-208000000</v>
      </c>
      <c r="G362" s="1066"/>
      <c r="H362" s="108"/>
    </row>
    <row r="363" spans="1:8" s="81" customFormat="1" ht="15.6">
      <c r="A363" s="79"/>
      <c r="B363" s="1070"/>
      <c r="C363" s="1071"/>
      <c r="D363" s="1066"/>
      <c r="E363" s="1067" t="s">
        <v>24</v>
      </c>
      <c r="F363" s="1068">
        <v>208000000</v>
      </c>
      <c r="G363" s="1066"/>
      <c r="H363" s="108"/>
    </row>
    <row r="364" spans="1:8" s="81" customFormat="1" ht="26.4">
      <c r="A364" s="79"/>
      <c r="B364" s="1070"/>
      <c r="C364" s="1071"/>
      <c r="D364" s="1066"/>
      <c r="E364" s="1069" t="s">
        <v>333</v>
      </c>
      <c r="F364" s="1068">
        <v>208000000</v>
      </c>
      <c r="G364" s="1066"/>
      <c r="H364" s="108"/>
    </row>
    <row r="365" spans="1:8" s="81" customFormat="1" ht="15.6">
      <c r="A365" s="79"/>
      <c r="B365" s="1070"/>
      <c r="C365" s="1071"/>
      <c r="D365" s="1066"/>
      <c r="E365" s="1067" t="s">
        <v>334</v>
      </c>
      <c r="F365" s="1068">
        <v>-7392753</v>
      </c>
      <c r="G365" s="1113"/>
      <c r="H365" s="108"/>
    </row>
    <row r="366" spans="1:8" s="81" customFormat="1">
      <c r="A366" s="79"/>
      <c r="B366" s="1056" t="s">
        <v>125</v>
      </c>
      <c r="C366" s="1059"/>
      <c r="D366" s="1060"/>
      <c r="E366" s="1056" t="s">
        <v>125</v>
      </c>
      <c r="F366" s="1059"/>
      <c r="G366" s="1060"/>
      <c r="H366" s="108"/>
    </row>
    <row r="367" spans="1:8" s="81" customFormat="1">
      <c r="A367" s="79"/>
      <c r="B367" s="1018" t="s">
        <v>4</v>
      </c>
      <c r="C367" s="1061">
        <v>2957259</v>
      </c>
      <c r="D367" s="1062">
        <f>D368</f>
        <v>-21443</v>
      </c>
      <c r="E367" s="1063" t="s">
        <v>4</v>
      </c>
      <c r="F367" s="1064">
        <v>593771625</v>
      </c>
      <c r="G367" s="1062">
        <f>G368+G369</f>
        <v>21443</v>
      </c>
      <c r="H367" s="108"/>
    </row>
    <row r="368" spans="1:8" s="81" customFormat="1" ht="26.4">
      <c r="A368" s="79"/>
      <c r="B368" s="1022" t="s">
        <v>10</v>
      </c>
      <c r="C368" s="1065">
        <v>2957259</v>
      </c>
      <c r="D368" s="1066">
        <f>D369</f>
        <v>-21443</v>
      </c>
      <c r="E368" s="1067" t="s">
        <v>37</v>
      </c>
      <c r="F368" s="1068">
        <v>2059631</v>
      </c>
      <c r="G368" s="1066"/>
      <c r="H368" s="108"/>
    </row>
    <row r="369" spans="1:8" s="81" customFormat="1" ht="26.4">
      <c r="A369" s="79"/>
      <c r="B369" s="1026" t="s">
        <v>11</v>
      </c>
      <c r="C369" s="1065">
        <v>2957259</v>
      </c>
      <c r="D369" s="1066">
        <f>-21443</f>
        <v>-21443</v>
      </c>
      <c r="E369" s="1067" t="s">
        <v>10</v>
      </c>
      <c r="F369" s="1068">
        <v>591711994</v>
      </c>
      <c r="G369" s="1066">
        <f>G370</f>
        <v>21443</v>
      </c>
      <c r="H369" s="108"/>
    </row>
    <row r="370" spans="1:8" s="81" customFormat="1" ht="26.4">
      <c r="A370" s="79"/>
      <c r="B370" s="1027" t="s">
        <v>28</v>
      </c>
      <c r="C370" s="1061">
        <v>2957259</v>
      </c>
      <c r="D370" s="1062">
        <f>D371+D380</f>
        <v>-21443</v>
      </c>
      <c r="E370" s="1069" t="s">
        <v>11</v>
      </c>
      <c r="F370" s="1068">
        <v>591711994</v>
      </c>
      <c r="G370" s="1066">
        <v>21443</v>
      </c>
      <c r="H370" s="108"/>
    </row>
    <row r="371" spans="1:8" s="81" customFormat="1">
      <c r="A371" s="79"/>
      <c r="B371" s="1028" t="s">
        <v>2</v>
      </c>
      <c r="C371" s="1065">
        <v>2924659</v>
      </c>
      <c r="D371" s="1066">
        <f>D372+D376+D378</f>
        <v>-21443</v>
      </c>
      <c r="E371" s="1063" t="s">
        <v>28</v>
      </c>
      <c r="F371" s="1064">
        <v>592832019</v>
      </c>
      <c r="G371" s="1062">
        <f>G372+G384</f>
        <v>21443</v>
      </c>
      <c r="H371" s="108"/>
    </row>
    <row r="372" spans="1:8" s="81" customFormat="1">
      <c r="A372" s="79"/>
      <c r="B372" s="1029" t="s">
        <v>12</v>
      </c>
      <c r="C372" s="1065">
        <v>2487101</v>
      </c>
      <c r="D372" s="1066">
        <f>D373+D375</f>
        <v>-21443</v>
      </c>
      <c r="E372" s="1067" t="s">
        <v>2</v>
      </c>
      <c r="F372" s="1068">
        <v>568519947</v>
      </c>
      <c r="G372" s="1066">
        <f>G373+G377+G378+G381</f>
        <v>21443</v>
      </c>
      <c r="H372" s="108"/>
    </row>
    <row r="373" spans="1:8" s="81" customFormat="1">
      <c r="A373" s="79"/>
      <c r="B373" s="1030" t="s">
        <v>38</v>
      </c>
      <c r="C373" s="1065">
        <v>1918992</v>
      </c>
      <c r="D373" s="1066">
        <v>-21443</v>
      </c>
      <c r="E373" s="1069" t="s">
        <v>12</v>
      </c>
      <c r="F373" s="1068">
        <v>83369835</v>
      </c>
      <c r="G373" s="1066">
        <f>G374+G376</f>
        <v>21443</v>
      </c>
      <c r="H373" s="108"/>
    </row>
    <row r="374" spans="1:8" s="81" customFormat="1">
      <c r="A374" s="79"/>
      <c r="B374" s="1032" t="s">
        <v>36</v>
      </c>
      <c r="C374" s="1065">
        <v>1487757</v>
      </c>
      <c r="D374" s="1066">
        <v>-17280</v>
      </c>
      <c r="E374" s="1073" t="s">
        <v>38</v>
      </c>
      <c r="F374" s="1068">
        <v>49048217</v>
      </c>
      <c r="G374" s="1024">
        <v>21443</v>
      </c>
      <c r="H374" s="108"/>
    </row>
    <row r="375" spans="1:8" s="81" customFormat="1">
      <c r="A375" s="79"/>
      <c r="B375" s="1120" t="s">
        <v>15</v>
      </c>
      <c r="C375" s="1065">
        <v>568109</v>
      </c>
      <c r="D375" s="1066"/>
      <c r="E375" s="1074" t="s">
        <v>36</v>
      </c>
      <c r="F375" s="1068">
        <v>38637813</v>
      </c>
      <c r="G375" s="1024">
        <v>17280</v>
      </c>
      <c r="H375" s="108"/>
    </row>
    <row r="376" spans="1:8" s="81" customFormat="1" ht="15.6">
      <c r="A376" s="79"/>
      <c r="B376" s="1026" t="s">
        <v>16</v>
      </c>
      <c r="C376" s="1065">
        <v>431258</v>
      </c>
      <c r="D376" s="1066"/>
      <c r="E376" s="1073" t="s">
        <v>15</v>
      </c>
      <c r="F376" s="1068">
        <v>34321618</v>
      </c>
      <c r="G376" s="1072"/>
      <c r="H376" s="108"/>
    </row>
    <row r="377" spans="1:8" s="81" customFormat="1" ht="15.6">
      <c r="A377" s="79"/>
      <c r="B377" s="1120" t="s">
        <v>17</v>
      </c>
      <c r="C377" s="1065">
        <v>431258</v>
      </c>
      <c r="D377" s="1066"/>
      <c r="E377" s="1069" t="s">
        <v>330</v>
      </c>
      <c r="F377" s="1068">
        <v>316700000</v>
      </c>
      <c r="G377" s="1072"/>
      <c r="H377" s="108"/>
    </row>
    <row r="378" spans="1:8" s="81" customFormat="1" ht="26.4">
      <c r="A378" s="79"/>
      <c r="B378" s="1026" t="s">
        <v>54</v>
      </c>
      <c r="C378" s="1065">
        <v>6300</v>
      </c>
      <c r="D378" s="1066"/>
      <c r="E378" s="1069" t="s">
        <v>16</v>
      </c>
      <c r="F378" s="1068">
        <v>360000</v>
      </c>
      <c r="G378" s="1072"/>
      <c r="H378" s="108"/>
    </row>
    <row r="379" spans="1:8" s="81" customFormat="1" ht="15.6">
      <c r="A379" s="79"/>
      <c r="B379" s="1120" t="s">
        <v>39</v>
      </c>
      <c r="C379" s="1065">
        <v>6300</v>
      </c>
      <c r="D379" s="1066"/>
      <c r="E379" s="1073" t="s">
        <v>17</v>
      </c>
      <c r="F379" s="1068">
        <v>25000</v>
      </c>
      <c r="G379" s="1072"/>
      <c r="H379" s="108"/>
    </row>
    <row r="380" spans="1:8" s="81" customFormat="1" ht="15.6">
      <c r="A380" s="79"/>
      <c r="B380" s="1022" t="s">
        <v>3</v>
      </c>
      <c r="C380" s="1065">
        <v>32600</v>
      </c>
      <c r="D380" s="1066"/>
      <c r="E380" s="1073" t="s">
        <v>162</v>
      </c>
      <c r="F380" s="1068">
        <v>335000</v>
      </c>
      <c r="G380" s="1072"/>
      <c r="H380" s="108"/>
    </row>
    <row r="381" spans="1:8" s="81" customFormat="1" ht="26.4">
      <c r="A381" s="79"/>
      <c r="B381" s="1026" t="s">
        <v>20</v>
      </c>
      <c r="C381" s="1065">
        <v>32600</v>
      </c>
      <c r="D381" s="1066"/>
      <c r="E381" s="1069" t="s">
        <v>54</v>
      </c>
      <c r="F381" s="1068">
        <v>168090112</v>
      </c>
      <c r="G381" s="1072"/>
      <c r="H381" s="108"/>
    </row>
    <row r="382" spans="1:8" s="81" customFormat="1" ht="15.6">
      <c r="A382" s="79"/>
      <c r="B382" s="1070"/>
      <c r="C382" s="1071"/>
      <c r="D382" s="1066"/>
      <c r="E382" s="1073" t="s">
        <v>331</v>
      </c>
      <c r="F382" s="1068">
        <v>167990000</v>
      </c>
      <c r="G382" s="1072"/>
      <c r="H382" s="108"/>
    </row>
    <row r="383" spans="1:8" s="81" customFormat="1" ht="15.6">
      <c r="A383" s="79"/>
      <c r="B383" s="1070"/>
      <c r="C383" s="1071"/>
      <c r="D383" s="1066"/>
      <c r="E383" s="1073" t="s">
        <v>39</v>
      </c>
      <c r="F383" s="1068">
        <v>100112</v>
      </c>
      <c r="G383" s="1072"/>
      <c r="H383" s="108"/>
    </row>
    <row r="384" spans="1:8" s="81" customFormat="1" ht="15.6">
      <c r="A384" s="79"/>
      <c r="B384" s="1070"/>
      <c r="C384" s="1071"/>
      <c r="D384" s="1066"/>
      <c r="E384" s="1067" t="s">
        <v>3</v>
      </c>
      <c r="F384" s="1068">
        <v>24312072</v>
      </c>
      <c r="G384" s="1072"/>
      <c r="H384" s="108"/>
    </row>
    <row r="385" spans="1:8" s="81" customFormat="1" ht="15.6">
      <c r="A385" s="79"/>
      <c r="B385" s="1070"/>
      <c r="C385" s="1071"/>
      <c r="D385" s="1066"/>
      <c r="E385" s="1069" t="s">
        <v>20</v>
      </c>
      <c r="F385" s="1068">
        <v>24312072</v>
      </c>
      <c r="G385" s="1072"/>
      <c r="H385" s="108"/>
    </row>
    <row r="386" spans="1:8" s="81" customFormat="1" ht="15.6">
      <c r="A386" s="79"/>
      <c r="B386" s="1070"/>
      <c r="C386" s="1071"/>
      <c r="D386" s="1066"/>
      <c r="E386" s="1075" t="s">
        <v>68</v>
      </c>
      <c r="F386" s="1068">
        <v>939606</v>
      </c>
      <c r="G386" s="1072"/>
      <c r="H386" s="108"/>
    </row>
    <row r="387" spans="1:8" s="81" customFormat="1" ht="15.6">
      <c r="A387" s="79"/>
      <c r="B387" s="1070"/>
      <c r="C387" s="1071"/>
      <c r="D387" s="1066"/>
      <c r="E387" s="1076" t="s">
        <v>23</v>
      </c>
      <c r="F387" s="1068">
        <v>-939606</v>
      </c>
      <c r="G387" s="1072"/>
      <c r="H387" s="108"/>
    </row>
    <row r="388" spans="1:8" s="81" customFormat="1" ht="15.6">
      <c r="A388" s="79"/>
      <c r="B388" s="1070"/>
      <c r="C388" s="1071"/>
      <c r="D388" s="1066"/>
      <c r="E388" s="1067" t="s">
        <v>332</v>
      </c>
      <c r="F388" s="1068">
        <v>-208000000</v>
      </c>
      <c r="G388" s="1072"/>
      <c r="H388" s="108"/>
    </row>
    <row r="389" spans="1:8" s="81" customFormat="1" ht="15.6">
      <c r="A389" s="79"/>
      <c r="B389" s="1070"/>
      <c r="C389" s="1071"/>
      <c r="D389" s="1066"/>
      <c r="E389" s="1067" t="s">
        <v>24</v>
      </c>
      <c r="F389" s="1068">
        <v>208000000</v>
      </c>
      <c r="G389" s="1072"/>
      <c r="H389" s="108"/>
    </row>
    <row r="390" spans="1:8" s="81" customFormat="1" ht="26.4">
      <c r="A390" s="79"/>
      <c r="B390" s="1070"/>
      <c r="C390" s="1071"/>
      <c r="D390" s="1066"/>
      <c r="E390" s="1069" t="s">
        <v>333</v>
      </c>
      <c r="F390" s="1068">
        <v>208000000</v>
      </c>
      <c r="G390" s="1072"/>
      <c r="H390" s="108"/>
    </row>
    <row r="391" spans="1:8" s="81" customFormat="1" ht="15.6">
      <c r="A391" s="79"/>
      <c r="B391" s="1070"/>
      <c r="C391" s="1071"/>
      <c r="D391" s="1066"/>
      <c r="E391" s="1067" t="s">
        <v>334</v>
      </c>
      <c r="F391" s="1068">
        <v>-939606</v>
      </c>
      <c r="G391" s="1072"/>
      <c r="H391" s="108"/>
    </row>
    <row r="392" spans="1:8" s="81" customFormat="1">
      <c r="A392" s="79"/>
      <c r="B392" s="1056" t="s">
        <v>126</v>
      </c>
      <c r="C392" s="1059"/>
      <c r="D392" s="1060"/>
      <c r="E392" s="1056" t="s">
        <v>126</v>
      </c>
      <c r="F392" s="1059"/>
      <c r="G392" s="1060"/>
      <c r="H392" s="108"/>
    </row>
    <row r="393" spans="1:8" s="81" customFormat="1">
      <c r="A393" s="79"/>
      <c r="B393" s="1018" t="s">
        <v>4</v>
      </c>
      <c r="C393" s="1061">
        <v>2913989</v>
      </c>
      <c r="D393" s="1062">
        <f>D394</f>
        <v>-21443</v>
      </c>
      <c r="E393" s="1063" t="s">
        <v>4</v>
      </c>
      <c r="F393" s="1064">
        <v>628324435</v>
      </c>
      <c r="G393" s="1062">
        <f>G394+G395</f>
        <v>21443</v>
      </c>
      <c r="H393" s="108"/>
    </row>
    <row r="394" spans="1:8" s="81" customFormat="1" ht="26.4">
      <c r="A394" s="79"/>
      <c r="B394" s="1022" t="s">
        <v>10</v>
      </c>
      <c r="C394" s="1065">
        <v>2913989</v>
      </c>
      <c r="D394" s="1066">
        <f>D395</f>
        <v>-21443</v>
      </c>
      <c r="E394" s="1067" t="s">
        <v>37</v>
      </c>
      <c r="F394" s="1068">
        <v>2109631</v>
      </c>
      <c r="G394" s="1066"/>
      <c r="H394" s="108"/>
    </row>
    <row r="395" spans="1:8" s="81" customFormat="1" ht="26.4">
      <c r="A395" s="79"/>
      <c r="B395" s="1026" t="s">
        <v>11</v>
      </c>
      <c r="C395" s="1065">
        <v>2913989</v>
      </c>
      <c r="D395" s="1066">
        <f>-21443</f>
        <v>-21443</v>
      </c>
      <c r="E395" s="1067" t="s">
        <v>10</v>
      </c>
      <c r="F395" s="1068">
        <v>626214804</v>
      </c>
      <c r="G395" s="1066">
        <f>G396</f>
        <v>21443</v>
      </c>
      <c r="H395" s="108"/>
    </row>
    <row r="396" spans="1:8" s="81" customFormat="1" ht="26.4">
      <c r="A396" s="79"/>
      <c r="B396" s="1027" t="s">
        <v>28</v>
      </c>
      <c r="C396" s="1061">
        <v>2913989</v>
      </c>
      <c r="D396" s="1062">
        <f>D397+D406</f>
        <v>-21443</v>
      </c>
      <c r="E396" s="1069" t="s">
        <v>11</v>
      </c>
      <c r="F396" s="1068">
        <v>626214804</v>
      </c>
      <c r="G396" s="1066">
        <v>21443</v>
      </c>
      <c r="H396" s="108"/>
    </row>
    <row r="397" spans="1:8" s="81" customFormat="1">
      <c r="A397" s="79"/>
      <c r="B397" s="1028" t="s">
        <v>2</v>
      </c>
      <c r="C397" s="1065">
        <v>2881389</v>
      </c>
      <c r="D397" s="1066">
        <f>D398+D402+D404</f>
        <v>-21443</v>
      </c>
      <c r="E397" s="1063" t="s">
        <v>28</v>
      </c>
      <c r="F397" s="1064">
        <v>627412941</v>
      </c>
      <c r="G397" s="1062">
        <f>G398+G410</f>
        <v>21443</v>
      </c>
      <c r="H397" s="108"/>
    </row>
    <row r="398" spans="1:8" s="81" customFormat="1">
      <c r="A398" s="79"/>
      <c r="B398" s="1029" t="s">
        <v>12</v>
      </c>
      <c r="C398" s="1065">
        <v>2443831</v>
      </c>
      <c r="D398" s="1066">
        <f>D399+D401</f>
        <v>-21443</v>
      </c>
      <c r="E398" s="1067" t="s">
        <v>2</v>
      </c>
      <c r="F398" s="1068">
        <v>601634518</v>
      </c>
      <c r="G398" s="1066">
        <f>G399+G403+G404+G407</f>
        <v>21443</v>
      </c>
      <c r="H398" s="108"/>
    </row>
    <row r="399" spans="1:8" s="81" customFormat="1">
      <c r="A399" s="79"/>
      <c r="B399" s="1030" t="s">
        <v>38</v>
      </c>
      <c r="C399" s="1065">
        <v>1918992</v>
      </c>
      <c r="D399" s="1066">
        <v>-21443</v>
      </c>
      <c r="E399" s="1069" t="s">
        <v>12</v>
      </c>
      <c r="F399" s="1068">
        <v>74275566</v>
      </c>
      <c r="G399" s="1066">
        <f>G400+G402</f>
        <v>21443</v>
      </c>
      <c r="H399" s="108"/>
    </row>
    <row r="400" spans="1:8" s="81" customFormat="1">
      <c r="A400" s="79"/>
      <c r="B400" s="1032" t="s">
        <v>36</v>
      </c>
      <c r="C400" s="1065">
        <v>1487757</v>
      </c>
      <c r="D400" s="1066">
        <v>-17280</v>
      </c>
      <c r="E400" s="1073" t="s">
        <v>38</v>
      </c>
      <c r="F400" s="1068">
        <v>49026762</v>
      </c>
      <c r="G400" s="1024">
        <v>21443</v>
      </c>
      <c r="H400" s="108"/>
    </row>
    <row r="401" spans="1:8" s="81" customFormat="1">
      <c r="A401" s="79"/>
      <c r="B401" s="1120" t="s">
        <v>15</v>
      </c>
      <c r="C401" s="1065">
        <v>524839</v>
      </c>
      <c r="D401" s="1066"/>
      <c r="E401" s="1074" t="s">
        <v>36</v>
      </c>
      <c r="F401" s="1068">
        <v>38651387</v>
      </c>
      <c r="G401" s="1024">
        <v>17280</v>
      </c>
      <c r="H401" s="108"/>
    </row>
    <row r="402" spans="1:8" s="81" customFormat="1" ht="15.6">
      <c r="A402" s="79"/>
      <c r="B402" s="1026" t="s">
        <v>16</v>
      </c>
      <c r="C402" s="1065">
        <v>431258</v>
      </c>
      <c r="D402" s="1066"/>
      <c r="E402" s="1073" t="s">
        <v>15</v>
      </c>
      <c r="F402" s="1068">
        <v>25248804</v>
      </c>
      <c r="G402" s="1072"/>
      <c r="H402" s="108"/>
    </row>
    <row r="403" spans="1:8" s="81" customFormat="1" ht="15.6">
      <c r="A403" s="79"/>
      <c r="B403" s="1120" t="s">
        <v>17</v>
      </c>
      <c r="C403" s="1065">
        <v>431258</v>
      </c>
      <c r="D403" s="1066"/>
      <c r="E403" s="1069" t="s">
        <v>330</v>
      </c>
      <c r="F403" s="1068">
        <v>354900000</v>
      </c>
      <c r="G403" s="1072"/>
      <c r="H403" s="108"/>
    </row>
    <row r="404" spans="1:8" s="81" customFormat="1" ht="26.4">
      <c r="A404" s="79"/>
      <c r="B404" s="1026" t="s">
        <v>54</v>
      </c>
      <c r="C404" s="1065">
        <v>6300</v>
      </c>
      <c r="D404" s="1066"/>
      <c r="E404" s="1069" t="s">
        <v>16</v>
      </c>
      <c r="F404" s="1068">
        <v>358000</v>
      </c>
      <c r="G404" s="1072"/>
      <c r="H404" s="108"/>
    </row>
    <row r="405" spans="1:8" s="81" customFormat="1" ht="15.6">
      <c r="A405" s="79"/>
      <c r="B405" s="1120" t="s">
        <v>39</v>
      </c>
      <c r="C405" s="1065">
        <v>6300</v>
      </c>
      <c r="D405" s="1066"/>
      <c r="E405" s="1073" t="s">
        <v>17</v>
      </c>
      <c r="F405" s="1068">
        <v>25000</v>
      </c>
      <c r="G405" s="1072"/>
      <c r="H405" s="108"/>
    </row>
    <row r="406" spans="1:8" s="81" customFormat="1" ht="15.6">
      <c r="A406" s="79"/>
      <c r="B406" s="1022" t="s">
        <v>3</v>
      </c>
      <c r="C406" s="1065">
        <v>32600</v>
      </c>
      <c r="D406" s="1066"/>
      <c r="E406" s="1073" t="s">
        <v>162</v>
      </c>
      <c r="F406" s="1068">
        <v>333000</v>
      </c>
      <c r="G406" s="1072"/>
      <c r="H406" s="108"/>
    </row>
    <row r="407" spans="1:8" s="81" customFormat="1" ht="26.4">
      <c r="A407" s="79"/>
      <c r="B407" s="1026" t="s">
        <v>20</v>
      </c>
      <c r="C407" s="1065">
        <v>32600</v>
      </c>
      <c r="D407" s="1066"/>
      <c r="E407" s="1069" t="s">
        <v>54</v>
      </c>
      <c r="F407" s="1068">
        <v>172100952</v>
      </c>
      <c r="G407" s="1072"/>
      <c r="H407" s="108"/>
    </row>
    <row r="408" spans="1:8" s="81" customFormat="1" ht="15.6">
      <c r="A408" s="79"/>
      <c r="B408" s="1070"/>
      <c r="C408" s="1071"/>
      <c r="D408" s="1066"/>
      <c r="E408" s="1073" t="s">
        <v>331</v>
      </c>
      <c r="F408" s="1068">
        <v>172000000</v>
      </c>
      <c r="G408" s="1072"/>
      <c r="H408" s="108"/>
    </row>
    <row r="409" spans="1:8" s="81" customFormat="1" ht="15.6">
      <c r="A409" s="79"/>
      <c r="B409" s="1070"/>
      <c r="C409" s="1071"/>
      <c r="D409" s="1066"/>
      <c r="E409" s="1073" t="s">
        <v>39</v>
      </c>
      <c r="F409" s="1068">
        <v>100952</v>
      </c>
      <c r="G409" s="1072"/>
      <c r="H409" s="108"/>
    </row>
    <row r="410" spans="1:8" s="81" customFormat="1" ht="15.6">
      <c r="A410" s="79"/>
      <c r="B410" s="1070"/>
      <c r="C410" s="1071"/>
      <c r="D410" s="1066"/>
      <c r="E410" s="1067" t="s">
        <v>3</v>
      </c>
      <c r="F410" s="1068">
        <v>25778423</v>
      </c>
      <c r="G410" s="1072"/>
      <c r="H410" s="108"/>
    </row>
    <row r="411" spans="1:8" s="81" customFormat="1" ht="15.6">
      <c r="A411" s="79"/>
      <c r="B411" s="1070"/>
      <c r="C411" s="1071"/>
      <c r="D411" s="1066"/>
      <c r="E411" s="1069" t="s">
        <v>20</v>
      </c>
      <c r="F411" s="1068">
        <v>25778423</v>
      </c>
      <c r="G411" s="1072"/>
      <c r="H411" s="108"/>
    </row>
    <row r="412" spans="1:8" s="81" customFormat="1" ht="15.6">
      <c r="A412" s="79"/>
      <c r="B412" s="1070"/>
      <c r="C412" s="1071"/>
      <c r="D412" s="1066"/>
      <c r="E412" s="1075" t="s">
        <v>68</v>
      </c>
      <c r="F412" s="1068">
        <v>911494</v>
      </c>
      <c r="G412" s="1072"/>
      <c r="H412" s="108"/>
    </row>
    <row r="413" spans="1:8" s="81" customFormat="1" ht="15.6">
      <c r="A413" s="79"/>
      <c r="B413" s="1070"/>
      <c r="C413" s="1071"/>
      <c r="D413" s="1066"/>
      <c r="E413" s="1076" t="s">
        <v>23</v>
      </c>
      <c r="F413" s="1068">
        <v>-911494</v>
      </c>
      <c r="G413" s="1072"/>
      <c r="H413" s="108"/>
    </row>
    <row r="414" spans="1:8" s="81" customFormat="1" ht="15.6">
      <c r="A414" s="79"/>
      <c r="B414" s="1070"/>
      <c r="C414" s="1071"/>
      <c r="D414" s="1066"/>
      <c r="E414" s="1067" t="s">
        <v>332</v>
      </c>
      <c r="F414" s="1068">
        <v>-208000000</v>
      </c>
      <c r="G414" s="1072"/>
      <c r="H414" s="108"/>
    </row>
    <row r="415" spans="1:8" s="81" customFormat="1" ht="15.6">
      <c r="A415" s="79"/>
      <c r="B415" s="1070"/>
      <c r="C415" s="1071"/>
      <c r="D415" s="1066"/>
      <c r="E415" s="1067" t="s">
        <v>24</v>
      </c>
      <c r="F415" s="1068">
        <v>208000000</v>
      </c>
      <c r="G415" s="1072"/>
      <c r="H415" s="108"/>
    </row>
    <row r="416" spans="1:8" s="81" customFormat="1" ht="26.4">
      <c r="A416" s="79"/>
      <c r="B416" s="1070"/>
      <c r="C416" s="1071"/>
      <c r="D416" s="1066"/>
      <c r="E416" s="1069" t="s">
        <v>333</v>
      </c>
      <c r="F416" s="1068">
        <v>208000000</v>
      </c>
      <c r="G416" s="1072"/>
      <c r="H416" s="108"/>
    </row>
    <row r="417" spans="1:8" s="81" customFormat="1" ht="16.2" thickBot="1">
      <c r="A417" s="79"/>
      <c r="B417" s="1077"/>
      <c r="C417" s="1078"/>
      <c r="D417" s="1126"/>
      <c r="E417" s="1080" t="s">
        <v>334</v>
      </c>
      <c r="F417" s="1081">
        <v>-911494</v>
      </c>
      <c r="G417" s="1079"/>
      <c r="H417" s="108"/>
    </row>
    <row r="418" spans="1:8" s="81" customFormat="1" ht="58.2" customHeight="1" thickBot="1">
      <c r="A418" s="79"/>
      <c r="B418" s="3637" t="s">
        <v>564</v>
      </c>
      <c r="C418" s="3637"/>
      <c r="D418" s="3637"/>
      <c r="E418" s="3637"/>
      <c r="F418" s="3637"/>
      <c r="G418" s="3637"/>
      <c r="H418" s="108"/>
    </row>
    <row r="419" spans="1:8" s="81" customFormat="1" ht="15.6">
      <c r="A419" s="79"/>
      <c r="B419" s="974"/>
      <c r="C419" s="170"/>
      <c r="D419" s="170"/>
      <c r="E419" s="170"/>
      <c r="F419" s="170"/>
      <c r="G419" s="170"/>
      <c r="H419" s="108"/>
    </row>
    <row r="420" spans="1:8" s="81" customFormat="1" ht="15.6">
      <c r="A420" s="79"/>
      <c r="B420" s="3633" t="s">
        <v>113</v>
      </c>
      <c r="C420" s="3633"/>
      <c r="D420" s="170"/>
      <c r="E420" s="170"/>
      <c r="F420" s="170"/>
      <c r="G420" s="170"/>
      <c r="H420" s="108"/>
    </row>
    <row r="421" spans="1:8" s="81" customFormat="1" ht="16.2" thickBot="1">
      <c r="A421" s="79"/>
      <c r="C421" s="170"/>
      <c r="D421" s="170"/>
      <c r="E421" s="170"/>
      <c r="F421" s="170"/>
      <c r="G421" s="170"/>
      <c r="H421" s="108"/>
    </row>
    <row r="422" spans="1:8" s="81" customFormat="1" ht="27.6">
      <c r="A422" s="2888">
        <f>A315+1</f>
        <v>25</v>
      </c>
      <c r="B422" s="1117" t="s">
        <v>327</v>
      </c>
      <c r="C422" s="1010"/>
      <c r="D422" s="1011"/>
      <c r="E422" s="1007" t="s">
        <v>45</v>
      </c>
      <c r="F422" s="1008"/>
      <c r="G422" s="1009"/>
      <c r="H422" s="79" t="s">
        <v>34</v>
      </c>
    </row>
    <row r="423" spans="1:8" s="81" customFormat="1">
      <c r="A423" s="79"/>
      <c r="B423" s="1012" t="s">
        <v>22</v>
      </c>
      <c r="C423" s="1013"/>
      <c r="D423" s="1014"/>
      <c r="E423" s="1012" t="s">
        <v>22</v>
      </c>
      <c r="F423" s="1013"/>
      <c r="G423" s="1014"/>
      <c r="H423" s="108"/>
    </row>
    <row r="424" spans="1:8" s="81" customFormat="1">
      <c r="A424" s="79"/>
      <c r="B424" s="1127" t="s">
        <v>174</v>
      </c>
      <c r="C424" s="1016"/>
      <c r="D424" s="1128"/>
      <c r="E424" s="1015" t="s">
        <v>91</v>
      </c>
      <c r="F424" s="1016"/>
      <c r="G424" s="1017"/>
      <c r="H424" s="108"/>
    </row>
    <row r="425" spans="1:8" s="81" customFormat="1">
      <c r="A425" s="79"/>
      <c r="B425" s="1018" t="s">
        <v>4</v>
      </c>
      <c r="C425" s="1021">
        <f>C426</f>
        <v>5787995</v>
      </c>
      <c r="D425" s="1035">
        <f>D426</f>
        <v>-80809</v>
      </c>
      <c r="E425" s="1018" t="s">
        <v>4</v>
      </c>
      <c r="F425" s="1021">
        <f>F426+F427</f>
        <v>60171846</v>
      </c>
      <c r="G425" s="1035">
        <f>G426+G427</f>
        <v>80809</v>
      </c>
      <c r="H425" s="108"/>
    </row>
    <row r="426" spans="1:8" s="81" customFormat="1">
      <c r="A426" s="79"/>
      <c r="B426" s="1022" t="s">
        <v>10</v>
      </c>
      <c r="C426" s="1025">
        <f>C427</f>
        <v>5787995</v>
      </c>
      <c r="D426" s="1036">
        <f>D427</f>
        <v>-80809</v>
      </c>
      <c r="E426" s="1022" t="s">
        <v>35</v>
      </c>
      <c r="F426" s="1025">
        <v>93156</v>
      </c>
      <c r="G426" s="1036"/>
      <c r="H426" s="108"/>
    </row>
    <row r="427" spans="1:8" s="81" customFormat="1" ht="26.4">
      <c r="A427" s="79"/>
      <c r="B427" s="1026" t="s">
        <v>11</v>
      </c>
      <c r="C427" s="1025">
        <v>5787995</v>
      </c>
      <c r="D427" s="1024">
        <v>-80809</v>
      </c>
      <c r="E427" s="1022" t="s">
        <v>10</v>
      </c>
      <c r="F427" s="1025">
        <f>F428</f>
        <v>60078690</v>
      </c>
      <c r="G427" s="1036">
        <f>G428</f>
        <v>80809</v>
      </c>
      <c r="H427" s="108"/>
    </row>
    <row r="428" spans="1:8" s="81" customFormat="1" ht="26.4">
      <c r="A428" s="79"/>
      <c r="B428" s="1027" t="s">
        <v>28</v>
      </c>
      <c r="C428" s="1021">
        <f t="shared" ref="C428:D430" si="5">C429</f>
        <v>5787995</v>
      </c>
      <c r="D428" s="1035">
        <f t="shared" si="5"/>
        <v>-80809</v>
      </c>
      <c r="E428" s="1026" t="s">
        <v>11</v>
      </c>
      <c r="F428" s="1025">
        <v>60078690</v>
      </c>
      <c r="G428" s="1036">
        <v>80809</v>
      </c>
      <c r="H428" s="108"/>
    </row>
    <row r="429" spans="1:8" s="81" customFormat="1">
      <c r="A429" s="79"/>
      <c r="B429" s="1028" t="s">
        <v>2</v>
      </c>
      <c r="C429" s="1025">
        <f t="shared" si="5"/>
        <v>5787995</v>
      </c>
      <c r="D429" s="1036">
        <f t="shared" si="5"/>
        <v>-80809</v>
      </c>
      <c r="E429" s="1027" t="s">
        <v>28</v>
      </c>
      <c r="F429" s="1021">
        <f>F430+F435</f>
        <v>60171846</v>
      </c>
      <c r="G429" s="1035">
        <f>G430+G435</f>
        <v>80809</v>
      </c>
      <c r="H429" s="108"/>
    </row>
    <row r="430" spans="1:8" s="81" customFormat="1">
      <c r="A430" s="79"/>
      <c r="B430" s="1029" t="s">
        <v>16</v>
      </c>
      <c r="C430" s="1025">
        <f t="shared" si="5"/>
        <v>5787995</v>
      </c>
      <c r="D430" s="1036">
        <f t="shared" si="5"/>
        <v>-80809</v>
      </c>
      <c r="E430" s="1028" t="s">
        <v>2</v>
      </c>
      <c r="F430" s="1025">
        <f>F431</f>
        <v>57483986</v>
      </c>
      <c r="G430" s="1036">
        <f>G431</f>
        <v>80809</v>
      </c>
      <c r="H430" s="108"/>
    </row>
    <row r="431" spans="1:8" s="81" customFormat="1">
      <c r="A431" s="79"/>
      <c r="B431" s="1030" t="s">
        <v>17</v>
      </c>
      <c r="C431" s="1025">
        <v>5787995</v>
      </c>
      <c r="D431" s="1024">
        <v>-80809</v>
      </c>
      <c r="E431" s="1029" t="s">
        <v>12</v>
      </c>
      <c r="F431" s="1025">
        <f>F432+F434</f>
        <v>57483986</v>
      </c>
      <c r="G431" s="1036">
        <f>G432+G434</f>
        <v>80809</v>
      </c>
      <c r="H431" s="108"/>
    </row>
    <row r="432" spans="1:8" s="81" customFormat="1">
      <c r="A432" s="79"/>
      <c r="B432" s="1031"/>
      <c r="C432" s="1082"/>
      <c r="D432" s="1020"/>
      <c r="E432" s="1030" t="s">
        <v>38</v>
      </c>
      <c r="F432" s="1025">
        <v>40097566</v>
      </c>
      <c r="G432" s="1024">
        <v>80809</v>
      </c>
      <c r="H432" s="108"/>
    </row>
    <row r="433" spans="1:8" s="81" customFormat="1">
      <c r="A433" s="79"/>
      <c r="B433" s="1033"/>
      <c r="C433" s="1082"/>
      <c r="D433" s="1020"/>
      <c r="E433" s="1032" t="s">
        <v>36</v>
      </c>
      <c r="F433" s="1025">
        <v>31893244</v>
      </c>
      <c r="G433" s="1024">
        <v>65121</v>
      </c>
      <c r="H433" s="108"/>
    </row>
    <row r="434" spans="1:8" s="81" customFormat="1">
      <c r="A434" s="79"/>
      <c r="B434" s="1033"/>
      <c r="C434" s="1082"/>
      <c r="D434" s="1020"/>
      <c r="E434" s="1030" t="s">
        <v>15</v>
      </c>
      <c r="F434" s="1025">
        <v>17386420</v>
      </c>
      <c r="G434" s="1020"/>
      <c r="H434" s="108"/>
    </row>
    <row r="435" spans="1:8" s="81" customFormat="1">
      <c r="A435" s="79"/>
      <c r="B435" s="1033"/>
      <c r="C435" s="1082"/>
      <c r="D435" s="1020"/>
      <c r="E435" s="1028" t="s">
        <v>3</v>
      </c>
      <c r="F435" s="1025">
        <f>F436</f>
        <v>2687860</v>
      </c>
      <c r="G435" s="1020"/>
      <c r="H435" s="108"/>
    </row>
    <row r="436" spans="1:8" s="81" customFormat="1">
      <c r="A436" s="79"/>
      <c r="B436" s="1033"/>
      <c r="C436" s="1082"/>
      <c r="D436" s="1020"/>
      <c r="E436" s="1029" t="s">
        <v>20</v>
      </c>
      <c r="F436" s="1025">
        <v>2687860</v>
      </c>
      <c r="G436" s="1020"/>
      <c r="H436" s="108"/>
    </row>
    <row r="437" spans="1:8" s="81" customFormat="1">
      <c r="A437" s="79"/>
      <c r="B437" s="1012" t="s">
        <v>59</v>
      </c>
      <c r="C437" s="1013"/>
      <c r="D437" s="1014"/>
      <c r="E437" s="1012" t="s">
        <v>59</v>
      </c>
      <c r="F437" s="1013"/>
      <c r="G437" s="1014"/>
      <c r="H437" s="108"/>
    </row>
    <row r="438" spans="1:8" s="81" customFormat="1">
      <c r="A438" s="79"/>
      <c r="B438" s="1034" t="s">
        <v>329</v>
      </c>
      <c r="C438" s="1013"/>
      <c r="D438" s="1014"/>
      <c r="E438" s="1034" t="s">
        <v>329</v>
      </c>
      <c r="F438" s="1013"/>
      <c r="G438" s="1014"/>
      <c r="H438" s="108"/>
    </row>
    <row r="439" spans="1:8" s="81" customFormat="1">
      <c r="A439" s="79"/>
      <c r="B439" s="1012" t="s">
        <v>129</v>
      </c>
      <c r="C439" s="1013"/>
      <c r="D439" s="1014"/>
      <c r="E439" s="1012" t="s">
        <v>129</v>
      </c>
      <c r="F439" s="1013"/>
      <c r="G439" s="1014"/>
      <c r="H439" s="108"/>
    </row>
    <row r="440" spans="1:8" s="81" customFormat="1">
      <c r="A440" s="79"/>
      <c r="B440" s="1034" t="s">
        <v>118</v>
      </c>
      <c r="C440" s="1013"/>
      <c r="D440" s="1014"/>
      <c r="E440" s="1034" t="s">
        <v>118</v>
      </c>
      <c r="F440" s="1013"/>
      <c r="G440" s="1014"/>
      <c r="H440" s="108"/>
    </row>
    <row r="441" spans="1:8" s="81" customFormat="1">
      <c r="A441" s="79"/>
      <c r="B441" s="1018" t="s">
        <v>4</v>
      </c>
      <c r="C441" s="1019">
        <f>C443</f>
        <v>5787995</v>
      </c>
      <c r="D441" s="1035">
        <f>D442</f>
        <v>-80809</v>
      </c>
      <c r="E441" s="1018" t="s">
        <v>4</v>
      </c>
      <c r="F441" s="1021">
        <f>F442+F443</f>
        <v>0</v>
      </c>
      <c r="G441" s="1035">
        <f>G442+G443</f>
        <v>80809</v>
      </c>
      <c r="H441" s="108"/>
    </row>
    <row r="442" spans="1:8" s="81" customFormat="1">
      <c r="A442" s="79"/>
      <c r="B442" s="1022" t="s">
        <v>10</v>
      </c>
      <c r="C442" s="1023">
        <f>C443</f>
        <v>5787995</v>
      </c>
      <c r="D442" s="1036">
        <f>D443</f>
        <v>-80809</v>
      </c>
      <c r="E442" s="1022" t="s">
        <v>35</v>
      </c>
      <c r="F442" s="1025">
        <v>0</v>
      </c>
      <c r="G442" s="1036"/>
      <c r="H442" s="108"/>
    </row>
    <row r="443" spans="1:8" s="81" customFormat="1" ht="26.4">
      <c r="A443" s="79"/>
      <c r="B443" s="1026" t="s">
        <v>11</v>
      </c>
      <c r="C443" s="1023">
        <v>5787995</v>
      </c>
      <c r="D443" s="1024">
        <v>-80809</v>
      </c>
      <c r="E443" s="1022" t="s">
        <v>10</v>
      </c>
      <c r="F443" s="1025">
        <f>F444</f>
        <v>0</v>
      </c>
      <c r="G443" s="1036">
        <f>G444</f>
        <v>80809</v>
      </c>
      <c r="H443" s="108"/>
    </row>
    <row r="444" spans="1:8" s="81" customFormat="1" ht="26.4">
      <c r="A444" s="79"/>
      <c r="B444" s="1027" t="s">
        <v>28</v>
      </c>
      <c r="C444" s="1019">
        <f t="shared" ref="C444:D446" si="6">C445</f>
        <v>5787995</v>
      </c>
      <c r="D444" s="1035">
        <f t="shared" si="6"/>
        <v>-80809</v>
      </c>
      <c r="E444" s="1026" t="s">
        <v>11</v>
      </c>
      <c r="F444" s="1025">
        <v>0</v>
      </c>
      <c r="G444" s="1036">
        <v>80809</v>
      </c>
      <c r="H444" s="108"/>
    </row>
    <row r="445" spans="1:8" s="81" customFormat="1">
      <c r="A445" s="79"/>
      <c r="B445" s="1028" t="s">
        <v>2</v>
      </c>
      <c r="C445" s="1023">
        <f t="shared" si="6"/>
        <v>5787995</v>
      </c>
      <c r="D445" s="1036">
        <f t="shared" si="6"/>
        <v>-80809</v>
      </c>
      <c r="E445" s="1027" t="s">
        <v>28</v>
      </c>
      <c r="F445" s="1021">
        <f>F446+F451</f>
        <v>0</v>
      </c>
      <c r="G445" s="1035">
        <f>G446+G451</f>
        <v>80809</v>
      </c>
      <c r="H445" s="108"/>
    </row>
    <row r="446" spans="1:8" s="81" customFormat="1">
      <c r="A446" s="79"/>
      <c r="B446" s="1029" t="s">
        <v>16</v>
      </c>
      <c r="C446" s="1023">
        <f t="shared" si="6"/>
        <v>5787995</v>
      </c>
      <c r="D446" s="1036">
        <f t="shared" si="6"/>
        <v>-80809</v>
      </c>
      <c r="E446" s="1028" t="s">
        <v>2</v>
      </c>
      <c r="F446" s="1025">
        <f>F447</f>
        <v>0</v>
      </c>
      <c r="G446" s="1036">
        <f>G447</f>
        <v>80809</v>
      </c>
      <c r="H446" s="108"/>
    </row>
    <row r="447" spans="1:8" s="81" customFormat="1">
      <c r="A447" s="79"/>
      <c r="B447" s="1030" t="s">
        <v>17</v>
      </c>
      <c r="C447" s="1023">
        <v>5787995</v>
      </c>
      <c r="D447" s="1024">
        <v>-80809</v>
      </c>
      <c r="E447" s="1029" t="s">
        <v>12</v>
      </c>
      <c r="F447" s="1025">
        <f>F448+F450</f>
        <v>0</v>
      </c>
      <c r="G447" s="1036">
        <f>G448+G450</f>
        <v>80809</v>
      </c>
      <c r="H447" s="108"/>
    </row>
    <row r="448" spans="1:8" s="81" customFormat="1">
      <c r="A448" s="79"/>
      <c r="B448" s="1031"/>
      <c r="C448" s="1082"/>
      <c r="D448" s="1020"/>
      <c r="E448" s="1030" t="s">
        <v>38</v>
      </c>
      <c r="F448" s="1025">
        <v>0</v>
      </c>
      <c r="G448" s="1024">
        <v>80809</v>
      </c>
      <c r="H448" s="108"/>
    </row>
    <row r="449" spans="1:8" s="81" customFormat="1">
      <c r="A449" s="79"/>
      <c r="B449" s="1033"/>
      <c r="C449" s="1082"/>
      <c r="D449" s="1020"/>
      <c r="E449" s="1032" t="s">
        <v>36</v>
      </c>
      <c r="F449" s="1025">
        <v>0</v>
      </c>
      <c r="G449" s="1024">
        <v>65121</v>
      </c>
      <c r="H449" s="108"/>
    </row>
    <row r="450" spans="1:8" s="81" customFormat="1">
      <c r="A450" s="79"/>
      <c r="B450" s="1033"/>
      <c r="C450" s="1082"/>
      <c r="D450" s="1020"/>
      <c r="E450" s="1030" t="s">
        <v>15</v>
      </c>
      <c r="F450" s="1025">
        <v>0</v>
      </c>
      <c r="G450" s="1020"/>
      <c r="H450" s="108"/>
    </row>
    <row r="451" spans="1:8" s="81" customFormat="1">
      <c r="A451" s="79"/>
      <c r="B451" s="1033"/>
      <c r="C451" s="1082"/>
      <c r="D451" s="1020"/>
      <c r="E451" s="1028" t="s">
        <v>3</v>
      </c>
      <c r="F451" s="1025">
        <f>F452</f>
        <v>0</v>
      </c>
      <c r="G451" s="1020"/>
      <c r="H451" s="108"/>
    </row>
    <row r="452" spans="1:8" s="81" customFormat="1" ht="13.8" thickBot="1">
      <c r="A452" s="79"/>
      <c r="B452" s="1037"/>
      <c r="C452" s="1129"/>
      <c r="D452" s="1039"/>
      <c r="E452" s="1040" t="s">
        <v>20</v>
      </c>
      <c r="F452" s="1041">
        <v>0</v>
      </c>
      <c r="G452" s="1039"/>
      <c r="H452" s="108"/>
    </row>
    <row r="453" spans="1:8" s="81" customFormat="1" ht="52.95" customHeight="1" thickBot="1">
      <c r="A453" s="79"/>
      <c r="B453" s="3634" t="s">
        <v>565</v>
      </c>
      <c r="C453" s="3634"/>
      <c r="D453" s="3634"/>
      <c r="E453" s="3634"/>
      <c r="F453" s="3634"/>
      <c r="G453" s="3634"/>
      <c r="H453" s="108"/>
    </row>
    <row r="454" spans="1:8" s="81" customFormat="1" ht="15.6">
      <c r="A454" s="79"/>
      <c r="B454" s="974"/>
      <c r="C454" s="170"/>
      <c r="D454" s="170"/>
      <c r="E454" s="170"/>
      <c r="F454" s="170"/>
      <c r="G454" s="170"/>
      <c r="H454" s="108"/>
    </row>
    <row r="455" spans="1:8" s="1130" customFormat="1">
      <c r="A455" s="274"/>
      <c r="B455" s="3633" t="s">
        <v>115</v>
      </c>
      <c r="C455" s="3633"/>
      <c r="D455" s="3633"/>
      <c r="H455" s="1131"/>
    </row>
    <row r="456" spans="1:8" s="1130" customFormat="1" ht="13.8" thickBot="1">
      <c r="A456" s="274"/>
      <c r="H456" s="1131"/>
    </row>
    <row r="457" spans="1:8" s="1130" customFormat="1" ht="27.6">
      <c r="A457" s="175">
        <f>A337+1</f>
        <v>25</v>
      </c>
      <c r="B457" s="1007" t="s">
        <v>327</v>
      </c>
      <c r="C457" s="1043"/>
      <c r="D457" s="1044"/>
      <c r="E457" s="1007" t="s">
        <v>45</v>
      </c>
      <c r="F457" s="1045"/>
      <c r="G457" s="1046"/>
      <c r="H457" s="79" t="s">
        <v>34</v>
      </c>
    </row>
    <row r="458" spans="1:8" s="1130" customFormat="1" ht="13.8">
      <c r="A458" s="274"/>
      <c r="B458" s="1047" t="s">
        <v>116</v>
      </c>
      <c r="C458" s="1048"/>
      <c r="D458" s="1049"/>
      <c r="E458" s="1047" t="s">
        <v>116</v>
      </c>
      <c r="F458" s="1050"/>
      <c r="G458" s="1051"/>
      <c r="H458" s="1131"/>
    </row>
    <row r="459" spans="1:8" s="1130" customFormat="1">
      <c r="A459" s="274"/>
      <c r="B459" s="1052" t="s">
        <v>117</v>
      </c>
      <c r="C459" s="1053"/>
      <c r="D459" s="1054"/>
      <c r="E459" s="1052" t="s">
        <v>117</v>
      </c>
      <c r="F459" s="1053"/>
      <c r="G459" s="1055"/>
      <c r="H459" s="1131"/>
    </row>
    <row r="460" spans="1:8" s="1130" customFormat="1">
      <c r="A460" s="274"/>
      <c r="B460" s="1056" t="s">
        <v>118</v>
      </c>
      <c r="C460" s="1057"/>
      <c r="D460" s="1058"/>
      <c r="E460" s="1056" t="s">
        <v>118</v>
      </c>
      <c r="F460" s="1059"/>
      <c r="G460" s="1060"/>
      <c r="H460" s="1131"/>
    </row>
    <row r="461" spans="1:8" s="1130" customFormat="1">
      <c r="A461" s="274"/>
      <c r="B461" s="1018" t="s">
        <v>4</v>
      </c>
      <c r="C461" s="1061">
        <f>C462</f>
        <v>23785389</v>
      </c>
      <c r="D461" s="1062">
        <f>D462</f>
        <v>-80809</v>
      </c>
      <c r="E461" s="1063" t="s">
        <v>4</v>
      </c>
      <c r="F461" s="1064">
        <v>497564759</v>
      </c>
      <c r="G461" s="1062">
        <f>G462+G463</f>
        <v>80809</v>
      </c>
      <c r="H461" s="1131"/>
    </row>
    <row r="462" spans="1:8" s="1130" customFormat="1" ht="26.4">
      <c r="A462" s="274"/>
      <c r="B462" s="1022" t="s">
        <v>10</v>
      </c>
      <c r="C462" s="1065">
        <f>C463</f>
        <v>23785389</v>
      </c>
      <c r="D462" s="1066">
        <f>D463</f>
        <v>-80809</v>
      </c>
      <c r="E462" s="1067" t="s">
        <v>37</v>
      </c>
      <c r="F462" s="1068">
        <v>2049631</v>
      </c>
      <c r="G462" s="1066"/>
      <c r="H462" s="1131"/>
    </row>
    <row r="463" spans="1:8" s="1130" customFormat="1" ht="26.4">
      <c r="A463" s="274"/>
      <c r="B463" s="1026" t="s">
        <v>11</v>
      </c>
      <c r="C463" s="1065">
        <v>23785389</v>
      </c>
      <c r="D463" s="1066">
        <v>-80809</v>
      </c>
      <c r="E463" s="1067" t="s">
        <v>10</v>
      </c>
      <c r="F463" s="1068">
        <v>495515128</v>
      </c>
      <c r="G463" s="1066">
        <f>G464</f>
        <v>80809</v>
      </c>
      <c r="H463" s="1131"/>
    </row>
    <row r="464" spans="1:8" s="1130" customFormat="1" ht="26.4">
      <c r="A464" s="274"/>
      <c r="B464" s="1027" t="s">
        <v>28</v>
      </c>
      <c r="C464" s="1061">
        <f t="shared" ref="C464:D466" si="7">C465</f>
        <v>23785389</v>
      </c>
      <c r="D464" s="1062">
        <f t="shared" si="7"/>
        <v>-80809</v>
      </c>
      <c r="E464" s="1069" t="s">
        <v>11</v>
      </c>
      <c r="F464" s="1068">
        <v>495515128</v>
      </c>
      <c r="G464" s="1066">
        <f>G465</f>
        <v>80809</v>
      </c>
      <c r="H464" s="1131"/>
    </row>
    <row r="465" spans="1:8" s="1130" customFormat="1">
      <c r="A465" s="274"/>
      <c r="B465" s="1028" t="s">
        <v>2</v>
      </c>
      <c r="C465" s="1065">
        <f t="shared" si="7"/>
        <v>23785389</v>
      </c>
      <c r="D465" s="1066">
        <f t="shared" si="7"/>
        <v>-80809</v>
      </c>
      <c r="E465" s="1063" t="s">
        <v>28</v>
      </c>
      <c r="F465" s="1064">
        <v>490172006</v>
      </c>
      <c r="G465" s="1062">
        <f>G466+G478</f>
        <v>80809</v>
      </c>
      <c r="H465" s="1131"/>
    </row>
    <row r="466" spans="1:8" s="1130" customFormat="1">
      <c r="A466" s="274"/>
      <c r="B466" s="1029" t="s">
        <v>16</v>
      </c>
      <c r="C466" s="1065">
        <f t="shared" si="7"/>
        <v>23785389</v>
      </c>
      <c r="D466" s="1066">
        <f t="shared" si="7"/>
        <v>-80809</v>
      </c>
      <c r="E466" s="1067" t="s">
        <v>2</v>
      </c>
      <c r="F466" s="1068">
        <v>483142035</v>
      </c>
      <c r="G466" s="1066">
        <f>G467+G471+G472+G475</f>
        <v>80809</v>
      </c>
      <c r="H466" s="1131"/>
    </row>
    <row r="467" spans="1:8" s="1130" customFormat="1" ht="13.8" thickBot="1">
      <c r="A467" s="274"/>
      <c r="B467" s="1132" t="s">
        <v>17</v>
      </c>
      <c r="C467" s="1133">
        <v>23785389</v>
      </c>
      <c r="D467" s="1126">
        <v>-80809</v>
      </c>
      <c r="E467" s="1069" t="s">
        <v>12</v>
      </c>
      <c r="F467" s="1068">
        <v>73321923</v>
      </c>
      <c r="G467" s="1066">
        <f>G468+G470</f>
        <v>80809</v>
      </c>
      <c r="H467" s="1131"/>
    </row>
    <row r="468" spans="1:8" s="1130" customFormat="1">
      <c r="A468" s="274"/>
      <c r="E468" s="1073" t="s">
        <v>38</v>
      </c>
      <c r="F468" s="1068">
        <v>48885115</v>
      </c>
      <c r="G468" s="1024">
        <v>80809</v>
      </c>
      <c r="H468" s="1131"/>
    </row>
    <row r="469" spans="1:8" s="1130" customFormat="1">
      <c r="A469" s="274"/>
      <c r="E469" s="1074" t="s">
        <v>36</v>
      </c>
      <c r="F469" s="1068">
        <v>38526343</v>
      </c>
      <c r="G469" s="1024">
        <v>65121</v>
      </c>
      <c r="H469" s="1131"/>
    </row>
    <row r="470" spans="1:8" s="1130" customFormat="1" ht="15.6">
      <c r="A470" s="274"/>
      <c r="E470" s="1073" t="s">
        <v>15</v>
      </c>
      <c r="F470" s="1068">
        <v>24436808</v>
      </c>
      <c r="G470" s="1072"/>
      <c r="H470" s="1131"/>
    </row>
    <row r="471" spans="1:8" s="1130" customFormat="1" ht="15.6">
      <c r="A471" s="274"/>
      <c r="E471" s="1069" t="s">
        <v>330</v>
      </c>
      <c r="F471" s="1068">
        <v>250700000</v>
      </c>
      <c r="G471" s="1072"/>
      <c r="H471" s="1131"/>
    </row>
    <row r="472" spans="1:8" s="1130" customFormat="1" ht="15.6">
      <c r="A472" s="274"/>
      <c r="E472" s="1069" t="s">
        <v>16</v>
      </c>
      <c r="F472" s="1068">
        <v>320000</v>
      </c>
      <c r="G472" s="1072"/>
      <c r="H472" s="1131"/>
    </row>
    <row r="473" spans="1:8" s="1130" customFormat="1" ht="15.6">
      <c r="A473" s="274"/>
      <c r="E473" s="1073" t="s">
        <v>17</v>
      </c>
      <c r="F473" s="1068">
        <v>25000</v>
      </c>
      <c r="G473" s="1072"/>
      <c r="H473" s="1131"/>
    </row>
    <row r="474" spans="1:8" s="1130" customFormat="1" ht="15.6">
      <c r="A474" s="274"/>
      <c r="E474" s="1073" t="s">
        <v>162</v>
      </c>
      <c r="F474" s="1068">
        <v>295000</v>
      </c>
      <c r="G474" s="1072"/>
      <c r="H474" s="1131"/>
    </row>
    <row r="475" spans="1:8" s="1130" customFormat="1" ht="26.4">
      <c r="A475" s="274"/>
      <c r="E475" s="1069" t="s">
        <v>54</v>
      </c>
      <c r="F475" s="1068">
        <v>158800112</v>
      </c>
      <c r="G475" s="1072"/>
      <c r="H475" s="1131"/>
    </row>
    <row r="476" spans="1:8" s="1130" customFormat="1" ht="15.6">
      <c r="A476" s="274"/>
      <c r="E476" s="1073" t="s">
        <v>331</v>
      </c>
      <c r="F476" s="1068">
        <v>158700000</v>
      </c>
      <c r="G476" s="1072"/>
      <c r="H476" s="1131"/>
    </row>
    <row r="477" spans="1:8" s="1130" customFormat="1" ht="15.6">
      <c r="A477" s="274"/>
      <c r="E477" s="1073" t="s">
        <v>39</v>
      </c>
      <c r="F477" s="1068">
        <v>100112</v>
      </c>
      <c r="G477" s="1072"/>
      <c r="H477" s="1131"/>
    </row>
    <row r="478" spans="1:8" s="1130" customFormat="1" ht="15.6">
      <c r="A478" s="274"/>
      <c r="E478" s="1067" t="s">
        <v>3</v>
      </c>
      <c r="F478" s="1068">
        <v>7029971</v>
      </c>
      <c r="G478" s="1072"/>
      <c r="H478" s="1131"/>
    </row>
    <row r="479" spans="1:8" s="1130" customFormat="1" ht="15.6">
      <c r="A479" s="274"/>
      <c r="E479" s="1069" t="s">
        <v>20</v>
      </c>
      <c r="F479" s="1068">
        <v>7029971</v>
      </c>
      <c r="G479" s="1072"/>
      <c r="H479" s="1131"/>
    </row>
    <row r="480" spans="1:8" s="1130" customFormat="1" ht="15.6">
      <c r="A480" s="274"/>
      <c r="E480" s="1075" t="s">
        <v>68</v>
      </c>
      <c r="F480" s="1068">
        <v>7392753</v>
      </c>
      <c r="G480" s="1072"/>
      <c r="H480" s="1131"/>
    </row>
    <row r="481" spans="1:9" s="1130" customFormat="1" ht="15.6">
      <c r="A481" s="274"/>
      <c r="E481" s="1076" t="s">
        <v>23</v>
      </c>
      <c r="F481" s="1068">
        <v>-7392753</v>
      </c>
      <c r="G481" s="1072"/>
      <c r="H481" s="1131"/>
    </row>
    <row r="482" spans="1:9" s="1130" customFormat="1" ht="15.6">
      <c r="A482" s="274"/>
      <c r="E482" s="1067" t="s">
        <v>332</v>
      </c>
      <c r="F482" s="1068">
        <v>-208000000</v>
      </c>
      <c r="G482" s="1072"/>
      <c r="H482" s="1131"/>
    </row>
    <row r="483" spans="1:9" s="1130" customFormat="1" ht="15.6">
      <c r="A483" s="274"/>
      <c r="E483" s="1067" t="s">
        <v>24</v>
      </c>
      <c r="F483" s="1068">
        <v>208000000</v>
      </c>
      <c r="G483" s="1072"/>
      <c r="H483" s="1131"/>
    </row>
    <row r="484" spans="1:9" s="1130" customFormat="1" ht="26.4">
      <c r="A484" s="274"/>
      <c r="E484" s="1069" t="s">
        <v>333</v>
      </c>
      <c r="F484" s="1068">
        <v>208000000</v>
      </c>
      <c r="G484" s="1072"/>
      <c r="H484" s="1131"/>
    </row>
    <row r="485" spans="1:9" s="1130" customFormat="1" ht="16.2" thickBot="1">
      <c r="A485" s="274"/>
      <c r="E485" s="1080" t="s">
        <v>334</v>
      </c>
      <c r="F485" s="1081">
        <v>-7392753</v>
      </c>
      <c r="G485" s="1079"/>
      <c r="H485" s="1131"/>
    </row>
    <row r="486" spans="1:9" s="1130" customFormat="1" ht="94.95" customHeight="1" thickBot="1">
      <c r="A486" s="274"/>
      <c r="E486" s="3634" t="s">
        <v>565</v>
      </c>
      <c r="F486" s="3634"/>
      <c r="G486" s="3634"/>
      <c r="H486" s="1131"/>
    </row>
    <row r="487" spans="1:9" s="1130" customFormat="1">
      <c r="A487" s="274"/>
      <c r="H487" s="1131"/>
    </row>
    <row r="488" spans="1:9" s="1130" customFormat="1">
      <c r="A488" s="274"/>
      <c r="B488" s="3633" t="s">
        <v>113</v>
      </c>
      <c r="C488" s="3633"/>
      <c r="H488" s="1131"/>
    </row>
    <row r="489" spans="1:9" s="1130" customFormat="1" ht="13.8" thickBot="1">
      <c r="A489" s="274"/>
      <c r="H489" s="1131"/>
    </row>
    <row r="490" spans="1:9" s="1130" customFormat="1" ht="27.6">
      <c r="A490" s="2888">
        <f>A422+1</f>
        <v>26</v>
      </c>
      <c r="B490" s="1007" t="s">
        <v>327</v>
      </c>
      <c r="C490" s="1008"/>
      <c r="D490" s="1009"/>
      <c r="E490" s="1007" t="s">
        <v>45</v>
      </c>
      <c r="F490" s="1010"/>
      <c r="G490" s="1011"/>
      <c r="H490" s="79" t="s">
        <v>34</v>
      </c>
      <c r="I490" s="1130" t="s">
        <v>0</v>
      </c>
    </row>
    <row r="491" spans="1:9" s="1130" customFormat="1">
      <c r="A491" s="274"/>
      <c r="B491" s="1012" t="s">
        <v>22</v>
      </c>
      <c r="C491" s="1013"/>
      <c r="D491" s="1014"/>
      <c r="E491" s="1012" t="s">
        <v>22</v>
      </c>
      <c r="F491" s="1013"/>
      <c r="G491" s="1014"/>
      <c r="H491" s="1131"/>
    </row>
    <row r="492" spans="1:9" s="81" customFormat="1" ht="26.4">
      <c r="A492" s="79"/>
      <c r="B492" s="1015" t="s">
        <v>174</v>
      </c>
      <c r="C492" s="1016"/>
      <c r="D492" s="1017"/>
      <c r="E492" s="1015" t="s">
        <v>342</v>
      </c>
      <c r="F492" s="1016"/>
      <c r="G492" s="1017"/>
      <c r="H492" s="108"/>
    </row>
    <row r="493" spans="1:9" s="81" customFormat="1">
      <c r="A493" s="79"/>
      <c r="B493" s="1018" t="s">
        <v>4</v>
      </c>
      <c r="C493" s="1019">
        <f>C494</f>
        <v>5787995</v>
      </c>
      <c r="D493" s="1020">
        <f>D494</f>
        <v>-2500</v>
      </c>
      <c r="E493" s="1018" t="s">
        <v>4</v>
      </c>
      <c r="F493" s="1082">
        <f>F494</f>
        <v>298996</v>
      </c>
      <c r="G493" s="1020">
        <f>G494</f>
        <v>2500</v>
      </c>
      <c r="H493" s="108"/>
    </row>
    <row r="494" spans="1:9" s="81" customFormat="1">
      <c r="A494" s="79"/>
      <c r="B494" s="1022" t="s">
        <v>10</v>
      </c>
      <c r="C494" s="1023">
        <f>C495</f>
        <v>5787995</v>
      </c>
      <c r="D494" s="1024">
        <f>D495</f>
        <v>-2500</v>
      </c>
      <c r="E494" s="1022" t="s">
        <v>10</v>
      </c>
      <c r="F494" s="1083">
        <f>F495</f>
        <v>298996</v>
      </c>
      <c r="G494" s="1024">
        <f>G495</f>
        <v>2500</v>
      </c>
      <c r="H494" s="108"/>
    </row>
    <row r="495" spans="1:9" s="81" customFormat="1" ht="26.4">
      <c r="A495" s="79"/>
      <c r="B495" s="1026" t="s">
        <v>11</v>
      </c>
      <c r="C495" s="1023">
        <v>5787995</v>
      </c>
      <c r="D495" s="1024">
        <f>-2500</f>
        <v>-2500</v>
      </c>
      <c r="E495" s="1026" t="s">
        <v>11</v>
      </c>
      <c r="F495" s="1083">
        <v>298996</v>
      </c>
      <c r="G495" s="1024">
        <v>2500</v>
      </c>
      <c r="H495" s="108"/>
    </row>
    <row r="496" spans="1:9" s="81" customFormat="1">
      <c r="A496" s="79"/>
      <c r="B496" s="1027" t="s">
        <v>28</v>
      </c>
      <c r="C496" s="1019">
        <f t="shared" ref="C496:D498" si="8">C497</f>
        <v>5787995</v>
      </c>
      <c r="D496" s="1020">
        <f t="shared" si="8"/>
        <v>-2500</v>
      </c>
      <c r="E496" s="1027" t="s">
        <v>28</v>
      </c>
      <c r="F496" s="1082">
        <f>F497+F502</f>
        <v>298996</v>
      </c>
      <c r="G496" s="1020">
        <f>G497+G502</f>
        <v>2500</v>
      </c>
      <c r="H496" s="108"/>
    </row>
    <row r="497" spans="1:8" s="81" customFormat="1">
      <c r="A497" s="79"/>
      <c r="B497" s="1028" t="s">
        <v>2</v>
      </c>
      <c r="C497" s="1023">
        <f t="shared" si="8"/>
        <v>5787995</v>
      </c>
      <c r="D497" s="1024">
        <f t="shared" si="8"/>
        <v>-2500</v>
      </c>
      <c r="E497" s="1028" t="s">
        <v>2</v>
      </c>
      <c r="F497" s="1083">
        <f>F498</f>
        <v>291446</v>
      </c>
      <c r="G497" s="1024">
        <f>G498</f>
        <v>2500</v>
      </c>
      <c r="H497" s="108"/>
    </row>
    <row r="498" spans="1:8" s="81" customFormat="1">
      <c r="A498" s="79"/>
      <c r="B498" s="1029" t="s">
        <v>16</v>
      </c>
      <c r="C498" s="1023">
        <f t="shared" si="8"/>
        <v>5787995</v>
      </c>
      <c r="D498" s="1024">
        <f t="shared" si="8"/>
        <v>-2500</v>
      </c>
      <c r="E498" s="1029" t="s">
        <v>12</v>
      </c>
      <c r="F498" s="1083">
        <f>F499+F501</f>
        <v>291446</v>
      </c>
      <c r="G498" s="1024">
        <f>G499+G501</f>
        <v>2500</v>
      </c>
      <c r="H498" s="108"/>
    </row>
    <row r="499" spans="1:8" s="81" customFormat="1">
      <c r="A499" s="79"/>
      <c r="B499" s="1030" t="s">
        <v>17</v>
      </c>
      <c r="C499" s="1023">
        <v>5787995</v>
      </c>
      <c r="D499" s="1024">
        <f>-2500</f>
        <v>-2500</v>
      </c>
      <c r="E499" s="1030" t="s">
        <v>38</v>
      </c>
      <c r="F499" s="1083">
        <v>213880</v>
      </c>
      <c r="G499" s="1024"/>
      <c r="H499" s="108"/>
    </row>
    <row r="500" spans="1:8" s="81" customFormat="1">
      <c r="A500" s="79"/>
      <c r="B500" s="1031"/>
      <c r="C500" s="1023"/>
      <c r="D500" s="1020"/>
      <c r="E500" s="1032" t="s">
        <v>36</v>
      </c>
      <c r="F500" s="1083">
        <v>164700</v>
      </c>
      <c r="G500" s="1024"/>
      <c r="H500" s="108"/>
    </row>
    <row r="501" spans="1:8" s="81" customFormat="1">
      <c r="A501" s="79"/>
      <c r="B501" s="1033"/>
      <c r="C501" s="1023"/>
      <c r="D501" s="1020"/>
      <c r="E501" s="1030" t="s">
        <v>15</v>
      </c>
      <c r="F501" s="1083">
        <v>77566</v>
      </c>
      <c r="G501" s="1024">
        <v>2500</v>
      </c>
      <c r="H501" s="108"/>
    </row>
    <row r="502" spans="1:8" s="81" customFormat="1">
      <c r="A502" s="79"/>
      <c r="B502" s="1033"/>
      <c r="C502" s="1023"/>
      <c r="D502" s="1020"/>
      <c r="E502" s="1028" t="s">
        <v>3</v>
      </c>
      <c r="F502" s="1083">
        <f>F503</f>
        <v>7550</v>
      </c>
      <c r="G502" s="1024"/>
      <c r="H502" s="108"/>
    </row>
    <row r="503" spans="1:8" s="81" customFormat="1">
      <c r="A503" s="79"/>
      <c r="B503" s="1033"/>
      <c r="C503" s="1023"/>
      <c r="D503" s="1020"/>
      <c r="E503" s="1029" t="s">
        <v>20</v>
      </c>
      <c r="F503" s="1083">
        <v>7550</v>
      </c>
      <c r="G503" s="1024"/>
      <c r="H503" s="108"/>
    </row>
    <row r="504" spans="1:8" s="81" customFormat="1">
      <c r="A504" s="79"/>
      <c r="B504" s="1012" t="s">
        <v>59</v>
      </c>
      <c r="C504" s="1013"/>
      <c r="D504" s="1014"/>
      <c r="E504" s="1012" t="s">
        <v>59</v>
      </c>
      <c r="F504" s="1013"/>
      <c r="G504" s="1014"/>
      <c r="H504" s="108"/>
    </row>
    <row r="505" spans="1:8" s="81" customFormat="1">
      <c r="A505" s="79"/>
      <c r="B505" s="1034" t="s">
        <v>329</v>
      </c>
      <c r="C505" s="1013"/>
      <c r="D505" s="1014"/>
      <c r="E505" s="1034" t="s">
        <v>329</v>
      </c>
      <c r="F505" s="1013"/>
      <c r="G505" s="1014"/>
      <c r="H505" s="108"/>
    </row>
    <row r="506" spans="1:8" s="81" customFormat="1">
      <c r="A506" s="79"/>
      <c r="B506" s="1012" t="s">
        <v>129</v>
      </c>
      <c r="C506" s="1013"/>
      <c r="D506" s="1014"/>
      <c r="E506" s="1012" t="s">
        <v>129</v>
      </c>
      <c r="F506" s="1013"/>
      <c r="G506" s="1014"/>
      <c r="H506" s="108"/>
    </row>
    <row r="507" spans="1:8" s="81" customFormat="1">
      <c r="A507" s="79"/>
      <c r="B507" s="1034" t="s">
        <v>118</v>
      </c>
      <c r="C507" s="1013"/>
      <c r="D507" s="1014"/>
      <c r="E507" s="1034" t="s">
        <v>118</v>
      </c>
      <c r="F507" s="1013"/>
      <c r="G507" s="1014"/>
      <c r="H507" s="108"/>
    </row>
    <row r="508" spans="1:8" s="81" customFormat="1">
      <c r="A508" s="79"/>
      <c r="B508" s="1018" t="s">
        <v>4</v>
      </c>
      <c r="C508" s="1019">
        <f>C510</f>
        <v>5787995</v>
      </c>
      <c r="D508" s="1035">
        <f>D509</f>
        <v>-2500</v>
      </c>
      <c r="E508" s="1018" t="s">
        <v>4</v>
      </c>
      <c r="F508" s="1082">
        <f>F509</f>
        <v>0</v>
      </c>
      <c r="G508" s="1020">
        <f>G509</f>
        <v>2500</v>
      </c>
      <c r="H508" s="108"/>
    </row>
    <row r="509" spans="1:8" s="81" customFormat="1">
      <c r="A509" s="79"/>
      <c r="B509" s="1022" t="s">
        <v>10</v>
      </c>
      <c r="C509" s="1023">
        <f>C510</f>
        <v>5787995</v>
      </c>
      <c r="D509" s="1036">
        <f>D510</f>
        <v>-2500</v>
      </c>
      <c r="E509" s="1022" t="s">
        <v>10</v>
      </c>
      <c r="F509" s="1083">
        <f>F510</f>
        <v>0</v>
      </c>
      <c r="G509" s="1024">
        <f>G510</f>
        <v>2500</v>
      </c>
      <c r="H509" s="108"/>
    </row>
    <row r="510" spans="1:8" s="81" customFormat="1" ht="26.4">
      <c r="A510" s="79"/>
      <c r="B510" s="1026" t="s">
        <v>11</v>
      </c>
      <c r="C510" s="1023">
        <v>5787995</v>
      </c>
      <c r="D510" s="1024">
        <v>-2500</v>
      </c>
      <c r="E510" s="1026" t="s">
        <v>11</v>
      </c>
      <c r="F510" s="1083">
        <v>0</v>
      </c>
      <c r="G510" s="1024">
        <v>2500</v>
      </c>
      <c r="H510" s="108"/>
    </row>
    <row r="511" spans="1:8" s="81" customFormat="1">
      <c r="A511" s="79"/>
      <c r="B511" s="1027" t="s">
        <v>28</v>
      </c>
      <c r="C511" s="1019">
        <f t="shared" ref="C511:D513" si="9">C512</f>
        <v>5787995</v>
      </c>
      <c r="D511" s="1035">
        <f t="shared" si="9"/>
        <v>-2500</v>
      </c>
      <c r="E511" s="1027" t="s">
        <v>28</v>
      </c>
      <c r="F511" s="1082">
        <f>F512+F517</f>
        <v>0</v>
      </c>
      <c r="G511" s="1020">
        <f>G512+G517</f>
        <v>2500</v>
      </c>
      <c r="H511" s="108"/>
    </row>
    <row r="512" spans="1:8" s="81" customFormat="1">
      <c r="A512" s="79"/>
      <c r="B512" s="1028" t="s">
        <v>2</v>
      </c>
      <c r="C512" s="1023">
        <f t="shared" si="9"/>
        <v>5787995</v>
      </c>
      <c r="D512" s="1036">
        <f t="shared" si="9"/>
        <v>-2500</v>
      </c>
      <c r="E512" s="1028" t="s">
        <v>2</v>
      </c>
      <c r="F512" s="1083">
        <f>F513</f>
        <v>0</v>
      </c>
      <c r="G512" s="1024">
        <f>G513</f>
        <v>2500</v>
      </c>
      <c r="H512" s="108"/>
    </row>
    <row r="513" spans="1:8" s="81" customFormat="1">
      <c r="A513" s="79"/>
      <c r="B513" s="1029" t="s">
        <v>16</v>
      </c>
      <c r="C513" s="1023">
        <f t="shared" si="9"/>
        <v>5787995</v>
      </c>
      <c r="D513" s="1036">
        <f t="shared" si="9"/>
        <v>-2500</v>
      </c>
      <c r="E513" s="1029" t="s">
        <v>12</v>
      </c>
      <c r="F513" s="1083">
        <f>F514+F516</f>
        <v>0</v>
      </c>
      <c r="G513" s="1024">
        <f>G514+G516</f>
        <v>2500</v>
      </c>
      <c r="H513" s="108"/>
    </row>
    <row r="514" spans="1:8" s="81" customFormat="1">
      <c r="A514" s="79"/>
      <c r="B514" s="1030" t="s">
        <v>17</v>
      </c>
      <c r="C514" s="1023">
        <v>5787995</v>
      </c>
      <c r="D514" s="1024">
        <v>-2500</v>
      </c>
      <c r="E514" s="1030" t="s">
        <v>38</v>
      </c>
      <c r="F514" s="1083">
        <v>0</v>
      </c>
      <c r="G514" s="1024"/>
      <c r="H514" s="108"/>
    </row>
    <row r="515" spans="1:8" s="81" customFormat="1">
      <c r="A515" s="79"/>
      <c r="B515" s="1121"/>
      <c r="C515" s="1122"/>
      <c r="D515" s="1134"/>
      <c r="E515" s="1032" t="s">
        <v>36</v>
      </c>
      <c r="F515" s="1083">
        <v>0</v>
      </c>
      <c r="G515" s="1024"/>
      <c r="H515" s="108"/>
    </row>
    <row r="516" spans="1:8" s="81" customFormat="1">
      <c r="A516" s="79"/>
      <c r="B516" s="1033"/>
      <c r="C516" s="1023"/>
      <c r="D516" s="1020"/>
      <c r="E516" s="1030" t="s">
        <v>15</v>
      </c>
      <c r="F516" s="1083">
        <v>0</v>
      </c>
      <c r="G516" s="1024">
        <v>2500</v>
      </c>
      <c r="H516" s="108"/>
    </row>
    <row r="517" spans="1:8" s="81" customFormat="1">
      <c r="A517" s="79"/>
      <c r="B517" s="1033"/>
      <c r="C517" s="1023"/>
      <c r="D517" s="1020"/>
      <c r="E517" s="1028" t="s">
        <v>3</v>
      </c>
      <c r="F517" s="1083">
        <f>F518</f>
        <v>0</v>
      </c>
      <c r="G517" s="1024"/>
      <c r="H517" s="108"/>
    </row>
    <row r="518" spans="1:8" s="81" customFormat="1" ht="13.8" thickBot="1">
      <c r="A518" s="79"/>
      <c r="B518" s="1037"/>
      <c r="C518" s="1038"/>
      <c r="D518" s="1039"/>
      <c r="E518" s="1040" t="s">
        <v>20</v>
      </c>
      <c r="F518" s="1085">
        <v>0</v>
      </c>
      <c r="G518" s="1042"/>
      <c r="H518" s="108"/>
    </row>
    <row r="519" spans="1:8" s="81" customFormat="1" ht="57.6" customHeight="1" thickBot="1">
      <c r="A519" s="79"/>
      <c r="B519" s="3634" t="s">
        <v>566</v>
      </c>
      <c r="C519" s="3634"/>
      <c r="D519" s="3634"/>
      <c r="E519" s="3634"/>
      <c r="F519" s="3634"/>
      <c r="G519" s="3634"/>
      <c r="H519" s="108"/>
    </row>
    <row r="520" spans="1:8" s="81" customFormat="1">
      <c r="A520" s="79"/>
      <c r="H520" s="108"/>
    </row>
    <row r="521" spans="1:8" s="81" customFormat="1">
      <c r="A521" s="79"/>
      <c r="B521" s="3633" t="s">
        <v>115</v>
      </c>
      <c r="C521" s="3633"/>
      <c r="D521" s="3633"/>
      <c r="H521" s="108"/>
    </row>
    <row r="522" spans="1:8" s="81" customFormat="1" ht="13.8" thickBot="1">
      <c r="A522" s="79"/>
      <c r="H522" s="108"/>
    </row>
    <row r="523" spans="1:8" s="81" customFormat="1" ht="27.6">
      <c r="A523" s="175">
        <f>A457+1</f>
        <v>26</v>
      </c>
      <c r="B523" s="1007" t="s">
        <v>327</v>
      </c>
      <c r="C523" s="1043"/>
      <c r="D523" s="1044"/>
      <c r="E523" s="1007" t="s">
        <v>45</v>
      </c>
      <c r="F523" s="1045"/>
      <c r="G523" s="1046"/>
      <c r="H523" s="79" t="s">
        <v>34</v>
      </c>
    </row>
    <row r="524" spans="1:8" s="81" customFormat="1" ht="13.8">
      <c r="A524" s="79"/>
      <c r="B524" s="1047" t="s">
        <v>116</v>
      </c>
      <c r="C524" s="1048"/>
      <c r="D524" s="1049"/>
      <c r="E524" s="1047" t="s">
        <v>116</v>
      </c>
      <c r="F524" s="1050"/>
      <c r="G524" s="1051"/>
      <c r="H524" s="108"/>
    </row>
    <row r="525" spans="1:8" s="81" customFormat="1">
      <c r="A525" s="79"/>
      <c r="B525" s="1052" t="s">
        <v>117</v>
      </c>
      <c r="C525" s="1053"/>
      <c r="D525" s="1054"/>
      <c r="E525" s="1052" t="s">
        <v>117</v>
      </c>
      <c r="F525" s="1053"/>
      <c r="G525" s="1055"/>
      <c r="H525" s="108"/>
    </row>
    <row r="526" spans="1:8" s="81" customFormat="1">
      <c r="A526" s="79"/>
      <c r="B526" s="1056" t="s">
        <v>118</v>
      </c>
      <c r="C526" s="1057"/>
      <c r="D526" s="1058"/>
      <c r="E526" s="1056" t="s">
        <v>118</v>
      </c>
      <c r="F526" s="1059"/>
      <c r="G526" s="1060"/>
      <c r="H526" s="108"/>
    </row>
    <row r="527" spans="1:8" s="81" customFormat="1">
      <c r="A527" s="79"/>
      <c r="B527" s="1018" t="s">
        <v>4</v>
      </c>
      <c r="C527" s="1061">
        <f>C528</f>
        <v>23785389</v>
      </c>
      <c r="D527" s="1062">
        <f>D528</f>
        <v>-2500</v>
      </c>
      <c r="E527" s="1063" t="s">
        <v>4</v>
      </c>
      <c r="F527" s="1064">
        <v>497564759</v>
      </c>
      <c r="G527" s="1062">
        <f>G528+G529</f>
        <v>2500</v>
      </c>
      <c r="H527" s="108"/>
    </row>
    <row r="528" spans="1:8" s="81" customFormat="1" ht="26.4">
      <c r="A528" s="79"/>
      <c r="B528" s="1022" t="s">
        <v>10</v>
      </c>
      <c r="C528" s="1065">
        <f>C529</f>
        <v>23785389</v>
      </c>
      <c r="D528" s="1066">
        <f>D529</f>
        <v>-2500</v>
      </c>
      <c r="E528" s="1067" t="s">
        <v>37</v>
      </c>
      <c r="F528" s="1068">
        <v>2049631</v>
      </c>
      <c r="G528" s="1066"/>
      <c r="H528" s="108"/>
    </row>
    <row r="529" spans="1:8" s="81" customFormat="1" ht="26.4">
      <c r="A529" s="79"/>
      <c r="B529" s="1026" t="s">
        <v>11</v>
      </c>
      <c r="C529" s="1065">
        <v>23785389</v>
      </c>
      <c r="D529" s="1066">
        <f>-2500</f>
        <v>-2500</v>
      </c>
      <c r="E529" s="1067" t="s">
        <v>10</v>
      </c>
      <c r="F529" s="1068">
        <v>495515128</v>
      </c>
      <c r="G529" s="1066">
        <f>G530</f>
        <v>2500</v>
      </c>
      <c r="H529" s="108"/>
    </row>
    <row r="530" spans="1:8" s="81" customFormat="1" ht="26.4">
      <c r="A530" s="79"/>
      <c r="B530" s="1027" t="s">
        <v>28</v>
      </c>
      <c r="C530" s="1061">
        <f t="shared" ref="C530:D532" si="10">C531</f>
        <v>23785389</v>
      </c>
      <c r="D530" s="1062">
        <f t="shared" si="10"/>
        <v>-2500</v>
      </c>
      <c r="E530" s="1069" t="s">
        <v>11</v>
      </c>
      <c r="F530" s="1068">
        <v>495515128</v>
      </c>
      <c r="G530" s="1066">
        <f>G531</f>
        <v>2500</v>
      </c>
      <c r="H530" s="108"/>
    </row>
    <row r="531" spans="1:8" s="81" customFormat="1">
      <c r="A531" s="79"/>
      <c r="B531" s="1028" t="s">
        <v>2</v>
      </c>
      <c r="C531" s="1065">
        <f t="shared" si="10"/>
        <v>23785389</v>
      </c>
      <c r="D531" s="1066">
        <f t="shared" si="10"/>
        <v>-2500</v>
      </c>
      <c r="E531" s="1063" t="s">
        <v>28</v>
      </c>
      <c r="F531" s="1064">
        <v>490172006</v>
      </c>
      <c r="G531" s="1062">
        <f>G532+G544</f>
        <v>2500</v>
      </c>
      <c r="H531" s="108"/>
    </row>
    <row r="532" spans="1:8" s="81" customFormat="1">
      <c r="A532" s="79"/>
      <c r="B532" s="1029" t="s">
        <v>16</v>
      </c>
      <c r="C532" s="1065">
        <f t="shared" si="10"/>
        <v>23785389</v>
      </c>
      <c r="D532" s="1066">
        <f t="shared" si="10"/>
        <v>-2500</v>
      </c>
      <c r="E532" s="1067" t="s">
        <v>2</v>
      </c>
      <c r="F532" s="1068">
        <v>483142035</v>
      </c>
      <c r="G532" s="1066">
        <f>G533+G537+G538+G541</f>
        <v>2500</v>
      </c>
      <c r="H532" s="108"/>
    </row>
    <row r="533" spans="1:8" s="81" customFormat="1" ht="13.8" thickBot="1">
      <c r="A533" s="79"/>
      <c r="B533" s="1132" t="s">
        <v>17</v>
      </c>
      <c r="C533" s="1133">
        <v>23785389</v>
      </c>
      <c r="D533" s="1126">
        <f>-2500</f>
        <v>-2500</v>
      </c>
      <c r="E533" s="1069" t="s">
        <v>12</v>
      </c>
      <c r="F533" s="1068">
        <v>73321923</v>
      </c>
      <c r="G533" s="1066">
        <f>G534+G536</f>
        <v>2500</v>
      </c>
      <c r="H533" s="108"/>
    </row>
    <row r="534" spans="1:8" s="81" customFormat="1">
      <c r="A534" s="79"/>
      <c r="B534" s="1130"/>
      <c r="C534" s="1130"/>
      <c r="D534" s="1130"/>
      <c r="E534" s="1073" t="s">
        <v>38</v>
      </c>
      <c r="F534" s="1068">
        <v>48885115</v>
      </c>
      <c r="G534" s="1024"/>
      <c r="H534" s="108"/>
    </row>
    <row r="535" spans="1:8" s="81" customFormat="1">
      <c r="A535" s="79"/>
      <c r="B535" s="1130"/>
      <c r="C535" s="1130"/>
      <c r="D535" s="1130"/>
      <c r="E535" s="1074" t="s">
        <v>36</v>
      </c>
      <c r="F535" s="1068">
        <v>38526343</v>
      </c>
      <c r="G535" s="1024"/>
      <c r="H535" s="108"/>
    </row>
    <row r="536" spans="1:8" s="81" customFormat="1">
      <c r="A536" s="79"/>
      <c r="B536" s="1130"/>
      <c r="C536" s="1130"/>
      <c r="D536" s="1130"/>
      <c r="E536" s="1073" t="s">
        <v>15</v>
      </c>
      <c r="F536" s="1068">
        <v>24436808</v>
      </c>
      <c r="G536" s="1024">
        <v>2500</v>
      </c>
      <c r="H536" s="108"/>
    </row>
    <row r="537" spans="1:8" s="81" customFormat="1" ht="15.6">
      <c r="A537" s="79"/>
      <c r="B537" s="1130"/>
      <c r="C537" s="1130"/>
      <c r="D537" s="1130"/>
      <c r="E537" s="1069" t="s">
        <v>330</v>
      </c>
      <c r="F537" s="1068">
        <v>250700000</v>
      </c>
      <c r="G537" s="1072"/>
      <c r="H537" s="108"/>
    </row>
    <row r="538" spans="1:8" s="81" customFormat="1" ht="15.6">
      <c r="A538" s="79"/>
      <c r="B538" s="1130"/>
      <c r="C538" s="1130"/>
      <c r="D538" s="1130"/>
      <c r="E538" s="1069" t="s">
        <v>16</v>
      </c>
      <c r="F538" s="1068">
        <v>320000</v>
      </c>
      <c r="G538" s="1072"/>
      <c r="H538" s="108"/>
    </row>
    <row r="539" spans="1:8" s="81" customFormat="1" ht="15.6">
      <c r="A539" s="79"/>
      <c r="B539" s="1130"/>
      <c r="C539" s="1130"/>
      <c r="D539" s="1130"/>
      <c r="E539" s="1073" t="s">
        <v>17</v>
      </c>
      <c r="F539" s="1068">
        <v>25000</v>
      </c>
      <c r="G539" s="1072"/>
      <c r="H539" s="108"/>
    </row>
    <row r="540" spans="1:8" s="81" customFormat="1" ht="15.6">
      <c r="A540" s="79"/>
      <c r="B540" s="1130"/>
      <c r="C540" s="1130"/>
      <c r="D540" s="1130"/>
      <c r="E540" s="1073" t="s">
        <v>162</v>
      </c>
      <c r="F540" s="1068">
        <v>295000</v>
      </c>
      <c r="G540" s="1072"/>
      <c r="H540" s="108"/>
    </row>
    <row r="541" spans="1:8" s="81" customFormat="1" ht="26.4">
      <c r="A541" s="79"/>
      <c r="B541" s="1130"/>
      <c r="C541" s="1130"/>
      <c r="D541" s="1130"/>
      <c r="E541" s="1069" t="s">
        <v>54</v>
      </c>
      <c r="F541" s="1068">
        <v>158800112</v>
      </c>
      <c r="G541" s="1072"/>
      <c r="H541" s="108"/>
    </row>
    <row r="542" spans="1:8" s="81" customFormat="1" ht="15.6">
      <c r="A542" s="79"/>
      <c r="B542" s="1130"/>
      <c r="C542" s="1130"/>
      <c r="D542" s="1130"/>
      <c r="E542" s="1073" t="s">
        <v>331</v>
      </c>
      <c r="F542" s="1068">
        <v>158700000</v>
      </c>
      <c r="G542" s="1072"/>
      <c r="H542" s="108"/>
    </row>
    <row r="543" spans="1:8" s="81" customFormat="1" ht="15.6">
      <c r="A543" s="79"/>
      <c r="B543" s="1130"/>
      <c r="C543" s="1130"/>
      <c r="D543" s="1130"/>
      <c r="E543" s="1073" t="s">
        <v>39</v>
      </c>
      <c r="F543" s="1068">
        <v>100112</v>
      </c>
      <c r="G543" s="1072"/>
      <c r="H543" s="108"/>
    </row>
    <row r="544" spans="1:8" s="81" customFormat="1" ht="15.6">
      <c r="A544" s="79"/>
      <c r="B544" s="1130"/>
      <c r="C544" s="1130"/>
      <c r="D544" s="1130"/>
      <c r="E544" s="1067" t="s">
        <v>3</v>
      </c>
      <c r="F544" s="1068">
        <v>7029971</v>
      </c>
      <c r="G544" s="1072"/>
      <c r="H544" s="108"/>
    </row>
    <row r="545" spans="1:8" s="81" customFormat="1" ht="15.6">
      <c r="A545" s="79"/>
      <c r="B545" s="1130"/>
      <c r="C545" s="1130"/>
      <c r="D545" s="1130"/>
      <c r="E545" s="1069" t="s">
        <v>20</v>
      </c>
      <c r="F545" s="1068">
        <v>7029971</v>
      </c>
      <c r="G545" s="1072"/>
      <c r="H545" s="108"/>
    </row>
    <row r="546" spans="1:8" s="81" customFormat="1" ht="15.6">
      <c r="A546" s="79"/>
      <c r="B546" s="1130"/>
      <c r="C546" s="1130"/>
      <c r="D546" s="1130"/>
      <c r="E546" s="1075" t="s">
        <v>68</v>
      </c>
      <c r="F546" s="1068">
        <v>7392753</v>
      </c>
      <c r="G546" s="1072"/>
      <c r="H546" s="108"/>
    </row>
    <row r="547" spans="1:8" s="81" customFormat="1" ht="15.6">
      <c r="A547" s="79"/>
      <c r="B547" s="1130"/>
      <c r="C547" s="1130"/>
      <c r="D547" s="1130"/>
      <c r="E547" s="1076" t="s">
        <v>23</v>
      </c>
      <c r="F547" s="1068">
        <v>-7392753</v>
      </c>
      <c r="G547" s="1072"/>
      <c r="H547" s="108"/>
    </row>
    <row r="548" spans="1:8" s="81" customFormat="1" ht="15.6">
      <c r="A548" s="79"/>
      <c r="B548" s="1130"/>
      <c r="C548" s="1130"/>
      <c r="D548" s="1130"/>
      <c r="E548" s="1067" t="s">
        <v>332</v>
      </c>
      <c r="F548" s="1068">
        <v>-208000000</v>
      </c>
      <c r="G548" s="1072"/>
      <c r="H548" s="108"/>
    </row>
    <row r="549" spans="1:8" s="81" customFormat="1" ht="15.6">
      <c r="A549" s="79"/>
      <c r="B549" s="1130"/>
      <c r="C549" s="1130"/>
      <c r="D549" s="1130"/>
      <c r="E549" s="1067" t="s">
        <v>24</v>
      </c>
      <c r="F549" s="1068">
        <v>208000000</v>
      </c>
      <c r="G549" s="1072"/>
      <c r="H549" s="108"/>
    </row>
    <row r="550" spans="1:8" s="81" customFormat="1" ht="26.4">
      <c r="A550" s="79"/>
      <c r="B550" s="1130"/>
      <c r="C550" s="1130"/>
      <c r="D550" s="1130"/>
      <c r="E550" s="1069" t="s">
        <v>333</v>
      </c>
      <c r="F550" s="1068">
        <v>208000000</v>
      </c>
      <c r="G550" s="1072"/>
      <c r="H550" s="108"/>
    </row>
    <row r="551" spans="1:8" s="81" customFormat="1" ht="16.2" thickBot="1">
      <c r="A551" s="79"/>
      <c r="B551" s="1130"/>
      <c r="C551" s="1130"/>
      <c r="D551" s="1130"/>
      <c r="E551" s="1080" t="s">
        <v>334</v>
      </c>
      <c r="F551" s="1081">
        <v>-7392753</v>
      </c>
      <c r="G551" s="1079"/>
      <c r="H551" s="108"/>
    </row>
    <row r="552" spans="1:8" s="81" customFormat="1" ht="95.4" customHeight="1" thickBot="1">
      <c r="A552" s="79"/>
      <c r="B552" s="1130"/>
      <c r="C552" s="1130"/>
      <c r="D552" s="1130"/>
      <c r="E552" s="3634" t="s">
        <v>566</v>
      </c>
      <c r="F552" s="3634"/>
      <c r="G552" s="3634"/>
      <c r="H552" s="108"/>
    </row>
    <row r="553" spans="1:8" s="81" customFormat="1">
      <c r="A553" s="79"/>
      <c r="H553" s="108"/>
    </row>
    <row r="554" spans="1:8" s="81" customFormat="1">
      <c r="A554" s="79"/>
      <c r="B554" s="3633" t="s">
        <v>113</v>
      </c>
      <c r="C554" s="3633"/>
      <c r="H554" s="108"/>
    </row>
    <row r="555" spans="1:8" s="81" customFormat="1" ht="13.8" thickBot="1">
      <c r="A555" s="79"/>
      <c r="H555" s="108"/>
    </row>
    <row r="556" spans="1:8" s="81" customFormat="1" ht="13.8">
      <c r="A556" s="2888">
        <f>A490+1</f>
        <v>27</v>
      </c>
      <c r="B556" s="1007" t="s">
        <v>45</v>
      </c>
      <c r="C556" s="1008"/>
      <c r="D556" s="1009"/>
      <c r="E556" s="268"/>
      <c r="F556" s="269"/>
      <c r="G556" s="270"/>
      <c r="H556" s="79" t="s">
        <v>34</v>
      </c>
    </row>
    <row r="557" spans="1:8" s="81" customFormat="1">
      <c r="A557" s="79"/>
      <c r="B557" s="1012" t="s">
        <v>22</v>
      </c>
      <c r="C557" s="1013"/>
      <c r="D557" s="1014"/>
      <c r="E557" s="113" t="s">
        <v>70</v>
      </c>
      <c r="F557" s="99"/>
      <c r="G557" s="143"/>
      <c r="H557" s="108"/>
    </row>
    <row r="558" spans="1:8" s="81" customFormat="1" ht="26.4">
      <c r="A558" s="79"/>
      <c r="B558" s="1015" t="s">
        <v>92</v>
      </c>
      <c r="C558" s="1016"/>
      <c r="D558" s="1017"/>
      <c r="E558" s="322" t="s">
        <v>52</v>
      </c>
      <c r="F558" s="573">
        <v>-134838215</v>
      </c>
      <c r="G558" s="568">
        <f>-D562</f>
        <v>2732789</v>
      </c>
      <c r="H558" s="108"/>
    </row>
    <row r="559" spans="1:8" s="81" customFormat="1">
      <c r="A559" s="79"/>
      <c r="B559" s="1018" t="s">
        <v>4</v>
      </c>
      <c r="C559" s="1019">
        <f>C560</f>
        <v>3907480</v>
      </c>
      <c r="D559" s="1020"/>
      <c r="E559" s="1121"/>
      <c r="F559" s="1122"/>
      <c r="G559" s="1134"/>
      <c r="H559" s="108"/>
    </row>
    <row r="560" spans="1:8" s="81" customFormat="1">
      <c r="A560" s="79"/>
      <c r="B560" s="1022" t="s">
        <v>10</v>
      </c>
      <c r="C560" s="1088">
        <f>C561</f>
        <v>3907480</v>
      </c>
      <c r="D560" s="1020"/>
      <c r="E560" s="1121"/>
      <c r="F560" s="1122"/>
      <c r="G560" s="1134"/>
      <c r="H560" s="108"/>
    </row>
    <row r="561" spans="1:8" s="81" customFormat="1" ht="26.4">
      <c r="A561" s="79"/>
      <c r="B561" s="1026" t="s">
        <v>11</v>
      </c>
      <c r="C561" s="1023">
        <v>3907480</v>
      </c>
      <c r="D561" s="1020"/>
      <c r="E561" s="1121"/>
      <c r="F561" s="1122"/>
      <c r="G561" s="1134"/>
      <c r="H561" s="108"/>
    </row>
    <row r="562" spans="1:8" s="81" customFormat="1">
      <c r="A562" s="79"/>
      <c r="B562" s="1027" t="s">
        <v>28</v>
      </c>
      <c r="C562" s="1019">
        <f>C563</f>
        <v>3907480</v>
      </c>
      <c r="D562" s="1020">
        <f>D563</f>
        <v>-2732789</v>
      </c>
      <c r="E562" s="1121"/>
      <c r="F562" s="1122"/>
      <c r="G562" s="1134"/>
      <c r="H562" s="108"/>
    </row>
    <row r="563" spans="1:8" s="81" customFormat="1">
      <c r="A563" s="79"/>
      <c r="B563" s="1028" t="s">
        <v>3</v>
      </c>
      <c r="C563" s="1023">
        <f>C564</f>
        <v>3907480</v>
      </c>
      <c r="D563" s="1024">
        <f>D564</f>
        <v>-2732789</v>
      </c>
      <c r="E563" s="1121"/>
      <c r="F563" s="1122"/>
      <c r="G563" s="1134"/>
      <c r="H563" s="108"/>
    </row>
    <row r="564" spans="1:8" s="81" customFormat="1">
      <c r="A564" s="79"/>
      <c r="B564" s="1029" t="s">
        <v>20</v>
      </c>
      <c r="C564" s="1023">
        <v>3907480</v>
      </c>
      <c r="D564" s="1024">
        <v>-2732789</v>
      </c>
      <c r="E564" s="1121"/>
      <c r="F564" s="1122"/>
      <c r="G564" s="1134"/>
      <c r="H564" s="108"/>
    </row>
    <row r="565" spans="1:8" s="81" customFormat="1">
      <c r="A565" s="79"/>
      <c r="B565" s="1027" t="s">
        <v>68</v>
      </c>
      <c r="C565" s="1023"/>
      <c r="D565" s="1020">
        <v>2732789</v>
      </c>
      <c r="E565" s="1121"/>
      <c r="F565" s="1122"/>
      <c r="G565" s="1134"/>
      <c r="H565" s="108"/>
    </row>
    <row r="566" spans="1:8" s="81" customFormat="1">
      <c r="A566" s="79"/>
      <c r="B566" s="1027" t="s">
        <v>23</v>
      </c>
      <c r="C566" s="1023"/>
      <c r="D566" s="1020">
        <f>-D565</f>
        <v>-2732789</v>
      </c>
      <c r="E566" s="1121"/>
      <c r="F566" s="1122"/>
      <c r="G566" s="1134"/>
      <c r="H566" s="108"/>
    </row>
    <row r="567" spans="1:8" s="81" customFormat="1">
      <c r="A567" s="79"/>
      <c r="B567" s="1028" t="s">
        <v>334</v>
      </c>
      <c r="C567" s="1023"/>
      <c r="D567" s="1024">
        <f>D566</f>
        <v>-2732789</v>
      </c>
      <c r="E567" s="1121"/>
      <c r="F567" s="1122"/>
      <c r="G567" s="1134"/>
      <c r="H567" s="108"/>
    </row>
    <row r="568" spans="1:8" s="81" customFormat="1">
      <c r="A568" s="79"/>
      <c r="B568" s="1012" t="s">
        <v>59</v>
      </c>
      <c r="C568" s="1013"/>
      <c r="D568" s="1014"/>
      <c r="E568" s="1121"/>
      <c r="F568" s="1122"/>
      <c r="G568" s="1134"/>
      <c r="H568" s="108"/>
    </row>
    <row r="569" spans="1:8" s="81" customFormat="1">
      <c r="A569" s="79"/>
      <c r="B569" s="1034" t="s">
        <v>329</v>
      </c>
      <c r="C569" s="1013"/>
      <c r="D569" s="1014"/>
      <c r="E569" s="1121"/>
      <c r="F569" s="1122"/>
      <c r="G569" s="1134"/>
      <c r="H569" s="108"/>
    </row>
    <row r="570" spans="1:8" s="81" customFormat="1" ht="39.6">
      <c r="A570" s="79"/>
      <c r="B570" s="1107" t="s">
        <v>343</v>
      </c>
      <c r="C570" s="1013"/>
      <c r="D570" s="1014"/>
      <c r="E570" s="1121"/>
      <c r="F570" s="1122"/>
      <c r="G570" s="1134"/>
      <c r="H570" s="108"/>
    </row>
    <row r="571" spans="1:8" s="81" customFormat="1">
      <c r="A571" s="79"/>
      <c r="B571" s="1034" t="s">
        <v>118</v>
      </c>
      <c r="C571" s="1013"/>
      <c r="D571" s="1014"/>
      <c r="E571" s="1121"/>
      <c r="F571" s="1122"/>
      <c r="G571" s="1134"/>
      <c r="H571" s="108"/>
    </row>
    <row r="572" spans="1:8" s="81" customFormat="1">
      <c r="A572" s="79"/>
      <c r="B572" s="1018" t="s">
        <v>4</v>
      </c>
      <c r="C572" s="1019">
        <f>C573</f>
        <v>2732789</v>
      </c>
      <c r="D572" s="1020"/>
      <c r="E572" s="1121"/>
      <c r="F572" s="1122"/>
      <c r="G572" s="1134"/>
      <c r="H572" s="108"/>
    </row>
    <row r="573" spans="1:8" s="81" customFormat="1">
      <c r="A573" s="79"/>
      <c r="B573" s="1022" t="s">
        <v>10</v>
      </c>
      <c r="C573" s="1088">
        <f>C574</f>
        <v>2732789</v>
      </c>
      <c r="D573" s="1020"/>
      <c r="E573" s="1121"/>
      <c r="F573" s="1122"/>
      <c r="G573" s="1134"/>
      <c r="H573" s="108"/>
    </row>
    <row r="574" spans="1:8" s="81" customFormat="1" ht="26.4">
      <c r="A574" s="79"/>
      <c r="B574" s="1026" t="s">
        <v>11</v>
      </c>
      <c r="C574" s="1023">
        <f>C575</f>
        <v>2732789</v>
      </c>
      <c r="D574" s="1020"/>
      <c r="E574" s="1121"/>
      <c r="F574" s="1122"/>
      <c r="G574" s="1134"/>
      <c r="H574" s="108"/>
    </row>
    <row r="575" spans="1:8" s="81" customFormat="1">
      <c r="A575" s="79"/>
      <c r="B575" s="1027" t="s">
        <v>28</v>
      </c>
      <c r="C575" s="1019">
        <f>C576</f>
        <v>2732789</v>
      </c>
      <c r="D575" s="1020">
        <f>D576</f>
        <v>-2732789</v>
      </c>
      <c r="E575" s="1121"/>
      <c r="F575" s="1122"/>
      <c r="G575" s="1134"/>
      <c r="H575" s="108"/>
    </row>
    <row r="576" spans="1:8" s="81" customFormat="1">
      <c r="A576" s="79"/>
      <c r="B576" s="1028" t="s">
        <v>3</v>
      </c>
      <c r="C576" s="1023">
        <f>C577</f>
        <v>2732789</v>
      </c>
      <c r="D576" s="1024">
        <f>D577</f>
        <v>-2732789</v>
      </c>
      <c r="E576" s="1121"/>
      <c r="F576" s="1122"/>
      <c r="G576" s="1134"/>
      <c r="H576" s="108"/>
    </row>
    <row r="577" spans="1:8" s="81" customFormat="1">
      <c r="A577" s="79"/>
      <c r="B577" s="1029" t="s">
        <v>20</v>
      </c>
      <c r="C577" s="1023">
        <v>2732789</v>
      </c>
      <c r="D577" s="1024">
        <v>-2732789</v>
      </c>
      <c r="E577" s="1121"/>
      <c r="F577" s="1122"/>
      <c r="G577" s="1134"/>
      <c r="H577" s="108"/>
    </row>
    <row r="578" spans="1:8" s="81" customFormat="1">
      <c r="A578" s="79"/>
      <c r="B578" s="1027" t="s">
        <v>68</v>
      </c>
      <c r="C578" s="1023"/>
      <c r="D578" s="1020">
        <f>D572-D575</f>
        <v>2732789</v>
      </c>
      <c r="E578" s="1121"/>
      <c r="F578" s="1122"/>
      <c r="G578" s="1134"/>
      <c r="H578" s="108"/>
    </row>
    <row r="579" spans="1:8" s="81" customFormat="1">
      <c r="A579" s="79"/>
      <c r="B579" s="1027" t="s">
        <v>23</v>
      </c>
      <c r="C579" s="1023"/>
      <c r="D579" s="1020">
        <f>-D578</f>
        <v>-2732789</v>
      </c>
      <c r="E579" s="1121"/>
      <c r="F579" s="1122"/>
      <c r="G579" s="1134"/>
      <c r="H579" s="108"/>
    </row>
    <row r="580" spans="1:8" s="81" customFormat="1">
      <c r="A580" s="79"/>
      <c r="B580" s="1028" t="s">
        <v>334</v>
      </c>
      <c r="C580" s="1023"/>
      <c r="D580" s="1024">
        <f>D579</f>
        <v>-2732789</v>
      </c>
      <c r="E580" s="1121"/>
      <c r="F580" s="1122"/>
      <c r="G580" s="1134"/>
      <c r="H580" s="108"/>
    </row>
    <row r="581" spans="1:8" s="81" customFormat="1">
      <c r="A581" s="79"/>
      <c r="B581" s="1034" t="s">
        <v>125</v>
      </c>
      <c r="C581" s="1013"/>
      <c r="D581" s="1014"/>
      <c r="E581" s="1121"/>
      <c r="F581" s="1122"/>
      <c r="G581" s="1134"/>
      <c r="H581" s="108"/>
    </row>
    <row r="582" spans="1:8" s="81" customFormat="1">
      <c r="A582" s="79"/>
      <c r="B582" s="1018" t="s">
        <v>4</v>
      </c>
      <c r="C582" s="1019">
        <f>C583</f>
        <v>8777914</v>
      </c>
      <c r="D582" s="1020"/>
      <c r="E582" s="1121"/>
      <c r="F582" s="1122"/>
      <c r="G582" s="1134"/>
      <c r="H582" s="108"/>
    </row>
    <row r="583" spans="1:8" s="81" customFormat="1">
      <c r="A583" s="79"/>
      <c r="B583" s="1022" t="s">
        <v>10</v>
      </c>
      <c r="C583" s="1088">
        <f>C584</f>
        <v>8777914</v>
      </c>
      <c r="D583" s="1020"/>
      <c r="E583" s="1121"/>
      <c r="F583" s="1122"/>
      <c r="G583" s="1134"/>
      <c r="H583" s="108"/>
    </row>
    <row r="584" spans="1:8" s="81" customFormat="1" ht="26.4">
      <c r="A584" s="79"/>
      <c r="B584" s="1026" t="s">
        <v>11</v>
      </c>
      <c r="C584" s="1023">
        <f>C585</f>
        <v>8777914</v>
      </c>
      <c r="D584" s="1020"/>
      <c r="E584" s="1121"/>
      <c r="F584" s="1122"/>
      <c r="G584" s="1134"/>
      <c r="H584" s="108"/>
    </row>
    <row r="585" spans="1:8" s="81" customFormat="1">
      <c r="A585" s="79"/>
      <c r="B585" s="1027" t="s">
        <v>28</v>
      </c>
      <c r="C585" s="1019">
        <f>C586</f>
        <v>8777914</v>
      </c>
      <c r="D585" s="1020">
        <f>D586</f>
        <v>-8777914</v>
      </c>
      <c r="E585" s="1121"/>
      <c r="F585" s="1122"/>
      <c r="G585" s="1134"/>
      <c r="H585" s="108"/>
    </row>
    <row r="586" spans="1:8" s="81" customFormat="1">
      <c r="A586" s="79"/>
      <c r="B586" s="1028" t="s">
        <v>3</v>
      </c>
      <c r="C586" s="1023">
        <f>C587</f>
        <v>8777914</v>
      </c>
      <c r="D586" s="1024">
        <f>D587</f>
        <v>-8777914</v>
      </c>
      <c r="E586" s="1121"/>
      <c r="F586" s="1122"/>
      <c r="G586" s="1134"/>
      <c r="H586" s="108"/>
    </row>
    <row r="587" spans="1:8" s="81" customFormat="1">
      <c r="A587" s="79"/>
      <c r="B587" s="1029" t="s">
        <v>20</v>
      </c>
      <c r="C587" s="1023">
        <f>-D585</f>
        <v>8777914</v>
      </c>
      <c r="D587" s="1024">
        <v>-8777914</v>
      </c>
      <c r="E587" s="1121"/>
      <c r="F587" s="1122"/>
      <c r="G587" s="1134"/>
      <c r="H587" s="108"/>
    </row>
    <row r="588" spans="1:8" s="81" customFormat="1">
      <c r="A588" s="79"/>
      <c r="B588" s="1027" t="s">
        <v>68</v>
      </c>
      <c r="C588" s="1023"/>
      <c r="D588" s="1020">
        <f>D582-D585</f>
        <v>8777914</v>
      </c>
      <c r="E588" s="1121"/>
      <c r="F588" s="1122"/>
      <c r="G588" s="1134"/>
      <c r="H588" s="108"/>
    </row>
    <row r="589" spans="1:8" s="81" customFormat="1">
      <c r="A589" s="79"/>
      <c r="B589" s="1027" t="s">
        <v>23</v>
      </c>
      <c r="C589" s="1023"/>
      <c r="D589" s="1020">
        <f>-D588</f>
        <v>-8777914</v>
      </c>
      <c r="E589" s="1121"/>
      <c r="F589" s="1122"/>
      <c r="G589" s="1134"/>
      <c r="H589" s="108"/>
    </row>
    <row r="590" spans="1:8" s="81" customFormat="1">
      <c r="A590" s="79"/>
      <c r="B590" s="1028" t="s">
        <v>334</v>
      </c>
      <c r="C590" s="1023"/>
      <c r="D590" s="1024">
        <f>D589</f>
        <v>-8777914</v>
      </c>
      <c r="E590" s="1121"/>
      <c r="F590" s="1122"/>
      <c r="G590" s="1134"/>
      <c r="H590" s="108"/>
    </row>
    <row r="591" spans="1:8" s="81" customFormat="1">
      <c r="A591" s="79"/>
      <c r="B591" s="1034" t="s">
        <v>126</v>
      </c>
      <c r="C591" s="1013"/>
      <c r="D591" s="1014"/>
      <c r="E591" s="1121"/>
      <c r="F591" s="1122"/>
      <c r="G591" s="1134"/>
      <c r="H591" s="108"/>
    </row>
    <row r="592" spans="1:8" s="81" customFormat="1">
      <c r="A592" s="79"/>
      <c r="B592" s="1018" t="s">
        <v>4</v>
      </c>
      <c r="C592" s="1019">
        <f>C593</f>
        <v>6583436</v>
      </c>
      <c r="D592" s="1020"/>
      <c r="E592" s="1121"/>
      <c r="F592" s="1122"/>
      <c r="G592" s="1134"/>
      <c r="H592" s="108"/>
    </row>
    <row r="593" spans="1:8" s="81" customFormat="1">
      <c r="A593" s="79"/>
      <c r="B593" s="1022" t="s">
        <v>10</v>
      </c>
      <c r="C593" s="1088">
        <f>C594</f>
        <v>6583436</v>
      </c>
      <c r="D593" s="1020"/>
      <c r="E593" s="1121"/>
      <c r="F593" s="1122"/>
      <c r="G593" s="1134"/>
      <c r="H593" s="108"/>
    </row>
    <row r="594" spans="1:8" s="81" customFormat="1" ht="26.4">
      <c r="A594" s="79"/>
      <c r="B594" s="1026" t="s">
        <v>11</v>
      </c>
      <c r="C594" s="1023">
        <f>C595</f>
        <v>6583436</v>
      </c>
      <c r="D594" s="1020"/>
      <c r="E594" s="1121"/>
      <c r="F594" s="1122"/>
      <c r="G594" s="1134"/>
      <c r="H594" s="108"/>
    </row>
    <row r="595" spans="1:8" s="81" customFormat="1">
      <c r="A595" s="79"/>
      <c r="B595" s="1027" t="s">
        <v>28</v>
      </c>
      <c r="C595" s="1019">
        <f>C596</f>
        <v>6583436</v>
      </c>
      <c r="D595" s="1020">
        <f>D596</f>
        <v>-6583436</v>
      </c>
      <c r="E595" s="1121"/>
      <c r="F595" s="1122"/>
      <c r="G595" s="1134"/>
      <c r="H595" s="108"/>
    </row>
    <row r="596" spans="1:8" s="81" customFormat="1">
      <c r="A596" s="79"/>
      <c r="B596" s="1028" t="s">
        <v>3</v>
      </c>
      <c r="C596" s="1023">
        <f>C597</f>
        <v>6583436</v>
      </c>
      <c r="D596" s="1024">
        <f>D597</f>
        <v>-6583436</v>
      </c>
      <c r="E596" s="1121"/>
      <c r="F596" s="1122"/>
      <c r="G596" s="1134"/>
      <c r="H596" s="108"/>
    </row>
    <row r="597" spans="1:8" s="81" customFormat="1">
      <c r="A597" s="79"/>
      <c r="B597" s="1029" t="s">
        <v>20</v>
      </c>
      <c r="C597" s="1023">
        <f>-D595</f>
        <v>6583436</v>
      </c>
      <c r="D597" s="1024">
        <v>-6583436</v>
      </c>
      <c r="E597" s="1121"/>
      <c r="F597" s="1122"/>
      <c r="G597" s="1134"/>
      <c r="H597" s="108"/>
    </row>
    <row r="598" spans="1:8" s="81" customFormat="1">
      <c r="A598" s="79"/>
      <c r="B598" s="1027" t="s">
        <v>68</v>
      </c>
      <c r="C598" s="1023"/>
      <c r="D598" s="1020">
        <f>D592-D595</f>
        <v>6583436</v>
      </c>
      <c r="E598" s="1121"/>
      <c r="F598" s="1122"/>
      <c r="G598" s="1134"/>
      <c r="H598" s="108"/>
    </row>
    <row r="599" spans="1:8" s="81" customFormat="1">
      <c r="A599" s="79"/>
      <c r="B599" s="1027" t="s">
        <v>23</v>
      </c>
      <c r="C599" s="1023"/>
      <c r="D599" s="1020">
        <f>-D598</f>
        <v>-6583436</v>
      </c>
      <c r="E599" s="1121"/>
      <c r="F599" s="1122"/>
      <c r="G599" s="1134"/>
      <c r="H599" s="108"/>
    </row>
    <row r="600" spans="1:8" s="81" customFormat="1" ht="13.8" thickBot="1">
      <c r="A600" s="79"/>
      <c r="B600" s="1084" t="s">
        <v>334</v>
      </c>
      <c r="C600" s="1038"/>
      <c r="D600" s="1042">
        <f>D599</f>
        <v>-6583436</v>
      </c>
      <c r="E600" s="1124"/>
      <c r="F600" s="1125"/>
      <c r="G600" s="1658"/>
      <c r="H600" s="108"/>
    </row>
    <row r="601" spans="1:8" s="81" customFormat="1" ht="56.4" customHeight="1" thickBot="1">
      <c r="A601" s="79"/>
      <c r="B601" s="3638" t="s">
        <v>567</v>
      </c>
      <c r="C601" s="3639"/>
      <c r="D601" s="3639"/>
      <c r="E601" s="3639"/>
      <c r="F601" s="3639"/>
      <c r="G601" s="3640"/>
      <c r="H601" s="108"/>
    </row>
    <row r="602" spans="1:8" s="81" customFormat="1">
      <c r="A602" s="79"/>
      <c r="B602" s="106"/>
      <c r="C602" s="1135"/>
      <c r="D602" s="1135"/>
      <c r="H602" s="108"/>
    </row>
    <row r="603" spans="1:8" s="81" customFormat="1">
      <c r="A603" s="79"/>
      <c r="B603" s="3633" t="s">
        <v>115</v>
      </c>
      <c r="C603" s="3633"/>
      <c r="D603" s="3633"/>
      <c r="H603" s="108"/>
    </row>
    <row r="604" spans="1:8" s="81" customFormat="1" ht="13.8" thickBot="1">
      <c r="A604" s="79"/>
      <c r="B604" s="106"/>
      <c r="C604" s="1135"/>
      <c r="D604" s="1135"/>
      <c r="H604" s="108"/>
    </row>
    <row r="605" spans="1:8" s="81" customFormat="1" ht="13.8">
      <c r="A605" s="175">
        <f>A523+1</f>
        <v>27</v>
      </c>
      <c r="B605" s="1007" t="s">
        <v>45</v>
      </c>
      <c r="C605" s="1045"/>
      <c r="D605" s="1046"/>
      <c r="E605" s="268"/>
      <c r="F605" s="269"/>
      <c r="G605" s="270"/>
      <c r="H605" s="79" t="s">
        <v>34</v>
      </c>
    </row>
    <row r="606" spans="1:8" s="81" customFormat="1">
      <c r="A606" s="79"/>
      <c r="B606" s="1047" t="s">
        <v>116</v>
      </c>
      <c r="C606" s="1050"/>
      <c r="D606" s="1051"/>
      <c r="E606" s="113" t="s">
        <v>70</v>
      </c>
      <c r="F606" s="99"/>
      <c r="G606" s="143"/>
      <c r="H606" s="108"/>
    </row>
    <row r="607" spans="1:8" s="81" customFormat="1">
      <c r="A607" s="79"/>
      <c r="B607" s="1664" t="s">
        <v>117</v>
      </c>
      <c r="C607" s="1665"/>
      <c r="D607" s="1666"/>
      <c r="E607" s="322" t="s">
        <v>52</v>
      </c>
      <c r="F607" s="573">
        <v>-134838215</v>
      </c>
      <c r="G607" s="568">
        <f>-D613</f>
        <v>2732789</v>
      </c>
      <c r="H607" s="108"/>
    </row>
    <row r="608" spans="1:8" s="81" customFormat="1">
      <c r="A608" s="79"/>
      <c r="B608" s="1056" t="s">
        <v>118</v>
      </c>
      <c r="C608" s="1059"/>
      <c r="D608" s="1060"/>
      <c r="E608" s="1121"/>
      <c r="F608" s="1122"/>
      <c r="G608" s="1134"/>
      <c r="H608" s="108"/>
    </row>
    <row r="609" spans="1:8" s="81" customFormat="1">
      <c r="A609" s="79"/>
      <c r="B609" s="1063" t="s">
        <v>4</v>
      </c>
      <c r="C609" s="1064">
        <v>497564759</v>
      </c>
      <c r="D609" s="1062">
        <f>D610+D611</f>
        <v>0</v>
      </c>
      <c r="E609" s="1121"/>
      <c r="F609" s="1122"/>
      <c r="G609" s="1134"/>
      <c r="H609" s="108"/>
    </row>
    <row r="610" spans="1:8" s="81" customFormat="1" ht="26.4">
      <c r="A610" s="79"/>
      <c r="B610" s="1067" t="s">
        <v>37</v>
      </c>
      <c r="C610" s="1068">
        <v>2049631</v>
      </c>
      <c r="D610" s="1066"/>
      <c r="E610" s="1121"/>
      <c r="F610" s="1122"/>
      <c r="G610" s="1134"/>
      <c r="H610" s="108"/>
    </row>
    <row r="611" spans="1:8" s="81" customFormat="1">
      <c r="A611" s="79"/>
      <c r="B611" s="1067" t="s">
        <v>10</v>
      </c>
      <c r="C611" s="1068">
        <v>495515128</v>
      </c>
      <c r="D611" s="1066">
        <f>D612</f>
        <v>0</v>
      </c>
      <c r="E611" s="1121"/>
      <c r="F611" s="1122"/>
      <c r="G611" s="1134"/>
      <c r="H611" s="108"/>
    </row>
    <row r="612" spans="1:8" s="81" customFormat="1" ht="26.4">
      <c r="A612" s="79"/>
      <c r="B612" s="1069" t="s">
        <v>11</v>
      </c>
      <c r="C612" s="1068">
        <v>495515128</v>
      </c>
      <c r="D612" s="1066"/>
      <c r="E612" s="1121"/>
      <c r="F612" s="1122"/>
      <c r="G612" s="1134"/>
      <c r="H612" s="108"/>
    </row>
    <row r="613" spans="1:8" s="81" customFormat="1">
      <c r="A613" s="79"/>
      <c r="B613" s="1063" t="s">
        <v>28</v>
      </c>
      <c r="C613" s="1064">
        <v>490172006</v>
      </c>
      <c r="D613" s="1062">
        <f>D614+D626</f>
        <v>-2732789</v>
      </c>
      <c r="E613" s="1121"/>
      <c r="F613" s="1122"/>
      <c r="G613" s="1134"/>
      <c r="H613" s="108"/>
    </row>
    <row r="614" spans="1:8" s="81" customFormat="1">
      <c r="A614" s="79"/>
      <c r="B614" s="1067" t="s">
        <v>2</v>
      </c>
      <c r="C614" s="1068">
        <v>483142035</v>
      </c>
      <c r="D614" s="1066">
        <f>D615+D619+D620+D623</f>
        <v>0</v>
      </c>
      <c r="E614" s="1121"/>
      <c r="F614" s="1122"/>
      <c r="G614" s="1134"/>
      <c r="H614" s="108"/>
    </row>
    <row r="615" spans="1:8" s="81" customFormat="1">
      <c r="A615" s="79"/>
      <c r="B615" s="1069" t="s">
        <v>12</v>
      </c>
      <c r="C615" s="1068">
        <v>73321923</v>
      </c>
      <c r="D615" s="1066">
        <f>D616+D618</f>
        <v>0</v>
      </c>
      <c r="E615" s="1121"/>
      <c r="F615" s="1122"/>
      <c r="G615" s="1134"/>
      <c r="H615" s="108"/>
    </row>
    <row r="616" spans="1:8" s="81" customFormat="1">
      <c r="A616" s="79"/>
      <c r="B616" s="1073" t="s">
        <v>38</v>
      </c>
      <c r="C616" s="1068">
        <v>48885115</v>
      </c>
      <c r="D616" s="1024"/>
      <c r="E616" s="1121"/>
      <c r="F616" s="1122"/>
      <c r="G616" s="1134"/>
      <c r="H616" s="108"/>
    </row>
    <row r="617" spans="1:8" s="81" customFormat="1">
      <c r="A617" s="79"/>
      <c r="B617" s="1074" t="s">
        <v>36</v>
      </c>
      <c r="C617" s="1068">
        <v>38526343</v>
      </c>
      <c r="D617" s="1024"/>
      <c r="E617" s="1121"/>
      <c r="F617" s="1122"/>
      <c r="G617" s="1134"/>
      <c r="H617" s="108"/>
    </row>
    <row r="618" spans="1:8" s="81" customFormat="1">
      <c r="A618" s="79"/>
      <c r="B618" s="1073" t="s">
        <v>15</v>
      </c>
      <c r="C618" s="1068">
        <v>24436808</v>
      </c>
      <c r="D618" s="1066"/>
      <c r="E618" s="1121"/>
      <c r="F618" s="1122"/>
      <c r="G618" s="1134"/>
      <c r="H618" s="108"/>
    </row>
    <row r="619" spans="1:8" s="81" customFormat="1">
      <c r="A619" s="79"/>
      <c r="B619" s="1069" t="s">
        <v>330</v>
      </c>
      <c r="C619" s="1068">
        <v>250700000</v>
      </c>
      <c r="D619" s="1066"/>
      <c r="E619" s="1121"/>
      <c r="F619" s="1122"/>
      <c r="G619" s="1134"/>
      <c r="H619" s="108"/>
    </row>
    <row r="620" spans="1:8" s="81" customFormat="1">
      <c r="A620" s="79"/>
      <c r="B620" s="1069" t="s">
        <v>16</v>
      </c>
      <c r="C620" s="1068">
        <v>320000</v>
      </c>
      <c r="D620" s="1066">
        <f>D621+D622</f>
        <v>0</v>
      </c>
      <c r="E620" s="1121"/>
      <c r="F620" s="1122"/>
      <c r="G620" s="1134"/>
      <c r="H620" s="108"/>
    </row>
    <row r="621" spans="1:8" s="81" customFormat="1">
      <c r="A621" s="79"/>
      <c r="B621" s="1073" t="s">
        <v>17</v>
      </c>
      <c r="C621" s="1068">
        <v>25000</v>
      </c>
      <c r="D621" s="1066"/>
      <c r="E621" s="1121"/>
      <c r="F621" s="1122"/>
      <c r="G621" s="1134"/>
      <c r="H621" s="108"/>
    </row>
    <row r="622" spans="1:8" s="81" customFormat="1">
      <c r="A622" s="79"/>
      <c r="B622" s="1073" t="s">
        <v>162</v>
      </c>
      <c r="C622" s="1068">
        <v>295000</v>
      </c>
      <c r="D622" s="1066"/>
      <c r="E622" s="1121"/>
      <c r="F622" s="1122"/>
      <c r="G622" s="1134"/>
      <c r="H622" s="108"/>
    </row>
    <row r="623" spans="1:8" s="81" customFormat="1" ht="26.4">
      <c r="A623" s="79"/>
      <c r="B623" s="1069" t="s">
        <v>54</v>
      </c>
      <c r="C623" s="1068">
        <v>158800112</v>
      </c>
      <c r="D623" s="1066">
        <f>D624+D625</f>
        <v>0</v>
      </c>
      <c r="E623" s="1121"/>
      <c r="F623" s="1122"/>
      <c r="G623" s="1134"/>
      <c r="H623" s="108"/>
    </row>
    <row r="624" spans="1:8" s="81" customFormat="1">
      <c r="A624" s="79"/>
      <c r="B624" s="1073" t="s">
        <v>331</v>
      </c>
      <c r="C624" s="1068">
        <v>158700000</v>
      </c>
      <c r="D624" s="1066"/>
      <c r="E624" s="1121"/>
      <c r="F624" s="1122"/>
      <c r="G624" s="1134"/>
      <c r="H624" s="108"/>
    </row>
    <row r="625" spans="1:8" s="81" customFormat="1">
      <c r="A625" s="79"/>
      <c r="B625" s="1073" t="s">
        <v>39</v>
      </c>
      <c r="C625" s="1068">
        <v>100112</v>
      </c>
      <c r="D625" s="1066"/>
      <c r="E625" s="1121"/>
      <c r="F625" s="1122"/>
      <c r="G625" s="1134"/>
      <c r="H625" s="108"/>
    </row>
    <row r="626" spans="1:8" s="81" customFormat="1">
      <c r="A626" s="79"/>
      <c r="B626" s="1067" t="s">
        <v>3</v>
      </c>
      <c r="C626" s="1068">
        <v>7029971</v>
      </c>
      <c r="D626" s="1066">
        <f>D627</f>
        <v>-2732789</v>
      </c>
      <c r="E626" s="1121"/>
      <c r="F626" s="1122"/>
      <c r="G626" s="1134"/>
      <c r="H626" s="108"/>
    </row>
    <row r="627" spans="1:8" s="81" customFormat="1">
      <c r="A627" s="79"/>
      <c r="B627" s="1069" t="s">
        <v>20</v>
      </c>
      <c r="C627" s="1068">
        <v>7029971</v>
      </c>
      <c r="D627" s="1066">
        <v>-2732789</v>
      </c>
      <c r="E627" s="1121"/>
      <c r="F627" s="1122"/>
      <c r="G627" s="1134"/>
      <c r="H627" s="108"/>
    </row>
    <row r="628" spans="1:8" s="81" customFormat="1">
      <c r="A628" s="79"/>
      <c r="B628" s="1027" t="s">
        <v>68</v>
      </c>
      <c r="C628" s="1064">
        <v>7392753</v>
      </c>
      <c r="D628" s="1062">
        <f>D609-D613</f>
        <v>2732789</v>
      </c>
      <c r="E628" s="1121"/>
      <c r="F628" s="1122"/>
      <c r="G628" s="1134"/>
      <c r="H628" s="108"/>
    </row>
    <row r="629" spans="1:8" s="81" customFormat="1">
      <c r="A629" s="79"/>
      <c r="B629" s="1027" t="s">
        <v>23</v>
      </c>
      <c r="C629" s="1064">
        <v>-7392753</v>
      </c>
      <c r="D629" s="1062">
        <f>-D628</f>
        <v>-2732789</v>
      </c>
      <c r="E629" s="1121"/>
      <c r="F629" s="1122"/>
      <c r="G629" s="1134"/>
      <c r="H629" s="108"/>
    </row>
    <row r="630" spans="1:8" s="81" customFormat="1">
      <c r="A630" s="79"/>
      <c r="B630" s="1067" t="s">
        <v>332</v>
      </c>
      <c r="C630" s="1068">
        <v>-208000000</v>
      </c>
      <c r="D630" s="1066"/>
      <c r="E630" s="1121"/>
      <c r="F630" s="1122"/>
      <c r="G630" s="1134"/>
      <c r="H630" s="108"/>
    </row>
    <row r="631" spans="1:8" s="81" customFormat="1">
      <c r="A631" s="79"/>
      <c r="B631" s="1067" t="s">
        <v>24</v>
      </c>
      <c r="C631" s="1068">
        <v>208000000</v>
      </c>
      <c r="D631" s="1066"/>
      <c r="E631" s="1121"/>
      <c r="F631" s="1122"/>
      <c r="G631" s="1134"/>
      <c r="H631" s="108"/>
    </row>
    <row r="632" spans="1:8" s="81" customFormat="1" ht="26.4">
      <c r="A632" s="79"/>
      <c r="B632" s="1069" t="s">
        <v>333</v>
      </c>
      <c r="C632" s="1068">
        <v>208000000</v>
      </c>
      <c r="D632" s="1066"/>
      <c r="E632" s="1121"/>
      <c r="F632" s="1122"/>
      <c r="G632" s="1134"/>
      <c r="H632" s="108"/>
    </row>
    <row r="633" spans="1:8" s="81" customFormat="1">
      <c r="A633" s="79"/>
      <c r="B633" s="1067" t="s">
        <v>334</v>
      </c>
      <c r="C633" s="1068">
        <v>-7392753</v>
      </c>
      <c r="D633" s="1024">
        <f>D629</f>
        <v>-2732789</v>
      </c>
      <c r="E633" s="1121"/>
      <c r="F633" s="1122"/>
      <c r="G633" s="1134"/>
      <c r="H633" s="108"/>
    </row>
    <row r="634" spans="1:8" s="81" customFormat="1">
      <c r="A634" s="79"/>
      <c r="B634" s="1056" t="s">
        <v>125</v>
      </c>
      <c r="C634" s="1059"/>
      <c r="D634" s="1060"/>
      <c r="E634" s="1121"/>
      <c r="F634" s="1122"/>
      <c r="G634" s="1134"/>
      <c r="H634" s="108"/>
    </row>
    <row r="635" spans="1:8" s="81" customFormat="1">
      <c r="A635" s="79"/>
      <c r="B635" s="1063" t="s">
        <v>4</v>
      </c>
      <c r="C635" s="1064">
        <v>593771625</v>
      </c>
      <c r="D635" s="1062">
        <f>D636+D637</f>
        <v>0</v>
      </c>
      <c r="E635" s="113" t="s">
        <v>70</v>
      </c>
      <c r="F635" s="99"/>
      <c r="G635" s="143"/>
      <c r="H635" s="108"/>
    </row>
    <row r="636" spans="1:8" s="81" customFormat="1" ht="26.4">
      <c r="A636" s="79"/>
      <c r="B636" s="1067" t="s">
        <v>37</v>
      </c>
      <c r="C636" s="1068">
        <v>2059631</v>
      </c>
      <c r="D636" s="1066"/>
      <c r="E636" s="322" t="s">
        <v>52</v>
      </c>
      <c r="F636" s="569">
        <v>-64961594</v>
      </c>
      <c r="G636" s="568">
        <f>-D639</f>
        <v>8777914</v>
      </c>
      <c r="H636" s="108"/>
    </row>
    <row r="637" spans="1:8" s="81" customFormat="1">
      <c r="A637" s="79"/>
      <c r="B637" s="1067" t="s">
        <v>10</v>
      </c>
      <c r="C637" s="1068">
        <v>591711994</v>
      </c>
      <c r="D637" s="1066">
        <f>D638</f>
        <v>0</v>
      </c>
      <c r="E637" s="1121"/>
      <c r="F637" s="1122"/>
      <c r="G637" s="1134"/>
      <c r="H637" s="108"/>
    </row>
    <row r="638" spans="1:8" s="81" customFormat="1" ht="26.4">
      <c r="A638" s="79"/>
      <c r="B638" s="1069" t="s">
        <v>11</v>
      </c>
      <c r="C638" s="1068">
        <v>591711994</v>
      </c>
      <c r="D638" s="1066"/>
      <c r="E638" s="1121"/>
      <c r="F638" s="1122"/>
      <c r="G638" s="1134"/>
      <c r="H638" s="108"/>
    </row>
    <row r="639" spans="1:8" s="81" customFormat="1">
      <c r="A639" s="79"/>
      <c r="B639" s="1063" t="s">
        <v>28</v>
      </c>
      <c r="C639" s="1064">
        <v>592832019</v>
      </c>
      <c r="D639" s="1062">
        <f>D640+D652</f>
        <v>-8777914</v>
      </c>
      <c r="E639" s="1121"/>
      <c r="F639" s="1122"/>
      <c r="G639" s="1134"/>
      <c r="H639" s="108"/>
    </row>
    <row r="640" spans="1:8" s="81" customFormat="1">
      <c r="A640" s="79"/>
      <c r="B640" s="1067" t="s">
        <v>2</v>
      </c>
      <c r="C640" s="1068">
        <v>568519947</v>
      </c>
      <c r="D640" s="1066">
        <f>D641+D645+D646+D649</f>
        <v>0</v>
      </c>
      <c r="E640" s="1121"/>
      <c r="F640" s="1122"/>
      <c r="G640" s="1134"/>
      <c r="H640" s="108"/>
    </row>
    <row r="641" spans="1:8" s="81" customFormat="1">
      <c r="A641" s="79"/>
      <c r="B641" s="1069" t="s">
        <v>12</v>
      </c>
      <c r="C641" s="1068">
        <v>83369835</v>
      </c>
      <c r="D641" s="1066">
        <f>D642+D644</f>
        <v>0</v>
      </c>
      <c r="E641" s="1121"/>
      <c r="F641" s="1122"/>
      <c r="G641" s="1134"/>
      <c r="H641" s="108"/>
    </row>
    <row r="642" spans="1:8" s="81" customFormat="1">
      <c r="A642" s="79"/>
      <c r="B642" s="1073" t="s">
        <v>38</v>
      </c>
      <c r="C642" s="1068">
        <v>49048217</v>
      </c>
      <c r="D642" s="1024"/>
      <c r="E642" s="1121"/>
      <c r="F642" s="1122"/>
      <c r="G642" s="1134"/>
      <c r="H642" s="108"/>
    </row>
    <row r="643" spans="1:8" s="81" customFormat="1">
      <c r="A643" s="79"/>
      <c r="B643" s="1074" t="s">
        <v>36</v>
      </c>
      <c r="C643" s="1068">
        <v>38637813</v>
      </c>
      <c r="D643" s="1024"/>
      <c r="E643" s="1121"/>
      <c r="F643" s="1122"/>
      <c r="G643" s="1134"/>
      <c r="H643" s="108"/>
    </row>
    <row r="644" spans="1:8" s="81" customFormat="1" ht="15.6">
      <c r="A644" s="79"/>
      <c r="B644" s="1073" t="s">
        <v>15</v>
      </c>
      <c r="C644" s="1068">
        <v>34321618</v>
      </c>
      <c r="D644" s="1072"/>
      <c r="E644" s="1121"/>
      <c r="F644" s="1122"/>
      <c r="G644" s="1134"/>
      <c r="H644" s="108"/>
    </row>
    <row r="645" spans="1:8" s="81" customFormat="1" ht="15.6">
      <c r="A645" s="79"/>
      <c r="B645" s="1069" t="s">
        <v>330</v>
      </c>
      <c r="C645" s="1068">
        <v>316700000</v>
      </c>
      <c r="D645" s="1072"/>
      <c r="E645" s="1121"/>
      <c r="F645" s="1122"/>
      <c r="G645" s="1134"/>
      <c r="H645" s="108"/>
    </row>
    <row r="646" spans="1:8" s="81" customFormat="1" ht="15.6">
      <c r="A646" s="79"/>
      <c r="B646" s="1069" t="s">
        <v>16</v>
      </c>
      <c r="C646" s="1068">
        <v>360000</v>
      </c>
      <c r="D646" s="1072"/>
      <c r="E646" s="1121"/>
      <c r="F646" s="1122"/>
      <c r="G646" s="1134"/>
      <c r="H646" s="108"/>
    </row>
    <row r="647" spans="1:8" s="81" customFormat="1" ht="15.6">
      <c r="A647" s="79"/>
      <c r="B647" s="1073" t="s">
        <v>17</v>
      </c>
      <c r="C647" s="1068">
        <v>25000</v>
      </c>
      <c r="D647" s="1072"/>
      <c r="E647" s="1121"/>
      <c r="F647" s="1122"/>
      <c r="G647" s="1134"/>
      <c r="H647" s="108"/>
    </row>
    <row r="648" spans="1:8" s="81" customFormat="1" ht="15.6">
      <c r="A648" s="79"/>
      <c r="B648" s="1073" t="s">
        <v>162</v>
      </c>
      <c r="C648" s="1068">
        <v>335000</v>
      </c>
      <c r="D648" s="1072"/>
      <c r="E648" s="1121"/>
      <c r="F648" s="1122"/>
      <c r="G648" s="1134"/>
      <c r="H648" s="108"/>
    </row>
    <row r="649" spans="1:8" s="81" customFormat="1" ht="26.4">
      <c r="A649" s="79"/>
      <c r="B649" s="1069" t="s">
        <v>54</v>
      </c>
      <c r="C649" s="1068">
        <v>168090112</v>
      </c>
      <c r="D649" s="1072"/>
      <c r="E649" s="1121"/>
      <c r="F649" s="1122"/>
      <c r="G649" s="1134"/>
      <c r="H649" s="108"/>
    </row>
    <row r="650" spans="1:8" s="81" customFormat="1" ht="15.6">
      <c r="A650" s="79"/>
      <c r="B650" s="1073" t="s">
        <v>331</v>
      </c>
      <c r="C650" s="1068">
        <v>167990000</v>
      </c>
      <c r="D650" s="1072"/>
      <c r="E650" s="1121"/>
      <c r="F650" s="1122"/>
      <c r="G650" s="1134"/>
      <c r="H650" s="108"/>
    </row>
    <row r="651" spans="1:8" s="81" customFormat="1" ht="15.6">
      <c r="A651" s="79"/>
      <c r="B651" s="1073" t="s">
        <v>39</v>
      </c>
      <c r="C651" s="1068">
        <v>100112</v>
      </c>
      <c r="D651" s="1072"/>
      <c r="E651" s="1121"/>
      <c r="F651" s="1122"/>
      <c r="G651" s="1134"/>
      <c r="H651" s="108"/>
    </row>
    <row r="652" spans="1:8" s="81" customFormat="1">
      <c r="A652" s="79"/>
      <c r="B652" s="1067" t="s">
        <v>3</v>
      </c>
      <c r="C652" s="1068">
        <v>24312072</v>
      </c>
      <c r="D652" s="1066">
        <f>D653</f>
        <v>-8777914</v>
      </c>
      <c r="E652" s="1121"/>
      <c r="F652" s="1122"/>
      <c r="G652" s="1134"/>
      <c r="H652" s="108"/>
    </row>
    <row r="653" spans="1:8" s="81" customFormat="1">
      <c r="A653" s="79"/>
      <c r="B653" s="1069" t="s">
        <v>20</v>
      </c>
      <c r="C653" s="1068">
        <v>24312072</v>
      </c>
      <c r="D653" s="1066">
        <v>-8777914</v>
      </c>
      <c r="E653" s="1121"/>
      <c r="F653" s="1122"/>
      <c r="G653" s="1134"/>
      <c r="H653" s="108"/>
    </row>
    <row r="654" spans="1:8" s="81" customFormat="1">
      <c r="A654" s="79"/>
      <c r="B654" s="1075" t="s">
        <v>68</v>
      </c>
      <c r="C654" s="1068">
        <v>939606</v>
      </c>
      <c r="D654" s="1062">
        <f>D635-D639</f>
        <v>8777914</v>
      </c>
      <c r="E654" s="1121"/>
      <c r="F654" s="1122"/>
      <c r="G654" s="1134"/>
      <c r="H654" s="108"/>
    </row>
    <row r="655" spans="1:8" s="81" customFormat="1">
      <c r="A655" s="79"/>
      <c r="B655" s="1076" t="s">
        <v>23</v>
      </c>
      <c r="C655" s="1068">
        <v>-939606</v>
      </c>
      <c r="D655" s="1062">
        <f>-D654</f>
        <v>-8777914</v>
      </c>
      <c r="E655" s="1121"/>
      <c r="F655" s="1122"/>
      <c r="G655" s="1134"/>
      <c r="H655" s="108"/>
    </row>
    <row r="656" spans="1:8" s="81" customFormat="1">
      <c r="A656" s="79"/>
      <c r="B656" s="1067" t="s">
        <v>332</v>
      </c>
      <c r="C656" s="1068">
        <v>-208000000</v>
      </c>
      <c r="D656" s="1066"/>
      <c r="E656" s="1121"/>
      <c r="F656" s="1122"/>
      <c r="G656" s="1134"/>
      <c r="H656" s="108"/>
    </row>
    <row r="657" spans="1:8" s="81" customFormat="1">
      <c r="A657" s="79"/>
      <c r="B657" s="1067" t="s">
        <v>24</v>
      </c>
      <c r="C657" s="1068">
        <v>208000000</v>
      </c>
      <c r="D657" s="1066"/>
      <c r="E657" s="1121"/>
      <c r="F657" s="1122"/>
      <c r="G657" s="1134"/>
      <c r="H657" s="108"/>
    </row>
    <row r="658" spans="1:8" s="81" customFormat="1" ht="26.4">
      <c r="A658" s="79"/>
      <c r="B658" s="1069" t="s">
        <v>333</v>
      </c>
      <c r="C658" s="1068">
        <v>208000000</v>
      </c>
      <c r="D658" s="1066"/>
      <c r="E658" s="1121"/>
      <c r="F658" s="1122"/>
      <c r="G658" s="1134"/>
      <c r="H658" s="108"/>
    </row>
    <row r="659" spans="1:8" s="81" customFormat="1">
      <c r="A659" s="79"/>
      <c r="B659" s="1067" t="s">
        <v>334</v>
      </c>
      <c r="C659" s="1068">
        <v>-939606</v>
      </c>
      <c r="D659" s="1024">
        <f>D655</f>
        <v>-8777914</v>
      </c>
      <c r="E659" s="1121"/>
      <c r="F659" s="1122"/>
      <c r="G659" s="1134"/>
      <c r="H659" s="108"/>
    </row>
    <row r="660" spans="1:8" s="81" customFormat="1">
      <c r="A660" s="79"/>
      <c r="B660" s="1056" t="s">
        <v>126</v>
      </c>
      <c r="C660" s="1059"/>
      <c r="D660" s="1060"/>
      <c r="E660" s="1121"/>
      <c r="F660" s="1122"/>
      <c r="G660" s="1134"/>
      <c r="H660" s="108"/>
    </row>
    <row r="661" spans="1:8" s="81" customFormat="1">
      <c r="A661" s="79"/>
      <c r="B661" s="1063" t="s">
        <v>4</v>
      </c>
      <c r="C661" s="1064">
        <v>628324435</v>
      </c>
      <c r="D661" s="1062">
        <f>D662+D663</f>
        <v>0</v>
      </c>
      <c r="E661" s="113" t="s">
        <v>70</v>
      </c>
      <c r="F661" s="99"/>
      <c r="G661" s="143"/>
      <c r="H661" s="108"/>
    </row>
    <row r="662" spans="1:8" s="81" customFormat="1" ht="26.4">
      <c r="A662" s="79"/>
      <c r="B662" s="1067" t="s">
        <v>37</v>
      </c>
      <c r="C662" s="1068">
        <v>2109631</v>
      </c>
      <c r="D662" s="1066"/>
      <c r="E662" s="322" t="s">
        <v>52</v>
      </c>
      <c r="F662" s="569">
        <v>145783954</v>
      </c>
      <c r="G662" s="568">
        <f>-D665</f>
        <v>6583436</v>
      </c>
      <c r="H662" s="108"/>
    </row>
    <row r="663" spans="1:8" s="81" customFormat="1">
      <c r="A663" s="79"/>
      <c r="B663" s="1067" t="s">
        <v>10</v>
      </c>
      <c r="C663" s="1068">
        <v>626214804</v>
      </c>
      <c r="D663" s="1066">
        <f>D664</f>
        <v>0</v>
      </c>
      <c r="E663" s="1121"/>
      <c r="F663" s="1122"/>
      <c r="G663" s="1134"/>
      <c r="H663" s="108"/>
    </row>
    <row r="664" spans="1:8" s="81" customFormat="1" ht="26.4">
      <c r="A664" s="79"/>
      <c r="B664" s="1069" t="s">
        <v>11</v>
      </c>
      <c r="C664" s="1068">
        <v>626214804</v>
      </c>
      <c r="D664" s="1066"/>
      <c r="E664" s="1121"/>
      <c r="F664" s="1122"/>
      <c r="G664" s="1134"/>
      <c r="H664" s="108"/>
    </row>
    <row r="665" spans="1:8" s="81" customFormat="1">
      <c r="A665" s="79"/>
      <c r="B665" s="1063" t="s">
        <v>28</v>
      </c>
      <c r="C665" s="1064">
        <v>627412941</v>
      </c>
      <c r="D665" s="1062">
        <f>D666+D678</f>
        <v>-6583436</v>
      </c>
      <c r="E665" s="1121"/>
      <c r="F665" s="1122"/>
      <c r="G665" s="1134"/>
      <c r="H665" s="108"/>
    </row>
    <row r="666" spans="1:8" s="81" customFormat="1">
      <c r="A666" s="79"/>
      <c r="B666" s="1067" t="s">
        <v>2</v>
      </c>
      <c r="C666" s="1068">
        <v>601634518</v>
      </c>
      <c r="D666" s="1066">
        <f>D667+D671+D672+D675</f>
        <v>0</v>
      </c>
      <c r="E666" s="1121"/>
      <c r="F666" s="1122"/>
      <c r="G666" s="1134"/>
      <c r="H666" s="108"/>
    </row>
    <row r="667" spans="1:8" s="81" customFormat="1">
      <c r="A667" s="79"/>
      <c r="B667" s="1069" t="s">
        <v>12</v>
      </c>
      <c r="C667" s="1068">
        <v>74275566</v>
      </c>
      <c r="D667" s="1066">
        <f>D668+D670</f>
        <v>0</v>
      </c>
      <c r="E667" s="1121"/>
      <c r="F667" s="1122"/>
      <c r="G667" s="1134"/>
      <c r="H667" s="108"/>
    </row>
    <row r="668" spans="1:8" s="81" customFormat="1">
      <c r="A668" s="79"/>
      <c r="B668" s="1073" t="s">
        <v>38</v>
      </c>
      <c r="C668" s="1068">
        <v>49026762</v>
      </c>
      <c r="D668" s="1024"/>
      <c r="E668" s="1121"/>
      <c r="F668" s="1122"/>
      <c r="G668" s="1134"/>
      <c r="H668" s="108"/>
    </row>
    <row r="669" spans="1:8" s="81" customFormat="1">
      <c r="A669" s="79"/>
      <c r="B669" s="1074" t="s">
        <v>36</v>
      </c>
      <c r="C669" s="1068">
        <v>38651387</v>
      </c>
      <c r="D669" s="1024"/>
      <c r="E669" s="1121"/>
      <c r="F669" s="1122"/>
      <c r="G669" s="1134"/>
      <c r="H669" s="108"/>
    </row>
    <row r="670" spans="1:8" s="81" customFormat="1" ht="15.6">
      <c r="A670" s="79"/>
      <c r="B670" s="1073" t="s">
        <v>15</v>
      </c>
      <c r="C670" s="1068">
        <v>25248804</v>
      </c>
      <c r="D670" s="1072"/>
      <c r="E670" s="1121"/>
      <c r="F670" s="1122"/>
      <c r="G670" s="1134"/>
      <c r="H670" s="108"/>
    </row>
    <row r="671" spans="1:8" s="81" customFormat="1" ht="15.6">
      <c r="A671" s="79"/>
      <c r="B671" s="1069" t="s">
        <v>330</v>
      </c>
      <c r="C671" s="1068">
        <v>354900000</v>
      </c>
      <c r="D671" s="1072"/>
      <c r="E671" s="1121"/>
      <c r="F671" s="1122"/>
      <c r="G671" s="1134"/>
      <c r="H671" s="108"/>
    </row>
    <row r="672" spans="1:8" s="81" customFormat="1" ht="15.6">
      <c r="A672" s="79"/>
      <c r="B672" s="1069" t="s">
        <v>16</v>
      </c>
      <c r="C672" s="1068">
        <v>358000</v>
      </c>
      <c r="D672" s="1072"/>
      <c r="E672" s="1121"/>
      <c r="F672" s="1122"/>
      <c r="G672" s="1134"/>
      <c r="H672" s="108"/>
    </row>
    <row r="673" spans="1:8" s="81" customFormat="1" ht="15.6">
      <c r="A673" s="79"/>
      <c r="B673" s="1073" t="s">
        <v>17</v>
      </c>
      <c r="C673" s="1068">
        <v>25000</v>
      </c>
      <c r="D673" s="1072"/>
      <c r="E673" s="1121"/>
      <c r="F673" s="1122"/>
      <c r="G673" s="1134"/>
      <c r="H673" s="108"/>
    </row>
    <row r="674" spans="1:8" s="81" customFormat="1" ht="15.6">
      <c r="A674" s="79"/>
      <c r="B674" s="1073" t="s">
        <v>162</v>
      </c>
      <c r="C674" s="1068">
        <v>333000</v>
      </c>
      <c r="D674" s="1072"/>
      <c r="E674" s="1121"/>
      <c r="F674" s="1122"/>
      <c r="G674" s="1134"/>
      <c r="H674" s="108"/>
    </row>
    <row r="675" spans="1:8" s="81" customFormat="1" ht="26.4">
      <c r="A675" s="79"/>
      <c r="B675" s="1069" t="s">
        <v>54</v>
      </c>
      <c r="C675" s="1068">
        <v>172100952</v>
      </c>
      <c r="D675" s="1072"/>
      <c r="E675" s="1121"/>
      <c r="F675" s="1122"/>
      <c r="G675" s="1134"/>
      <c r="H675" s="108"/>
    </row>
    <row r="676" spans="1:8" s="81" customFormat="1" ht="15.6">
      <c r="A676" s="79"/>
      <c r="B676" s="1073" t="s">
        <v>331</v>
      </c>
      <c r="C676" s="1068">
        <v>172000000</v>
      </c>
      <c r="D676" s="1072"/>
      <c r="E676" s="1121"/>
      <c r="F676" s="1122"/>
      <c r="G676" s="1134"/>
      <c r="H676" s="108"/>
    </row>
    <row r="677" spans="1:8" s="81" customFormat="1" ht="15.6">
      <c r="A677" s="79"/>
      <c r="B677" s="1073" t="s">
        <v>39</v>
      </c>
      <c r="C677" s="1068">
        <v>100952</v>
      </c>
      <c r="D677" s="1072"/>
      <c r="E677" s="1121"/>
      <c r="F677" s="1122"/>
      <c r="G677" s="1134"/>
      <c r="H677" s="108"/>
    </row>
    <row r="678" spans="1:8" s="81" customFormat="1">
      <c r="A678" s="79"/>
      <c r="B678" s="1067" t="s">
        <v>3</v>
      </c>
      <c r="C678" s="1068">
        <v>25778423</v>
      </c>
      <c r="D678" s="1066">
        <f>D679</f>
        <v>-6583436</v>
      </c>
      <c r="E678" s="1121"/>
      <c r="F678" s="1122"/>
      <c r="G678" s="1134"/>
      <c r="H678" s="108"/>
    </row>
    <row r="679" spans="1:8" s="81" customFormat="1">
      <c r="A679" s="79"/>
      <c r="B679" s="1069" t="s">
        <v>20</v>
      </c>
      <c r="C679" s="1068">
        <v>25778423</v>
      </c>
      <c r="D679" s="1066">
        <v>-6583436</v>
      </c>
      <c r="E679" s="1121"/>
      <c r="F679" s="1122"/>
      <c r="G679" s="1134"/>
      <c r="H679" s="108"/>
    </row>
    <row r="680" spans="1:8" s="81" customFormat="1">
      <c r="A680" s="79"/>
      <c r="B680" s="1075" t="s">
        <v>68</v>
      </c>
      <c r="C680" s="1068">
        <v>911494</v>
      </c>
      <c r="D680" s="1062">
        <f>D661-D665</f>
        <v>6583436</v>
      </c>
      <c r="E680" s="1121"/>
      <c r="F680" s="1122"/>
      <c r="G680" s="1134"/>
      <c r="H680" s="108"/>
    </row>
    <row r="681" spans="1:8" s="81" customFormat="1">
      <c r="A681" s="79"/>
      <c r="B681" s="1076" t="s">
        <v>23</v>
      </c>
      <c r="C681" s="1068">
        <v>-911494</v>
      </c>
      <c r="D681" s="1062">
        <f>-D680</f>
        <v>-6583436</v>
      </c>
      <c r="E681" s="1121"/>
      <c r="F681" s="1122"/>
      <c r="G681" s="1134"/>
      <c r="H681" s="108"/>
    </row>
    <row r="682" spans="1:8" s="81" customFormat="1">
      <c r="A682" s="79"/>
      <c r="B682" s="1067" t="s">
        <v>332</v>
      </c>
      <c r="C682" s="1068">
        <v>-208000000</v>
      </c>
      <c r="D682" s="1066"/>
      <c r="E682" s="1121"/>
      <c r="F682" s="1122"/>
      <c r="G682" s="1134"/>
      <c r="H682" s="108"/>
    </row>
    <row r="683" spans="1:8" s="81" customFormat="1">
      <c r="A683" s="79"/>
      <c r="B683" s="1067" t="s">
        <v>24</v>
      </c>
      <c r="C683" s="1068">
        <v>208000000</v>
      </c>
      <c r="D683" s="1066"/>
      <c r="E683" s="1121"/>
      <c r="F683" s="1122"/>
      <c r="G683" s="1134"/>
      <c r="H683" s="108"/>
    </row>
    <row r="684" spans="1:8" s="81" customFormat="1" ht="26.4">
      <c r="A684" s="79"/>
      <c r="B684" s="1069" t="s">
        <v>333</v>
      </c>
      <c r="C684" s="1068">
        <v>208000000</v>
      </c>
      <c r="D684" s="1066"/>
      <c r="E684" s="1121"/>
      <c r="F684" s="1122"/>
      <c r="G684" s="1134"/>
      <c r="H684" s="108"/>
    </row>
    <row r="685" spans="1:8" s="81" customFormat="1" ht="13.8" thickBot="1">
      <c r="A685" s="79"/>
      <c r="B685" s="1659" t="s">
        <v>334</v>
      </c>
      <c r="C685" s="1514">
        <v>-911494</v>
      </c>
      <c r="D685" s="1660">
        <f>D681</f>
        <v>-6583436</v>
      </c>
      <c r="E685" s="1661"/>
      <c r="F685" s="1662"/>
      <c r="G685" s="1663"/>
      <c r="H685" s="108"/>
    </row>
    <row r="686" spans="1:8" s="81" customFormat="1" ht="57.6" customHeight="1" thickBot="1">
      <c r="A686" s="79"/>
      <c r="B686" s="3638" t="s">
        <v>568</v>
      </c>
      <c r="C686" s="3639"/>
      <c r="D686" s="3639"/>
      <c r="E686" s="3639"/>
      <c r="F686" s="3639"/>
      <c r="G686" s="3640"/>
      <c r="H686" s="108"/>
    </row>
    <row r="687" spans="1:8" s="81" customFormat="1">
      <c r="A687" s="79"/>
      <c r="B687" s="106"/>
      <c r="C687" s="1135"/>
      <c r="D687" s="1135"/>
      <c r="H687" s="108"/>
    </row>
    <row r="688" spans="1:8" s="81" customFormat="1">
      <c r="A688" s="79"/>
      <c r="B688" s="3633" t="s">
        <v>113</v>
      </c>
      <c r="C688" s="3633"/>
      <c r="D688" s="1135"/>
      <c r="H688" s="108"/>
    </row>
    <row r="689" spans="1:8" s="81" customFormat="1" ht="13.8" thickBot="1">
      <c r="A689" s="79"/>
      <c r="C689" s="1135"/>
      <c r="D689" s="1135"/>
      <c r="H689" s="108"/>
    </row>
    <row r="690" spans="1:8" s="81" customFormat="1" ht="13.8">
      <c r="A690" s="2888">
        <f>A556+1</f>
        <v>28</v>
      </c>
      <c r="B690" s="1007" t="s">
        <v>344</v>
      </c>
      <c r="C690" s="1008"/>
      <c r="D690" s="1009"/>
      <c r="E690" s="1117" t="s">
        <v>45</v>
      </c>
      <c r="F690" s="1010"/>
      <c r="G690" s="1011"/>
      <c r="H690" s="79" t="s">
        <v>34</v>
      </c>
    </row>
    <row r="691" spans="1:8" s="81" customFormat="1">
      <c r="A691" s="79"/>
      <c r="B691" s="1012" t="s">
        <v>22</v>
      </c>
      <c r="C691" s="1013"/>
      <c r="D691" s="1014"/>
      <c r="E691" s="1012" t="s">
        <v>22</v>
      </c>
      <c r="F691" s="1013"/>
      <c r="G691" s="1014"/>
      <c r="H691" s="108"/>
    </row>
    <row r="692" spans="1:8" s="81" customFormat="1" ht="39.6">
      <c r="A692" s="79"/>
      <c r="B692" s="1015" t="s">
        <v>233</v>
      </c>
      <c r="C692" s="1016"/>
      <c r="D692" s="1017"/>
      <c r="E692" s="1015" t="s">
        <v>345</v>
      </c>
      <c r="F692" s="1016"/>
      <c r="G692" s="1017"/>
      <c r="H692" s="108"/>
    </row>
    <row r="693" spans="1:8" s="81" customFormat="1">
      <c r="A693" s="79"/>
      <c r="B693" s="1018" t="s">
        <v>4</v>
      </c>
      <c r="C693" s="1082">
        <f>C694</f>
        <v>50507066</v>
      </c>
      <c r="D693" s="1118">
        <f>D694</f>
        <v>-1376720</v>
      </c>
      <c r="E693" s="1018" t="s">
        <v>4</v>
      </c>
      <c r="F693" s="1082">
        <f>F694</f>
        <v>0</v>
      </c>
      <c r="G693" s="1118">
        <f>G694</f>
        <v>1376720</v>
      </c>
      <c r="H693" s="108"/>
    </row>
    <row r="694" spans="1:8" s="81" customFormat="1">
      <c r="A694" s="79"/>
      <c r="B694" s="1022" t="s">
        <v>10</v>
      </c>
      <c r="C694" s="1083">
        <f>C695</f>
        <v>50507066</v>
      </c>
      <c r="D694" s="1119">
        <f>D695</f>
        <v>-1376720</v>
      </c>
      <c r="E694" s="1022" t="s">
        <v>10</v>
      </c>
      <c r="F694" s="1083">
        <f>F695</f>
        <v>0</v>
      </c>
      <c r="G694" s="1119">
        <f>G695</f>
        <v>1376720</v>
      </c>
      <c r="H694" s="108"/>
    </row>
    <row r="695" spans="1:8" s="81" customFormat="1" ht="26.4">
      <c r="A695" s="79"/>
      <c r="B695" s="1026" t="s">
        <v>11</v>
      </c>
      <c r="C695" s="1083">
        <v>50507066</v>
      </c>
      <c r="D695" s="1024">
        <v>-1376720</v>
      </c>
      <c r="E695" s="1026" t="s">
        <v>11</v>
      </c>
      <c r="F695" s="1083">
        <v>0</v>
      </c>
      <c r="G695" s="1024">
        <v>1376720</v>
      </c>
      <c r="H695" s="108"/>
    </row>
    <row r="696" spans="1:8" s="81" customFormat="1">
      <c r="A696" s="79"/>
      <c r="B696" s="1027" t="s">
        <v>28</v>
      </c>
      <c r="C696" s="1082">
        <f t="shared" ref="C696:D698" si="11">C697</f>
        <v>50507066</v>
      </c>
      <c r="D696" s="1118">
        <f t="shared" si="11"/>
        <v>-1376720</v>
      </c>
      <c r="E696" s="1027" t="s">
        <v>28</v>
      </c>
      <c r="F696" s="1082">
        <v>0</v>
      </c>
      <c r="G696" s="1118">
        <f>G697+G702</f>
        <v>1376720</v>
      </c>
      <c r="H696" s="108"/>
    </row>
    <row r="697" spans="1:8" s="81" customFormat="1">
      <c r="A697" s="79"/>
      <c r="B697" s="1028" t="s">
        <v>2</v>
      </c>
      <c r="C697" s="1083">
        <f t="shared" si="11"/>
        <v>50507066</v>
      </c>
      <c r="D697" s="1119">
        <f t="shared" si="11"/>
        <v>-1376720</v>
      </c>
      <c r="E697" s="1028" t="s">
        <v>2</v>
      </c>
      <c r="F697" s="1083">
        <f>F698</f>
        <v>0</v>
      </c>
      <c r="G697" s="1119">
        <f>G698</f>
        <v>1373120</v>
      </c>
      <c r="H697" s="108"/>
    </row>
    <row r="698" spans="1:8" s="81" customFormat="1">
      <c r="A698" s="79"/>
      <c r="B698" s="1029" t="s">
        <v>16</v>
      </c>
      <c r="C698" s="1083">
        <f t="shared" si="11"/>
        <v>50507066</v>
      </c>
      <c r="D698" s="1119">
        <f t="shared" si="11"/>
        <v>-1376720</v>
      </c>
      <c r="E698" s="1029" t="s">
        <v>12</v>
      </c>
      <c r="F698" s="1083">
        <f>F699+F701</f>
        <v>0</v>
      </c>
      <c r="G698" s="1119">
        <f>G699+G701</f>
        <v>1373120</v>
      </c>
      <c r="H698" s="108"/>
    </row>
    <row r="699" spans="1:8" s="81" customFormat="1">
      <c r="A699" s="79"/>
      <c r="B699" s="1030" t="s">
        <v>17</v>
      </c>
      <c r="C699" s="1083">
        <v>50507066</v>
      </c>
      <c r="D699" s="1024">
        <v>-1376720</v>
      </c>
      <c r="E699" s="1030" t="s">
        <v>38</v>
      </c>
      <c r="F699" s="1083">
        <v>0</v>
      </c>
      <c r="G699" s="1024">
        <v>56503</v>
      </c>
      <c r="H699" s="108"/>
    </row>
    <row r="700" spans="1:8" s="81" customFormat="1">
      <c r="A700" s="79"/>
      <c r="B700" s="1029"/>
      <c r="C700" s="1083"/>
      <c r="D700" s="1119"/>
      <c r="E700" s="1032" t="s">
        <v>36</v>
      </c>
      <c r="F700" s="1083">
        <v>0</v>
      </c>
      <c r="G700" s="1024">
        <v>44352</v>
      </c>
      <c r="H700" s="108"/>
    </row>
    <row r="701" spans="1:8" s="81" customFormat="1">
      <c r="A701" s="79"/>
      <c r="B701" s="1029"/>
      <c r="C701" s="1083"/>
      <c r="D701" s="1119"/>
      <c r="E701" s="1030" t="s">
        <v>15</v>
      </c>
      <c r="F701" s="1083">
        <v>0</v>
      </c>
      <c r="G701" s="1024">
        <v>1316617</v>
      </c>
      <c r="H701" s="108"/>
    </row>
    <row r="702" spans="1:8" s="81" customFormat="1">
      <c r="A702" s="79"/>
      <c r="B702" s="1029"/>
      <c r="C702" s="1083"/>
      <c r="D702" s="1119"/>
      <c r="E702" s="1067" t="s">
        <v>3</v>
      </c>
      <c r="F702" s="1136">
        <f>F703</f>
        <v>0</v>
      </c>
      <c r="G702" s="1024">
        <f>G703</f>
        <v>3600</v>
      </c>
      <c r="H702" s="108"/>
    </row>
    <row r="703" spans="1:8" s="81" customFormat="1">
      <c r="A703" s="79"/>
      <c r="B703" s="1029"/>
      <c r="C703" s="1083"/>
      <c r="D703" s="1119"/>
      <c r="E703" s="1069" t="s">
        <v>20</v>
      </c>
      <c r="F703" s="1137">
        <v>0</v>
      </c>
      <c r="G703" s="1138">
        <v>3600</v>
      </c>
      <c r="H703" s="108"/>
    </row>
    <row r="704" spans="1:8" s="81" customFormat="1">
      <c r="A704" s="79"/>
      <c r="B704" s="1012" t="s">
        <v>59</v>
      </c>
      <c r="C704" s="1013"/>
      <c r="D704" s="1014"/>
      <c r="E704" s="1012" t="s">
        <v>59</v>
      </c>
      <c r="F704" s="1013"/>
      <c r="G704" s="1014"/>
      <c r="H704" s="108"/>
    </row>
    <row r="705" spans="1:8" s="81" customFormat="1" ht="39.6">
      <c r="A705" s="79"/>
      <c r="B705" s="1034" t="s">
        <v>346</v>
      </c>
      <c r="C705" s="1013"/>
      <c r="D705" s="1014"/>
      <c r="E705" s="1034" t="s">
        <v>347</v>
      </c>
      <c r="F705" s="1013"/>
      <c r="G705" s="1014"/>
      <c r="H705" s="108"/>
    </row>
    <row r="706" spans="1:8" s="81" customFormat="1">
      <c r="A706" s="79"/>
      <c r="B706" s="1034" t="s">
        <v>118</v>
      </c>
      <c r="C706" s="1013"/>
      <c r="D706" s="1014"/>
      <c r="E706" s="1034" t="s">
        <v>118</v>
      </c>
      <c r="F706" s="1013"/>
      <c r="G706" s="1014"/>
      <c r="H706" s="108"/>
    </row>
    <row r="707" spans="1:8" s="81" customFormat="1">
      <c r="A707" s="79"/>
      <c r="B707" s="1018" t="s">
        <v>4</v>
      </c>
      <c r="C707" s="1082">
        <f>C708</f>
        <v>50507066</v>
      </c>
      <c r="D707" s="1118">
        <f>D708</f>
        <v>-1376720</v>
      </c>
      <c r="E707" s="1018" t="s">
        <v>4</v>
      </c>
      <c r="F707" s="1082">
        <f>F708</f>
        <v>0</v>
      </c>
      <c r="G707" s="1118">
        <f>G708</f>
        <v>1376720</v>
      </c>
      <c r="H707" s="108"/>
    </row>
    <row r="708" spans="1:8" s="81" customFormat="1">
      <c r="A708" s="79"/>
      <c r="B708" s="1022" t="s">
        <v>10</v>
      </c>
      <c r="C708" s="1083">
        <f>C709</f>
        <v>50507066</v>
      </c>
      <c r="D708" s="1119">
        <f>D709</f>
        <v>-1376720</v>
      </c>
      <c r="E708" s="1022" t="s">
        <v>10</v>
      </c>
      <c r="F708" s="1083">
        <f>F709</f>
        <v>0</v>
      </c>
      <c r="G708" s="1119">
        <f>G709</f>
        <v>1376720</v>
      </c>
      <c r="H708" s="108"/>
    </row>
    <row r="709" spans="1:8" s="81" customFormat="1" ht="26.4">
      <c r="A709" s="79"/>
      <c r="B709" s="1026" t="s">
        <v>11</v>
      </c>
      <c r="C709" s="1083">
        <v>50507066</v>
      </c>
      <c r="D709" s="1024">
        <v>-1376720</v>
      </c>
      <c r="E709" s="1026" t="s">
        <v>11</v>
      </c>
      <c r="F709" s="1083">
        <v>0</v>
      </c>
      <c r="G709" s="1024">
        <v>1376720</v>
      </c>
      <c r="H709" s="108"/>
    </row>
    <row r="710" spans="1:8" s="81" customFormat="1">
      <c r="A710" s="79"/>
      <c r="B710" s="1027" t="s">
        <v>28</v>
      </c>
      <c r="C710" s="1082">
        <f t="shared" ref="C710:D712" si="12">C711</f>
        <v>50507066</v>
      </c>
      <c r="D710" s="1118">
        <f t="shared" si="12"/>
        <v>-1376720</v>
      </c>
      <c r="E710" s="1027" t="s">
        <v>28</v>
      </c>
      <c r="F710" s="1082">
        <f>F711</f>
        <v>0</v>
      </c>
      <c r="G710" s="1118">
        <f>G711+G716</f>
        <v>1376720</v>
      </c>
      <c r="H710" s="108"/>
    </row>
    <row r="711" spans="1:8" s="81" customFormat="1">
      <c r="A711" s="79"/>
      <c r="B711" s="1028" t="s">
        <v>2</v>
      </c>
      <c r="C711" s="1083">
        <f t="shared" si="12"/>
        <v>50507066</v>
      </c>
      <c r="D711" s="1119">
        <f t="shared" si="12"/>
        <v>-1376720</v>
      </c>
      <c r="E711" s="1028" t="s">
        <v>2</v>
      </c>
      <c r="F711" s="1083">
        <f>F712</f>
        <v>0</v>
      </c>
      <c r="G711" s="1119">
        <f>G712</f>
        <v>1373120</v>
      </c>
      <c r="H711" s="108"/>
    </row>
    <row r="712" spans="1:8" s="81" customFormat="1">
      <c r="A712" s="79"/>
      <c r="B712" s="1029" t="s">
        <v>16</v>
      </c>
      <c r="C712" s="1083">
        <f t="shared" si="12"/>
        <v>50507066</v>
      </c>
      <c r="D712" s="1119">
        <f t="shared" si="12"/>
        <v>-1376720</v>
      </c>
      <c r="E712" s="1029" t="s">
        <v>12</v>
      </c>
      <c r="F712" s="1083">
        <f>F713+F715</f>
        <v>0</v>
      </c>
      <c r="G712" s="1119">
        <f>G713+G715</f>
        <v>1373120</v>
      </c>
      <c r="H712" s="108"/>
    </row>
    <row r="713" spans="1:8" s="81" customFormat="1">
      <c r="A713" s="79"/>
      <c r="B713" s="1030" t="s">
        <v>17</v>
      </c>
      <c r="C713" s="1083">
        <v>50507066</v>
      </c>
      <c r="D713" s="1024">
        <v>-1376720</v>
      </c>
      <c r="E713" s="1030" t="s">
        <v>38</v>
      </c>
      <c r="F713" s="1083">
        <v>0</v>
      </c>
      <c r="G713" s="1024">
        <v>56503</v>
      </c>
      <c r="H713" s="108"/>
    </row>
    <row r="714" spans="1:8" s="81" customFormat="1">
      <c r="A714" s="79"/>
      <c r="B714" s="1029"/>
      <c r="C714" s="1083"/>
      <c r="D714" s="1119"/>
      <c r="E714" s="1032" t="s">
        <v>36</v>
      </c>
      <c r="F714" s="1083">
        <v>0</v>
      </c>
      <c r="G714" s="1024">
        <v>44352</v>
      </c>
      <c r="H714" s="108"/>
    </row>
    <row r="715" spans="1:8" s="81" customFormat="1">
      <c r="A715" s="79"/>
      <c r="B715" s="1030"/>
      <c r="C715" s="1083"/>
      <c r="D715" s="1024"/>
      <c r="E715" s="1030" t="s">
        <v>15</v>
      </c>
      <c r="F715" s="1083">
        <v>0</v>
      </c>
      <c r="G715" s="1024">
        <v>1316617</v>
      </c>
      <c r="H715" s="108"/>
    </row>
    <row r="716" spans="1:8" s="81" customFormat="1">
      <c r="A716" s="79"/>
      <c r="B716" s="1030"/>
      <c r="C716" s="1083"/>
      <c r="D716" s="1024"/>
      <c r="E716" s="1067" t="s">
        <v>3</v>
      </c>
      <c r="F716" s="1136">
        <f>F717</f>
        <v>0</v>
      </c>
      <c r="G716" s="1024">
        <f>G717</f>
        <v>3600</v>
      </c>
      <c r="H716" s="108"/>
    </row>
    <row r="717" spans="1:8" s="81" customFormat="1">
      <c r="A717" s="79"/>
      <c r="B717" s="1030"/>
      <c r="C717" s="1083"/>
      <c r="D717" s="1024"/>
      <c r="E717" s="1069" t="s">
        <v>20</v>
      </c>
      <c r="F717" s="1137">
        <v>0</v>
      </c>
      <c r="G717" s="1138">
        <v>3600</v>
      </c>
      <c r="H717" s="108"/>
    </row>
    <row r="718" spans="1:8" s="81" customFormat="1">
      <c r="A718" s="79"/>
      <c r="B718" s="1034" t="s">
        <v>125</v>
      </c>
      <c r="C718" s="1013"/>
      <c r="D718" s="1014"/>
      <c r="E718" s="1034" t="s">
        <v>125</v>
      </c>
      <c r="F718" s="1013"/>
      <c r="G718" s="1014"/>
      <c r="H718" s="108"/>
    </row>
    <row r="719" spans="1:8" s="81" customFormat="1">
      <c r="A719" s="79"/>
      <c r="B719" s="1018" t="s">
        <v>4</v>
      </c>
      <c r="C719" s="1082">
        <v>595875296</v>
      </c>
      <c r="D719" s="1118">
        <f>D720</f>
        <v>-23280</v>
      </c>
      <c r="E719" s="1018" t="s">
        <v>4</v>
      </c>
      <c r="F719" s="1082">
        <v>0</v>
      </c>
      <c r="G719" s="1118">
        <f>G720</f>
        <v>23280</v>
      </c>
      <c r="H719" s="108"/>
    </row>
    <row r="720" spans="1:8" s="81" customFormat="1">
      <c r="A720" s="79"/>
      <c r="B720" s="1022" t="s">
        <v>10</v>
      </c>
      <c r="C720" s="1083">
        <v>595875296</v>
      </c>
      <c r="D720" s="1119">
        <f>D721</f>
        <v>-23280</v>
      </c>
      <c r="E720" s="1022" t="s">
        <v>10</v>
      </c>
      <c r="F720" s="1083">
        <v>0</v>
      </c>
      <c r="G720" s="1119">
        <f>G721</f>
        <v>23280</v>
      </c>
      <c r="H720" s="108"/>
    </row>
    <row r="721" spans="1:8" s="81" customFormat="1" ht="26.4">
      <c r="A721" s="79"/>
      <c r="B721" s="1026" t="s">
        <v>11</v>
      </c>
      <c r="C721" s="1083">
        <v>595875296</v>
      </c>
      <c r="D721" s="1024">
        <v>-23280</v>
      </c>
      <c r="E721" s="1026" t="s">
        <v>11</v>
      </c>
      <c r="F721" s="1083">
        <v>0</v>
      </c>
      <c r="G721" s="1024">
        <v>23280</v>
      </c>
      <c r="H721" s="108"/>
    </row>
    <row r="722" spans="1:8" s="81" customFormat="1">
      <c r="A722" s="79"/>
      <c r="B722" s="1027" t="s">
        <v>28</v>
      </c>
      <c r="C722" s="1082">
        <v>595875296</v>
      </c>
      <c r="D722" s="1118">
        <f>D723</f>
        <v>-23280</v>
      </c>
      <c r="E722" s="1027" t="s">
        <v>28</v>
      </c>
      <c r="F722" s="1082">
        <v>0</v>
      </c>
      <c r="G722" s="1118">
        <f>G723</f>
        <v>23280</v>
      </c>
      <c r="H722" s="108"/>
    </row>
    <row r="723" spans="1:8" s="81" customFormat="1">
      <c r="A723" s="79"/>
      <c r="B723" s="1028" t="s">
        <v>2</v>
      </c>
      <c r="C723" s="1083">
        <v>595875296</v>
      </c>
      <c r="D723" s="1119">
        <f>D724</f>
        <v>-23280</v>
      </c>
      <c r="E723" s="1028" t="s">
        <v>2</v>
      </c>
      <c r="F723" s="1083">
        <v>0</v>
      </c>
      <c r="G723" s="1119">
        <f>G724</f>
        <v>23280</v>
      </c>
      <c r="H723" s="108"/>
    </row>
    <row r="724" spans="1:8" s="81" customFormat="1">
      <c r="A724" s="79"/>
      <c r="B724" s="1029" t="s">
        <v>16</v>
      </c>
      <c r="C724" s="1083">
        <v>595875296</v>
      </c>
      <c r="D724" s="1119">
        <f>D725</f>
        <v>-23280</v>
      </c>
      <c r="E724" s="1029" t="s">
        <v>12</v>
      </c>
      <c r="F724" s="1083">
        <v>0</v>
      </c>
      <c r="G724" s="1119">
        <f>G725+G727</f>
        <v>23280</v>
      </c>
      <c r="H724" s="108"/>
    </row>
    <row r="725" spans="1:8" s="81" customFormat="1">
      <c r="A725" s="79"/>
      <c r="B725" s="1030" t="s">
        <v>17</v>
      </c>
      <c r="C725" s="1083">
        <v>595875296</v>
      </c>
      <c r="D725" s="1024">
        <v>-23280</v>
      </c>
      <c r="E725" s="1030" t="s">
        <v>38</v>
      </c>
      <c r="F725" s="1083">
        <v>0</v>
      </c>
      <c r="G725" s="1024">
        <v>22033</v>
      </c>
      <c r="H725" s="108"/>
    </row>
    <row r="726" spans="1:8" s="81" customFormat="1">
      <c r="A726" s="79"/>
      <c r="B726" s="1029"/>
      <c r="C726" s="1083"/>
      <c r="D726" s="1119"/>
      <c r="E726" s="1032" t="s">
        <v>36</v>
      </c>
      <c r="F726" s="1083">
        <v>0</v>
      </c>
      <c r="G726" s="1024">
        <v>17576</v>
      </c>
      <c r="H726" s="108"/>
    </row>
    <row r="727" spans="1:8" s="81" customFormat="1" ht="13.8" thickBot="1">
      <c r="A727" s="79"/>
      <c r="B727" s="1040"/>
      <c r="C727" s="1085"/>
      <c r="D727" s="1139"/>
      <c r="E727" s="1132" t="s">
        <v>15</v>
      </c>
      <c r="F727" s="1085">
        <v>0</v>
      </c>
      <c r="G727" s="1042">
        <v>1247</v>
      </c>
      <c r="H727" s="108"/>
    </row>
    <row r="728" spans="1:8" s="81" customFormat="1" ht="45.6" customHeight="1" thickBot="1">
      <c r="A728" s="79"/>
      <c r="B728" s="3634" t="s">
        <v>569</v>
      </c>
      <c r="C728" s="3634"/>
      <c r="D728" s="3634"/>
      <c r="E728" s="3634"/>
      <c r="F728" s="3634"/>
      <c r="G728" s="3634"/>
      <c r="H728" s="108"/>
    </row>
    <row r="729" spans="1:8" s="81" customFormat="1">
      <c r="A729" s="79"/>
      <c r="B729" s="106"/>
      <c r="C729" s="107"/>
      <c r="D729" s="107"/>
      <c r="H729" s="108"/>
    </row>
    <row r="730" spans="1:8" s="81" customFormat="1">
      <c r="A730" s="79"/>
      <c r="B730" s="3633" t="s">
        <v>115</v>
      </c>
      <c r="C730" s="3633"/>
      <c r="D730" s="3633"/>
      <c r="H730" s="108"/>
    </row>
    <row r="731" spans="1:8" s="81" customFormat="1" ht="13.8" thickBot="1">
      <c r="A731" s="79"/>
      <c r="B731" s="106"/>
      <c r="C731" s="107"/>
      <c r="D731" s="107"/>
      <c r="H731" s="108"/>
    </row>
    <row r="732" spans="1:8" s="81" customFormat="1" ht="27.6">
      <c r="A732" s="175">
        <f>A605+1</f>
        <v>28</v>
      </c>
      <c r="B732" s="1007" t="s">
        <v>327</v>
      </c>
      <c r="C732" s="1043"/>
      <c r="D732" s="1044"/>
      <c r="E732" s="1007" t="s">
        <v>45</v>
      </c>
      <c r="F732" s="1045"/>
      <c r="G732" s="1140"/>
      <c r="H732" s="79" t="s">
        <v>34</v>
      </c>
    </row>
    <row r="733" spans="1:8" s="81" customFormat="1" ht="13.8">
      <c r="A733" s="79"/>
      <c r="B733" s="1047" t="s">
        <v>116</v>
      </c>
      <c r="C733" s="1048"/>
      <c r="D733" s="1049"/>
      <c r="E733" s="1047" t="s">
        <v>116</v>
      </c>
      <c r="F733" s="1050"/>
      <c r="G733" s="1141"/>
      <c r="H733" s="108"/>
    </row>
    <row r="734" spans="1:8" s="81" customFormat="1" ht="26.4">
      <c r="A734" s="79"/>
      <c r="B734" s="1052" t="s">
        <v>123</v>
      </c>
      <c r="C734" s="1053"/>
      <c r="D734" s="1054"/>
      <c r="E734" s="1052" t="s">
        <v>123</v>
      </c>
      <c r="F734" s="1053"/>
      <c r="G734" s="1142"/>
      <c r="H734" s="108"/>
    </row>
    <row r="735" spans="1:8" s="81" customFormat="1">
      <c r="A735" s="79"/>
      <c r="B735" s="1056" t="s">
        <v>118</v>
      </c>
      <c r="C735" s="1057"/>
      <c r="D735" s="1058"/>
      <c r="E735" s="1056" t="s">
        <v>118</v>
      </c>
      <c r="F735" s="1059"/>
      <c r="G735" s="1143"/>
      <c r="H735" s="108"/>
    </row>
    <row r="736" spans="1:8" s="81" customFormat="1">
      <c r="A736" s="79"/>
      <c r="B736" s="1018" t="s">
        <v>4</v>
      </c>
      <c r="C736" s="1061">
        <v>50507066</v>
      </c>
      <c r="D736" s="1062">
        <f>D737</f>
        <v>-1376720</v>
      </c>
      <c r="E736" s="1063" t="s">
        <v>4</v>
      </c>
      <c r="F736" s="1144">
        <v>89427568</v>
      </c>
      <c r="G736" s="1145">
        <f>G737+G739</f>
        <v>1376720</v>
      </c>
      <c r="H736" s="108"/>
    </row>
    <row r="737" spans="1:8" s="81" customFormat="1">
      <c r="A737" s="79"/>
      <c r="B737" s="1022" t="s">
        <v>10</v>
      </c>
      <c r="C737" s="1065">
        <v>50507066</v>
      </c>
      <c r="D737" s="1066">
        <f>D738</f>
        <v>-1376720</v>
      </c>
      <c r="E737" s="1067" t="s">
        <v>75</v>
      </c>
      <c r="F737" s="1146">
        <v>4305885</v>
      </c>
      <c r="G737" s="1147"/>
      <c r="H737" s="108"/>
    </row>
    <row r="738" spans="1:8" s="81" customFormat="1" ht="26.4">
      <c r="A738" s="79"/>
      <c r="B738" s="1026" t="s">
        <v>11</v>
      </c>
      <c r="C738" s="1065">
        <v>50507066</v>
      </c>
      <c r="D738" s="1066">
        <v>-1376720</v>
      </c>
      <c r="E738" s="1073" t="s">
        <v>6</v>
      </c>
      <c r="F738" s="1146">
        <v>3368183</v>
      </c>
      <c r="G738" s="1147"/>
      <c r="H738" s="108"/>
    </row>
    <row r="739" spans="1:8" s="81" customFormat="1">
      <c r="A739" s="79"/>
      <c r="B739" s="1027" t="s">
        <v>28</v>
      </c>
      <c r="C739" s="1061">
        <v>50507066</v>
      </c>
      <c r="D739" s="1062">
        <f>D740</f>
        <v>-1376720</v>
      </c>
      <c r="E739" s="1067" t="s">
        <v>10</v>
      </c>
      <c r="F739" s="1146">
        <v>85121683</v>
      </c>
      <c r="G739" s="1147">
        <f>G740</f>
        <v>1376720</v>
      </c>
      <c r="H739" s="108"/>
    </row>
    <row r="740" spans="1:8" s="81" customFormat="1" ht="26.4">
      <c r="A740" s="79"/>
      <c r="B740" s="1028" t="s">
        <v>2</v>
      </c>
      <c r="C740" s="1065">
        <v>50507066</v>
      </c>
      <c r="D740" s="1066">
        <f>D741</f>
        <v>-1376720</v>
      </c>
      <c r="E740" s="1069" t="s">
        <v>11</v>
      </c>
      <c r="F740" s="1146">
        <v>50143449</v>
      </c>
      <c r="G740" s="1147">
        <v>1376720</v>
      </c>
      <c r="H740" s="108"/>
    </row>
    <row r="741" spans="1:8" s="81" customFormat="1" ht="26.4">
      <c r="A741" s="79"/>
      <c r="B741" s="1029" t="s">
        <v>16</v>
      </c>
      <c r="C741" s="1065">
        <v>50507066</v>
      </c>
      <c r="D741" s="1066">
        <f>D742</f>
        <v>-1376720</v>
      </c>
      <c r="E741" s="1069" t="s">
        <v>67</v>
      </c>
      <c r="F741" s="1146">
        <v>34978234</v>
      </c>
      <c r="G741" s="1147"/>
      <c r="H741" s="108"/>
    </row>
    <row r="742" spans="1:8" s="81" customFormat="1">
      <c r="A742" s="79"/>
      <c r="B742" s="1030" t="s">
        <v>17</v>
      </c>
      <c r="C742" s="1065">
        <v>50507066</v>
      </c>
      <c r="D742" s="1066">
        <v>-1376720</v>
      </c>
      <c r="E742" s="1063" t="s">
        <v>28</v>
      </c>
      <c r="F742" s="1144">
        <v>89427568</v>
      </c>
      <c r="G742" s="1145">
        <f>G743+G757</f>
        <v>1376720</v>
      </c>
      <c r="H742" s="108"/>
    </row>
    <row r="743" spans="1:8" s="81" customFormat="1">
      <c r="A743" s="79"/>
      <c r="B743" s="1121"/>
      <c r="C743" s="1122"/>
      <c r="D743" s="1134"/>
      <c r="E743" s="1067" t="s">
        <v>2</v>
      </c>
      <c r="F743" s="1146">
        <v>56099094</v>
      </c>
      <c r="G743" s="1147">
        <f>G744+G748+G750</f>
        <v>1373120</v>
      </c>
      <c r="H743" s="108"/>
    </row>
    <row r="744" spans="1:8" s="81" customFormat="1">
      <c r="A744" s="79"/>
      <c r="B744" s="1121"/>
      <c r="C744" s="1122"/>
      <c r="D744" s="1134"/>
      <c r="E744" s="1069" t="s">
        <v>12</v>
      </c>
      <c r="F744" s="1146">
        <v>4618287</v>
      </c>
      <c r="G744" s="1147">
        <f>G745+G747</f>
        <v>1373120</v>
      </c>
      <c r="H744" s="108"/>
    </row>
    <row r="745" spans="1:8" s="81" customFormat="1">
      <c r="A745" s="79"/>
      <c r="B745" s="1121"/>
      <c r="C745" s="1122"/>
      <c r="D745" s="1134"/>
      <c r="E745" s="1073" t="s">
        <v>38</v>
      </c>
      <c r="F745" s="1146">
        <v>2833689</v>
      </c>
      <c r="G745" s="1024">
        <v>56503</v>
      </c>
      <c r="H745" s="108"/>
    </row>
    <row r="746" spans="1:8" s="81" customFormat="1">
      <c r="A746" s="79"/>
      <c r="B746" s="1121"/>
      <c r="C746" s="1122"/>
      <c r="D746" s="1134"/>
      <c r="E746" s="1074" t="s">
        <v>36</v>
      </c>
      <c r="F746" s="1146">
        <v>2162472</v>
      </c>
      <c r="G746" s="1024">
        <v>44352</v>
      </c>
      <c r="H746" s="108"/>
    </row>
    <row r="747" spans="1:8" s="81" customFormat="1">
      <c r="A747" s="79"/>
      <c r="B747" s="1121"/>
      <c r="C747" s="1122"/>
      <c r="D747" s="1134"/>
      <c r="E747" s="1073" t="s">
        <v>15</v>
      </c>
      <c r="F747" s="1146">
        <v>1784598</v>
      </c>
      <c r="G747" s="1024">
        <v>1316617</v>
      </c>
      <c r="H747" s="108"/>
    </row>
    <row r="748" spans="1:8" s="81" customFormat="1">
      <c r="A748" s="79"/>
      <c r="B748" s="1121"/>
      <c r="C748" s="1122"/>
      <c r="D748" s="1134"/>
      <c r="E748" s="1069" t="s">
        <v>16</v>
      </c>
      <c r="F748" s="1146">
        <v>30120277</v>
      </c>
      <c r="G748" s="1147"/>
      <c r="H748" s="108"/>
    </row>
    <row r="749" spans="1:8" s="81" customFormat="1">
      <c r="A749" s="79"/>
      <c r="B749" s="1121"/>
      <c r="C749" s="1122"/>
      <c r="D749" s="1134"/>
      <c r="E749" s="1073" t="s">
        <v>17</v>
      </c>
      <c r="F749" s="1146">
        <v>30120277</v>
      </c>
      <c r="G749" s="1147"/>
      <c r="H749" s="108"/>
    </row>
    <row r="750" spans="1:8" s="81" customFormat="1">
      <c r="A750" s="79"/>
      <c r="B750" s="1121"/>
      <c r="C750" s="1122"/>
      <c r="D750" s="1134"/>
      <c r="E750" s="1069" t="s">
        <v>19</v>
      </c>
      <c r="F750" s="1146">
        <v>21360530</v>
      </c>
      <c r="G750" s="1147"/>
      <c r="H750" s="108"/>
    </row>
    <row r="751" spans="1:8" s="81" customFormat="1">
      <c r="A751" s="79"/>
      <c r="B751" s="1110"/>
      <c r="C751" s="1111"/>
      <c r="D751" s="1112"/>
      <c r="E751" s="1073" t="s">
        <v>119</v>
      </c>
      <c r="F751" s="1146">
        <v>18573</v>
      </c>
      <c r="G751" s="1147"/>
      <c r="H751" s="108"/>
    </row>
    <row r="752" spans="1:8" s="81" customFormat="1" ht="26.4">
      <c r="A752" s="79"/>
      <c r="B752" s="1110"/>
      <c r="C752" s="1111"/>
      <c r="D752" s="1112"/>
      <c r="E752" s="1074" t="s">
        <v>120</v>
      </c>
      <c r="F752" s="1146">
        <v>18573</v>
      </c>
      <c r="G752" s="1147"/>
      <c r="H752" s="108"/>
    </row>
    <row r="753" spans="1:8" s="81" customFormat="1" ht="39.6">
      <c r="A753" s="79"/>
      <c r="B753" s="1110"/>
      <c r="C753" s="1111"/>
      <c r="D753" s="1112"/>
      <c r="E753" s="1148" t="s">
        <v>71</v>
      </c>
      <c r="F753" s="1146">
        <v>18573</v>
      </c>
      <c r="G753" s="1147"/>
      <c r="H753" s="108"/>
    </row>
    <row r="754" spans="1:8" s="81" customFormat="1" ht="26.4">
      <c r="A754" s="79"/>
      <c r="B754" s="1110"/>
      <c r="C754" s="1111"/>
      <c r="D754" s="1112"/>
      <c r="E754" s="1073" t="s">
        <v>56</v>
      </c>
      <c r="F754" s="1146">
        <v>103256</v>
      </c>
      <c r="G754" s="1147"/>
      <c r="H754" s="108"/>
    </row>
    <row r="755" spans="1:8" s="81" customFormat="1" ht="52.8">
      <c r="A755" s="79"/>
      <c r="B755" s="1110"/>
      <c r="C755" s="1111"/>
      <c r="D755" s="1112"/>
      <c r="E755" s="1074" t="s">
        <v>77</v>
      </c>
      <c r="F755" s="1146">
        <v>103256</v>
      </c>
      <c r="G755" s="1147"/>
      <c r="H755" s="108"/>
    </row>
    <row r="756" spans="1:8" s="81" customFormat="1" ht="26.4">
      <c r="A756" s="79"/>
      <c r="B756" s="1110"/>
      <c r="C756" s="1111"/>
      <c r="D756" s="1112"/>
      <c r="E756" s="1073" t="s">
        <v>105</v>
      </c>
      <c r="F756" s="1146">
        <v>21238701</v>
      </c>
      <c r="G756" s="1147"/>
      <c r="H756" s="108"/>
    </row>
    <row r="757" spans="1:8" s="81" customFormat="1">
      <c r="A757" s="79"/>
      <c r="B757" s="1110"/>
      <c r="C757" s="1111"/>
      <c r="D757" s="1112"/>
      <c r="E757" s="1067" t="s">
        <v>3</v>
      </c>
      <c r="F757" s="1146">
        <v>33328474</v>
      </c>
      <c r="G757" s="1147">
        <f>G758</f>
        <v>3600</v>
      </c>
      <c r="H757" s="108"/>
    </row>
    <row r="758" spans="1:8" s="81" customFormat="1">
      <c r="A758" s="79"/>
      <c r="B758" s="1110"/>
      <c r="C758" s="1111"/>
      <c r="D758" s="1112"/>
      <c r="E758" s="1069" t="s">
        <v>20</v>
      </c>
      <c r="F758" s="1146">
        <v>2814500</v>
      </c>
      <c r="G758" s="1147">
        <v>3600</v>
      </c>
      <c r="H758" s="108"/>
    </row>
    <row r="759" spans="1:8" s="81" customFormat="1">
      <c r="A759" s="79"/>
      <c r="B759" s="1110"/>
      <c r="C759" s="1111"/>
      <c r="D759" s="1112"/>
      <c r="E759" s="1069" t="s">
        <v>61</v>
      </c>
      <c r="F759" s="1146">
        <v>30513974</v>
      </c>
      <c r="G759" s="1147"/>
      <c r="H759" s="108"/>
    </row>
    <row r="760" spans="1:8" s="81" customFormat="1" ht="26.4">
      <c r="A760" s="79"/>
      <c r="B760" s="1110"/>
      <c r="C760" s="1111"/>
      <c r="D760" s="1112"/>
      <c r="E760" s="1073" t="s">
        <v>62</v>
      </c>
      <c r="F760" s="1146">
        <v>13406258</v>
      </c>
      <c r="G760" s="1147"/>
      <c r="H760" s="108"/>
    </row>
    <row r="761" spans="1:8" s="81" customFormat="1" ht="52.8">
      <c r="A761" s="79"/>
      <c r="B761" s="1110"/>
      <c r="C761" s="1111"/>
      <c r="D761" s="1112"/>
      <c r="E761" s="1074" t="s">
        <v>86</v>
      </c>
      <c r="F761" s="1146">
        <v>13406258</v>
      </c>
      <c r="G761" s="1147"/>
      <c r="H761" s="108"/>
    </row>
    <row r="762" spans="1:8" s="81" customFormat="1" ht="26.4">
      <c r="A762" s="79"/>
      <c r="B762" s="1110"/>
      <c r="C762" s="1111"/>
      <c r="D762" s="1112"/>
      <c r="E762" s="1073" t="s">
        <v>348</v>
      </c>
      <c r="F762" s="1146">
        <v>17107716</v>
      </c>
      <c r="G762" s="1147"/>
      <c r="H762" s="108"/>
    </row>
    <row r="763" spans="1:8" s="81" customFormat="1">
      <c r="A763" s="79"/>
      <c r="B763" s="1056" t="s">
        <v>125</v>
      </c>
      <c r="C763" s="1057"/>
      <c r="D763" s="1058"/>
      <c r="E763" s="1056" t="s">
        <v>125</v>
      </c>
      <c r="F763" s="1059"/>
      <c r="G763" s="1143"/>
      <c r="H763" s="108"/>
    </row>
    <row r="764" spans="1:8" s="81" customFormat="1">
      <c r="A764" s="79"/>
      <c r="B764" s="1018" t="s">
        <v>4</v>
      </c>
      <c r="C764" s="1061">
        <v>595875296</v>
      </c>
      <c r="D764" s="1062">
        <f>D765</f>
        <v>-23280</v>
      </c>
      <c r="E764" s="1063" t="s">
        <v>4</v>
      </c>
      <c r="F764" s="1144">
        <v>46596240</v>
      </c>
      <c r="G764" s="1145">
        <f>G765+G767</f>
        <v>23280</v>
      </c>
      <c r="H764" s="108"/>
    </row>
    <row r="765" spans="1:8" s="81" customFormat="1">
      <c r="A765" s="79"/>
      <c r="B765" s="1022" t="s">
        <v>10</v>
      </c>
      <c r="C765" s="1065">
        <v>595875296</v>
      </c>
      <c r="D765" s="1066">
        <f>D766</f>
        <v>-23280</v>
      </c>
      <c r="E765" s="1067" t="s">
        <v>75</v>
      </c>
      <c r="F765" s="1146">
        <v>4132158</v>
      </c>
      <c r="G765" s="1147"/>
      <c r="H765" s="108"/>
    </row>
    <row r="766" spans="1:8" s="81" customFormat="1" ht="26.4">
      <c r="A766" s="79"/>
      <c r="B766" s="1026" t="s">
        <v>11</v>
      </c>
      <c r="C766" s="1065">
        <v>595875296</v>
      </c>
      <c r="D766" s="1066">
        <v>-23280</v>
      </c>
      <c r="E766" s="1073" t="s">
        <v>6</v>
      </c>
      <c r="F766" s="1146">
        <v>3084497</v>
      </c>
      <c r="G766" s="1147"/>
      <c r="H766" s="108"/>
    </row>
    <row r="767" spans="1:8" s="81" customFormat="1">
      <c r="A767" s="79"/>
      <c r="B767" s="1027" t="s">
        <v>28</v>
      </c>
      <c r="C767" s="1061">
        <v>595875296</v>
      </c>
      <c r="D767" s="1062">
        <f>D768</f>
        <v>-23280</v>
      </c>
      <c r="E767" s="1067" t="s">
        <v>10</v>
      </c>
      <c r="F767" s="1146">
        <v>42464082</v>
      </c>
      <c r="G767" s="1147">
        <f>G768</f>
        <v>23280</v>
      </c>
      <c r="H767" s="108"/>
    </row>
    <row r="768" spans="1:8" s="81" customFormat="1" ht="26.4">
      <c r="A768" s="79"/>
      <c r="B768" s="1028" t="s">
        <v>2</v>
      </c>
      <c r="C768" s="1065">
        <v>595875296</v>
      </c>
      <c r="D768" s="1066">
        <f>D769</f>
        <v>-23280</v>
      </c>
      <c r="E768" s="1069" t="s">
        <v>11</v>
      </c>
      <c r="F768" s="1146">
        <v>23025014</v>
      </c>
      <c r="G768" s="1147">
        <v>23280</v>
      </c>
      <c r="H768" s="108"/>
    </row>
    <row r="769" spans="1:8" s="81" customFormat="1" ht="26.4">
      <c r="A769" s="79"/>
      <c r="B769" s="1029" t="s">
        <v>16</v>
      </c>
      <c r="C769" s="1065">
        <v>595875296</v>
      </c>
      <c r="D769" s="1066">
        <f>D770</f>
        <v>-23280</v>
      </c>
      <c r="E769" s="1069" t="s">
        <v>67</v>
      </c>
      <c r="F769" s="1146">
        <v>19439068</v>
      </c>
      <c r="G769" s="1147"/>
      <c r="H769" s="108"/>
    </row>
    <row r="770" spans="1:8" s="81" customFormat="1">
      <c r="A770" s="79"/>
      <c r="B770" s="1030" t="s">
        <v>17</v>
      </c>
      <c r="C770" s="1065">
        <v>595875296</v>
      </c>
      <c r="D770" s="1066">
        <v>-23280</v>
      </c>
      <c r="E770" s="1063" t="s">
        <v>28</v>
      </c>
      <c r="F770" s="1144">
        <v>46596240</v>
      </c>
      <c r="G770" s="1145">
        <f>G771+G780</f>
        <v>23280</v>
      </c>
      <c r="H770" s="108"/>
    </row>
    <row r="771" spans="1:8" s="81" customFormat="1">
      <c r="A771" s="79"/>
      <c r="B771" s="1110"/>
      <c r="C771" s="1111"/>
      <c r="D771" s="1112"/>
      <c r="E771" s="1067" t="s">
        <v>2</v>
      </c>
      <c r="F771" s="1146">
        <v>31484334</v>
      </c>
      <c r="G771" s="1147">
        <f>G772+G776+G778</f>
        <v>23280</v>
      </c>
      <c r="H771" s="108"/>
    </row>
    <row r="772" spans="1:8" s="81" customFormat="1">
      <c r="A772" s="79"/>
      <c r="B772" s="1110"/>
      <c r="C772" s="1111"/>
      <c r="D772" s="1112"/>
      <c r="E772" s="1069" t="s">
        <v>12</v>
      </c>
      <c r="F772" s="1146">
        <v>2846282</v>
      </c>
      <c r="G772" s="1147">
        <f>G773+G775</f>
        <v>23280</v>
      </c>
      <c r="H772" s="108"/>
    </row>
    <row r="773" spans="1:8" s="81" customFormat="1">
      <c r="A773" s="79"/>
      <c r="B773" s="1110"/>
      <c r="C773" s="1111"/>
      <c r="D773" s="1112"/>
      <c r="E773" s="1073" t="s">
        <v>38</v>
      </c>
      <c r="F773" s="1146">
        <v>1855599</v>
      </c>
      <c r="G773" s="1024">
        <v>22033</v>
      </c>
      <c r="H773" s="108"/>
    </row>
    <row r="774" spans="1:8" s="81" customFormat="1">
      <c r="A774" s="79"/>
      <c r="B774" s="1110"/>
      <c r="C774" s="1111"/>
      <c r="D774" s="1112"/>
      <c r="E774" s="1074" t="s">
        <v>36</v>
      </c>
      <c r="F774" s="1146">
        <v>1416011</v>
      </c>
      <c r="G774" s="1024">
        <v>17576</v>
      </c>
      <c r="H774" s="108"/>
    </row>
    <row r="775" spans="1:8" s="81" customFormat="1">
      <c r="A775" s="79"/>
      <c r="B775" s="1110"/>
      <c r="C775" s="1111"/>
      <c r="D775" s="1112"/>
      <c r="E775" s="1073" t="s">
        <v>15</v>
      </c>
      <c r="F775" s="1146">
        <v>990683</v>
      </c>
      <c r="G775" s="1024">
        <v>1247</v>
      </c>
      <c r="H775" s="108"/>
    </row>
    <row r="776" spans="1:8" s="81" customFormat="1">
      <c r="A776" s="79"/>
      <c r="B776" s="1110"/>
      <c r="C776" s="1111"/>
      <c r="D776" s="1112"/>
      <c r="E776" s="1069" t="s">
        <v>16</v>
      </c>
      <c r="F776" s="1146">
        <v>16112089</v>
      </c>
      <c r="G776" s="1147"/>
      <c r="H776" s="108"/>
    </row>
    <row r="777" spans="1:8" s="81" customFormat="1">
      <c r="A777" s="79"/>
      <c r="B777" s="1110"/>
      <c r="C777" s="1111"/>
      <c r="D777" s="1112"/>
      <c r="E777" s="1073" t="s">
        <v>17</v>
      </c>
      <c r="F777" s="1146">
        <v>16112089</v>
      </c>
      <c r="G777" s="1147"/>
      <c r="H777" s="108"/>
    </row>
    <row r="778" spans="1:8" s="81" customFormat="1">
      <c r="A778" s="79"/>
      <c r="B778" s="1110"/>
      <c r="C778" s="1111"/>
      <c r="D778" s="1112"/>
      <c r="E778" s="1069" t="s">
        <v>19</v>
      </c>
      <c r="F778" s="1146">
        <v>12525963</v>
      </c>
      <c r="G778" s="1147"/>
      <c r="H778" s="108"/>
    </row>
    <row r="779" spans="1:8" s="81" customFormat="1" ht="26.4">
      <c r="A779" s="79"/>
      <c r="B779" s="1110"/>
      <c r="C779" s="1111"/>
      <c r="D779" s="1112"/>
      <c r="E779" s="1073" t="s">
        <v>105</v>
      </c>
      <c r="F779" s="1146">
        <v>12525963</v>
      </c>
      <c r="G779" s="1147"/>
      <c r="H779" s="108"/>
    </row>
    <row r="780" spans="1:8" s="81" customFormat="1">
      <c r="A780" s="79"/>
      <c r="B780" s="1110"/>
      <c r="C780" s="1111"/>
      <c r="D780" s="1112"/>
      <c r="E780" s="1067" t="s">
        <v>3</v>
      </c>
      <c r="F780" s="1146">
        <v>15111906</v>
      </c>
      <c r="G780" s="1147">
        <f>G781</f>
        <v>0</v>
      </c>
      <c r="H780" s="108"/>
    </row>
    <row r="781" spans="1:8" s="81" customFormat="1">
      <c r="A781" s="79"/>
      <c r="B781" s="1110"/>
      <c r="C781" s="1111"/>
      <c r="D781" s="1112"/>
      <c r="E781" s="1069" t="s">
        <v>20</v>
      </c>
      <c r="F781" s="1146">
        <v>135141</v>
      </c>
      <c r="G781" s="1147"/>
      <c r="H781" s="108"/>
    </row>
    <row r="782" spans="1:8" s="81" customFormat="1">
      <c r="A782" s="79"/>
      <c r="B782" s="1110"/>
      <c r="C782" s="1111"/>
      <c r="D782" s="1112"/>
      <c r="E782" s="1069" t="s">
        <v>61</v>
      </c>
      <c r="F782" s="1146">
        <v>14976765</v>
      </c>
      <c r="G782" s="1147"/>
      <c r="H782" s="108"/>
    </row>
    <row r="783" spans="1:8" s="81" customFormat="1" ht="26.4">
      <c r="A783" s="79"/>
      <c r="B783" s="1110"/>
      <c r="C783" s="1111"/>
      <c r="D783" s="1112"/>
      <c r="E783" s="1073" t="s">
        <v>62</v>
      </c>
      <c r="F783" s="1146">
        <v>4979163</v>
      </c>
      <c r="G783" s="1147"/>
      <c r="H783" s="108"/>
    </row>
    <row r="784" spans="1:8" s="81" customFormat="1" ht="52.8">
      <c r="A784" s="79"/>
      <c r="B784" s="1110"/>
      <c r="C784" s="1111"/>
      <c r="D784" s="1112"/>
      <c r="E784" s="1074" t="s">
        <v>86</v>
      </c>
      <c r="F784" s="1146">
        <v>4979163</v>
      </c>
      <c r="G784" s="1147"/>
      <c r="H784" s="108"/>
    </row>
    <row r="785" spans="1:8" s="81" customFormat="1" ht="27" thickBot="1">
      <c r="A785" s="79"/>
      <c r="B785" s="1114"/>
      <c r="C785" s="1115"/>
      <c r="D785" s="1116"/>
      <c r="E785" s="1149" t="s">
        <v>348</v>
      </c>
      <c r="F785" s="1150">
        <v>9997602</v>
      </c>
      <c r="G785" s="1151"/>
      <c r="H785" s="108"/>
    </row>
    <row r="786" spans="1:8" s="81" customFormat="1" ht="43.95" customHeight="1" thickBot="1">
      <c r="A786" s="79"/>
      <c r="B786" s="3634" t="s">
        <v>570</v>
      </c>
      <c r="C786" s="3634"/>
      <c r="D786" s="3634"/>
      <c r="E786" s="3634"/>
      <c r="F786" s="3634"/>
      <c r="G786" s="3634"/>
      <c r="H786" s="108"/>
    </row>
    <row r="787" spans="1:8" s="81" customFormat="1">
      <c r="A787" s="79"/>
      <c r="B787" s="106"/>
      <c r="C787" s="107"/>
      <c r="D787" s="107"/>
      <c r="H787" s="108"/>
    </row>
    <row r="788" spans="1:8" s="81" customFormat="1">
      <c r="A788" s="79"/>
      <c r="B788" s="3633" t="s">
        <v>113</v>
      </c>
      <c r="C788" s="3633"/>
      <c r="D788" s="107"/>
      <c r="H788" s="108"/>
    </row>
    <row r="789" spans="1:8" s="81" customFormat="1" ht="13.8" thickBot="1">
      <c r="A789" s="79"/>
      <c r="B789" s="106"/>
      <c r="C789" s="107"/>
      <c r="D789" s="107"/>
      <c r="H789" s="108"/>
    </row>
    <row r="790" spans="1:8" s="81" customFormat="1" ht="27.6">
      <c r="A790" s="2888">
        <f>A690+1</f>
        <v>29</v>
      </c>
      <c r="B790" s="1117" t="s">
        <v>327</v>
      </c>
      <c r="C790" s="1010"/>
      <c r="D790" s="1011"/>
      <c r="E790" s="1007" t="s">
        <v>45</v>
      </c>
      <c r="F790" s="1008"/>
      <c r="G790" s="1009"/>
      <c r="H790" s="79" t="s">
        <v>34</v>
      </c>
    </row>
    <row r="791" spans="1:8" s="81" customFormat="1">
      <c r="A791" s="79"/>
      <c r="B791" s="1012" t="s">
        <v>22</v>
      </c>
      <c r="C791" s="1013"/>
      <c r="D791" s="1014"/>
      <c r="E791" s="1012" t="s">
        <v>22</v>
      </c>
      <c r="F791" s="1013"/>
      <c r="G791" s="1014"/>
      <c r="H791" s="108"/>
    </row>
    <row r="792" spans="1:8" s="81" customFormat="1" ht="39.6">
      <c r="A792" s="79"/>
      <c r="B792" s="1015" t="s">
        <v>233</v>
      </c>
      <c r="C792" s="1016"/>
      <c r="D792" s="1017"/>
      <c r="E792" s="1015" t="s">
        <v>349</v>
      </c>
      <c r="F792" s="1016"/>
      <c r="G792" s="1017"/>
      <c r="H792" s="108"/>
    </row>
    <row r="793" spans="1:8" s="81" customFormat="1">
      <c r="A793" s="79"/>
      <c r="B793" s="1018" t="s">
        <v>4</v>
      </c>
      <c r="C793" s="1082">
        <f>C794</f>
        <v>50507066</v>
      </c>
      <c r="D793" s="1020">
        <f>D794</f>
        <v>-45140</v>
      </c>
      <c r="E793" s="1018" t="s">
        <v>4</v>
      </c>
      <c r="F793" s="1019">
        <f>F794</f>
        <v>0</v>
      </c>
      <c r="G793" s="1020">
        <f>G794</f>
        <v>45140</v>
      </c>
      <c r="H793" s="108"/>
    </row>
    <row r="794" spans="1:8" s="81" customFormat="1">
      <c r="A794" s="79"/>
      <c r="B794" s="1022" t="s">
        <v>10</v>
      </c>
      <c r="C794" s="1083">
        <f>C795</f>
        <v>50507066</v>
      </c>
      <c r="D794" s="1024">
        <f>D795</f>
        <v>-45140</v>
      </c>
      <c r="E794" s="1022" t="s">
        <v>10</v>
      </c>
      <c r="F794" s="1088">
        <f>F795</f>
        <v>0</v>
      </c>
      <c r="G794" s="1024">
        <f>G795</f>
        <v>45140</v>
      </c>
      <c r="H794" s="108"/>
    </row>
    <row r="795" spans="1:8" s="81" customFormat="1" ht="26.4">
      <c r="A795" s="79"/>
      <c r="B795" s="1026" t="s">
        <v>11</v>
      </c>
      <c r="C795" s="1083">
        <v>50507066</v>
      </c>
      <c r="D795" s="1024">
        <f>-45140</f>
        <v>-45140</v>
      </c>
      <c r="E795" s="1026" t="s">
        <v>11</v>
      </c>
      <c r="F795" s="1023"/>
      <c r="G795" s="1024">
        <v>45140</v>
      </c>
      <c r="H795" s="108"/>
    </row>
    <row r="796" spans="1:8" s="81" customFormat="1">
      <c r="A796" s="79"/>
      <c r="B796" s="1027" t="s">
        <v>28</v>
      </c>
      <c r="C796" s="1082">
        <f t="shared" ref="C796:D798" si="13">C797</f>
        <v>50507066</v>
      </c>
      <c r="D796" s="1020">
        <f t="shared" si="13"/>
        <v>-45140</v>
      </c>
      <c r="E796" s="1027" t="s">
        <v>28</v>
      </c>
      <c r="F796" s="1019">
        <f t="shared" ref="F796:G798" si="14">F797</f>
        <v>0</v>
      </c>
      <c r="G796" s="1152">
        <f t="shared" si="14"/>
        <v>45140</v>
      </c>
      <c r="H796" s="108"/>
    </row>
    <row r="797" spans="1:8" s="81" customFormat="1">
      <c r="A797" s="79"/>
      <c r="B797" s="1028" t="s">
        <v>2</v>
      </c>
      <c r="C797" s="1083">
        <f t="shared" si="13"/>
        <v>50507066</v>
      </c>
      <c r="D797" s="1024">
        <f t="shared" si="13"/>
        <v>-45140</v>
      </c>
      <c r="E797" s="1028" t="s">
        <v>2</v>
      </c>
      <c r="F797" s="1023">
        <f t="shared" si="14"/>
        <v>0</v>
      </c>
      <c r="G797" s="1153">
        <f t="shared" si="14"/>
        <v>45140</v>
      </c>
      <c r="H797" s="108"/>
    </row>
    <row r="798" spans="1:8" s="81" customFormat="1">
      <c r="A798" s="79"/>
      <c r="B798" s="1029" t="s">
        <v>16</v>
      </c>
      <c r="C798" s="1083">
        <f t="shared" si="13"/>
        <v>50507066</v>
      </c>
      <c r="D798" s="1024">
        <f t="shared" si="13"/>
        <v>-45140</v>
      </c>
      <c r="E798" s="1029" t="s">
        <v>12</v>
      </c>
      <c r="F798" s="1023">
        <f t="shared" si="14"/>
        <v>0</v>
      </c>
      <c r="G798" s="1153">
        <f t="shared" si="14"/>
        <v>45140</v>
      </c>
      <c r="H798" s="108"/>
    </row>
    <row r="799" spans="1:8" s="81" customFormat="1">
      <c r="A799" s="79"/>
      <c r="B799" s="1030" t="s">
        <v>17</v>
      </c>
      <c r="C799" s="1083">
        <v>50507066</v>
      </c>
      <c r="D799" s="1024">
        <f>-45140</f>
        <v>-45140</v>
      </c>
      <c r="E799" s="1030" t="s">
        <v>15</v>
      </c>
      <c r="F799" s="1023"/>
      <c r="G799" s="1024">
        <v>45140</v>
      </c>
      <c r="H799" s="108"/>
    </row>
    <row r="800" spans="1:8" s="81" customFormat="1">
      <c r="A800" s="79"/>
      <c r="B800" s="1012" t="s">
        <v>59</v>
      </c>
      <c r="C800" s="1013"/>
      <c r="D800" s="1014"/>
      <c r="E800" s="1012" t="s">
        <v>59</v>
      </c>
      <c r="F800" s="1013"/>
      <c r="G800" s="1014"/>
      <c r="H800" s="108"/>
    </row>
    <row r="801" spans="1:8" s="81" customFormat="1" ht="39.6">
      <c r="A801" s="79"/>
      <c r="B801" s="1034" t="s">
        <v>346</v>
      </c>
      <c r="C801" s="1013"/>
      <c r="D801" s="1014"/>
      <c r="E801" s="1034" t="s">
        <v>350</v>
      </c>
      <c r="F801" s="1122"/>
      <c r="G801" s="1134"/>
      <c r="H801" s="108"/>
    </row>
    <row r="802" spans="1:8" s="81" customFormat="1" ht="26.4">
      <c r="A802" s="79"/>
      <c r="B802" s="1034"/>
      <c r="C802" s="1013"/>
      <c r="D802" s="1014"/>
      <c r="E802" s="1107" t="s">
        <v>351</v>
      </c>
      <c r="F802" s="1122"/>
      <c r="G802" s="1134"/>
      <c r="H802" s="108"/>
    </row>
    <row r="803" spans="1:8" s="81" customFormat="1">
      <c r="A803" s="79"/>
      <c r="B803" s="1034" t="s">
        <v>118</v>
      </c>
      <c r="C803" s="1013"/>
      <c r="D803" s="1014"/>
      <c r="E803" s="1034" t="s">
        <v>118</v>
      </c>
      <c r="F803" s="1013"/>
      <c r="G803" s="1014"/>
      <c r="H803" s="108"/>
    </row>
    <row r="804" spans="1:8" s="81" customFormat="1">
      <c r="A804" s="79"/>
      <c r="B804" s="1018" t="s">
        <v>4</v>
      </c>
      <c r="C804" s="1082">
        <f>C805</f>
        <v>50507066</v>
      </c>
      <c r="D804" s="1118">
        <f>D805</f>
        <v>-45140</v>
      </c>
      <c r="E804" s="1018" t="s">
        <v>4</v>
      </c>
      <c r="F804" s="1019">
        <f>F805</f>
        <v>0</v>
      </c>
      <c r="G804" s="1020">
        <f>G805</f>
        <v>45140</v>
      </c>
      <c r="H804" s="108"/>
    </row>
    <row r="805" spans="1:8" s="81" customFormat="1">
      <c r="A805" s="79"/>
      <c r="B805" s="1022" t="s">
        <v>10</v>
      </c>
      <c r="C805" s="1083">
        <f>C806</f>
        <v>50507066</v>
      </c>
      <c r="D805" s="1119">
        <f>D806</f>
        <v>-45140</v>
      </c>
      <c r="E805" s="1022" t="s">
        <v>10</v>
      </c>
      <c r="F805" s="1088">
        <f>F806</f>
        <v>0</v>
      </c>
      <c r="G805" s="1024">
        <f>G806</f>
        <v>45140</v>
      </c>
      <c r="H805" s="108"/>
    </row>
    <row r="806" spans="1:8" s="81" customFormat="1" ht="26.4">
      <c r="A806" s="79"/>
      <c r="B806" s="1026" t="s">
        <v>11</v>
      </c>
      <c r="C806" s="1083">
        <v>50507066</v>
      </c>
      <c r="D806" s="1024">
        <v>-45140</v>
      </c>
      <c r="E806" s="1026" t="s">
        <v>11</v>
      </c>
      <c r="F806" s="1023"/>
      <c r="G806" s="1024">
        <v>45140</v>
      </c>
      <c r="H806" s="108"/>
    </row>
    <row r="807" spans="1:8" s="81" customFormat="1">
      <c r="A807" s="79"/>
      <c r="B807" s="1027" t="s">
        <v>28</v>
      </c>
      <c r="C807" s="1082">
        <f t="shared" ref="C807:D809" si="15">C808</f>
        <v>50507066</v>
      </c>
      <c r="D807" s="1118">
        <f t="shared" si="15"/>
        <v>-45140</v>
      </c>
      <c r="E807" s="1027" t="s">
        <v>28</v>
      </c>
      <c r="F807" s="1019">
        <f t="shared" ref="F807:G809" si="16">F808</f>
        <v>0</v>
      </c>
      <c r="G807" s="1152">
        <f t="shared" si="16"/>
        <v>45140</v>
      </c>
      <c r="H807" s="108"/>
    </row>
    <row r="808" spans="1:8" s="81" customFormat="1">
      <c r="A808" s="79"/>
      <c r="B808" s="1028" t="s">
        <v>2</v>
      </c>
      <c r="C808" s="1083">
        <f t="shared" si="15"/>
        <v>50507066</v>
      </c>
      <c r="D808" s="1119">
        <f t="shared" si="15"/>
        <v>-45140</v>
      </c>
      <c r="E808" s="1028" t="s">
        <v>2</v>
      </c>
      <c r="F808" s="1023">
        <f t="shared" si="16"/>
        <v>0</v>
      </c>
      <c r="G808" s="1153">
        <f t="shared" si="16"/>
        <v>45140</v>
      </c>
      <c r="H808" s="108"/>
    </row>
    <row r="809" spans="1:8" s="81" customFormat="1">
      <c r="A809" s="79"/>
      <c r="B809" s="1029" t="s">
        <v>16</v>
      </c>
      <c r="C809" s="1083">
        <f t="shared" si="15"/>
        <v>50507066</v>
      </c>
      <c r="D809" s="1119">
        <f t="shared" si="15"/>
        <v>-45140</v>
      </c>
      <c r="E809" s="1029" t="s">
        <v>12</v>
      </c>
      <c r="F809" s="1023">
        <f t="shared" si="16"/>
        <v>0</v>
      </c>
      <c r="G809" s="1153">
        <f t="shared" si="16"/>
        <v>45140</v>
      </c>
      <c r="H809" s="108"/>
    </row>
    <row r="810" spans="1:8" s="81" customFormat="1" ht="13.8" thickBot="1">
      <c r="A810" s="79"/>
      <c r="B810" s="1132" t="s">
        <v>17</v>
      </c>
      <c r="C810" s="1085">
        <v>50507066</v>
      </c>
      <c r="D810" s="1042">
        <v>-45140</v>
      </c>
      <c r="E810" s="1132" t="s">
        <v>15</v>
      </c>
      <c r="F810" s="1038"/>
      <c r="G810" s="1042">
        <v>45140</v>
      </c>
      <c r="H810" s="108"/>
    </row>
    <row r="811" spans="1:8" s="81" customFormat="1" ht="94.5" customHeight="1" thickBot="1">
      <c r="A811" s="79"/>
      <c r="B811" s="3634" t="s">
        <v>571</v>
      </c>
      <c r="C811" s="3634"/>
      <c r="D811" s="3634"/>
      <c r="E811" s="3634"/>
      <c r="F811" s="3634"/>
      <c r="G811" s="3634"/>
      <c r="H811" s="108"/>
    </row>
    <row r="812" spans="1:8" s="81" customFormat="1">
      <c r="A812" s="79"/>
      <c r="B812" s="106"/>
      <c r="C812" s="107"/>
      <c r="D812" s="107"/>
      <c r="H812" s="108"/>
    </row>
    <row r="813" spans="1:8" s="81" customFormat="1">
      <c r="A813" s="79"/>
      <c r="B813" s="3633" t="s">
        <v>115</v>
      </c>
      <c r="C813" s="3633"/>
      <c r="D813" s="3633"/>
      <c r="H813" s="108"/>
    </row>
    <row r="814" spans="1:8" s="81" customFormat="1" ht="13.8" thickBot="1">
      <c r="A814" s="79"/>
      <c r="B814" s="106"/>
      <c r="C814" s="107"/>
      <c r="D814" s="107"/>
      <c r="H814" s="108"/>
    </row>
    <row r="815" spans="1:8" s="81" customFormat="1" ht="27.6">
      <c r="A815" s="175">
        <f>A732+1</f>
        <v>29</v>
      </c>
      <c r="B815" s="1007" t="s">
        <v>327</v>
      </c>
      <c r="C815" s="1043"/>
      <c r="D815" s="1044"/>
      <c r="E815" s="1007" t="s">
        <v>45</v>
      </c>
      <c r="F815" s="1045"/>
      <c r="G815" s="1140"/>
      <c r="H815" s="79" t="s">
        <v>34</v>
      </c>
    </row>
    <row r="816" spans="1:8" s="81" customFormat="1" ht="13.8">
      <c r="A816" s="79"/>
      <c r="B816" s="1047" t="s">
        <v>116</v>
      </c>
      <c r="C816" s="1048"/>
      <c r="D816" s="1049"/>
      <c r="E816" s="1047" t="s">
        <v>116</v>
      </c>
      <c r="F816" s="1050"/>
      <c r="G816" s="1141"/>
      <c r="H816" s="108"/>
    </row>
    <row r="817" spans="1:8" s="81" customFormat="1" ht="26.4">
      <c r="A817" s="79"/>
      <c r="B817" s="1052" t="s">
        <v>123</v>
      </c>
      <c r="C817" s="1053"/>
      <c r="D817" s="1054"/>
      <c r="E817" s="1052" t="s">
        <v>123</v>
      </c>
      <c r="F817" s="1053"/>
      <c r="G817" s="1142"/>
      <c r="H817" s="108"/>
    </row>
    <row r="818" spans="1:8" s="81" customFormat="1">
      <c r="A818" s="79"/>
      <c r="B818" s="1056" t="s">
        <v>118</v>
      </c>
      <c r="C818" s="1057"/>
      <c r="D818" s="1058"/>
      <c r="E818" s="1056" t="s">
        <v>118</v>
      </c>
      <c r="F818" s="1059"/>
      <c r="G818" s="1143"/>
      <c r="H818" s="108"/>
    </row>
    <row r="819" spans="1:8" s="81" customFormat="1">
      <c r="A819" s="79"/>
      <c r="B819" s="1018" t="s">
        <v>4</v>
      </c>
      <c r="C819" s="1061">
        <v>50507066</v>
      </c>
      <c r="D819" s="1062">
        <f>D820</f>
        <v>-45140</v>
      </c>
      <c r="E819" s="1063" t="s">
        <v>4</v>
      </c>
      <c r="F819" s="1144">
        <v>89427568</v>
      </c>
      <c r="G819" s="1145">
        <f>G820+G822</f>
        <v>45140</v>
      </c>
      <c r="H819" s="108"/>
    </row>
    <row r="820" spans="1:8" s="81" customFormat="1">
      <c r="A820" s="79"/>
      <c r="B820" s="1022" t="s">
        <v>10</v>
      </c>
      <c r="C820" s="1065">
        <v>50507066</v>
      </c>
      <c r="D820" s="1066">
        <f>D821</f>
        <v>-45140</v>
      </c>
      <c r="E820" s="1067" t="s">
        <v>75</v>
      </c>
      <c r="F820" s="1146">
        <v>4305885</v>
      </c>
      <c r="G820" s="1147"/>
      <c r="H820" s="108"/>
    </row>
    <row r="821" spans="1:8" s="81" customFormat="1" ht="26.4">
      <c r="A821" s="79"/>
      <c r="B821" s="1026" t="s">
        <v>11</v>
      </c>
      <c r="C821" s="1065">
        <v>50507066</v>
      </c>
      <c r="D821" s="1066">
        <f>-45140</f>
        <v>-45140</v>
      </c>
      <c r="E821" s="1073" t="s">
        <v>6</v>
      </c>
      <c r="F821" s="1146">
        <v>3368183</v>
      </c>
      <c r="G821" s="1147"/>
      <c r="H821" s="108"/>
    </row>
    <row r="822" spans="1:8" s="81" customFormat="1">
      <c r="A822" s="79"/>
      <c r="B822" s="1027" t="s">
        <v>28</v>
      </c>
      <c r="C822" s="1061">
        <v>50507066</v>
      </c>
      <c r="D822" s="1062">
        <f>D823</f>
        <v>-45140</v>
      </c>
      <c r="E822" s="1067" t="s">
        <v>10</v>
      </c>
      <c r="F822" s="1146">
        <v>85121683</v>
      </c>
      <c r="G822" s="1147">
        <f>G823</f>
        <v>45140</v>
      </c>
      <c r="H822" s="108"/>
    </row>
    <row r="823" spans="1:8" s="81" customFormat="1" ht="26.4">
      <c r="A823" s="79"/>
      <c r="B823" s="1028" t="s">
        <v>2</v>
      </c>
      <c r="C823" s="1065">
        <v>50507066</v>
      </c>
      <c r="D823" s="1066">
        <f>D824</f>
        <v>-45140</v>
      </c>
      <c r="E823" s="1069" t="s">
        <v>11</v>
      </c>
      <c r="F823" s="1146">
        <v>50143449</v>
      </c>
      <c r="G823" s="1147">
        <v>45140</v>
      </c>
      <c r="H823" s="108"/>
    </row>
    <row r="824" spans="1:8" s="81" customFormat="1" ht="26.4">
      <c r="A824" s="79"/>
      <c r="B824" s="1029" t="s">
        <v>16</v>
      </c>
      <c r="C824" s="1065">
        <v>50507066</v>
      </c>
      <c r="D824" s="1066">
        <f>D825</f>
        <v>-45140</v>
      </c>
      <c r="E824" s="1069" t="s">
        <v>67</v>
      </c>
      <c r="F824" s="1146">
        <v>34978234</v>
      </c>
      <c r="G824" s="1147"/>
      <c r="H824" s="108"/>
    </row>
    <row r="825" spans="1:8" s="81" customFormat="1">
      <c r="A825" s="79"/>
      <c r="B825" s="1030" t="s">
        <v>17</v>
      </c>
      <c r="C825" s="1065">
        <v>50507066</v>
      </c>
      <c r="D825" s="1066">
        <f>-45140</f>
        <v>-45140</v>
      </c>
      <c r="E825" s="1063" t="s">
        <v>28</v>
      </c>
      <c r="F825" s="1144">
        <v>89427568</v>
      </c>
      <c r="G825" s="1145">
        <f>G826+G840</f>
        <v>45140</v>
      </c>
      <c r="H825" s="108"/>
    </row>
    <row r="826" spans="1:8" s="81" customFormat="1">
      <c r="A826" s="79"/>
      <c r="B826" s="1121"/>
      <c r="C826" s="1122"/>
      <c r="D826" s="1134"/>
      <c r="E826" s="1067" t="s">
        <v>2</v>
      </c>
      <c r="F826" s="1146">
        <v>56099094</v>
      </c>
      <c r="G826" s="1147">
        <f>G827+G831+G833</f>
        <v>45140</v>
      </c>
      <c r="H826" s="108"/>
    </row>
    <row r="827" spans="1:8" s="81" customFormat="1">
      <c r="A827" s="79"/>
      <c r="B827" s="1121"/>
      <c r="C827" s="1122"/>
      <c r="D827" s="1134"/>
      <c r="E827" s="1069" t="s">
        <v>12</v>
      </c>
      <c r="F827" s="1146">
        <v>4618287</v>
      </c>
      <c r="G827" s="1147">
        <f>G828+G830</f>
        <v>45140</v>
      </c>
      <c r="H827" s="108"/>
    </row>
    <row r="828" spans="1:8" s="81" customFormat="1">
      <c r="A828" s="79"/>
      <c r="B828" s="1121"/>
      <c r="C828" s="1122"/>
      <c r="D828" s="1134"/>
      <c r="E828" s="1073" t="s">
        <v>38</v>
      </c>
      <c r="F828" s="1146">
        <v>2833689</v>
      </c>
      <c r="G828" s="1100"/>
      <c r="H828" s="108"/>
    </row>
    <row r="829" spans="1:8" s="81" customFormat="1">
      <c r="A829" s="79"/>
      <c r="B829" s="1121"/>
      <c r="C829" s="1122"/>
      <c r="D829" s="1134"/>
      <c r="E829" s="1074" t="s">
        <v>36</v>
      </c>
      <c r="F829" s="1146">
        <v>2162472</v>
      </c>
      <c r="G829" s="1100"/>
      <c r="H829" s="108"/>
    </row>
    <row r="830" spans="1:8" s="81" customFormat="1">
      <c r="A830" s="79"/>
      <c r="B830" s="1121"/>
      <c r="C830" s="1122"/>
      <c r="D830" s="1134"/>
      <c r="E830" s="1073" t="s">
        <v>15</v>
      </c>
      <c r="F830" s="1146">
        <v>1784598</v>
      </c>
      <c r="G830" s="1024">
        <v>45140</v>
      </c>
      <c r="H830" s="108"/>
    </row>
    <row r="831" spans="1:8" s="81" customFormat="1">
      <c r="A831" s="79"/>
      <c r="B831" s="1121"/>
      <c r="C831" s="1122"/>
      <c r="D831" s="1134"/>
      <c r="E831" s="1069" t="s">
        <v>16</v>
      </c>
      <c r="F831" s="1146">
        <v>30120277</v>
      </c>
      <c r="G831" s="1147"/>
      <c r="H831" s="108"/>
    </row>
    <row r="832" spans="1:8" s="81" customFormat="1">
      <c r="A832" s="79"/>
      <c r="B832" s="1121"/>
      <c r="C832" s="1122"/>
      <c r="D832" s="1134"/>
      <c r="E832" s="1073" t="s">
        <v>17</v>
      </c>
      <c r="F832" s="1146">
        <v>30120277</v>
      </c>
      <c r="G832" s="1147"/>
      <c r="H832" s="108"/>
    </row>
    <row r="833" spans="1:8" s="81" customFormat="1">
      <c r="A833" s="79"/>
      <c r="B833" s="1121"/>
      <c r="C833" s="1122"/>
      <c r="D833" s="1134"/>
      <c r="E833" s="1069" t="s">
        <v>19</v>
      </c>
      <c r="F833" s="1146">
        <v>21360530</v>
      </c>
      <c r="G833" s="1147"/>
      <c r="H833" s="108"/>
    </row>
    <row r="834" spans="1:8" s="81" customFormat="1">
      <c r="A834" s="79"/>
      <c r="B834" s="1110"/>
      <c r="C834" s="1111"/>
      <c r="D834" s="1112"/>
      <c r="E834" s="1073" t="s">
        <v>119</v>
      </c>
      <c r="F834" s="1146">
        <v>18573</v>
      </c>
      <c r="G834" s="1147"/>
      <c r="H834" s="108"/>
    </row>
    <row r="835" spans="1:8" s="81" customFormat="1" ht="26.4">
      <c r="A835" s="79"/>
      <c r="B835" s="1110"/>
      <c r="C835" s="1111"/>
      <c r="D835" s="1112"/>
      <c r="E835" s="1074" t="s">
        <v>120</v>
      </c>
      <c r="F835" s="1146">
        <v>18573</v>
      </c>
      <c r="G835" s="1147"/>
      <c r="H835" s="108"/>
    </row>
    <row r="836" spans="1:8" s="81" customFormat="1" ht="39.6">
      <c r="A836" s="79"/>
      <c r="B836" s="1110"/>
      <c r="C836" s="1111"/>
      <c r="D836" s="1112"/>
      <c r="E836" s="1148" t="s">
        <v>71</v>
      </c>
      <c r="F836" s="1146">
        <v>18573</v>
      </c>
      <c r="G836" s="1147"/>
      <c r="H836" s="108"/>
    </row>
    <row r="837" spans="1:8" s="81" customFormat="1" ht="26.4">
      <c r="A837" s="79"/>
      <c r="B837" s="1110"/>
      <c r="C837" s="1111"/>
      <c r="D837" s="1112"/>
      <c r="E837" s="1073" t="s">
        <v>56</v>
      </c>
      <c r="F837" s="1146">
        <v>103256</v>
      </c>
      <c r="G837" s="1147"/>
      <c r="H837" s="108"/>
    </row>
    <row r="838" spans="1:8" s="81" customFormat="1" ht="52.8">
      <c r="A838" s="79"/>
      <c r="B838" s="1110"/>
      <c r="C838" s="1111"/>
      <c r="D838" s="1112"/>
      <c r="E838" s="1074" t="s">
        <v>77</v>
      </c>
      <c r="F838" s="1146">
        <v>103256</v>
      </c>
      <c r="G838" s="1147"/>
      <c r="H838" s="108"/>
    </row>
    <row r="839" spans="1:8" s="81" customFormat="1" ht="26.4">
      <c r="A839" s="79"/>
      <c r="B839" s="1110"/>
      <c r="C839" s="1111"/>
      <c r="D839" s="1112"/>
      <c r="E839" s="1073" t="s">
        <v>105</v>
      </c>
      <c r="F839" s="1146">
        <v>21238701</v>
      </c>
      <c r="G839" s="1147"/>
      <c r="H839" s="108"/>
    </row>
    <row r="840" spans="1:8" s="81" customFormat="1">
      <c r="A840" s="79"/>
      <c r="B840" s="1110"/>
      <c r="C840" s="1111"/>
      <c r="D840" s="1112"/>
      <c r="E840" s="1067" t="s">
        <v>3</v>
      </c>
      <c r="F840" s="1146">
        <v>33328474</v>
      </c>
      <c r="G840" s="1147">
        <f>G841</f>
        <v>0</v>
      </c>
      <c r="H840" s="108"/>
    </row>
    <row r="841" spans="1:8" s="81" customFormat="1">
      <c r="A841" s="79"/>
      <c r="B841" s="1110"/>
      <c r="C841" s="1111"/>
      <c r="D841" s="1112"/>
      <c r="E841" s="1069" t="s">
        <v>20</v>
      </c>
      <c r="F841" s="1146">
        <v>2814500</v>
      </c>
      <c r="G841" s="1147"/>
      <c r="H841" s="108"/>
    </row>
    <row r="842" spans="1:8" s="81" customFormat="1">
      <c r="A842" s="79"/>
      <c r="B842" s="1110"/>
      <c r="C842" s="1111"/>
      <c r="D842" s="1112"/>
      <c r="E842" s="1069" t="s">
        <v>61</v>
      </c>
      <c r="F842" s="1146">
        <v>30513974</v>
      </c>
      <c r="G842" s="1147"/>
      <c r="H842" s="108"/>
    </row>
    <row r="843" spans="1:8" s="81" customFormat="1" ht="26.4">
      <c r="A843" s="79"/>
      <c r="B843" s="1110"/>
      <c r="C843" s="1111"/>
      <c r="D843" s="1112"/>
      <c r="E843" s="1073" t="s">
        <v>62</v>
      </c>
      <c r="F843" s="1146">
        <v>13406258</v>
      </c>
      <c r="G843" s="1147"/>
      <c r="H843" s="108"/>
    </row>
    <row r="844" spans="1:8" s="81" customFormat="1" ht="52.8">
      <c r="A844" s="79"/>
      <c r="B844" s="1110"/>
      <c r="C844" s="1111"/>
      <c r="D844" s="1112"/>
      <c r="E844" s="1074" t="s">
        <v>86</v>
      </c>
      <c r="F844" s="1146">
        <v>13406258</v>
      </c>
      <c r="G844" s="1147"/>
      <c r="H844" s="108"/>
    </row>
    <row r="845" spans="1:8" s="81" customFormat="1" ht="27" thickBot="1">
      <c r="A845" s="79"/>
      <c r="B845" s="1114"/>
      <c r="C845" s="1115"/>
      <c r="D845" s="1116"/>
      <c r="E845" s="1149" t="s">
        <v>348</v>
      </c>
      <c r="F845" s="1150">
        <v>17107716</v>
      </c>
      <c r="G845" s="1151"/>
      <c r="H845" s="108"/>
    </row>
    <row r="846" spans="1:8" s="81" customFormat="1" ht="43.95" customHeight="1" thickBot="1">
      <c r="A846" s="79"/>
      <c r="B846" s="3634" t="s">
        <v>572</v>
      </c>
      <c r="C846" s="3634"/>
      <c r="D846" s="3634"/>
      <c r="E846" s="3634"/>
      <c r="F846" s="3634"/>
      <c r="G846" s="3634"/>
      <c r="H846" s="108"/>
    </row>
    <row r="847" spans="1:8" s="81" customFormat="1">
      <c r="A847" s="79"/>
      <c r="B847" s="106"/>
      <c r="C847" s="107"/>
      <c r="D847" s="107"/>
      <c r="H847" s="108"/>
    </row>
    <row r="848" spans="1:8" s="81" customFormat="1">
      <c r="A848" s="79"/>
      <c r="B848" s="3633" t="s">
        <v>113</v>
      </c>
      <c r="C848" s="3633"/>
      <c r="D848" s="107"/>
      <c r="H848" s="108"/>
    </row>
    <row r="849" spans="1:8" s="81" customFormat="1" ht="13.8" thickBot="1">
      <c r="A849" s="79"/>
      <c r="B849" s="106"/>
      <c r="C849" s="107"/>
      <c r="D849" s="107"/>
      <c r="H849" s="108"/>
    </row>
    <row r="850" spans="1:8" s="81" customFormat="1" ht="27.6">
      <c r="A850" s="2888">
        <f>A790+1</f>
        <v>30</v>
      </c>
      <c r="B850" s="1007" t="s">
        <v>327</v>
      </c>
      <c r="C850" s="1008"/>
      <c r="D850" s="1009"/>
      <c r="E850" s="1117" t="s">
        <v>327</v>
      </c>
      <c r="F850" s="1010"/>
      <c r="G850" s="1011"/>
      <c r="H850" s="79" t="s">
        <v>34</v>
      </c>
    </row>
    <row r="851" spans="1:8" s="81" customFormat="1">
      <c r="A851" s="79"/>
      <c r="B851" s="1012" t="s">
        <v>22</v>
      </c>
      <c r="C851" s="1013"/>
      <c r="D851" s="1014"/>
      <c r="E851" s="1012" t="s">
        <v>22</v>
      </c>
      <c r="F851" s="1013"/>
      <c r="G851" s="1014"/>
      <c r="H851" s="108"/>
    </row>
    <row r="852" spans="1:8" s="81" customFormat="1" ht="39.6">
      <c r="A852" s="79"/>
      <c r="B852" s="1015" t="s">
        <v>174</v>
      </c>
      <c r="C852" s="1016"/>
      <c r="D852" s="1017"/>
      <c r="E852" s="1015" t="s">
        <v>233</v>
      </c>
      <c r="F852" s="1016"/>
      <c r="G852" s="1017"/>
      <c r="H852" s="108"/>
    </row>
    <row r="853" spans="1:8" s="81" customFormat="1">
      <c r="A853" s="79"/>
      <c r="B853" s="1018" t="s">
        <v>4</v>
      </c>
      <c r="C853" s="1019">
        <f>C854</f>
        <v>5787995</v>
      </c>
      <c r="D853" s="1020">
        <f>D854</f>
        <v>-3032979</v>
      </c>
      <c r="E853" s="1018" t="s">
        <v>4</v>
      </c>
      <c r="F853" s="1082">
        <f>F854</f>
        <v>50507066</v>
      </c>
      <c r="G853" s="1020">
        <f>G854</f>
        <v>3032979</v>
      </c>
      <c r="H853" s="108"/>
    </row>
    <row r="854" spans="1:8" s="81" customFormat="1">
      <c r="A854" s="79"/>
      <c r="B854" s="1022" t="s">
        <v>10</v>
      </c>
      <c r="C854" s="1023">
        <f>C855</f>
        <v>5787995</v>
      </c>
      <c r="D854" s="1024">
        <f>D855</f>
        <v>-3032979</v>
      </c>
      <c r="E854" s="1022" t="s">
        <v>10</v>
      </c>
      <c r="F854" s="1083">
        <f>F855</f>
        <v>50507066</v>
      </c>
      <c r="G854" s="1024">
        <f>G855</f>
        <v>3032979</v>
      </c>
      <c r="H854" s="108"/>
    </row>
    <row r="855" spans="1:8" s="81" customFormat="1" ht="26.4">
      <c r="A855" s="79"/>
      <c r="B855" s="1026" t="s">
        <v>11</v>
      </c>
      <c r="C855" s="1023">
        <v>5787995</v>
      </c>
      <c r="D855" s="1024">
        <v>-3032979</v>
      </c>
      <c r="E855" s="1026" t="s">
        <v>11</v>
      </c>
      <c r="F855" s="1083">
        <v>50507066</v>
      </c>
      <c r="G855" s="1024">
        <v>3032979</v>
      </c>
      <c r="H855" s="108"/>
    </row>
    <row r="856" spans="1:8" s="81" customFormat="1">
      <c r="A856" s="79"/>
      <c r="B856" s="1027" t="s">
        <v>28</v>
      </c>
      <c r="C856" s="1019">
        <f t="shared" ref="C856:D858" si="17">C857</f>
        <v>5787995</v>
      </c>
      <c r="D856" s="1020">
        <f t="shared" si="17"/>
        <v>-3032979</v>
      </c>
      <c r="E856" s="1027" t="s">
        <v>28</v>
      </c>
      <c r="F856" s="1082">
        <f t="shared" ref="F856:G858" si="18">F857</f>
        <v>50507066</v>
      </c>
      <c r="G856" s="1020">
        <f t="shared" si="18"/>
        <v>3032979</v>
      </c>
      <c r="H856" s="108"/>
    </row>
    <row r="857" spans="1:8" s="81" customFormat="1">
      <c r="A857" s="79"/>
      <c r="B857" s="1028" t="s">
        <v>2</v>
      </c>
      <c r="C857" s="1023">
        <f t="shared" si="17"/>
        <v>5787995</v>
      </c>
      <c r="D857" s="1024">
        <f t="shared" si="17"/>
        <v>-3032979</v>
      </c>
      <c r="E857" s="1028" t="s">
        <v>2</v>
      </c>
      <c r="F857" s="1083">
        <f t="shared" si="18"/>
        <v>50507066</v>
      </c>
      <c r="G857" s="1024">
        <f t="shared" si="18"/>
        <v>3032979</v>
      </c>
      <c r="H857" s="108"/>
    </row>
    <row r="858" spans="1:8" s="81" customFormat="1">
      <c r="A858" s="79"/>
      <c r="B858" s="1029" t="s">
        <v>16</v>
      </c>
      <c r="C858" s="1023">
        <f t="shared" si="17"/>
        <v>5787995</v>
      </c>
      <c r="D858" s="1024">
        <f t="shared" si="17"/>
        <v>-3032979</v>
      </c>
      <c r="E858" s="1029" t="s">
        <v>16</v>
      </c>
      <c r="F858" s="1083">
        <f t="shared" si="18"/>
        <v>50507066</v>
      </c>
      <c r="G858" s="1024">
        <f t="shared" si="18"/>
        <v>3032979</v>
      </c>
      <c r="H858" s="108"/>
    </row>
    <row r="859" spans="1:8" s="81" customFormat="1">
      <c r="A859" s="79"/>
      <c r="B859" s="1030" t="s">
        <v>17</v>
      </c>
      <c r="C859" s="1023">
        <v>5787995</v>
      </c>
      <c r="D859" s="1024">
        <v>-3032979</v>
      </c>
      <c r="E859" s="1030" t="s">
        <v>17</v>
      </c>
      <c r="F859" s="1083">
        <v>50507066</v>
      </c>
      <c r="G859" s="1024">
        <v>3032979</v>
      </c>
      <c r="H859" s="108"/>
    </row>
    <row r="860" spans="1:8" s="81" customFormat="1">
      <c r="A860" s="79"/>
      <c r="B860" s="1012" t="s">
        <v>59</v>
      </c>
      <c r="C860" s="1013"/>
      <c r="D860" s="1014"/>
      <c r="E860" s="1012" t="s">
        <v>59</v>
      </c>
      <c r="F860" s="1122"/>
      <c r="G860" s="1134"/>
      <c r="H860" s="108"/>
    </row>
    <row r="861" spans="1:8" s="81" customFormat="1" ht="39.6">
      <c r="A861" s="79"/>
      <c r="B861" s="1034" t="s">
        <v>329</v>
      </c>
      <c r="C861" s="1013"/>
      <c r="D861" s="1014"/>
      <c r="E861" s="1034" t="s">
        <v>352</v>
      </c>
      <c r="F861" s="1122"/>
      <c r="G861" s="1134"/>
      <c r="H861" s="108"/>
    </row>
    <row r="862" spans="1:8" s="81" customFormat="1">
      <c r="A862" s="79"/>
      <c r="B862" s="1034" t="s">
        <v>118</v>
      </c>
      <c r="C862" s="1013"/>
      <c r="D862" s="1014"/>
      <c r="E862" s="1034" t="s">
        <v>118</v>
      </c>
      <c r="F862" s="1122"/>
      <c r="G862" s="1134"/>
      <c r="H862" s="108"/>
    </row>
    <row r="863" spans="1:8" s="81" customFormat="1">
      <c r="A863" s="79"/>
      <c r="B863" s="1018" t="s">
        <v>4</v>
      </c>
      <c r="C863" s="1019">
        <f>C865</f>
        <v>5787995</v>
      </c>
      <c r="D863" s="1020">
        <f>D865</f>
        <v>-3032979</v>
      </c>
      <c r="E863" s="1018" t="s">
        <v>4</v>
      </c>
      <c r="F863" s="1082">
        <f>F864</f>
        <v>50507066</v>
      </c>
      <c r="G863" s="1020">
        <f>G864</f>
        <v>3032979</v>
      </c>
      <c r="H863" s="108"/>
    </row>
    <row r="864" spans="1:8" s="81" customFormat="1">
      <c r="A864" s="79"/>
      <c r="B864" s="1022" t="s">
        <v>10</v>
      </c>
      <c r="C864" s="1023">
        <f>C865</f>
        <v>5787995</v>
      </c>
      <c r="D864" s="1024">
        <f>D865</f>
        <v>-3032979</v>
      </c>
      <c r="E864" s="1022" t="s">
        <v>10</v>
      </c>
      <c r="F864" s="1083">
        <f>F865</f>
        <v>50507066</v>
      </c>
      <c r="G864" s="1024">
        <f>G865</f>
        <v>3032979</v>
      </c>
      <c r="H864" s="108"/>
    </row>
    <row r="865" spans="1:8" s="81" customFormat="1" ht="26.4">
      <c r="A865" s="79"/>
      <c r="B865" s="1026" t="s">
        <v>11</v>
      </c>
      <c r="C865" s="1023">
        <v>5787995</v>
      </c>
      <c r="D865" s="1024">
        <f>-3032979</f>
        <v>-3032979</v>
      </c>
      <c r="E865" s="1026" t="s">
        <v>11</v>
      </c>
      <c r="F865" s="1083">
        <v>50507066</v>
      </c>
      <c r="G865" s="1024">
        <v>3032979</v>
      </c>
      <c r="H865" s="108"/>
    </row>
    <row r="866" spans="1:8" s="81" customFormat="1">
      <c r="A866" s="79"/>
      <c r="B866" s="1027" t="s">
        <v>28</v>
      </c>
      <c r="C866" s="1019">
        <f t="shared" ref="C866:D868" si="19">C867</f>
        <v>5787995</v>
      </c>
      <c r="D866" s="1020">
        <f t="shared" si="19"/>
        <v>-3032979</v>
      </c>
      <c r="E866" s="1027" t="s">
        <v>28</v>
      </c>
      <c r="F866" s="1082">
        <f t="shared" ref="F866:G868" si="20">F867</f>
        <v>50507066</v>
      </c>
      <c r="G866" s="1020">
        <f t="shared" si="20"/>
        <v>3032979</v>
      </c>
      <c r="H866" s="108"/>
    </row>
    <row r="867" spans="1:8" s="81" customFormat="1">
      <c r="A867" s="79"/>
      <c r="B867" s="1028" t="s">
        <v>2</v>
      </c>
      <c r="C867" s="1023">
        <f t="shared" si="19"/>
        <v>5787995</v>
      </c>
      <c r="D867" s="1024">
        <f t="shared" si="19"/>
        <v>-3032979</v>
      </c>
      <c r="E867" s="1028" t="s">
        <v>2</v>
      </c>
      <c r="F867" s="1083">
        <f t="shared" si="20"/>
        <v>50507066</v>
      </c>
      <c r="G867" s="1024">
        <f t="shared" si="20"/>
        <v>3032979</v>
      </c>
      <c r="H867" s="108"/>
    </row>
    <row r="868" spans="1:8" s="81" customFormat="1">
      <c r="A868" s="79"/>
      <c r="B868" s="1029" t="s">
        <v>16</v>
      </c>
      <c r="C868" s="1023">
        <f t="shared" si="19"/>
        <v>5787995</v>
      </c>
      <c r="D868" s="1024">
        <f t="shared" si="19"/>
        <v>-3032979</v>
      </c>
      <c r="E868" s="1029" t="s">
        <v>16</v>
      </c>
      <c r="F868" s="1083">
        <f t="shared" si="20"/>
        <v>50507066</v>
      </c>
      <c r="G868" s="1024">
        <f t="shared" si="20"/>
        <v>3032979</v>
      </c>
      <c r="H868" s="108"/>
    </row>
    <row r="869" spans="1:8" s="81" customFormat="1">
      <c r="A869" s="79"/>
      <c r="B869" s="1030" t="s">
        <v>17</v>
      </c>
      <c r="C869" s="1023">
        <v>5787995</v>
      </c>
      <c r="D869" s="1024">
        <f>-3032979</f>
        <v>-3032979</v>
      </c>
      <c r="E869" s="1030" t="s">
        <v>17</v>
      </c>
      <c r="F869" s="1083">
        <v>50507066</v>
      </c>
      <c r="G869" s="1024">
        <v>3032979</v>
      </c>
      <c r="H869" s="108"/>
    </row>
    <row r="870" spans="1:8" s="81" customFormat="1">
      <c r="A870" s="79"/>
      <c r="B870" s="1034" t="s">
        <v>125</v>
      </c>
      <c r="C870" s="1013"/>
      <c r="D870" s="1014"/>
      <c r="E870" s="1034" t="s">
        <v>125</v>
      </c>
      <c r="F870" s="1122"/>
      <c r="G870" s="1134"/>
      <c r="H870" s="108"/>
    </row>
    <row r="871" spans="1:8" s="81" customFormat="1">
      <c r="A871" s="79"/>
      <c r="B871" s="1018" t="s">
        <v>4</v>
      </c>
      <c r="C871" s="1019">
        <v>2925386</v>
      </c>
      <c r="D871" s="1020">
        <f>D873</f>
        <v>-1679540</v>
      </c>
      <c r="E871" s="1018" t="s">
        <v>4</v>
      </c>
      <c r="F871" s="1082">
        <v>595875296</v>
      </c>
      <c r="G871" s="1020">
        <f>G872</f>
        <v>1679540</v>
      </c>
      <c r="H871" s="108"/>
    </row>
    <row r="872" spans="1:8" s="81" customFormat="1">
      <c r="A872" s="79"/>
      <c r="B872" s="1022" t="s">
        <v>10</v>
      </c>
      <c r="C872" s="1023">
        <v>2925386</v>
      </c>
      <c r="D872" s="1024">
        <f>D873</f>
        <v>-1679540</v>
      </c>
      <c r="E872" s="1022" t="s">
        <v>10</v>
      </c>
      <c r="F872" s="1083">
        <v>595875296</v>
      </c>
      <c r="G872" s="1024">
        <f>G873</f>
        <v>1679540</v>
      </c>
      <c r="H872" s="108"/>
    </row>
    <row r="873" spans="1:8" s="81" customFormat="1" ht="26.4">
      <c r="A873" s="79"/>
      <c r="B873" s="1026" t="s">
        <v>11</v>
      </c>
      <c r="C873" s="1023">
        <v>2925386</v>
      </c>
      <c r="D873" s="1024">
        <f>-1679540</f>
        <v>-1679540</v>
      </c>
      <c r="E873" s="1026" t="s">
        <v>11</v>
      </c>
      <c r="F873" s="1083">
        <v>595875296</v>
      </c>
      <c r="G873" s="1024">
        <v>1679540</v>
      </c>
      <c r="H873" s="108"/>
    </row>
    <row r="874" spans="1:8" s="81" customFormat="1">
      <c r="A874" s="79"/>
      <c r="B874" s="1027" t="s">
        <v>28</v>
      </c>
      <c r="C874" s="1019">
        <v>2925386</v>
      </c>
      <c r="D874" s="1020">
        <f>D875</f>
        <v>-1679540</v>
      </c>
      <c r="E874" s="1027" t="s">
        <v>28</v>
      </c>
      <c r="F874" s="1082">
        <v>595875296</v>
      </c>
      <c r="G874" s="1020">
        <f>G875</f>
        <v>1679540</v>
      </c>
      <c r="H874" s="108"/>
    </row>
    <row r="875" spans="1:8" s="81" customFormat="1">
      <c r="A875" s="79"/>
      <c r="B875" s="1028" t="s">
        <v>2</v>
      </c>
      <c r="C875" s="1023">
        <v>2925386</v>
      </c>
      <c r="D875" s="1024">
        <f>D876</f>
        <v>-1679540</v>
      </c>
      <c r="E875" s="1028" t="s">
        <v>2</v>
      </c>
      <c r="F875" s="1083">
        <v>595875296</v>
      </c>
      <c r="G875" s="1024">
        <f>G876</f>
        <v>1679540</v>
      </c>
      <c r="H875" s="108"/>
    </row>
    <row r="876" spans="1:8" s="81" customFormat="1">
      <c r="A876" s="79"/>
      <c r="B876" s="1029" t="s">
        <v>16</v>
      </c>
      <c r="C876" s="1023">
        <v>2925386</v>
      </c>
      <c r="D876" s="1024">
        <f>D877</f>
        <v>-1679540</v>
      </c>
      <c r="E876" s="1029" t="s">
        <v>16</v>
      </c>
      <c r="F876" s="1083">
        <v>595875296</v>
      </c>
      <c r="G876" s="1024">
        <f>G877</f>
        <v>1679540</v>
      </c>
      <c r="H876" s="108"/>
    </row>
    <row r="877" spans="1:8" s="81" customFormat="1" ht="13.8" thickBot="1">
      <c r="A877" s="79"/>
      <c r="B877" s="1132" t="s">
        <v>17</v>
      </c>
      <c r="C877" s="1038">
        <v>2925386</v>
      </c>
      <c r="D877" s="1042">
        <f>-1679540</f>
        <v>-1679540</v>
      </c>
      <c r="E877" s="1132" t="s">
        <v>17</v>
      </c>
      <c r="F877" s="1085">
        <v>595875296</v>
      </c>
      <c r="G877" s="1042">
        <v>1679540</v>
      </c>
      <c r="H877" s="108"/>
    </row>
    <row r="878" spans="1:8" s="81" customFormat="1" ht="82.95" customHeight="1" thickBot="1">
      <c r="A878" s="79"/>
      <c r="B878" s="3636" t="s">
        <v>573</v>
      </c>
      <c r="C878" s="3636"/>
      <c r="D878" s="3636"/>
      <c r="E878" s="3636"/>
      <c r="F878" s="3636"/>
      <c r="G878" s="3636"/>
      <c r="H878" s="108"/>
    </row>
    <row r="879" spans="1:8" s="81" customFormat="1">
      <c r="A879" s="79"/>
      <c r="B879" s="106"/>
      <c r="C879" s="107"/>
      <c r="D879" s="107"/>
      <c r="H879" s="108"/>
    </row>
    <row r="880" spans="1:8" s="81" customFormat="1">
      <c r="A880" s="79"/>
      <c r="B880" s="3633" t="s">
        <v>115</v>
      </c>
      <c r="C880" s="3633"/>
      <c r="D880" s="3633"/>
      <c r="H880" s="108"/>
    </row>
    <row r="881" spans="1:8" s="81" customFormat="1" ht="13.8" thickBot="1">
      <c r="A881" s="79"/>
      <c r="B881" s="106"/>
      <c r="C881" s="107"/>
      <c r="D881" s="107"/>
      <c r="H881" s="108"/>
    </row>
    <row r="882" spans="1:8" s="81" customFormat="1" ht="27.6">
      <c r="A882" s="175">
        <f>A815+1</f>
        <v>30</v>
      </c>
      <c r="B882" s="1007" t="s">
        <v>327</v>
      </c>
      <c r="C882" s="1043"/>
      <c r="D882" s="1044"/>
      <c r="E882" s="1007" t="s">
        <v>327</v>
      </c>
      <c r="F882" s="1043"/>
      <c r="G882" s="1044"/>
      <c r="H882" s="79" t="s">
        <v>34</v>
      </c>
    </row>
    <row r="883" spans="1:8" s="81" customFormat="1" ht="13.8">
      <c r="A883" s="79"/>
      <c r="B883" s="1047" t="s">
        <v>116</v>
      </c>
      <c r="C883" s="1048"/>
      <c r="D883" s="1049"/>
      <c r="E883" s="1047" t="s">
        <v>116</v>
      </c>
      <c r="F883" s="1048"/>
      <c r="G883" s="1049"/>
      <c r="H883" s="108"/>
    </row>
    <row r="884" spans="1:8" s="81" customFormat="1" ht="26.4">
      <c r="A884" s="79"/>
      <c r="B884" s="1052" t="s">
        <v>117</v>
      </c>
      <c r="C884" s="1053"/>
      <c r="D884" s="1054"/>
      <c r="E884" s="1052" t="s">
        <v>123</v>
      </c>
      <c r="F884" s="1053"/>
      <c r="G884" s="1054"/>
      <c r="H884" s="108"/>
    </row>
    <row r="885" spans="1:8" s="81" customFormat="1">
      <c r="A885" s="79"/>
      <c r="B885" s="1056" t="s">
        <v>118</v>
      </c>
      <c r="C885" s="1057"/>
      <c r="D885" s="1058"/>
      <c r="E885" s="1056" t="s">
        <v>118</v>
      </c>
      <c r="F885" s="1057"/>
      <c r="G885" s="1058"/>
      <c r="H885" s="108"/>
    </row>
    <row r="886" spans="1:8" s="81" customFormat="1">
      <c r="A886" s="79"/>
      <c r="B886" s="1018" t="s">
        <v>4</v>
      </c>
      <c r="C886" s="1061">
        <f>C887</f>
        <v>23785389</v>
      </c>
      <c r="D886" s="1062">
        <f>D887</f>
        <v>-3032979</v>
      </c>
      <c r="E886" s="1018" t="s">
        <v>4</v>
      </c>
      <c r="F886" s="1061">
        <v>50507066</v>
      </c>
      <c r="G886" s="1062">
        <f>G887</f>
        <v>3032979</v>
      </c>
      <c r="H886" s="108"/>
    </row>
    <row r="887" spans="1:8" s="81" customFormat="1">
      <c r="A887" s="79"/>
      <c r="B887" s="1022" t="s">
        <v>10</v>
      </c>
      <c r="C887" s="1065">
        <f>C888</f>
        <v>23785389</v>
      </c>
      <c r="D887" s="1066">
        <f>D888</f>
        <v>-3032979</v>
      </c>
      <c r="E887" s="1022" t="s">
        <v>10</v>
      </c>
      <c r="F887" s="1065">
        <v>50507066</v>
      </c>
      <c r="G887" s="1066">
        <f>G888</f>
        <v>3032979</v>
      </c>
      <c r="H887" s="108"/>
    </row>
    <row r="888" spans="1:8" s="81" customFormat="1" ht="26.4">
      <c r="A888" s="79"/>
      <c r="B888" s="1026" t="s">
        <v>11</v>
      </c>
      <c r="C888" s="1065">
        <v>23785389</v>
      </c>
      <c r="D888" s="1066">
        <v>-3032979</v>
      </c>
      <c r="E888" s="1026" t="s">
        <v>11</v>
      </c>
      <c r="F888" s="1065">
        <v>50507066</v>
      </c>
      <c r="G888" s="1066">
        <v>3032979</v>
      </c>
      <c r="H888" s="108"/>
    </row>
    <row r="889" spans="1:8" s="81" customFormat="1">
      <c r="A889" s="79"/>
      <c r="B889" s="1027" t="s">
        <v>28</v>
      </c>
      <c r="C889" s="1061">
        <f t="shared" ref="C889:D891" si="21">C890</f>
        <v>23785389</v>
      </c>
      <c r="D889" s="1062">
        <f t="shared" si="21"/>
        <v>-3032979</v>
      </c>
      <c r="E889" s="1027" t="s">
        <v>28</v>
      </c>
      <c r="F889" s="1061">
        <v>50507066</v>
      </c>
      <c r="G889" s="1062">
        <f>G890</f>
        <v>3032979</v>
      </c>
      <c r="H889" s="108"/>
    </row>
    <row r="890" spans="1:8" s="81" customFormat="1">
      <c r="A890" s="79"/>
      <c r="B890" s="1028" t="s">
        <v>2</v>
      </c>
      <c r="C890" s="1065">
        <f t="shared" si="21"/>
        <v>23785389</v>
      </c>
      <c r="D890" s="1066">
        <f t="shared" si="21"/>
        <v>-3032979</v>
      </c>
      <c r="E890" s="1028" t="s">
        <v>2</v>
      </c>
      <c r="F890" s="1065">
        <v>50507066</v>
      </c>
      <c r="G890" s="1066">
        <f>G891</f>
        <v>3032979</v>
      </c>
      <c r="H890" s="108"/>
    </row>
    <row r="891" spans="1:8" s="81" customFormat="1">
      <c r="A891" s="79"/>
      <c r="B891" s="1029" t="s">
        <v>16</v>
      </c>
      <c r="C891" s="1065">
        <f t="shared" si="21"/>
        <v>23785389</v>
      </c>
      <c r="D891" s="1066">
        <f t="shared" si="21"/>
        <v>-3032979</v>
      </c>
      <c r="E891" s="1029" t="s">
        <v>16</v>
      </c>
      <c r="F891" s="1065">
        <v>50507066</v>
      </c>
      <c r="G891" s="1066">
        <f>G892</f>
        <v>3032979</v>
      </c>
      <c r="H891" s="108"/>
    </row>
    <row r="892" spans="1:8" s="81" customFormat="1">
      <c r="A892" s="79"/>
      <c r="B892" s="1030" t="s">
        <v>17</v>
      </c>
      <c r="C892" s="1065">
        <v>23785389</v>
      </c>
      <c r="D892" s="1066">
        <v>-3032979</v>
      </c>
      <c r="E892" s="1030" t="s">
        <v>17</v>
      </c>
      <c r="F892" s="1065">
        <v>50507066</v>
      </c>
      <c r="G892" s="1066">
        <v>3032979</v>
      </c>
      <c r="H892" s="108"/>
    </row>
    <row r="893" spans="1:8" s="81" customFormat="1">
      <c r="A893" s="79"/>
      <c r="B893" s="1056" t="s">
        <v>125</v>
      </c>
      <c r="C893" s="1057"/>
      <c r="D893" s="1058"/>
      <c r="E893" s="1056" t="s">
        <v>125</v>
      </c>
      <c r="F893" s="1057"/>
      <c r="G893" s="1058"/>
      <c r="H893" s="108"/>
    </row>
    <row r="894" spans="1:8" s="81" customFormat="1">
      <c r="A894" s="79"/>
      <c r="B894" s="1018" t="s">
        <v>4</v>
      </c>
      <c r="C894" s="1061">
        <v>47031271</v>
      </c>
      <c r="D894" s="1062">
        <f>D895</f>
        <v>-1679540</v>
      </c>
      <c r="E894" s="1018" t="s">
        <v>4</v>
      </c>
      <c r="F894" s="1061">
        <v>595875296</v>
      </c>
      <c r="G894" s="1062">
        <f>G895</f>
        <v>1679540</v>
      </c>
      <c r="H894" s="108"/>
    </row>
    <row r="895" spans="1:8" s="81" customFormat="1">
      <c r="A895" s="79"/>
      <c r="B895" s="1022" t="s">
        <v>10</v>
      </c>
      <c r="C895" s="1065">
        <v>47031271</v>
      </c>
      <c r="D895" s="1066">
        <f>D896</f>
        <v>-1679540</v>
      </c>
      <c r="E895" s="1022" t="s">
        <v>10</v>
      </c>
      <c r="F895" s="1065">
        <v>595875296</v>
      </c>
      <c r="G895" s="1066">
        <f>G896</f>
        <v>1679540</v>
      </c>
      <c r="H895" s="108"/>
    </row>
    <row r="896" spans="1:8" s="81" customFormat="1" ht="26.4">
      <c r="A896" s="79"/>
      <c r="B896" s="1026" t="s">
        <v>11</v>
      </c>
      <c r="C896" s="1065">
        <v>47031271</v>
      </c>
      <c r="D896" s="1066">
        <v>-1679540</v>
      </c>
      <c r="E896" s="1026" t="s">
        <v>11</v>
      </c>
      <c r="F896" s="1065">
        <v>595875296</v>
      </c>
      <c r="G896" s="1066">
        <v>1679540</v>
      </c>
      <c r="H896" s="108"/>
    </row>
    <row r="897" spans="1:11" s="81" customFormat="1">
      <c r="A897" s="79"/>
      <c r="B897" s="1027" t="s">
        <v>28</v>
      </c>
      <c r="C897" s="1061">
        <v>47031271</v>
      </c>
      <c r="D897" s="1062">
        <f>D898</f>
        <v>-1679540</v>
      </c>
      <c r="E897" s="1027" t="s">
        <v>28</v>
      </c>
      <c r="F897" s="1061">
        <v>595875296</v>
      </c>
      <c r="G897" s="1062">
        <f>G898</f>
        <v>1679540</v>
      </c>
      <c r="H897" s="108"/>
    </row>
    <row r="898" spans="1:11" s="81" customFormat="1">
      <c r="A898" s="79"/>
      <c r="B898" s="1028" t="s">
        <v>2</v>
      </c>
      <c r="C898" s="1065">
        <v>47031271</v>
      </c>
      <c r="D898" s="1066">
        <f>D899</f>
        <v>-1679540</v>
      </c>
      <c r="E898" s="1028" t="s">
        <v>2</v>
      </c>
      <c r="F898" s="1065">
        <v>595875296</v>
      </c>
      <c r="G898" s="1066">
        <f>G899</f>
        <v>1679540</v>
      </c>
      <c r="H898" s="108"/>
    </row>
    <row r="899" spans="1:11" s="81" customFormat="1">
      <c r="A899" s="79"/>
      <c r="B899" s="1029" t="s">
        <v>16</v>
      </c>
      <c r="C899" s="1065">
        <v>47031271</v>
      </c>
      <c r="D899" s="1066">
        <f>D900</f>
        <v>-1679540</v>
      </c>
      <c r="E899" s="1029" t="s">
        <v>16</v>
      </c>
      <c r="F899" s="1065">
        <v>595875296</v>
      </c>
      <c r="G899" s="1066">
        <f>G900</f>
        <v>1679540</v>
      </c>
      <c r="H899" s="108"/>
    </row>
    <row r="900" spans="1:11" s="81" customFormat="1" ht="13.8" thickBot="1">
      <c r="A900" s="79"/>
      <c r="B900" s="1132" t="s">
        <v>17</v>
      </c>
      <c r="C900" s="1133">
        <v>47031271</v>
      </c>
      <c r="D900" s="1126">
        <v>-1679540</v>
      </c>
      <c r="E900" s="1132" t="s">
        <v>17</v>
      </c>
      <c r="F900" s="1133">
        <v>595875296</v>
      </c>
      <c r="G900" s="1126">
        <v>1679540</v>
      </c>
      <c r="H900" s="108"/>
    </row>
    <row r="901" spans="1:11" s="81" customFormat="1" ht="81" customHeight="1" thickBot="1">
      <c r="A901" s="79"/>
      <c r="B901" s="3636" t="s">
        <v>574</v>
      </c>
      <c r="C901" s="3636"/>
      <c r="D901" s="3636"/>
      <c r="E901" s="3636"/>
      <c r="F901" s="3636"/>
      <c r="G901" s="3636"/>
      <c r="H901" s="108"/>
    </row>
    <row r="902" spans="1:11" s="81" customFormat="1">
      <c r="A902" s="79"/>
      <c r="B902" s="106"/>
      <c r="C902" s="107"/>
      <c r="D902" s="107"/>
      <c r="H902" s="108"/>
    </row>
    <row r="903" spans="1:11" s="81" customFormat="1">
      <c r="A903" s="79"/>
      <c r="B903" s="106"/>
      <c r="C903" s="107"/>
      <c r="D903" s="107"/>
      <c r="H903" s="108"/>
    </row>
    <row r="904" spans="1:11" s="81" customFormat="1">
      <c r="A904" s="79"/>
      <c r="C904" s="1154"/>
      <c r="D904" s="1155"/>
      <c r="E904" s="1154"/>
      <c r="F904" s="983"/>
      <c r="G904" s="114"/>
      <c r="H904" s="109"/>
      <c r="I904" s="114"/>
      <c r="J904" s="114"/>
      <c r="K904" s="114"/>
    </row>
    <row r="905" spans="1:11" s="81" customFormat="1">
      <c r="A905" s="79"/>
      <c r="B905" s="114"/>
      <c r="C905" s="1156"/>
      <c r="D905" s="1156"/>
      <c r="E905" s="114"/>
      <c r="F905" s="114"/>
      <c r="G905" s="114"/>
      <c r="H905" s="109"/>
    </row>
    <row r="906" spans="1:11" s="81" customFormat="1">
      <c r="A906" s="79"/>
      <c r="C906" s="983"/>
      <c r="D906" s="114"/>
      <c r="E906" s="114"/>
      <c r="F906" s="114"/>
      <c r="G906" s="114"/>
      <c r="H906" s="109"/>
    </row>
    <row r="907" spans="1:11" s="81" customFormat="1">
      <c r="A907" s="79"/>
      <c r="B907" s="114"/>
      <c r="C907" s="1156"/>
      <c r="D907" s="114"/>
      <c r="E907" s="114"/>
      <c r="F907" s="114"/>
      <c r="G907" s="114"/>
      <c r="H907" s="109"/>
    </row>
    <row r="908" spans="1:11" s="81" customFormat="1">
      <c r="A908" s="79"/>
      <c r="C908" s="1154"/>
      <c r="D908" s="1155"/>
      <c r="E908" s="1154"/>
      <c r="F908" s="983"/>
      <c r="G908" s="114"/>
      <c r="H908" s="109"/>
      <c r="I908" s="114"/>
      <c r="J908" s="114"/>
      <c r="K908" s="114"/>
    </row>
  </sheetData>
  <mergeCells count="42">
    <mergeCell ref="B848:C848"/>
    <mergeCell ref="B878:G878"/>
    <mergeCell ref="B880:D880"/>
    <mergeCell ref="B901:G901"/>
    <mergeCell ref="B601:G601"/>
    <mergeCell ref="B686:G686"/>
    <mergeCell ref="B730:D730"/>
    <mergeCell ref="B786:G786"/>
    <mergeCell ref="B788:C788"/>
    <mergeCell ref="B811:G811"/>
    <mergeCell ref="B521:D521"/>
    <mergeCell ref="E552:G552"/>
    <mergeCell ref="B813:D813"/>
    <mergeCell ref="B846:G846"/>
    <mergeCell ref="B554:C554"/>
    <mergeCell ref="B603:D603"/>
    <mergeCell ref="B688:C688"/>
    <mergeCell ref="B728:G728"/>
    <mergeCell ref="B453:G453"/>
    <mergeCell ref="B455:D455"/>
    <mergeCell ref="E486:G486"/>
    <mergeCell ref="B488:C488"/>
    <mergeCell ref="B519:G519"/>
    <mergeCell ref="B313:C313"/>
    <mergeCell ref="B333:G333"/>
    <mergeCell ref="B335:D335"/>
    <mergeCell ref="B418:G418"/>
    <mergeCell ref="B420:C420"/>
    <mergeCell ref="B40:C40"/>
    <mergeCell ref="B209:C209"/>
    <mergeCell ref="B226:G226"/>
    <mergeCell ref="B311:G311"/>
    <mergeCell ref="B86:G86"/>
    <mergeCell ref="B145:G145"/>
    <mergeCell ref="B147:C147"/>
    <mergeCell ref="B174:D174"/>
    <mergeCell ref="B207:D207"/>
    <mergeCell ref="H1:H2"/>
    <mergeCell ref="C1:C2"/>
    <mergeCell ref="D1:D2"/>
    <mergeCell ref="F1:F2"/>
    <mergeCell ref="G1:G2"/>
  </mergeCells>
  <pageMargins left="0.35433070866141736" right="0.27559055118110237" top="0.53" bottom="0.51" header="0.21" footer="0.19685039370078741"/>
  <pageSetup paperSize="9" scale="80" orientation="landscape" horizontalDpi="200" verticalDpi="200" r:id="rId1"/>
  <headerFooter>
    <oddFooter>&amp;L&amp;F&amp;C&amp;P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2326"/>
  <sheetViews>
    <sheetView zoomScale="70" zoomScaleNormal="70" workbookViewId="0">
      <selection activeCell="G7" sqref="G7:G9"/>
    </sheetView>
  </sheetViews>
  <sheetFormatPr defaultColWidth="9.109375" defaultRowHeight="13.2"/>
  <cols>
    <col min="1" max="1" width="5.88671875" style="29" customWidth="1"/>
    <col min="2" max="2" width="52.5546875" style="36" customWidth="1"/>
    <col min="3" max="3" width="13.88671875" style="37" customWidth="1"/>
    <col min="4" max="4" width="14.33203125" style="37" customWidth="1"/>
    <col min="5" max="5" width="52.5546875" style="52" customWidth="1"/>
    <col min="6" max="6" width="14.44140625" style="52" customWidth="1"/>
    <col min="7" max="7" width="13.88671875" style="52" customWidth="1"/>
    <col min="8" max="8" width="13.6640625" style="211" customWidth="1"/>
    <col min="9" max="9" width="9.109375" style="35"/>
    <col min="10" max="10" width="10.33203125" style="35" bestFit="1" customWidth="1"/>
    <col min="11" max="16384" width="9.109375" style="35"/>
  </cols>
  <sheetData>
    <row r="1" spans="1:8">
      <c r="B1" s="30"/>
      <c r="C1" s="3603" t="s">
        <v>147</v>
      </c>
      <c r="D1" s="3603" t="s">
        <v>30</v>
      </c>
      <c r="E1" s="73"/>
      <c r="F1" s="3603" t="s">
        <v>147</v>
      </c>
      <c r="G1" s="3603" t="s">
        <v>30</v>
      </c>
      <c r="H1" s="3641" t="s">
        <v>44</v>
      </c>
    </row>
    <row r="2" spans="1:8" ht="13.8" thickBot="1">
      <c r="B2" s="62"/>
      <c r="C2" s="3604"/>
      <c r="D2" s="3604"/>
      <c r="E2" s="74"/>
      <c r="F2" s="3604"/>
      <c r="G2" s="3604"/>
      <c r="H2" s="3642"/>
    </row>
    <row r="4" spans="1:8">
      <c r="B4" s="267" t="s">
        <v>106</v>
      </c>
    </row>
    <row r="5" spans="1:8" s="9" customFormat="1">
      <c r="A5" s="126"/>
      <c r="B5" s="25" t="s">
        <v>48</v>
      </c>
      <c r="C5" s="41"/>
      <c r="D5" s="41"/>
      <c r="E5" s="76" t="s">
        <v>50</v>
      </c>
      <c r="F5" s="11"/>
      <c r="G5" s="11"/>
      <c r="H5" s="1455"/>
    </row>
    <row r="6" spans="1:8" s="9" customFormat="1">
      <c r="A6" s="126"/>
      <c r="B6" s="8" t="s">
        <v>52</v>
      </c>
      <c r="C6" s="160"/>
      <c r="D6" s="164"/>
      <c r="E6" s="8" t="s">
        <v>52</v>
      </c>
      <c r="F6" s="160"/>
      <c r="G6" s="164"/>
      <c r="H6" s="1456"/>
    </row>
    <row r="7" spans="1:8" s="9" customFormat="1">
      <c r="A7" s="126"/>
      <c r="B7" s="563" t="s">
        <v>168</v>
      </c>
      <c r="C7" s="564">
        <v>-134838215</v>
      </c>
      <c r="D7" s="164">
        <f>D611+D736</f>
        <v>-2754550</v>
      </c>
      <c r="E7" s="563" t="s">
        <v>168</v>
      </c>
      <c r="F7" s="564">
        <v>-134838215</v>
      </c>
      <c r="G7" s="164">
        <f>D611+D736</f>
        <v>-2754550</v>
      </c>
      <c r="H7" s="1456"/>
    </row>
    <row r="8" spans="1:8" s="9" customFormat="1">
      <c r="A8" s="126"/>
      <c r="B8" s="563" t="s">
        <v>169</v>
      </c>
      <c r="C8" s="564">
        <v>-64961594</v>
      </c>
      <c r="D8" s="164">
        <f>D696+D782+D1256</f>
        <v>-2212237</v>
      </c>
      <c r="E8" s="563" t="s">
        <v>169</v>
      </c>
      <c r="F8" s="564">
        <v>-64961594</v>
      </c>
      <c r="G8" s="164">
        <f>D696+D782+D1256</f>
        <v>-2212237</v>
      </c>
      <c r="H8" s="1456"/>
    </row>
    <row r="9" spans="1:8" s="9" customFormat="1">
      <c r="A9" s="126"/>
      <c r="B9" s="563" t="s">
        <v>170</v>
      </c>
      <c r="C9" s="564">
        <v>145783954</v>
      </c>
      <c r="D9" s="164">
        <f>D718+D1280</f>
        <v>-1856416</v>
      </c>
      <c r="E9" s="563" t="s">
        <v>170</v>
      </c>
      <c r="F9" s="564">
        <v>145783954</v>
      </c>
      <c r="G9" s="164">
        <f>D718+D1280</f>
        <v>-1856416</v>
      </c>
      <c r="H9" s="1456"/>
    </row>
    <row r="10" spans="1:8" s="9" customFormat="1" hidden="1">
      <c r="A10" s="126"/>
      <c r="B10" s="26" t="s">
        <v>43</v>
      </c>
      <c r="C10" s="565"/>
      <c r="D10" s="164"/>
      <c r="E10" s="26" t="s">
        <v>43</v>
      </c>
      <c r="F10" s="565"/>
      <c r="G10" s="164"/>
      <c r="H10" s="1456"/>
    </row>
    <row r="11" spans="1:8" s="9" customFormat="1" hidden="1">
      <c r="A11" s="126"/>
      <c r="B11" s="563" t="s">
        <v>168</v>
      </c>
      <c r="C11" s="565">
        <v>16497394</v>
      </c>
      <c r="D11" s="164"/>
      <c r="E11" s="563" t="s">
        <v>168</v>
      </c>
      <c r="F11" s="565">
        <v>16497394</v>
      </c>
      <c r="G11" s="164"/>
      <c r="H11" s="1456"/>
    </row>
    <row r="12" spans="1:8" s="9" customFormat="1" hidden="1">
      <c r="A12" s="126"/>
      <c r="B12" s="563" t="s">
        <v>169</v>
      </c>
      <c r="C12" s="565">
        <v>16263210</v>
      </c>
      <c r="D12" s="164"/>
      <c r="E12" s="563" t="s">
        <v>169</v>
      </c>
      <c r="F12" s="565">
        <v>16263210</v>
      </c>
      <c r="G12" s="164"/>
      <c r="H12" s="1456"/>
    </row>
    <row r="13" spans="1:8" s="9" customFormat="1" hidden="1">
      <c r="A13" s="126"/>
      <c r="B13" s="563" t="s">
        <v>170</v>
      </c>
      <c r="C13" s="565">
        <v>16292128</v>
      </c>
      <c r="D13" s="164"/>
      <c r="E13" s="563" t="s">
        <v>170</v>
      </c>
      <c r="F13" s="565">
        <v>16292128</v>
      </c>
      <c r="G13" s="164"/>
      <c r="H13" s="1456"/>
    </row>
    <row r="14" spans="1:8" s="9" customFormat="1" ht="39.6">
      <c r="A14" s="126"/>
      <c r="B14" s="26" t="s">
        <v>173</v>
      </c>
      <c r="C14" s="565"/>
      <c r="D14" s="164"/>
      <c r="E14" s="26" t="s">
        <v>173</v>
      </c>
      <c r="F14" s="565"/>
      <c r="G14" s="164"/>
      <c r="H14" s="1456"/>
    </row>
    <row r="15" spans="1:8" s="9" customFormat="1">
      <c r="A15" s="126"/>
      <c r="B15" s="563" t="s">
        <v>168</v>
      </c>
      <c r="C15" s="566">
        <v>50507066</v>
      </c>
      <c r="D15" s="164">
        <f>D1309+D1375+D1475+D1578+D1682</f>
        <v>-128116</v>
      </c>
      <c r="E15" s="563" t="s">
        <v>168</v>
      </c>
      <c r="F15" s="566">
        <v>50507066</v>
      </c>
      <c r="G15" s="164">
        <f>D1309+D1375+D1475+D1578+D1682</f>
        <v>-128116</v>
      </c>
      <c r="H15" s="1456"/>
    </row>
    <row r="16" spans="1:8" s="9" customFormat="1">
      <c r="A16" s="126"/>
      <c r="B16" s="563" t="s">
        <v>169</v>
      </c>
      <c r="C16" s="566">
        <v>595875296</v>
      </c>
      <c r="D16" s="164">
        <f>D1403+D1505+D1608</f>
        <v>-137079</v>
      </c>
      <c r="E16" s="563" t="s">
        <v>169</v>
      </c>
      <c r="F16" s="566">
        <v>595875296</v>
      </c>
      <c r="G16" s="164">
        <f>D1403+D1505+D1608</f>
        <v>-137079</v>
      </c>
      <c r="H16" s="1456"/>
    </row>
    <row r="17" spans="1:8" s="9" customFormat="1">
      <c r="A17" s="126"/>
      <c r="B17" s="563" t="s">
        <v>170</v>
      </c>
      <c r="C17" s="566">
        <v>679004229</v>
      </c>
      <c r="D17" s="164"/>
      <c r="E17" s="563" t="s">
        <v>170</v>
      </c>
      <c r="F17" s="566">
        <v>679004229</v>
      </c>
      <c r="G17" s="164"/>
      <c r="H17" s="1456"/>
    </row>
    <row r="18" spans="1:8" s="9" customFormat="1" hidden="1">
      <c r="A18" s="126"/>
      <c r="B18" s="567" t="s">
        <v>172</v>
      </c>
      <c r="C18" s="566"/>
      <c r="D18" s="164"/>
      <c r="E18" s="567" t="s">
        <v>172</v>
      </c>
      <c r="F18" s="566"/>
      <c r="G18" s="164"/>
      <c r="H18" s="1456"/>
    </row>
    <row r="19" spans="1:8" s="9" customFormat="1" hidden="1">
      <c r="A19" s="126"/>
      <c r="B19" s="563" t="s">
        <v>168</v>
      </c>
      <c r="C19" s="159">
        <v>255217102</v>
      </c>
      <c r="D19" s="164"/>
      <c r="E19" s="563" t="s">
        <v>168</v>
      </c>
      <c r="F19" s="159">
        <v>255217102</v>
      </c>
      <c r="G19" s="164"/>
      <c r="H19" s="1456"/>
    </row>
    <row r="20" spans="1:8" s="9" customFormat="1" hidden="1">
      <c r="A20" s="126"/>
      <c r="B20" s="563" t="s">
        <v>169</v>
      </c>
      <c r="C20" s="159">
        <v>323187319</v>
      </c>
      <c r="D20" s="164"/>
      <c r="E20" s="563" t="s">
        <v>169</v>
      </c>
      <c r="F20" s="159">
        <v>323187319</v>
      </c>
      <c r="G20" s="164"/>
      <c r="H20" s="1456"/>
    </row>
    <row r="21" spans="1:8" s="9" customFormat="1" hidden="1">
      <c r="A21" s="126"/>
      <c r="B21" s="563" t="s">
        <v>170</v>
      </c>
      <c r="C21" s="159">
        <v>356418969</v>
      </c>
      <c r="D21" s="164"/>
      <c r="E21" s="563" t="s">
        <v>170</v>
      </c>
      <c r="F21" s="159">
        <v>356418969</v>
      </c>
      <c r="G21" s="164"/>
      <c r="H21" s="1456"/>
    </row>
    <row r="22" spans="1:8" s="9" customFormat="1">
      <c r="A22" s="126"/>
      <c r="B22" s="567" t="s">
        <v>174</v>
      </c>
      <c r="C22" s="159"/>
      <c r="D22" s="164"/>
      <c r="E22" s="567" t="s">
        <v>174</v>
      </c>
      <c r="F22" s="159"/>
      <c r="G22" s="164"/>
      <c r="H22" s="1456"/>
    </row>
    <row r="23" spans="1:8" s="9" customFormat="1">
      <c r="A23" s="126"/>
      <c r="B23" s="563" t="s">
        <v>168</v>
      </c>
      <c r="C23" s="159">
        <v>5787995</v>
      </c>
      <c r="D23" s="164">
        <f>D47+D109+D207+D270+D328</f>
        <v>-693818</v>
      </c>
      <c r="E23" s="563" t="s">
        <v>168</v>
      </c>
      <c r="F23" s="159">
        <v>5787995</v>
      </c>
      <c r="G23" s="164">
        <f>D47+D109+D207+D270+D328</f>
        <v>-693818</v>
      </c>
      <c r="H23" s="1456"/>
    </row>
    <row r="24" spans="1:8" s="9" customFormat="1">
      <c r="A24" s="126"/>
      <c r="B24" s="563" t="s">
        <v>169</v>
      </c>
      <c r="C24" s="159">
        <v>2925386</v>
      </c>
      <c r="D24" s="164">
        <f>D142</f>
        <v>-283035</v>
      </c>
      <c r="E24" s="563" t="s">
        <v>169</v>
      </c>
      <c r="F24" s="159">
        <v>2925386</v>
      </c>
      <c r="G24" s="164">
        <f>D142</f>
        <v>-283035</v>
      </c>
      <c r="H24" s="1456"/>
    </row>
    <row r="25" spans="1:8" s="9" customFormat="1">
      <c r="A25" s="126"/>
      <c r="B25" s="563" t="s">
        <v>170</v>
      </c>
      <c r="C25" s="159">
        <v>0</v>
      </c>
      <c r="D25" s="164"/>
      <c r="E25" s="563" t="s">
        <v>170</v>
      </c>
      <c r="F25" s="159">
        <v>0</v>
      </c>
      <c r="G25" s="164"/>
      <c r="H25" s="1456"/>
    </row>
    <row r="26" spans="1:8" s="9" customFormat="1">
      <c r="A26" s="126"/>
      <c r="B26" s="615" t="s">
        <v>225</v>
      </c>
      <c r="C26" s="616"/>
      <c r="D26" s="617"/>
      <c r="E26" s="615" t="s">
        <v>225</v>
      </c>
      <c r="F26" s="616"/>
      <c r="G26" s="617"/>
      <c r="H26" s="1456"/>
    </row>
    <row r="27" spans="1:8" s="9" customFormat="1">
      <c r="A27" s="126"/>
      <c r="B27" s="563" t="s">
        <v>168</v>
      </c>
      <c r="C27" s="618">
        <v>1116286580</v>
      </c>
      <c r="D27" s="618"/>
      <c r="E27" s="563" t="s">
        <v>168</v>
      </c>
      <c r="F27" s="618">
        <v>1116286580</v>
      </c>
      <c r="G27" s="618"/>
      <c r="H27" s="1457"/>
    </row>
    <row r="28" spans="1:8" s="9" customFormat="1">
      <c r="A28" s="126"/>
      <c r="B28" s="563" t="s">
        <v>169</v>
      </c>
      <c r="C28" s="618">
        <v>1183186580</v>
      </c>
      <c r="D28" s="618">
        <f>D1098</f>
        <v>528398</v>
      </c>
      <c r="E28" s="563" t="s">
        <v>169</v>
      </c>
      <c r="F28" s="618">
        <v>1183186580</v>
      </c>
      <c r="G28" s="618"/>
      <c r="H28" s="1457"/>
    </row>
    <row r="29" spans="1:8" s="9" customFormat="1">
      <c r="A29" s="126"/>
      <c r="B29" s="563" t="s">
        <v>170</v>
      </c>
      <c r="C29" s="618">
        <v>1249486580</v>
      </c>
      <c r="D29" s="618"/>
      <c r="E29" s="563" t="s">
        <v>170</v>
      </c>
      <c r="F29" s="618">
        <v>1249486580</v>
      </c>
      <c r="G29" s="618"/>
      <c r="H29" s="1457"/>
    </row>
    <row r="30" spans="1:8" s="9" customFormat="1" ht="26.4" hidden="1">
      <c r="A30" s="126"/>
      <c r="B30" s="620" t="s">
        <v>226</v>
      </c>
      <c r="C30" s="618"/>
      <c r="D30" s="621"/>
      <c r="E30" s="620" t="s">
        <v>226</v>
      </c>
      <c r="F30" s="618"/>
      <c r="G30" s="621"/>
      <c r="H30" s="1457"/>
    </row>
    <row r="31" spans="1:8" s="9" customFormat="1" hidden="1">
      <c r="A31" s="126"/>
      <c r="B31" s="563" t="s">
        <v>168</v>
      </c>
      <c r="C31" s="80">
        <v>78000000</v>
      </c>
      <c r="D31" s="80"/>
      <c r="E31" s="563" t="s">
        <v>168</v>
      </c>
      <c r="F31" s="80">
        <v>78000000</v>
      </c>
      <c r="G31" s="80"/>
      <c r="H31" s="1457"/>
    </row>
    <row r="32" spans="1:8" s="9" customFormat="1" hidden="1">
      <c r="A32" s="126"/>
      <c r="B32" s="563" t="s">
        <v>169</v>
      </c>
      <c r="C32" s="80">
        <v>77500000</v>
      </c>
      <c r="D32" s="80"/>
      <c r="E32" s="563" t="s">
        <v>169</v>
      </c>
      <c r="F32" s="80">
        <v>77500000</v>
      </c>
      <c r="G32" s="80"/>
      <c r="H32" s="1457"/>
    </row>
    <row r="33" spans="1:8" s="9" customFormat="1" hidden="1">
      <c r="A33" s="126"/>
      <c r="B33" s="563" t="s">
        <v>170</v>
      </c>
      <c r="C33" s="80">
        <v>73600000</v>
      </c>
      <c r="D33" s="80"/>
      <c r="E33" s="563" t="s">
        <v>170</v>
      </c>
      <c r="F33" s="80">
        <v>73600000</v>
      </c>
      <c r="G33" s="80"/>
      <c r="H33" s="1457"/>
    </row>
    <row r="34" spans="1:8" s="9" customFormat="1" hidden="1">
      <c r="A34" s="126"/>
      <c r="B34" s="622" t="s">
        <v>224</v>
      </c>
      <c r="C34" s="80"/>
      <c r="D34" s="80"/>
      <c r="E34" s="622" t="s">
        <v>224</v>
      </c>
      <c r="F34" s="80"/>
      <c r="G34" s="80"/>
      <c r="H34" s="1457"/>
    </row>
    <row r="35" spans="1:8" s="9" customFormat="1" hidden="1">
      <c r="A35" s="126"/>
      <c r="B35" s="563" t="s">
        <v>168</v>
      </c>
      <c r="C35" s="80">
        <v>450000</v>
      </c>
      <c r="D35" s="80"/>
      <c r="E35" s="563" t="s">
        <v>168</v>
      </c>
      <c r="F35" s="80">
        <v>450000</v>
      </c>
      <c r="G35" s="80"/>
      <c r="H35" s="1457"/>
    </row>
    <row r="36" spans="1:8" s="9" customFormat="1" hidden="1">
      <c r="A36" s="126"/>
      <c r="B36" s="563" t="s">
        <v>169</v>
      </c>
      <c r="C36" s="80">
        <v>450000</v>
      </c>
      <c r="D36" s="80"/>
      <c r="E36" s="563" t="s">
        <v>169</v>
      </c>
      <c r="F36" s="80">
        <v>450000</v>
      </c>
      <c r="G36" s="80"/>
      <c r="H36" s="1457"/>
    </row>
    <row r="37" spans="1:8" s="9" customFormat="1" hidden="1">
      <c r="A37" s="126"/>
      <c r="B37" s="563" t="s">
        <v>170</v>
      </c>
      <c r="C37" s="80">
        <v>450000</v>
      </c>
      <c r="D37" s="80"/>
      <c r="E37" s="563" t="s">
        <v>170</v>
      </c>
      <c r="F37" s="80">
        <v>450000</v>
      </c>
      <c r="G37" s="80"/>
      <c r="H37" s="1457"/>
    </row>
    <row r="39" spans="1:8" s="81" customFormat="1">
      <c r="A39" s="79"/>
      <c r="B39" s="206" t="s">
        <v>113</v>
      </c>
      <c r="C39" s="218"/>
      <c r="D39" s="218"/>
      <c r="E39" s="219"/>
      <c r="F39" s="218"/>
      <c r="G39" s="218"/>
      <c r="H39" s="175"/>
    </row>
    <row r="40" spans="1:8" s="81" customFormat="1" ht="13.8" thickBot="1">
      <c r="A40" s="79"/>
      <c r="B40" s="206"/>
      <c r="C40" s="218"/>
      <c r="D40" s="218"/>
      <c r="E40" s="219"/>
      <c r="F40" s="218"/>
      <c r="G40" s="218"/>
      <c r="H40" s="175"/>
    </row>
    <row r="41" spans="1:8" s="81" customFormat="1" ht="13.8">
      <c r="A41" s="2893">
        <f>'13'!A850+1</f>
        <v>31</v>
      </c>
      <c r="B41" s="1228" t="s">
        <v>29</v>
      </c>
      <c r="C41" s="110"/>
      <c r="D41" s="111"/>
      <c r="E41" s="1228" t="s">
        <v>53</v>
      </c>
      <c r="F41" s="110"/>
      <c r="G41" s="111"/>
      <c r="H41" s="175" t="s">
        <v>34</v>
      </c>
    </row>
    <row r="42" spans="1:8" s="81" customFormat="1">
      <c r="A42" s="79"/>
      <c r="B42" s="1229" t="s">
        <v>22</v>
      </c>
      <c r="C42" s="1230"/>
      <c r="D42" s="1231"/>
      <c r="E42" s="1229" t="s">
        <v>22</v>
      </c>
      <c r="F42" s="1230"/>
      <c r="G42" s="1231"/>
      <c r="H42" s="175"/>
    </row>
    <row r="43" spans="1:8" s="81" customFormat="1" ht="30" customHeight="1">
      <c r="A43" s="79"/>
      <c r="B43" s="1232" t="s">
        <v>174</v>
      </c>
      <c r="C43" s="1233"/>
      <c r="D43" s="1234"/>
      <c r="E43" s="1232" t="s">
        <v>397</v>
      </c>
      <c r="F43" s="1233"/>
      <c r="G43" s="1234"/>
      <c r="H43" s="175"/>
    </row>
    <row r="44" spans="1:8" s="81" customFormat="1">
      <c r="A44" s="79"/>
      <c r="B44" s="1235" t="s">
        <v>4</v>
      </c>
      <c r="C44" s="1236">
        <f>C45</f>
        <v>5787995</v>
      </c>
      <c r="D44" s="1237">
        <f>D46</f>
        <v>-383813</v>
      </c>
      <c r="E44" s="1235" t="s">
        <v>4</v>
      </c>
      <c r="F44" s="1236">
        <f>F45+F46</f>
        <v>4728826</v>
      </c>
      <c r="G44" s="1237">
        <f>G46</f>
        <v>383813</v>
      </c>
      <c r="H44" s="175"/>
    </row>
    <row r="45" spans="1:8" s="81" customFormat="1">
      <c r="A45" s="79"/>
      <c r="B45" s="1238" t="s">
        <v>10</v>
      </c>
      <c r="C45" s="1239">
        <f>C46</f>
        <v>5787995</v>
      </c>
      <c r="D45" s="104">
        <f>D46</f>
        <v>-383813</v>
      </c>
      <c r="E45" s="1238" t="s">
        <v>37</v>
      </c>
      <c r="F45" s="1240">
        <v>90000</v>
      </c>
      <c r="G45" s="1237"/>
      <c r="H45" s="175"/>
    </row>
    <row r="46" spans="1:8" s="81" customFormat="1">
      <c r="A46" s="79"/>
      <c r="B46" s="1241" t="s">
        <v>11</v>
      </c>
      <c r="C46" s="101">
        <v>5787995</v>
      </c>
      <c r="D46" s="1242">
        <f>-383813</f>
        <v>-383813</v>
      </c>
      <c r="E46" s="1238" t="s">
        <v>10</v>
      </c>
      <c r="F46" s="1239">
        <f>F47</f>
        <v>4638826</v>
      </c>
      <c r="G46" s="1242">
        <f>G47</f>
        <v>383813</v>
      </c>
      <c r="H46" s="175"/>
    </row>
    <row r="47" spans="1:8" s="81" customFormat="1">
      <c r="A47" s="79"/>
      <c r="B47" s="1235" t="s">
        <v>1</v>
      </c>
      <c r="C47" s="103">
        <f t="shared" ref="C47:D49" si="0">C48</f>
        <v>5787995</v>
      </c>
      <c r="D47" s="1243">
        <f t="shared" si="0"/>
        <v>-383813</v>
      </c>
      <c r="E47" s="1241" t="s">
        <v>11</v>
      </c>
      <c r="F47" s="101">
        <v>4638826</v>
      </c>
      <c r="G47" s="1244">
        <f>373498+10315</f>
        <v>383813</v>
      </c>
      <c r="H47" s="175"/>
    </row>
    <row r="48" spans="1:8" s="81" customFormat="1">
      <c r="A48" s="79"/>
      <c r="B48" s="1241" t="s">
        <v>2</v>
      </c>
      <c r="C48" s="1239">
        <f t="shared" si="0"/>
        <v>5787995</v>
      </c>
      <c r="D48" s="104">
        <f t="shared" si="0"/>
        <v>-383813</v>
      </c>
      <c r="E48" s="1235" t="s">
        <v>1</v>
      </c>
      <c r="F48" s="103">
        <f>F49+F54</f>
        <v>4728826</v>
      </c>
      <c r="G48" s="1237">
        <f>G49+G54</f>
        <v>383813</v>
      </c>
      <c r="H48" s="175"/>
    </row>
    <row r="49" spans="1:8" s="81" customFormat="1">
      <c r="A49" s="79"/>
      <c r="B49" s="4" t="s">
        <v>16</v>
      </c>
      <c r="C49" s="1240">
        <f t="shared" si="0"/>
        <v>5787995</v>
      </c>
      <c r="D49" s="1242">
        <f t="shared" si="0"/>
        <v>-383813</v>
      </c>
      <c r="E49" s="90" t="s">
        <v>2</v>
      </c>
      <c r="F49" s="1240">
        <f>F50</f>
        <v>3833286</v>
      </c>
      <c r="G49" s="1242">
        <f>G50</f>
        <v>29417</v>
      </c>
      <c r="H49" s="175"/>
    </row>
    <row r="50" spans="1:8" s="81" customFormat="1">
      <c r="A50" s="79"/>
      <c r="B50" s="4" t="s">
        <v>17</v>
      </c>
      <c r="C50" s="1240">
        <v>5787995</v>
      </c>
      <c r="D50" s="1242">
        <f>-383813</f>
        <v>-383813</v>
      </c>
      <c r="E50" s="90" t="s">
        <v>12</v>
      </c>
      <c r="F50" s="105">
        <f>F51+F53</f>
        <v>3833286</v>
      </c>
      <c r="G50" s="104">
        <f>G51+G53</f>
        <v>29417</v>
      </c>
      <c r="H50" s="175"/>
    </row>
    <row r="51" spans="1:8" s="81" customFormat="1">
      <c r="A51" s="79"/>
      <c r="B51" s="1245"/>
      <c r="C51" s="1246"/>
      <c r="D51" s="1247"/>
      <c r="E51" s="90" t="s">
        <v>38</v>
      </c>
      <c r="F51" s="1240">
        <v>1991651</v>
      </c>
      <c r="G51" s="104">
        <f>9572+10315</f>
        <v>19887</v>
      </c>
      <c r="H51" s="175"/>
    </row>
    <row r="52" spans="1:8" s="81" customFormat="1">
      <c r="A52" s="79"/>
      <c r="B52" s="1245"/>
      <c r="C52" s="1246"/>
      <c r="D52" s="1247"/>
      <c r="E52" s="90" t="s">
        <v>36</v>
      </c>
      <c r="F52" s="105">
        <v>1577634</v>
      </c>
      <c r="G52" s="104">
        <f>7713+8312</f>
        <v>16025</v>
      </c>
      <c r="H52" s="175"/>
    </row>
    <row r="53" spans="1:8" s="81" customFormat="1">
      <c r="A53" s="79"/>
      <c r="B53" s="1245"/>
      <c r="C53" s="1246"/>
      <c r="D53" s="1247"/>
      <c r="E53" s="90" t="s">
        <v>15</v>
      </c>
      <c r="F53" s="1240">
        <v>1841635</v>
      </c>
      <c r="G53" s="104">
        <v>9530</v>
      </c>
      <c r="H53" s="175"/>
    </row>
    <row r="54" spans="1:8" s="81" customFormat="1">
      <c r="A54" s="79"/>
      <c r="B54" s="1245"/>
      <c r="C54" s="1246"/>
      <c r="D54" s="1247"/>
      <c r="E54" s="90" t="s">
        <v>3</v>
      </c>
      <c r="F54" s="105">
        <f>F55</f>
        <v>895540</v>
      </c>
      <c r="G54" s="104">
        <f>G55</f>
        <v>354396</v>
      </c>
      <c r="H54" s="175"/>
    </row>
    <row r="55" spans="1:8" s="81" customFormat="1">
      <c r="A55" s="79"/>
      <c r="B55" s="1245"/>
      <c r="C55" s="1246"/>
      <c r="D55" s="1247"/>
      <c r="E55" s="90" t="s">
        <v>20</v>
      </c>
      <c r="F55" s="1240">
        <v>895540</v>
      </c>
      <c r="G55" s="104">
        <v>354396</v>
      </c>
      <c r="H55" s="175"/>
    </row>
    <row r="56" spans="1:8" s="81" customFormat="1">
      <c r="A56" s="79"/>
      <c r="B56" s="1248" t="s">
        <v>59</v>
      </c>
      <c r="C56" s="1249"/>
      <c r="D56" s="1250"/>
      <c r="E56" s="1248" t="s">
        <v>59</v>
      </c>
      <c r="F56" s="1249"/>
      <c r="G56" s="1250"/>
      <c r="H56" s="175"/>
    </row>
    <row r="57" spans="1:8" s="81" customFormat="1">
      <c r="A57" s="79"/>
      <c r="B57" s="1251" t="s">
        <v>103</v>
      </c>
      <c r="C57" s="105"/>
      <c r="D57" s="104"/>
      <c r="E57" s="1251" t="s">
        <v>103</v>
      </c>
      <c r="F57" s="105"/>
      <c r="G57" s="104"/>
      <c r="H57" s="175"/>
    </row>
    <row r="58" spans="1:8" s="81" customFormat="1">
      <c r="A58" s="79"/>
      <c r="B58" s="1251" t="s">
        <v>129</v>
      </c>
      <c r="C58" s="105"/>
      <c r="D58" s="104"/>
      <c r="E58" s="1251" t="s">
        <v>129</v>
      </c>
      <c r="F58" s="103">
        <f>F59</f>
        <v>0</v>
      </c>
      <c r="G58" s="1237"/>
      <c r="H58" s="175"/>
    </row>
    <row r="59" spans="1:8" s="81" customFormat="1">
      <c r="A59" s="79"/>
      <c r="B59" s="1245" t="s">
        <v>118</v>
      </c>
      <c r="C59" s="1246"/>
      <c r="D59" s="1247"/>
      <c r="E59" s="1245" t="s">
        <v>118</v>
      </c>
      <c r="F59" s="101">
        <f>F60</f>
        <v>0</v>
      </c>
      <c r="G59" s="1242"/>
      <c r="H59" s="175"/>
    </row>
    <row r="60" spans="1:8" s="81" customFormat="1">
      <c r="A60" s="79"/>
      <c r="B60" s="1245" t="s">
        <v>4</v>
      </c>
      <c r="C60" s="103">
        <f>C61</f>
        <v>5787995</v>
      </c>
      <c r="D60" s="1237">
        <f>D61</f>
        <v>-383813</v>
      </c>
      <c r="E60" s="1245" t="s">
        <v>4</v>
      </c>
      <c r="F60" s="101"/>
      <c r="G60" s="1243">
        <f>G61</f>
        <v>383813</v>
      </c>
      <c r="H60" s="175"/>
    </row>
    <row r="61" spans="1:8" s="81" customFormat="1">
      <c r="A61" s="79"/>
      <c r="B61" s="1252" t="s">
        <v>10</v>
      </c>
      <c r="C61" s="101">
        <f>C62</f>
        <v>5787995</v>
      </c>
      <c r="D61" s="1242">
        <f>D62</f>
        <v>-383813</v>
      </c>
      <c r="E61" s="1252" t="s">
        <v>10</v>
      </c>
      <c r="F61" s="103">
        <f>F62</f>
        <v>0</v>
      </c>
      <c r="G61" s="1242">
        <f>G62</f>
        <v>383813</v>
      </c>
      <c r="H61" s="175"/>
    </row>
    <row r="62" spans="1:8" s="81" customFormat="1">
      <c r="A62" s="79"/>
      <c r="B62" s="1253" t="s">
        <v>11</v>
      </c>
      <c r="C62" s="101">
        <v>5787995</v>
      </c>
      <c r="D62" s="1244">
        <f>-383813</f>
        <v>-383813</v>
      </c>
      <c r="E62" s="1238" t="s">
        <v>11</v>
      </c>
      <c r="F62" s="1240">
        <f>F63</f>
        <v>0</v>
      </c>
      <c r="G62" s="1242">
        <v>383813</v>
      </c>
      <c r="H62" s="175"/>
    </row>
    <row r="63" spans="1:8" s="81" customFormat="1">
      <c r="A63" s="79"/>
      <c r="B63" s="1245" t="s">
        <v>1</v>
      </c>
      <c r="C63" s="103">
        <f t="shared" ref="C63:D65" si="1">C64</f>
        <v>5787995</v>
      </c>
      <c r="D63" s="1237">
        <f t="shared" si="1"/>
        <v>-383813</v>
      </c>
      <c r="E63" s="1245" t="s">
        <v>1</v>
      </c>
      <c r="F63" s="105">
        <f>F64+F66</f>
        <v>0</v>
      </c>
      <c r="G63" s="1237">
        <f>G64+G69</f>
        <v>383813</v>
      </c>
      <c r="H63" s="175"/>
    </row>
    <row r="64" spans="1:8" s="81" customFormat="1">
      <c r="A64" s="79"/>
      <c r="B64" s="1253" t="s">
        <v>2</v>
      </c>
      <c r="C64" s="101">
        <f t="shared" si="1"/>
        <v>5787995</v>
      </c>
      <c r="D64" s="1242">
        <f t="shared" si="1"/>
        <v>-383813</v>
      </c>
      <c r="E64" s="90" t="s">
        <v>2</v>
      </c>
      <c r="F64" s="1240"/>
      <c r="G64" s="1242">
        <f>G65</f>
        <v>29417</v>
      </c>
      <c r="H64" s="175"/>
    </row>
    <row r="65" spans="1:8" s="81" customFormat="1">
      <c r="A65" s="79"/>
      <c r="B65" s="1254" t="s">
        <v>16</v>
      </c>
      <c r="C65" s="105">
        <f t="shared" si="1"/>
        <v>5787995</v>
      </c>
      <c r="D65" s="104">
        <f t="shared" si="1"/>
        <v>-383813</v>
      </c>
      <c r="E65" s="90" t="s">
        <v>12</v>
      </c>
      <c r="F65" s="105"/>
      <c r="G65" s="104">
        <f>G66+G68</f>
        <v>29417</v>
      </c>
      <c r="H65" s="175"/>
    </row>
    <row r="66" spans="1:8" s="81" customFormat="1">
      <c r="A66" s="79"/>
      <c r="B66" s="1254" t="s">
        <v>17</v>
      </c>
      <c r="C66" s="101">
        <v>5787995</v>
      </c>
      <c r="D66" s="1244">
        <f>-383813</f>
        <v>-383813</v>
      </c>
      <c r="E66" s="90" t="s">
        <v>38</v>
      </c>
      <c r="F66" s="1240"/>
      <c r="G66" s="104">
        <f>9572+10315</f>
        <v>19887</v>
      </c>
      <c r="H66" s="175"/>
    </row>
    <row r="67" spans="1:8" s="81" customFormat="1">
      <c r="A67" s="79"/>
      <c r="B67" s="1245"/>
      <c r="C67" s="1246"/>
      <c r="D67" s="1247"/>
      <c r="E67" s="90" t="s">
        <v>36</v>
      </c>
      <c r="F67" s="105">
        <f>F68</f>
        <v>0</v>
      </c>
      <c r="G67" s="104">
        <f>7713+8312</f>
        <v>16025</v>
      </c>
      <c r="H67" s="175"/>
    </row>
    <row r="68" spans="1:8" s="81" customFormat="1">
      <c r="A68" s="79"/>
      <c r="B68" s="1245"/>
      <c r="C68" s="103">
        <f>C69</f>
        <v>0</v>
      </c>
      <c r="D68" s="1237">
        <f>D69</f>
        <v>0</v>
      </c>
      <c r="E68" s="90" t="s">
        <v>15</v>
      </c>
      <c r="F68" s="1240"/>
      <c r="G68" s="104">
        <v>9530</v>
      </c>
      <c r="H68" s="175"/>
    </row>
    <row r="69" spans="1:8" s="81" customFormat="1">
      <c r="A69" s="79"/>
      <c r="B69" s="1252"/>
      <c r="C69" s="101">
        <f>C70</f>
        <v>0</v>
      </c>
      <c r="D69" s="1242">
        <f>D70</f>
        <v>0</v>
      </c>
      <c r="E69" s="90" t="s">
        <v>3</v>
      </c>
      <c r="F69" s="1240"/>
      <c r="G69" s="104">
        <f>G70</f>
        <v>354396</v>
      </c>
      <c r="H69" s="175"/>
    </row>
    <row r="70" spans="1:8" s="81" customFormat="1" ht="13.8" thickBot="1">
      <c r="A70" s="79"/>
      <c r="B70" s="1253"/>
      <c r="C70" s="101"/>
      <c r="D70" s="1244"/>
      <c r="E70" s="169" t="s">
        <v>20</v>
      </c>
      <c r="F70" s="1255"/>
      <c r="G70" s="1256">
        <f>354396</f>
        <v>354396</v>
      </c>
      <c r="H70" s="175"/>
    </row>
    <row r="71" spans="1:8" s="81" customFormat="1" ht="63" customHeight="1" thickBot="1">
      <c r="A71" s="79"/>
      <c r="B71" s="3643" t="s">
        <v>398</v>
      </c>
      <c r="C71" s="3644"/>
      <c r="D71" s="3644"/>
      <c r="E71" s="3644"/>
      <c r="F71" s="3644"/>
      <c r="G71" s="3645"/>
      <c r="H71" s="175"/>
    </row>
    <row r="72" spans="1:8" s="81" customFormat="1">
      <c r="A72" s="79"/>
      <c r="B72" s="1257"/>
      <c r="C72" s="1257"/>
      <c r="D72" s="1257"/>
      <c r="E72" s="1258"/>
      <c r="F72" s="1258"/>
      <c r="G72" s="1258"/>
      <c r="H72" s="175"/>
    </row>
    <row r="73" spans="1:8" s="81" customFormat="1">
      <c r="A73" s="79"/>
      <c r="B73" s="206" t="s">
        <v>115</v>
      </c>
      <c r="C73" s="1258"/>
      <c r="D73" s="1258"/>
      <c r="E73" s="1258"/>
      <c r="F73" s="1258"/>
      <c r="G73" s="1258"/>
      <c r="H73" s="175"/>
    </row>
    <row r="74" spans="1:8" s="81" customFormat="1" ht="13.8" thickBot="1">
      <c r="A74" s="79"/>
      <c r="B74" s="206"/>
      <c r="C74" s="1259"/>
      <c r="D74" s="1259"/>
      <c r="E74" s="1258"/>
      <c r="F74" s="1258"/>
      <c r="G74" s="1258"/>
      <c r="H74" s="175"/>
    </row>
    <row r="75" spans="1:8" s="81" customFormat="1" ht="13.8">
      <c r="A75" s="79">
        <f>'13'!A882+1</f>
        <v>31</v>
      </c>
      <c r="B75" s="436" t="s">
        <v>399</v>
      </c>
      <c r="C75" s="364"/>
      <c r="D75" s="365"/>
      <c r="E75" s="436" t="s">
        <v>53</v>
      </c>
      <c r="F75" s="364"/>
      <c r="G75" s="365"/>
      <c r="H75" s="175" t="s">
        <v>34</v>
      </c>
    </row>
    <row r="76" spans="1:8" s="81" customFormat="1">
      <c r="A76" s="79"/>
      <c r="B76" s="280" t="s">
        <v>116</v>
      </c>
      <c r="C76" s="443"/>
      <c r="D76" s="412"/>
      <c r="E76" s="280" t="s">
        <v>116</v>
      </c>
      <c r="F76" s="443"/>
      <c r="G76" s="412"/>
      <c r="H76" s="175"/>
    </row>
    <row r="77" spans="1:8" s="81" customFormat="1">
      <c r="A77" s="79"/>
      <c r="B77" s="345" t="s">
        <v>117</v>
      </c>
      <c r="C77" s="444"/>
      <c r="D77" s="445"/>
      <c r="E77" s="345" t="s">
        <v>117</v>
      </c>
      <c r="F77" s="444"/>
      <c r="G77" s="445"/>
      <c r="H77" s="175"/>
    </row>
    <row r="78" spans="1:8" s="81" customFormat="1">
      <c r="A78" s="79"/>
      <c r="B78" s="281" t="s">
        <v>118</v>
      </c>
      <c r="C78" s="446"/>
      <c r="D78" s="447"/>
      <c r="E78" s="281" t="s">
        <v>118</v>
      </c>
      <c r="F78" s="446"/>
      <c r="G78" s="447"/>
      <c r="H78" s="175"/>
    </row>
    <row r="79" spans="1:8" s="81" customFormat="1">
      <c r="A79" s="79"/>
      <c r="B79" s="527" t="s">
        <v>4</v>
      </c>
      <c r="C79" s="348">
        <f>C80</f>
        <v>23785389</v>
      </c>
      <c r="D79" s="289">
        <f t="shared" ref="D79:D84" si="2">D80</f>
        <v>-383813</v>
      </c>
      <c r="E79" s="527" t="s">
        <v>4</v>
      </c>
      <c r="F79" s="348">
        <f>F80+F81</f>
        <v>174103423</v>
      </c>
      <c r="G79" s="349">
        <f>G80+G81</f>
        <v>383813</v>
      </c>
      <c r="H79" s="175"/>
    </row>
    <row r="80" spans="1:8" s="81" customFormat="1" ht="26.4">
      <c r="A80" s="79"/>
      <c r="B80" s="1260" t="s">
        <v>10</v>
      </c>
      <c r="C80" s="350">
        <f>C81</f>
        <v>23785389</v>
      </c>
      <c r="D80" s="288">
        <f t="shared" si="2"/>
        <v>-383813</v>
      </c>
      <c r="E80" s="1260" t="s">
        <v>37</v>
      </c>
      <c r="F80" s="350">
        <v>7625425</v>
      </c>
      <c r="G80" s="351"/>
      <c r="H80" s="175"/>
    </row>
    <row r="81" spans="1:8" s="81" customFormat="1">
      <c r="A81" s="79"/>
      <c r="B81" s="1260" t="s">
        <v>11</v>
      </c>
      <c r="C81" s="350">
        <v>23785389</v>
      </c>
      <c r="D81" s="288">
        <f>-383813</f>
        <v>-383813</v>
      </c>
      <c r="E81" s="1260" t="s">
        <v>10</v>
      </c>
      <c r="F81" s="350">
        <f>F82</f>
        <v>166477998</v>
      </c>
      <c r="G81" s="351">
        <f>G82</f>
        <v>383813</v>
      </c>
      <c r="H81" s="175"/>
    </row>
    <row r="82" spans="1:8" s="81" customFormat="1">
      <c r="A82" s="79"/>
      <c r="B82" s="527" t="s">
        <v>28</v>
      </c>
      <c r="C82" s="348">
        <f>C83</f>
        <v>23785389</v>
      </c>
      <c r="D82" s="289">
        <f t="shared" si="2"/>
        <v>-383813</v>
      </c>
      <c r="E82" s="1260" t="s">
        <v>11</v>
      </c>
      <c r="F82" s="350">
        <v>166477998</v>
      </c>
      <c r="G82" s="288">
        <f>383813</f>
        <v>383813</v>
      </c>
      <c r="H82" s="175"/>
    </row>
    <row r="83" spans="1:8" s="81" customFormat="1">
      <c r="A83" s="79"/>
      <c r="B83" s="1260" t="s">
        <v>2</v>
      </c>
      <c r="C83" s="350">
        <f>C84</f>
        <v>23785389</v>
      </c>
      <c r="D83" s="288">
        <f t="shared" si="2"/>
        <v>-383813</v>
      </c>
      <c r="E83" s="527" t="s">
        <v>28</v>
      </c>
      <c r="F83" s="348">
        <f>F84+F97</f>
        <v>174103423</v>
      </c>
      <c r="G83" s="349">
        <f>G84+G97</f>
        <v>383813</v>
      </c>
      <c r="H83" s="175"/>
    </row>
    <row r="84" spans="1:8" s="81" customFormat="1">
      <c r="A84" s="79"/>
      <c r="B84" s="1260" t="s">
        <v>16</v>
      </c>
      <c r="C84" s="350">
        <f>C85</f>
        <v>23785389</v>
      </c>
      <c r="D84" s="288">
        <f t="shared" si="2"/>
        <v>-383813</v>
      </c>
      <c r="E84" s="1260" t="s">
        <v>2</v>
      </c>
      <c r="F84" s="350">
        <f>F85+F89+F90+F92+F94</f>
        <v>167666040</v>
      </c>
      <c r="G84" s="351">
        <f>G85+G89+G90+G92+G94</f>
        <v>29417</v>
      </c>
      <c r="H84" s="175"/>
    </row>
    <row r="85" spans="1:8" s="81" customFormat="1">
      <c r="A85" s="79"/>
      <c r="B85" s="1260" t="s">
        <v>17</v>
      </c>
      <c r="C85" s="350">
        <v>23785389</v>
      </c>
      <c r="D85" s="288">
        <f>-383813</f>
        <v>-383813</v>
      </c>
      <c r="E85" s="1260" t="s">
        <v>12</v>
      </c>
      <c r="F85" s="350">
        <f>F86+F88</f>
        <v>167231575</v>
      </c>
      <c r="G85" s="351">
        <f>G86+G88</f>
        <v>29417</v>
      </c>
      <c r="H85" s="175"/>
    </row>
    <row r="86" spans="1:8" s="81" customFormat="1">
      <c r="A86" s="79"/>
      <c r="B86" s="1260"/>
      <c r="C86" s="350"/>
      <c r="D86" s="447"/>
      <c r="E86" s="1260" t="s">
        <v>38</v>
      </c>
      <c r="F86" s="350">
        <v>109717387</v>
      </c>
      <c r="G86" s="104">
        <f>9572+10315</f>
        <v>19887</v>
      </c>
      <c r="H86" s="175"/>
    </row>
    <row r="87" spans="1:8" s="81" customFormat="1">
      <c r="A87" s="79"/>
      <c r="B87" s="1260"/>
      <c r="C87" s="350"/>
      <c r="D87" s="289">
        <f t="shared" ref="D87:D92" si="3">D88</f>
        <v>0</v>
      </c>
      <c r="E87" s="1260" t="s">
        <v>36</v>
      </c>
      <c r="F87" s="350">
        <v>85484735</v>
      </c>
      <c r="G87" s="104">
        <f>7713+8312</f>
        <v>16025</v>
      </c>
      <c r="H87" s="175"/>
    </row>
    <row r="88" spans="1:8" s="81" customFormat="1">
      <c r="A88" s="79"/>
      <c r="B88" s="1260"/>
      <c r="C88" s="350"/>
      <c r="D88" s="288">
        <f t="shared" si="3"/>
        <v>0</v>
      </c>
      <c r="E88" s="1260" t="s">
        <v>15</v>
      </c>
      <c r="F88" s="350">
        <v>57514188</v>
      </c>
      <c r="G88" s="104">
        <v>9530</v>
      </c>
      <c r="H88" s="175"/>
    </row>
    <row r="89" spans="1:8" s="81" customFormat="1">
      <c r="A89" s="79"/>
      <c r="B89" s="1260"/>
      <c r="C89" s="350"/>
      <c r="D89" s="288">
        <f t="shared" si="3"/>
        <v>0</v>
      </c>
      <c r="E89" s="1260" t="s">
        <v>330</v>
      </c>
      <c r="F89" s="350">
        <v>107299</v>
      </c>
      <c r="G89" s="351"/>
      <c r="H89" s="175"/>
    </row>
    <row r="90" spans="1:8" s="81" customFormat="1">
      <c r="A90" s="79"/>
      <c r="B90" s="1260"/>
      <c r="C90" s="350"/>
      <c r="D90" s="289">
        <f t="shared" si="3"/>
        <v>0</v>
      </c>
      <c r="E90" s="1260" t="s">
        <v>16</v>
      </c>
      <c r="F90" s="350">
        <f>F91</f>
        <v>75240</v>
      </c>
      <c r="G90" s="351">
        <f>G91</f>
        <v>0</v>
      </c>
      <c r="H90" s="175"/>
    </row>
    <row r="91" spans="1:8" s="81" customFormat="1">
      <c r="A91" s="79"/>
      <c r="B91" s="1260"/>
      <c r="C91" s="350"/>
      <c r="D91" s="288">
        <f t="shared" si="3"/>
        <v>0</v>
      </c>
      <c r="E91" s="1260" t="s">
        <v>162</v>
      </c>
      <c r="F91" s="350">
        <v>75240</v>
      </c>
      <c r="G91" s="351"/>
      <c r="H91" s="175"/>
    </row>
    <row r="92" spans="1:8" s="81" customFormat="1" ht="14.25" customHeight="1">
      <c r="A92" s="79"/>
      <c r="B92" s="1260"/>
      <c r="C92" s="350"/>
      <c r="D92" s="288">
        <f t="shared" si="3"/>
        <v>0</v>
      </c>
      <c r="E92" s="1260" t="s">
        <v>54</v>
      </c>
      <c r="F92" s="350">
        <f>F93</f>
        <v>56386</v>
      </c>
      <c r="G92" s="351">
        <f>G93</f>
        <v>0</v>
      </c>
      <c r="H92" s="175"/>
    </row>
    <row r="93" spans="1:8" s="81" customFormat="1">
      <c r="A93" s="79"/>
      <c r="B93" s="1260"/>
      <c r="C93" s="350"/>
      <c r="D93" s="288"/>
      <c r="E93" s="1260" t="s">
        <v>39</v>
      </c>
      <c r="F93" s="350">
        <v>56386</v>
      </c>
      <c r="G93" s="351"/>
      <c r="H93" s="175"/>
    </row>
    <row r="94" spans="1:8" s="81" customFormat="1">
      <c r="A94" s="79"/>
      <c r="B94" s="1260"/>
      <c r="C94" s="350"/>
      <c r="D94" s="288"/>
      <c r="E94" s="1260" t="s">
        <v>19</v>
      </c>
      <c r="F94" s="350">
        <f>F95</f>
        <v>195540</v>
      </c>
      <c r="G94" s="351">
        <f>G95</f>
        <v>0</v>
      </c>
      <c r="H94" s="175"/>
    </row>
    <row r="95" spans="1:8" s="81" customFormat="1" ht="27" customHeight="1">
      <c r="A95" s="79"/>
      <c r="B95" s="1260"/>
      <c r="C95" s="350"/>
      <c r="D95" s="288"/>
      <c r="E95" s="1260" t="s">
        <v>56</v>
      </c>
      <c r="F95" s="350">
        <f>F96</f>
        <v>195540</v>
      </c>
      <c r="G95" s="351">
        <f>G96</f>
        <v>0</v>
      </c>
      <c r="H95" s="175"/>
    </row>
    <row r="96" spans="1:8" s="81" customFormat="1" ht="25.5" customHeight="1">
      <c r="A96" s="79"/>
      <c r="B96" s="1260"/>
      <c r="C96" s="350"/>
      <c r="D96" s="288"/>
      <c r="E96" s="1260" t="s">
        <v>58</v>
      </c>
      <c r="F96" s="350">
        <v>195540</v>
      </c>
      <c r="G96" s="351"/>
      <c r="H96" s="175"/>
    </row>
    <row r="97" spans="1:8" s="81" customFormat="1">
      <c r="A97" s="79"/>
      <c r="B97" s="1260"/>
      <c r="C97" s="350"/>
      <c r="D97" s="288"/>
      <c r="E97" s="1260" t="s">
        <v>3</v>
      </c>
      <c r="F97" s="350">
        <f>F98</f>
        <v>6437383</v>
      </c>
      <c r="G97" s="351">
        <f>G98</f>
        <v>354396</v>
      </c>
      <c r="H97" s="175"/>
    </row>
    <row r="98" spans="1:8" s="81" customFormat="1" ht="13.8" thickBot="1">
      <c r="A98" s="79"/>
      <c r="B98" s="1260"/>
      <c r="C98" s="350"/>
      <c r="D98" s="288"/>
      <c r="E98" s="1260" t="s">
        <v>20</v>
      </c>
      <c r="F98" s="350">
        <v>6437383</v>
      </c>
      <c r="G98" s="351">
        <f>354396</f>
        <v>354396</v>
      </c>
      <c r="H98" s="175"/>
    </row>
    <row r="99" spans="1:8" s="81" customFormat="1" ht="78" customHeight="1" thickBot="1">
      <c r="A99" s="79"/>
      <c r="B99" s="3643" t="s">
        <v>400</v>
      </c>
      <c r="C99" s="3644"/>
      <c r="D99" s="3644"/>
      <c r="E99" s="3644"/>
      <c r="F99" s="3644"/>
      <c r="G99" s="3645"/>
      <c r="H99" s="175"/>
    </row>
    <row r="100" spans="1:8" s="81" customFormat="1" ht="14.25" customHeight="1">
      <c r="A100" s="79"/>
      <c r="B100" s="1258"/>
      <c r="C100" s="1258"/>
      <c r="D100" s="1258"/>
      <c r="E100" s="1258"/>
      <c r="F100" s="1258"/>
      <c r="G100" s="1258"/>
      <c r="H100" s="175"/>
    </row>
    <row r="101" spans="1:8" s="81" customFormat="1">
      <c r="A101" s="79"/>
      <c r="B101" s="206" t="s">
        <v>113</v>
      </c>
      <c r="C101" s="218"/>
      <c r="D101" s="218"/>
      <c r="E101" s="219"/>
      <c r="F101" s="218"/>
      <c r="G101" s="218"/>
      <c r="H101" s="175"/>
    </row>
    <row r="102" spans="1:8" s="81" customFormat="1" ht="13.8" thickBot="1">
      <c r="A102" s="79"/>
      <c r="B102" s="206"/>
      <c r="C102" s="218"/>
      <c r="D102" s="218"/>
      <c r="E102" s="219"/>
      <c r="F102" s="218"/>
      <c r="G102" s="218"/>
      <c r="H102" s="175"/>
    </row>
    <row r="103" spans="1:8" s="81" customFormat="1" ht="13.8">
      <c r="A103" s="2893">
        <f>A41+1</f>
        <v>32</v>
      </c>
      <c r="B103" s="1228" t="s">
        <v>29</v>
      </c>
      <c r="C103" s="110"/>
      <c r="D103" s="111"/>
      <c r="E103" s="1228" t="s">
        <v>53</v>
      </c>
      <c r="F103" s="110"/>
      <c r="G103" s="111"/>
      <c r="H103" s="175" t="s">
        <v>34</v>
      </c>
    </row>
    <row r="104" spans="1:8" s="81" customFormat="1">
      <c r="A104" s="79"/>
      <c r="B104" s="1229" t="s">
        <v>22</v>
      </c>
      <c r="C104" s="1230"/>
      <c r="D104" s="1231"/>
      <c r="E104" s="1229" t="s">
        <v>22</v>
      </c>
      <c r="F104" s="1261"/>
      <c r="G104" s="1262"/>
      <c r="H104" s="175"/>
    </row>
    <row r="105" spans="1:8" s="81" customFormat="1">
      <c r="A105" s="79"/>
      <c r="B105" s="1232" t="s">
        <v>174</v>
      </c>
      <c r="C105" s="1233"/>
      <c r="D105" s="1234"/>
      <c r="E105" s="1232" t="s">
        <v>96</v>
      </c>
      <c r="F105" s="1233"/>
      <c r="G105" s="1234"/>
      <c r="H105" s="175"/>
    </row>
    <row r="106" spans="1:8" s="81" customFormat="1">
      <c r="A106" s="79"/>
      <c r="B106" s="1235" t="s">
        <v>4</v>
      </c>
      <c r="C106" s="1236">
        <f>C107</f>
        <v>5787995</v>
      </c>
      <c r="D106" s="1237">
        <f>D108</f>
        <v>-304845</v>
      </c>
      <c r="E106" s="1235" t="s">
        <v>4</v>
      </c>
      <c r="F106" s="1236">
        <f>F107+F108</f>
        <v>73418519</v>
      </c>
      <c r="G106" s="1237">
        <f>G108</f>
        <v>304845</v>
      </c>
      <c r="H106" s="175"/>
    </row>
    <row r="107" spans="1:8" s="81" customFormat="1" ht="26.4">
      <c r="A107" s="79"/>
      <c r="B107" s="1238" t="s">
        <v>10</v>
      </c>
      <c r="C107" s="1239">
        <f>C108</f>
        <v>5787995</v>
      </c>
      <c r="D107" s="104">
        <f>D108</f>
        <v>-304845</v>
      </c>
      <c r="E107" s="1238" t="s">
        <v>37</v>
      </c>
      <c r="F107" s="1240">
        <v>1313095</v>
      </c>
      <c r="G107" s="1237"/>
      <c r="H107" s="175"/>
    </row>
    <row r="108" spans="1:8" s="81" customFormat="1">
      <c r="A108" s="79"/>
      <c r="B108" s="1241" t="s">
        <v>11</v>
      </c>
      <c r="C108" s="101">
        <v>5787995</v>
      </c>
      <c r="D108" s="1242">
        <f>-304845</f>
        <v>-304845</v>
      </c>
      <c r="E108" s="1238" t="s">
        <v>10</v>
      </c>
      <c r="F108" s="1239">
        <f>F109</f>
        <v>72105424</v>
      </c>
      <c r="G108" s="1242">
        <f>G109</f>
        <v>304845</v>
      </c>
      <c r="H108" s="175"/>
    </row>
    <row r="109" spans="1:8" s="81" customFormat="1">
      <c r="A109" s="79"/>
      <c r="B109" s="1235" t="s">
        <v>1</v>
      </c>
      <c r="C109" s="103">
        <f t="shared" ref="C109:D111" si="4">C110</f>
        <v>5787995</v>
      </c>
      <c r="D109" s="1243">
        <f t="shared" si="4"/>
        <v>-304845</v>
      </c>
      <c r="E109" s="1241" t="s">
        <v>11</v>
      </c>
      <c r="F109" s="101">
        <v>72105424</v>
      </c>
      <c r="G109" s="1244">
        <v>304845</v>
      </c>
      <c r="H109" s="175"/>
    </row>
    <row r="110" spans="1:8" s="81" customFormat="1">
      <c r="A110" s="79"/>
      <c r="B110" s="1241" t="s">
        <v>2</v>
      </c>
      <c r="C110" s="1239">
        <f t="shared" si="4"/>
        <v>5787995</v>
      </c>
      <c r="D110" s="104">
        <f t="shared" si="4"/>
        <v>-304845</v>
      </c>
      <c r="E110" s="1235" t="s">
        <v>1</v>
      </c>
      <c r="F110" s="103">
        <f>F111+F121</f>
        <v>73418519</v>
      </c>
      <c r="G110" s="1237">
        <f>G111+G116+G121</f>
        <v>304845</v>
      </c>
      <c r="H110" s="175"/>
    </row>
    <row r="111" spans="1:8" s="81" customFormat="1">
      <c r="A111" s="79"/>
      <c r="B111" s="4" t="s">
        <v>16</v>
      </c>
      <c r="C111" s="1240">
        <f t="shared" si="4"/>
        <v>5787995</v>
      </c>
      <c r="D111" s="1242">
        <f t="shared" si="4"/>
        <v>-304845</v>
      </c>
      <c r="E111" s="90" t="s">
        <v>2</v>
      </c>
      <c r="F111" s="1240">
        <f>F112+F116+F118</f>
        <v>72754223</v>
      </c>
      <c r="G111" s="1242">
        <f>G112</f>
        <v>214845</v>
      </c>
      <c r="H111" s="175"/>
    </row>
    <row r="112" spans="1:8" s="81" customFormat="1">
      <c r="A112" s="79"/>
      <c r="B112" s="4" t="s">
        <v>17</v>
      </c>
      <c r="C112" s="1240">
        <v>5787995</v>
      </c>
      <c r="D112" s="1242">
        <f>-304845</f>
        <v>-304845</v>
      </c>
      <c r="E112" s="90" t="s">
        <v>12</v>
      </c>
      <c r="F112" s="105">
        <f>F113+F115</f>
        <v>72584252</v>
      </c>
      <c r="G112" s="104">
        <f>G113+G115</f>
        <v>214845</v>
      </c>
      <c r="H112" s="175"/>
    </row>
    <row r="113" spans="1:8" s="81" customFormat="1">
      <c r="A113" s="79"/>
      <c r="B113" s="1245"/>
      <c r="C113" s="1246"/>
      <c r="D113" s="1247"/>
      <c r="E113" s="90" t="s">
        <v>38</v>
      </c>
      <c r="F113" s="1240">
        <v>56731781</v>
      </c>
      <c r="G113" s="104">
        <v>89345</v>
      </c>
      <c r="H113" s="175"/>
    </row>
    <row r="114" spans="1:8" s="81" customFormat="1">
      <c r="A114" s="79"/>
      <c r="B114" s="1245"/>
      <c r="C114" s="1246"/>
      <c r="D114" s="1247"/>
      <c r="E114" s="90" t="s">
        <v>36</v>
      </c>
      <c r="F114" s="105">
        <v>44100785</v>
      </c>
      <c r="G114" s="104">
        <v>72000</v>
      </c>
      <c r="H114" s="175"/>
    </row>
    <row r="115" spans="1:8" s="81" customFormat="1">
      <c r="A115" s="79"/>
      <c r="B115" s="1245"/>
      <c r="C115" s="1246"/>
      <c r="D115" s="1247"/>
      <c r="E115" s="90" t="s">
        <v>15</v>
      </c>
      <c r="F115" s="1240">
        <v>15852471</v>
      </c>
      <c r="G115" s="104">
        <v>125500</v>
      </c>
      <c r="H115" s="175"/>
    </row>
    <row r="116" spans="1:8" s="81" customFormat="1" ht="26.4">
      <c r="A116" s="79"/>
      <c r="B116" s="1245"/>
      <c r="C116" s="1246"/>
      <c r="D116" s="1247"/>
      <c r="E116" s="90" t="s">
        <v>54</v>
      </c>
      <c r="F116" s="1240">
        <f>F117</f>
        <v>14946</v>
      </c>
      <c r="G116" s="104">
        <f>G117</f>
        <v>0</v>
      </c>
      <c r="H116" s="175"/>
    </row>
    <row r="117" spans="1:8" s="81" customFormat="1">
      <c r="A117" s="79"/>
      <c r="B117" s="1245"/>
      <c r="C117" s="1246"/>
      <c r="D117" s="1247"/>
      <c r="E117" s="90" t="s">
        <v>39</v>
      </c>
      <c r="F117" s="1240">
        <v>14946</v>
      </c>
      <c r="G117" s="104"/>
      <c r="H117" s="175"/>
    </row>
    <row r="118" spans="1:8" s="81" customFormat="1">
      <c r="A118" s="79"/>
      <c r="B118" s="1245"/>
      <c r="C118" s="1246"/>
      <c r="D118" s="1247"/>
      <c r="E118" s="90" t="s">
        <v>19</v>
      </c>
      <c r="F118" s="1240">
        <f>F119</f>
        <v>155025</v>
      </c>
      <c r="G118" s="104"/>
      <c r="H118" s="175"/>
    </row>
    <row r="119" spans="1:8" s="81" customFormat="1" ht="26.4">
      <c r="A119" s="79"/>
      <c r="B119" s="1245"/>
      <c r="C119" s="1246"/>
      <c r="D119" s="1247"/>
      <c r="E119" s="90" t="s">
        <v>56</v>
      </c>
      <c r="F119" s="1240">
        <f>F120</f>
        <v>155025</v>
      </c>
      <c r="G119" s="104"/>
      <c r="H119" s="175"/>
    </row>
    <row r="120" spans="1:8" s="81" customFormat="1" ht="39.6">
      <c r="A120" s="79"/>
      <c r="B120" s="1245"/>
      <c r="C120" s="1246"/>
      <c r="D120" s="1247"/>
      <c r="E120" s="1263" t="s">
        <v>58</v>
      </c>
      <c r="F120" s="1240">
        <v>155025</v>
      </c>
      <c r="G120" s="104"/>
      <c r="H120" s="175"/>
    </row>
    <row r="121" spans="1:8" s="81" customFormat="1">
      <c r="A121" s="79"/>
      <c r="B121" s="1245"/>
      <c r="C121" s="1246"/>
      <c r="D121" s="1247"/>
      <c r="E121" s="90" t="s">
        <v>3</v>
      </c>
      <c r="F121" s="1240">
        <f>F122</f>
        <v>664296</v>
      </c>
      <c r="G121" s="104">
        <f>G122</f>
        <v>90000</v>
      </c>
      <c r="H121" s="175"/>
    </row>
    <row r="122" spans="1:8" s="81" customFormat="1">
      <c r="A122" s="79"/>
      <c r="B122" s="1245"/>
      <c r="C122" s="1246"/>
      <c r="D122" s="1247"/>
      <c r="E122" s="90" t="s">
        <v>20</v>
      </c>
      <c r="F122" s="1240">
        <v>664296</v>
      </c>
      <c r="G122" s="104">
        <v>90000</v>
      </c>
      <c r="H122" s="175"/>
    </row>
    <row r="123" spans="1:8" s="81" customFormat="1">
      <c r="A123" s="79"/>
      <c r="B123" s="1248" t="s">
        <v>59</v>
      </c>
      <c r="C123" s="1249"/>
      <c r="D123" s="1250"/>
      <c r="E123" s="1248" t="s">
        <v>59</v>
      </c>
      <c r="F123" s="1249"/>
      <c r="G123" s="1250"/>
      <c r="H123" s="175"/>
    </row>
    <row r="124" spans="1:8" s="81" customFormat="1">
      <c r="A124" s="79"/>
      <c r="B124" s="1251" t="s">
        <v>103</v>
      </c>
      <c r="C124" s="105"/>
      <c r="D124" s="104"/>
      <c r="E124" s="1251" t="s">
        <v>103</v>
      </c>
      <c r="F124" s="105"/>
      <c r="G124" s="104"/>
      <c r="H124" s="175"/>
    </row>
    <row r="125" spans="1:8" s="81" customFormat="1">
      <c r="A125" s="79"/>
      <c r="B125" s="1251" t="s">
        <v>129</v>
      </c>
      <c r="C125" s="105"/>
      <c r="D125" s="104"/>
      <c r="E125" s="1251" t="s">
        <v>129</v>
      </c>
      <c r="F125" s="103">
        <f>F126</f>
        <v>0</v>
      </c>
      <c r="G125" s="1237"/>
      <c r="H125" s="175"/>
    </row>
    <row r="126" spans="1:8" s="81" customFormat="1">
      <c r="A126" s="79"/>
      <c r="B126" s="1245" t="s">
        <v>118</v>
      </c>
      <c r="C126" s="1246"/>
      <c r="D126" s="1247"/>
      <c r="E126" s="1245" t="s">
        <v>118</v>
      </c>
      <c r="F126" s="101"/>
      <c r="G126" s="1242"/>
      <c r="H126" s="175"/>
    </row>
    <row r="127" spans="1:8" s="81" customFormat="1">
      <c r="A127" s="79"/>
      <c r="B127" s="1245" t="s">
        <v>4</v>
      </c>
      <c r="C127" s="103">
        <f>C128</f>
        <v>5787995</v>
      </c>
      <c r="D127" s="1237">
        <f>D128</f>
        <v>-304845</v>
      </c>
      <c r="E127" s="1245" t="s">
        <v>4</v>
      </c>
      <c r="F127" s="103">
        <f>F128</f>
        <v>0</v>
      </c>
      <c r="G127" s="1237">
        <f>G128</f>
        <v>304845</v>
      </c>
      <c r="H127" s="175"/>
    </row>
    <row r="128" spans="1:8" s="81" customFormat="1">
      <c r="A128" s="79"/>
      <c r="B128" s="1252" t="s">
        <v>10</v>
      </c>
      <c r="C128" s="101">
        <f>C129</f>
        <v>5787995</v>
      </c>
      <c r="D128" s="1242">
        <f>D129</f>
        <v>-304845</v>
      </c>
      <c r="E128" s="1238" t="s">
        <v>10</v>
      </c>
      <c r="F128" s="1240">
        <f>F129</f>
        <v>0</v>
      </c>
      <c r="G128" s="104">
        <f>G129</f>
        <v>304845</v>
      </c>
      <c r="H128" s="175"/>
    </row>
    <row r="129" spans="1:8" s="81" customFormat="1">
      <c r="A129" s="79"/>
      <c r="B129" s="1253" t="s">
        <v>11</v>
      </c>
      <c r="C129" s="101">
        <v>5787995</v>
      </c>
      <c r="D129" s="1244">
        <f>-304845</f>
        <v>-304845</v>
      </c>
      <c r="E129" s="1238" t="s">
        <v>11</v>
      </c>
      <c r="F129" s="1240"/>
      <c r="G129" s="104">
        <v>304845</v>
      </c>
      <c r="H129" s="175"/>
    </row>
    <row r="130" spans="1:8" s="81" customFormat="1">
      <c r="A130" s="79"/>
      <c r="B130" s="1245" t="s">
        <v>1</v>
      </c>
      <c r="C130" s="103">
        <f t="shared" ref="C130:D132" si="5">C131</f>
        <v>5787995</v>
      </c>
      <c r="D130" s="1237">
        <f t="shared" si="5"/>
        <v>-304845</v>
      </c>
      <c r="E130" s="1245" t="s">
        <v>1</v>
      </c>
      <c r="F130" s="103">
        <f>F131+F136</f>
        <v>0</v>
      </c>
      <c r="G130" s="1237">
        <f>G131+G136</f>
        <v>304845</v>
      </c>
      <c r="H130" s="175"/>
    </row>
    <row r="131" spans="1:8" s="81" customFormat="1">
      <c r="A131" s="79"/>
      <c r="B131" s="1253" t="s">
        <v>2</v>
      </c>
      <c r="C131" s="101">
        <f t="shared" si="5"/>
        <v>5787995</v>
      </c>
      <c r="D131" s="1242">
        <f t="shared" si="5"/>
        <v>-304845</v>
      </c>
      <c r="E131" s="90" t="s">
        <v>2</v>
      </c>
      <c r="F131" s="1240">
        <f>F132</f>
        <v>0</v>
      </c>
      <c r="G131" s="104">
        <f>G132</f>
        <v>214845</v>
      </c>
      <c r="H131" s="175"/>
    </row>
    <row r="132" spans="1:8" s="81" customFormat="1">
      <c r="A132" s="79"/>
      <c r="B132" s="1254" t="s">
        <v>16</v>
      </c>
      <c r="C132" s="105">
        <f t="shared" si="5"/>
        <v>5787995</v>
      </c>
      <c r="D132" s="104">
        <f t="shared" si="5"/>
        <v>-304845</v>
      </c>
      <c r="E132" s="90" t="s">
        <v>12</v>
      </c>
      <c r="F132" s="105">
        <f>F133+F135</f>
        <v>0</v>
      </c>
      <c r="G132" s="104">
        <f>G133+G135</f>
        <v>214845</v>
      </c>
      <c r="H132" s="175"/>
    </row>
    <row r="133" spans="1:8" s="81" customFormat="1">
      <c r="A133" s="79"/>
      <c r="B133" s="1254" t="s">
        <v>17</v>
      </c>
      <c r="C133" s="101">
        <v>5787995</v>
      </c>
      <c r="D133" s="1244">
        <f>-304845</f>
        <v>-304845</v>
      </c>
      <c r="E133" s="90" t="s">
        <v>38</v>
      </c>
      <c r="F133" s="1240"/>
      <c r="G133" s="104">
        <v>89345</v>
      </c>
      <c r="H133" s="175"/>
    </row>
    <row r="134" spans="1:8" s="81" customFormat="1">
      <c r="A134" s="79"/>
      <c r="B134" s="1245"/>
      <c r="C134" s="1246"/>
      <c r="D134" s="1247"/>
      <c r="E134" s="90" t="s">
        <v>36</v>
      </c>
      <c r="F134" s="105"/>
      <c r="G134" s="104">
        <v>72000</v>
      </c>
      <c r="H134" s="175"/>
    </row>
    <row r="135" spans="1:8" s="81" customFormat="1">
      <c r="A135" s="79"/>
      <c r="B135" s="1245"/>
      <c r="C135" s="1246"/>
      <c r="D135" s="1247"/>
      <c r="E135" s="90" t="s">
        <v>15</v>
      </c>
      <c r="F135" s="1240"/>
      <c r="G135" s="104">
        <v>125500</v>
      </c>
      <c r="H135" s="175"/>
    </row>
    <row r="136" spans="1:8" s="81" customFormat="1">
      <c r="A136" s="79"/>
      <c r="B136" s="1245"/>
      <c r="C136" s="1246"/>
      <c r="D136" s="1247"/>
      <c r="E136" s="90" t="s">
        <v>3</v>
      </c>
      <c r="F136" s="1240">
        <f>F137</f>
        <v>0</v>
      </c>
      <c r="G136" s="104">
        <f>G137</f>
        <v>90000</v>
      </c>
      <c r="H136" s="175"/>
    </row>
    <row r="137" spans="1:8" s="81" customFormat="1">
      <c r="A137" s="79"/>
      <c r="B137" s="1245"/>
      <c r="C137" s="1246"/>
      <c r="D137" s="1247"/>
      <c r="E137" s="90" t="s">
        <v>20</v>
      </c>
      <c r="F137" s="1240"/>
      <c r="G137" s="104">
        <v>90000</v>
      </c>
      <c r="H137" s="175"/>
    </row>
    <row r="138" spans="1:8" s="81" customFormat="1">
      <c r="A138" s="79"/>
      <c r="B138" s="1245" t="s">
        <v>125</v>
      </c>
      <c r="C138" s="1246"/>
      <c r="D138" s="1247"/>
      <c r="E138" s="1245" t="s">
        <v>125</v>
      </c>
      <c r="F138" s="103"/>
      <c r="G138" s="104"/>
      <c r="H138" s="175"/>
    </row>
    <row r="139" spans="1:8" s="81" customFormat="1">
      <c r="A139" s="79"/>
      <c r="B139" s="1245" t="s">
        <v>4</v>
      </c>
      <c r="C139" s="103">
        <f>C140</f>
        <v>2925386</v>
      </c>
      <c r="D139" s="1237">
        <f>D140</f>
        <v>-283035</v>
      </c>
      <c r="E139" s="1245" t="s">
        <v>4</v>
      </c>
      <c r="F139" s="103">
        <f>F140</f>
        <v>0</v>
      </c>
      <c r="G139" s="1237">
        <f>G140</f>
        <v>283035</v>
      </c>
      <c r="H139" s="175"/>
    </row>
    <row r="140" spans="1:8" s="81" customFormat="1">
      <c r="A140" s="79"/>
      <c r="B140" s="1252" t="s">
        <v>10</v>
      </c>
      <c r="C140" s="101">
        <f>C141</f>
        <v>2925386</v>
      </c>
      <c r="D140" s="1242">
        <f>D141</f>
        <v>-283035</v>
      </c>
      <c r="E140" s="1238" t="s">
        <v>10</v>
      </c>
      <c r="F140" s="1240">
        <f>F141</f>
        <v>0</v>
      </c>
      <c r="G140" s="104">
        <f>G141</f>
        <v>283035</v>
      </c>
      <c r="H140" s="175"/>
    </row>
    <row r="141" spans="1:8" s="81" customFormat="1">
      <c r="A141" s="79"/>
      <c r="B141" s="1253" t="s">
        <v>11</v>
      </c>
      <c r="C141" s="101">
        <v>2925386</v>
      </c>
      <c r="D141" s="1244">
        <v>-283035</v>
      </c>
      <c r="E141" s="1238" t="s">
        <v>11</v>
      </c>
      <c r="F141" s="1240"/>
      <c r="G141" s="104">
        <v>283035</v>
      </c>
      <c r="H141" s="175"/>
    </row>
    <row r="142" spans="1:8" s="81" customFormat="1">
      <c r="A142" s="79"/>
      <c r="B142" s="1245" t="s">
        <v>1</v>
      </c>
      <c r="C142" s="103">
        <f>C143</f>
        <v>2925386</v>
      </c>
      <c r="D142" s="1237">
        <f>D143</f>
        <v>-283035</v>
      </c>
      <c r="E142" s="1245" t="s">
        <v>1</v>
      </c>
      <c r="F142" s="103">
        <f>F143</f>
        <v>0</v>
      </c>
      <c r="G142" s="1237">
        <f>G143</f>
        <v>283035</v>
      </c>
      <c r="H142" s="175"/>
    </row>
    <row r="143" spans="1:8" s="81" customFormat="1">
      <c r="A143" s="79"/>
      <c r="B143" s="1253" t="s">
        <v>2</v>
      </c>
      <c r="C143" s="101">
        <f>C144</f>
        <v>2925386</v>
      </c>
      <c r="D143" s="1242">
        <f>D144</f>
        <v>-283035</v>
      </c>
      <c r="E143" s="90" t="s">
        <v>2</v>
      </c>
      <c r="F143" s="1240">
        <f>F144</f>
        <v>0</v>
      </c>
      <c r="G143" s="104">
        <f>G144</f>
        <v>283035</v>
      </c>
      <c r="H143" s="175"/>
    </row>
    <row r="144" spans="1:8" s="81" customFormat="1">
      <c r="A144" s="79"/>
      <c r="B144" s="1254" t="s">
        <v>16</v>
      </c>
      <c r="C144" s="105">
        <v>2925386</v>
      </c>
      <c r="D144" s="1244">
        <v>-283035</v>
      </c>
      <c r="E144" s="90" t="s">
        <v>12</v>
      </c>
      <c r="F144" s="105">
        <f>F145+F147</f>
        <v>0</v>
      </c>
      <c r="G144" s="104">
        <f>G145+G147</f>
        <v>283035</v>
      </c>
      <c r="H144" s="175"/>
    </row>
    <row r="145" spans="1:8" s="81" customFormat="1">
      <c r="A145" s="79"/>
      <c r="B145" s="1245"/>
      <c r="C145" s="1246"/>
      <c r="D145" s="1247"/>
      <c r="E145" s="90" t="s">
        <v>38</v>
      </c>
      <c r="F145" s="1240"/>
      <c r="G145" s="104">
        <v>268035</v>
      </c>
      <c r="H145" s="175"/>
    </row>
    <row r="146" spans="1:8" s="81" customFormat="1">
      <c r="A146" s="79"/>
      <c r="B146" s="1245"/>
      <c r="C146" s="1246"/>
      <c r="D146" s="1247"/>
      <c r="E146" s="90" t="s">
        <v>36</v>
      </c>
      <c r="F146" s="105"/>
      <c r="G146" s="104">
        <v>216000</v>
      </c>
      <c r="H146" s="175"/>
    </row>
    <row r="147" spans="1:8" s="81" customFormat="1" ht="13.8" thickBot="1">
      <c r="A147" s="79"/>
      <c r="B147" s="1245"/>
      <c r="C147" s="1246"/>
      <c r="D147" s="1247"/>
      <c r="E147" s="90" t="s">
        <v>15</v>
      </c>
      <c r="F147" s="1240"/>
      <c r="G147" s="104">
        <v>15000</v>
      </c>
      <c r="H147" s="175"/>
    </row>
    <row r="148" spans="1:8" s="81" customFormat="1" ht="35.25" customHeight="1" thickBot="1">
      <c r="A148" s="79"/>
      <c r="B148" s="3643" t="s">
        <v>401</v>
      </c>
      <c r="C148" s="3644"/>
      <c r="D148" s="3644"/>
      <c r="E148" s="3644"/>
      <c r="F148" s="3644"/>
      <c r="G148" s="3645"/>
      <c r="H148" s="175"/>
    </row>
    <row r="149" spans="1:8" s="81" customFormat="1" ht="15" customHeight="1">
      <c r="A149" s="79"/>
      <c r="B149" s="1258"/>
      <c r="C149" s="1258"/>
      <c r="D149" s="1258"/>
      <c r="E149" s="1258"/>
      <c r="F149" s="1258"/>
      <c r="G149" s="1258"/>
      <c r="H149" s="175"/>
    </row>
    <row r="150" spans="1:8" s="81" customFormat="1">
      <c r="A150" s="79"/>
      <c r="B150" s="206" t="s">
        <v>115</v>
      </c>
      <c r="C150" s="1258"/>
      <c r="D150" s="1258"/>
      <c r="E150" s="1258"/>
      <c r="F150" s="1258"/>
      <c r="G150" s="1258"/>
      <c r="H150" s="175"/>
    </row>
    <row r="151" spans="1:8" s="81" customFormat="1" ht="13.8" thickBot="1">
      <c r="A151" s="79"/>
      <c r="B151" s="206"/>
      <c r="C151" s="1258"/>
      <c r="D151" s="1258"/>
      <c r="E151" s="1258"/>
      <c r="F151" s="1258"/>
      <c r="G151" s="1258"/>
      <c r="H151" s="175"/>
    </row>
    <row r="152" spans="1:8" s="81" customFormat="1" ht="13.8">
      <c r="A152" s="79">
        <f>A75+1</f>
        <v>32</v>
      </c>
      <c r="B152" s="436" t="s">
        <v>399</v>
      </c>
      <c r="C152" s="364"/>
      <c r="D152" s="365"/>
      <c r="E152" s="436" t="s">
        <v>53</v>
      </c>
      <c r="F152" s="364"/>
      <c r="G152" s="365"/>
      <c r="H152" s="175" t="s">
        <v>34</v>
      </c>
    </row>
    <row r="153" spans="1:8" s="81" customFormat="1">
      <c r="A153" s="79"/>
      <c r="B153" s="280" t="s">
        <v>116</v>
      </c>
      <c r="C153" s="443"/>
      <c r="D153" s="412"/>
      <c r="E153" s="280" t="s">
        <v>116</v>
      </c>
      <c r="F153" s="443"/>
      <c r="G153" s="412"/>
      <c r="H153" s="175"/>
    </row>
    <row r="154" spans="1:8" s="81" customFormat="1">
      <c r="A154" s="79"/>
      <c r="B154" s="345" t="s">
        <v>117</v>
      </c>
      <c r="C154" s="444"/>
      <c r="D154" s="445"/>
      <c r="E154" s="345" t="s">
        <v>117</v>
      </c>
      <c r="F154" s="444"/>
      <c r="G154" s="445"/>
      <c r="H154" s="175"/>
    </row>
    <row r="155" spans="1:8" s="81" customFormat="1">
      <c r="A155" s="79"/>
      <c r="B155" s="281" t="s">
        <v>118</v>
      </c>
      <c r="C155" s="446"/>
      <c r="D155" s="447"/>
      <c r="E155" s="281" t="s">
        <v>118</v>
      </c>
      <c r="F155" s="446"/>
      <c r="G155" s="447"/>
      <c r="H155" s="175"/>
    </row>
    <row r="156" spans="1:8" s="81" customFormat="1">
      <c r="A156" s="79"/>
      <c r="B156" s="527" t="s">
        <v>4</v>
      </c>
      <c r="C156" s="348">
        <f>C157</f>
        <v>23785389</v>
      </c>
      <c r="D156" s="289">
        <f t="shared" ref="D156:D161" si="6">D157</f>
        <v>-304845</v>
      </c>
      <c r="E156" s="527" t="s">
        <v>4</v>
      </c>
      <c r="F156" s="348">
        <f>F157+F158</f>
        <v>174103423</v>
      </c>
      <c r="G156" s="349">
        <f>G157+G158</f>
        <v>304845</v>
      </c>
      <c r="H156" s="175"/>
    </row>
    <row r="157" spans="1:8" s="81" customFormat="1" ht="26.4">
      <c r="A157" s="79"/>
      <c r="B157" s="1260" t="s">
        <v>10</v>
      </c>
      <c r="C157" s="350">
        <f>C158</f>
        <v>23785389</v>
      </c>
      <c r="D157" s="288">
        <f t="shared" si="6"/>
        <v>-304845</v>
      </c>
      <c r="E157" s="1260" t="s">
        <v>37</v>
      </c>
      <c r="F157" s="350">
        <v>7625425</v>
      </c>
      <c r="G157" s="351"/>
      <c r="H157" s="175"/>
    </row>
    <row r="158" spans="1:8" s="81" customFormat="1">
      <c r="A158" s="79"/>
      <c r="B158" s="1260" t="s">
        <v>11</v>
      </c>
      <c r="C158" s="350">
        <v>23785389</v>
      </c>
      <c r="D158" s="288">
        <v>-304845</v>
      </c>
      <c r="E158" s="1260" t="s">
        <v>10</v>
      </c>
      <c r="F158" s="350">
        <f>F159</f>
        <v>166477998</v>
      </c>
      <c r="G158" s="351">
        <f>G159</f>
        <v>304845</v>
      </c>
      <c r="H158" s="175"/>
    </row>
    <row r="159" spans="1:8" s="81" customFormat="1">
      <c r="A159" s="79"/>
      <c r="B159" s="527" t="s">
        <v>28</v>
      </c>
      <c r="C159" s="348">
        <f>C160</f>
        <v>23785389</v>
      </c>
      <c r="D159" s="289">
        <f t="shared" si="6"/>
        <v>-304845</v>
      </c>
      <c r="E159" s="1260" t="s">
        <v>11</v>
      </c>
      <c r="F159" s="350">
        <v>166477998</v>
      </c>
      <c r="G159" s="351">
        <f>304845</f>
        <v>304845</v>
      </c>
      <c r="H159" s="175"/>
    </row>
    <row r="160" spans="1:8" s="81" customFormat="1">
      <c r="A160" s="79"/>
      <c r="B160" s="1260" t="s">
        <v>2</v>
      </c>
      <c r="C160" s="350">
        <f>C161</f>
        <v>23785389</v>
      </c>
      <c r="D160" s="288">
        <f t="shared" si="6"/>
        <v>-304845</v>
      </c>
      <c r="E160" s="527" t="s">
        <v>28</v>
      </c>
      <c r="F160" s="348">
        <f>F161+F174</f>
        <v>174103423</v>
      </c>
      <c r="G160" s="349">
        <f>G161+G174</f>
        <v>304845</v>
      </c>
      <c r="H160" s="175"/>
    </row>
    <row r="161" spans="1:8" s="81" customFormat="1">
      <c r="A161" s="79"/>
      <c r="B161" s="1260" t="s">
        <v>16</v>
      </c>
      <c r="C161" s="350">
        <f>C162</f>
        <v>23785389</v>
      </c>
      <c r="D161" s="288">
        <f t="shared" si="6"/>
        <v>-304845</v>
      </c>
      <c r="E161" s="1260" t="s">
        <v>2</v>
      </c>
      <c r="F161" s="350">
        <f>F162+F166+F167+F169+F171</f>
        <v>167666040</v>
      </c>
      <c r="G161" s="351">
        <f>G162+G166+G167+G169+G171</f>
        <v>214845</v>
      </c>
      <c r="H161" s="175"/>
    </row>
    <row r="162" spans="1:8" s="81" customFormat="1">
      <c r="A162" s="79"/>
      <c r="B162" s="1260" t="s">
        <v>17</v>
      </c>
      <c r="C162" s="350">
        <v>23785389</v>
      </c>
      <c r="D162" s="288">
        <f>-304845</f>
        <v>-304845</v>
      </c>
      <c r="E162" s="1260" t="s">
        <v>12</v>
      </c>
      <c r="F162" s="350">
        <f>F163+F165</f>
        <v>167231575</v>
      </c>
      <c r="G162" s="351">
        <f>G163+G165</f>
        <v>214845</v>
      </c>
      <c r="H162" s="175"/>
    </row>
    <row r="163" spans="1:8" s="81" customFormat="1">
      <c r="A163" s="79"/>
      <c r="B163" s="1260"/>
      <c r="C163" s="350"/>
      <c r="D163" s="447"/>
      <c r="E163" s="1260" t="s">
        <v>38</v>
      </c>
      <c r="F163" s="350">
        <v>109717387</v>
      </c>
      <c r="G163" s="104">
        <v>89345</v>
      </c>
      <c r="H163" s="175"/>
    </row>
    <row r="164" spans="1:8" s="81" customFormat="1">
      <c r="A164" s="79"/>
      <c r="B164" s="1260"/>
      <c r="C164" s="350"/>
      <c r="D164" s="289">
        <f t="shared" ref="D164:D169" si="7">D165</f>
        <v>0</v>
      </c>
      <c r="E164" s="1260" t="s">
        <v>36</v>
      </c>
      <c r="F164" s="350">
        <v>85484735</v>
      </c>
      <c r="G164" s="104">
        <v>72000</v>
      </c>
      <c r="H164" s="175"/>
    </row>
    <row r="165" spans="1:8" s="81" customFormat="1">
      <c r="A165" s="79"/>
      <c r="B165" s="1260"/>
      <c r="C165" s="350"/>
      <c r="D165" s="288">
        <f t="shared" si="7"/>
        <v>0</v>
      </c>
      <c r="E165" s="1260" t="s">
        <v>15</v>
      </c>
      <c r="F165" s="350">
        <v>57514188</v>
      </c>
      <c r="G165" s="104">
        <v>125500</v>
      </c>
      <c r="H165" s="175"/>
    </row>
    <row r="166" spans="1:8" s="81" customFormat="1">
      <c r="A166" s="79"/>
      <c r="B166" s="1260"/>
      <c r="C166" s="350"/>
      <c r="D166" s="288">
        <f t="shared" si="7"/>
        <v>0</v>
      </c>
      <c r="E166" s="1260" t="s">
        <v>330</v>
      </c>
      <c r="F166" s="350">
        <v>107299</v>
      </c>
      <c r="G166" s="351"/>
      <c r="H166" s="175"/>
    </row>
    <row r="167" spans="1:8" s="81" customFormat="1">
      <c r="A167" s="79"/>
      <c r="B167" s="1260"/>
      <c r="C167" s="350"/>
      <c r="D167" s="289">
        <f t="shared" si="7"/>
        <v>0</v>
      </c>
      <c r="E167" s="1260" t="s">
        <v>16</v>
      </c>
      <c r="F167" s="350">
        <f>F168</f>
        <v>75240</v>
      </c>
      <c r="G167" s="351">
        <f>G168</f>
        <v>0</v>
      </c>
      <c r="H167" s="175"/>
    </row>
    <row r="168" spans="1:8" s="81" customFormat="1">
      <c r="A168" s="79"/>
      <c r="B168" s="1260"/>
      <c r="C168" s="350"/>
      <c r="D168" s="288">
        <f t="shared" si="7"/>
        <v>0</v>
      </c>
      <c r="E168" s="1260" t="s">
        <v>162</v>
      </c>
      <c r="F168" s="350">
        <v>75240</v>
      </c>
      <c r="G168" s="351"/>
      <c r="H168" s="175"/>
    </row>
    <row r="169" spans="1:8" s="81" customFormat="1" ht="14.25" customHeight="1">
      <c r="A169" s="79"/>
      <c r="B169" s="1260"/>
      <c r="C169" s="350"/>
      <c r="D169" s="288">
        <f t="shared" si="7"/>
        <v>0</v>
      </c>
      <c r="E169" s="1260" t="s">
        <v>54</v>
      </c>
      <c r="F169" s="350">
        <f>F170</f>
        <v>56386</v>
      </c>
      <c r="G169" s="351">
        <f>G170</f>
        <v>0</v>
      </c>
      <c r="H169" s="175"/>
    </row>
    <row r="170" spans="1:8" s="81" customFormat="1">
      <c r="A170" s="79"/>
      <c r="B170" s="1260"/>
      <c r="C170" s="350"/>
      <c r="D170" s="288"/>
      <c r="E170" s="1260" t="s">
        <v>39</v>
      </c>
      <c r="F170" s="350">
        <v>56386</v>
      </c>
      <c r="G170" s="351"/>
      <c r="H170" s="175"/>
    </row>
    <row r="171" spans="1:8" s="81" customFormat="1">
      <c r="A171" s="79"/>
      <c r="B171" s="1260"/>
      <c r="C171" s="350"/>
      <c r="D171" s="288"/>
      <c r="E171" s="1260" t="s">
        <v>19</v>
      </c>
      <c r="F171" s="350">
        <f>F172</f>
        <v>195540</v>
      </c>
      <c r="G171" s="351">
        <f>G172</f>
        <v>0</v>
      </c>
      <c r="H171" s="175"/>
    </row>
    <row r="172" spans="1:8" s="81" customFormat="1" ht="27" customHeight="1">
      <c r="A172" s="79"/>
      <c r="B172" s="1260"/>
      <c r="C172" s="350"/>
      <c r="D172" s="288"/>
      <c r="E172" s="1260" t="s">
        <v>56</v>
      </c>
      <c r="F172" s="350">
        <f>F173</f>
        <v>195540</v>
      </c>
      <c r="G172" s="351">
        <f>G173</f>
        <v>0</v>
      </c>
      <c r="H172" s="175"/>
    </row>
    <row r="173" spans="1:8" s="81" customFormat="1" ht="25.5" customHeight="1">
      <c r="A173" s="79"/>
      <c r="B173" s="1260"/>
      <c r="C173" s="350"/>
      <c r="D173" s="288"/>
      <c r="E173" s="1260" t="s">
        <v>58</v>
      </c>
      <c r="F173" s="350">
        <v>195540</v>
      </c>
      <c r="G173" s="351"/>
      <c r="H173" s="175"/>
    </row>
    <row r="174" spans="1:8" s="81" customFormat="1">
      <c r="A174" s="79"/>
      <c r="B174" s="1260"/>
      <c r="C174" s="350"/>
      <c r="D174" s="288"/>
      <c r="E174" s="1260" t="s">
        <v>3</v>
      </c>
      <c r="F174" s="350">
        <f>F175</f>
        <v>6437383</v>
      </c>
      <c r="G174" s="351">
        <f>G175</f>
        <v>90000</v>
      </c>
      <c r="H174" s="175"/>
    </row>
    <row r="175" spans="1:8" s="81" customFormat="1">
      <c r="A175" s="79"/>
      <c r="B175" s="1260"/>
      <c r="C175" s="350"/>
      <c r="D175" s="288"/>
      <c r="E175" s="1260" t="s">
        <v>20</v>
      </c>
      <c r="F175" s="350">
        <v>6437383</v>
      </c>
      <c r="G175" s="351">
        <f>90000</f>
        <v>90000</v>
      </c>
      <c r="H175" s="175"/>
    </row>
    <row r="176" spans="1:8" s="81" customFormat="1">
      <c r="A176" s="79"/>
      <c r="B176" s="281" t="s">
        <v>125</v>
      </c>
      <c r="C176" s="446"/>
      <c r="D176" s="288"/>
      <c r="E176" s="281" t="s">
        <v>125</v>
      </c>
      <c r="F176" s="446"/>
      <c r="G176" s="447"/>
      <c r="H176" s="175"/>
    </row>
    <row r="177" spans="1:8" s="81" customFormat="1">
      <c r="A177" s="79"/>
      <c r="B177" s="527" t="s">
        <v>4</v>
      </c>
      <c r="C177" s="348">
        <f>C178</f>
        <v>47031271</v>
      </c>
      <c r="D177" s="348">
        <f>D178</f>
        <v>-283035</v>
      </c>
      <c r="E177" s="527" t="s">
        <v>4</v>
      </c>
      <c r="F177" s="348">
        <f>F178+F179</f>
        <v>164421262</v>
      </c>
      <c r="G177" s="349">
        <f>G178+G179</f>
        <v>283035</v>
      </c>
      <c r="H177" s="175"/>
    </row>
    <row r="178" spans="1:8" s="81" customFormat="1" ht="26.4">
      <c r="A178" s="79"/>
      <c r="B178" s="1260" t="s">
        <v>10</v>
      </c>
      <c r="C178" s="350">
        <f>C179</f>
        <v>47031271</v>
      </c>
      <c r="D178" s="350">
        <f>D179</f>
        <v>-283035</v>
      </c>
      <c r="E178" s="1260" t="s">
        <v>37</v>
      </c>
      <c r="F178" s="350">
        <v>6890974</v>
      </c>
      <c r="G178" s="351"/>
      <c r="H178" s="175"/>
    </row>
    <row r="179" spans="1:8" s="81" customFormat="1">
      <c r="A179" s="79"/>
      <c r="B179" s="1260" t="s">
        <v>11</v>
      </c>
      <c r="C179" s="350">
        <v>47031271</v>
      </c>
      <c r="D179" s="288">
        <v>-283035</v>
      </c>
      <c r="E179" s="1260" t="s">
        <v>10</v>
      </c>
      <c r="F179" s="350">
        <f>F180</f>
        <v>157530288</v>
      </c>
      <c r="G179" s="351">
        <f>G180</f>
        <v>283035</v>
      </c>
      <c r="H179" s="175"/>
    </row>
    <row r="180" spans="1:8" s="81" customFormat="1">
      <c r="A180" s="79"/>
      <c r="B180" s="527" t="s">
        <v>28</v>
      </c>
      <c r="C180" s="348">
        <f t="shared" ref="C180:D182" si="8">C181</f>
        <v>47031271</v>
      </c>
      <c r="D180" s="348">
        <f t="shared" si="8"/>
        <v>-283035</v>
      </c>
      <c r="E180" s="1260" t="s">
        <v>11</v>
      </c>
      <c r="F180" s="350">
        <v>157530288</v>
      </c>
      <c r="G180" s="351">
        <v>283035</v>
      </c>
      <c r="H180" s="175"/>
    </row>
    <row r="181" spans="1:8" s="81" customFormat="1">
      <c r="A181" s="79"/>
      <c r="B181" s="1260" t="s">
        <v>2</v>
      </c>
      <c r="C181" s="350">
        <f t="shared" si="8"/>
        <v>47031271</v>
      </c>
      <c r="D181" s="288">
        <f t="shared" si="8"/>
        <v>-283035</v>
      </c>
      <c r="E181" s="527" t="s">
        <v>28</v>
      </c>
      <c r="F181" s="348">
        <f>F182+F195</f>
        <v>164421262</v>
      </c>
      <c r="G181" s="349">
        <f>G182+G195</f>
        <v>283035</v>
      </c>
      <c r="H181" s="175"/>
    </row>
    <row r="182" spans="1:8" s="81" customFormat="1">
      <c r="A182" s="79"/>
      <c r="B182" s="1260" t="s">
        <v>16</v>
      </c>
      <c r="C182" s="350">
        <f t="shared" si="8"/>
        <v>47031271</v>
      </c>
      <c r="D182" s="288">
        <f t="shared" si="8"/>
        <v>-283035</v>
      </c>
      <c r="E182" s="1260" t="s">
        <v>2</v>
      </c>
      <c r="F182" s="350">
        <f>F183+F187+F188+F190+F192</f>
        <v>161318489</v>
      </c>
      <c r="G182" s="351">
        <f>G183+G187+G188+G190+G192</f>
        <v>283035</v>
      </c>
      <c r="H182" s="175"/>
    </row>
    <row r="183" spans="1:8" s="81" customFormat="1">
      <c r="A183" s="79"/>
      <c r="B183" s="1260" t="s">
        <v>17</v>
      </c>
      <c r="C183" s="350">
        <v>47031271</v>
      </c>
      <c r="D183" s="288">
        <v>-283035</v>
      </c>
      <c r="E183" s="1260" t="s">
        <v>12</v>
      </c>
      <c r="F183" s="350">
        <f>F184+F186</f>
        <v>160990272</v>
      </c>
      <c r="G183" s="351">
        <f>G184+G186</f>
        <v>283035</v>
      </c>
      <c r="H183" s="175"/>
    </row>
    <row r="184" spans="1:8" s="81" customFormat="1">
      <c r="A184" s="79"/>
      <c r="B184" s="1260"/>
      <c r="C184" s="350"/>
      <c r="D184" s="288"/>
      <c r="E184" s="1260" t="s">
        <v>38</v>
      </c>
      <c r="F184" s="350">
        <v>109830486</v>
      </c>
      <c r="G184" s="351">
        <v>268035</v>
      </c>
      <c r="H184" s="175"/>
    </row>
    <row r="185" spans="1:8" s="81" customFormat="1">
      <c r="A185" s="79"/>
      <c r="B185" s="1260"/>
      <c r="C185" s="350"/>
      <c r="D185" s="288"/>
      <c r="E185" s="1260" t="s">
        <v>36</v>
      </c>
      <c r="F185" s="350">
        <v>85741217</v>
      </c>
      <c r="G185" s="351">
        <v>216000</v>
      </c>
      <c r="H185" s="175"/>
    </row>
    <row r="186" spans="1:8" s="81" customFormat="1">
      <c r="A186" s="79"/>
      <c r="B186" s="1260"/>
      <c r="C186" s="350"/>
      <c r="D186" s="288"/>
      <c r="E186" s="1260" t="s">
        <v>15</v>
      </c>
      <c r="F186" s="350">
        <v>51159786</v>
      </c>
      <c r="G186" s="351">
        <v>15000</v>
      </c>
      <c r="H186" s="175"/>
    </row>
    <row r="187" spans="1:8" s="81" customFormat="1">
      <c r="A187" s="79"/>
      <c r="B187" s="1260"/>
      <c r="C187" s="350"/>
      <c r="D187" s="288"/>
      <c r="E187" s="1260" t="s">
        <v>330</v>
      </c>
      <c r="F187" s="350">
        <v>4309</v>
      </c>
      <c r="G187" s="351"/>
      <c r="H187" s="175"/>
    </row>
    <row r="188" spans="1:8" s="81" customFormat="1">
      <c r="A188" s="79"/>
      <c r="B188" s="1260"/>
      <c r="C188" s="350"/>
      <c r="D188" s="288"/>
      <c r="E188" s="1260" t="s">
        <v>16</v>
      </c>
      <c r="F188" s="350">
        <f>F189</f>
        <v>75240</v>
      </c>
      <c r="G188" s="351">
        <f>G189</f>
        <v>0</v>
      </c>
      <c r="H188" s="175"/>
    </row>
    <row r="189" spans="1:8" s="81" customFormat="1">
      <c r="A189" s="79"/>
      <c r="B189" s="1260"/>
      <c r="C189" s="350"/>
      <c r="D189" s="288"/>
      <c r="E189" s="1260" t="s">
        <v>162</v>
      </c>
      <c r="F189" s="350">
        <v>75240</v>
      </c>
      <c r="G189" s="351"/>
      <c r="H189" s="175"/>
    </row>
    <row r="190" spans="1:8" s="81" customFormat="1" ht="12" customHeight="1">
      <c r="A190" s="79"/>
      <c r="B190" s="1260"/>
      <c r="C190" s="350"/>
      <c r="D190" s="288"/>
      <c r="E190" s="1260" t="s">
        <v>54</v>
      </c>
      <c r="F190" s="350">
        <f>F191</f>
        <v>56386</v>
      </c>
      <c r="G190" s="351">
        <f>G191</f>
        <v>0</v>
      </c>
      <c r="H190" s="175"/>
    </row>
    <row r="191" spans="1:8" s="81" customFormat="1">
      <c r="A191" s="79"/>
      <c r="B191" s="1260"/>
      <c r="C191" s="350"/>
      <c r="D191" s="288"/>
      <c r="E191" s="1260" t="s">
        <v>39</v>
      </c>
      <c r="F191" s="350">
        <v>56386</v>
      </c>
      <c r="G191" s="351"/>
      <c r="H191" s="175"/>
    </row>
    <row r="192" spans="1:8" s="81" customFormat="1">
      <c r="A192" s="79"/>
      <c r="B192" s="1260"/>
      <c r="C192" s="350"/>
      <c r="D192" s="288"/>
      <c r="E192" s="1260" t="s">
        <v>19</v>
      </c>
      <c r="F192" s="350">
        <f>F193</f>
        <v>192282</v>
      </c>
      <c r="G192" s="351">
        <f>G193</f>
        <v>0</v>
      </c>
      <c r="H192" s="175"/>
    </row>
    <row r="193" spans="1:8" s="81" customFormat="1" ht="12.75" customHeight="1">
      <c r="A193" s="79"/>
      <c r="B193" s="1260"/>
      <c r="C193" s="350"/>
      <c r="D193" s="288"/>
      <c r="E193" s="1260" t="s">
        <v>56</v>
      </c>
      <c r="F193" s="350">
        <f>F194</f>
        <v>192282</v>
      </c>
      <c r="G193" s="351">
        <f>G194</f>
        <v>0</v>
      </c>
      <c r="H193" s="175"/>
    </row>
    <row r="194" spans="1:8" s="81" customFormat="1" ht="27.75" customHeight="1">
      <c r="A194" s="79"/>
      <c r="B194" s="1260"/>
      <c r="C194" s="350"/>
      <c r="D194" s="288"/>
      <c r="E194" s="1260" t="s">
        <v>58</v>
      </c>
      <c r="F194" s="350">
        <v>192282</v>
      </c>
      <c r="G194" s="351"/>
      <c r="H194" s="175"/>
    </row>
    <row r="195" spans="1:8" s="81" customFormat="1">
      <c r="A195" s="79"/>
      <c r="B195" s="1260"/>
      <c r="C195" s="350"/>
      <c r="D195" s="288"/>
      <c r="E195" s="1260" t="s">
        <v>3</v>
      </c>
      <c r="F195" s="350">
        <f>F196</f>
        <v>3102773</v>
      </c>
      <c r="G195" s="351">
        <f>G196</f>
        <v>0</v>
      </c>
      <c r="H195" s="175"/>
    </row>
    <row r="196" spans="1:8" s="81" customFormat="1" ht="13.8" thickBot="1">
      <c r="A196" s="79"/>
      <c r="B196" s="1260"/>
      <c r="C196" s="350"/>
      <c r="D196" s="288"/>
      <c r="E196" s="1260" t="s">
        <v>20</v>
      </c>
      <c r="F196" s="350">
        <v>3102773</v>
      </c>
      <c r="G196" s="351"/>
      <c r="H196" s="175"/>
    </row>
    <row r="197" spans="1:8" s="81" customFormat="1" ht="52.5" customHeight="1" thickBot="1">
      <c r="A197" s="79"/>
      <c r="B197" s="3643" t="s">
        <v>402</v>
      </c>
      <c r="C197" s="3644"/>
      <c r="D197" s="3644"/>
      <c r="E197" s="3644"/>
      <c r="F197" s="3644"/>
      <c r="G197" s="3645"/>
      <c r="H197" s="175"/>
    </row>
    <row r="198" spans="1:8" s="81" customFormat="1" ht="15.75" customHeight="1">
      <c r="A198" s="79"/>
      <c r="B198" s="1258"/>
      <c r="C198" s="1258"/>
      <c r="D198" s="1258"/>
      <c r="E198" s="1258"/>
      <c r="F198" s="1258"/>
      <c r="G198" s="1258"/>
      <c r="H198" s="175"/>
    </row>
    <row r="199" spans="1:8" s="81" customFormat="1">
      <c r="A199" s="79"/>
      <c r="B199" s="206" t="s">
        <v>113</v>
      </c>
      <c r="C199" s="218"/>
      <c r="D199" s="218"/>
      <c r="E199" s="219"/>
      <c r="F199" s="218"/>
      <c r="G199" s="218"/>
      <c r="H199" s="175"/>
    </row>
    <row r="200" spans="1:8" s="81" customFormat="1" ht="13.8" thickBot="1">
      <c r="A200" s="79"/>
      <c r="B200" s="206"/>
      <c r="C200" s="218"/>
      <c r="D200" s="218"/>
      <c r="E200" s="219"/>
      <c r="F200" s="218"/>
      <c r="G200" s="218"/>
      <c r="H200" s="175"/>
    </row>
    <row r="201" spans="1:8" s="81" customFormat="1" ht="13.8">
      <c r="A201" s="2893">
        <f>A103+1</f>
        <v>33</v>
      </c>
      <c r="B201" s="1228" t="s">
        <v>29</v>
      </c>
      <c r="C201" s="110"/>
      <c r="D201" s="111"/>
      <c r="E201" s="1228" t="s">
        <v>53</v>
      </c>
      <c r="F201" s="110"/>
      <c r="G201" s="111"/>
      <c r="H201" s="175" t="s">
        <v>34</v>
      </c>
    </row>
    <row r="202" spans="1:8" s="81" customFormat="1">
      <c r="A202" s="79"/>
      <c r="B202" s="1229" t="s">
        <v>22</v>
      </c>
      <c r="C202" s="1230"/>
      <c r="D202" s="1231"/>
      <c r="E202" s="1229" t="s">
        <v>22</v>
      </c>
      <c r="F202" s="1261"/>
      <c r="G202" s="1262"/>
      <c r="H202" s="175"/>
    </row>
    <row r="203" spans="1:8" s="81" customFormat="1" ht="30" customHeight="1">
      <c r="A203" s="79"/>
      <c r="B203" s="1232" t="s">
        <v>174</v>
      </c>
      <c r="C203" s="1233"/>
      <c r="D203" s="1234"/>
      <c r="E203" s="1232" t="s">
        <v>403</v>
      </c>
      <c r="F203" s="1233"/>
      <c r="G203" s="1234"/>
      <c r="H203" s="175"/>
    </row>
    <row r="204" spans="1:8" s="81" customFormat="1">
      <c r="A204" s="79"/>
      <c r="B204" s="1235" t="s">
        <v>4</v>
      </c>
      <c r="C204" s="1236">
        <f>C205</f>
        <v>5787995</v>
      </c>
      <c r="D204" s="1237">
        <f>D206</f>
        <v>-1098</v>
      </c>
      <c r="E204" s="1235" t="s">
        <v>4</v>
      </c>
      <c r="F204" s="1236">
        <f>F205+F206</f>
        <v>12864325</v>
      </c>
      <c r="G204" s="1237">
        <f>G206</f>
        <v>1098</v>
      </c>
      <c r="H204" s="175"/>
    </row>
    <row r="205" spans="1:8" s="81" customFormat="1" ht="26.4">
      <c r="A205" s="79"/>
      <c r="B205" s="1238" t="s">
        <v>10</v>
      </c>
      <c r="C205" s="1239">
        <f>C206</f>
        <v>5787995</v>
      </c>
      <c r="D205" s="104">
        <f>D206</f>
        <v>-1098</v>
      </c>
      <c r="E205" s="1238" t="s">
        <v>37</v>
      </c>
      <c r="F205" s="1240">
        <v>173796</v>
      </c>
      <c r="G205" s="1237"/>
      <c r="H205" s="175"/>
    </row>
    <row r="206" spans="1:8" s="81" customFormat="1">
      <c r="A206" s="79"/>
      <c r="B206" s="1241" t="s">
        <v>11</v>
      </c>
      <c r="C206" s="101">
        <v>5787995</v>
      </c>
      <c r="D206" s="1242">
        <f>-1098</f>
        <v>-1098</v>
      </c>
      <c r="E206" s="1238" t="s">
        <v>10</v>
      </c>
      <c r="F206" s="1239">
        <f>F207</f>
        <v>12690529</v>
      </c>
      <c r="G206" s="1242">
        <f>G207</f>
        <v>1098</v>
      </c>
      <c r="H206" s="175"/>
    </row>
    <row r="207" spans="1:8" s="81" customFormat="1">
      <c r="A207" s="79"/>
      <c r="B207" s="1235" t="s">
        <v>1</v>
      </c>
      <c r="C207" s="103">
        <f t="shared" ref="C207:D209" si="9">C208</f>
        <v>5787995</v>
      </c>
      <c r="D207" s="1243">
        <f t="shared" si="9"/>
        <v>-1098</v>
      </c>
      <c r="E207" s="1241" t="s">
        <v>11</v>
      </c>
      <c r="F207" s="101">
        <v>12690529</v>
      </c>
      <c r="G207" s="1244">
        <v>1098</v>
      </c>
      <c r="H207" s="175"/>
    </row>
    <row r="208" spans="1:8" s="81" customFormat="1">
      <c r="A208" s="79"/>
      <c r="B208" s="1241" t="s">
        <v>2</v>
      </c>
      <c r="C208" s="1239">
        <f t="shared" si="9"/>
        <v>5787995</v>
      </c>
      <c r="D208" s="104">
        <f t="shared" si="9"/>
        <v>-1098</v>
      </c>
      <c r="E208" s="1235" t="s">
        <v>1</v>
      </c>
      <c r="F208" s="103">
        <f>F209+F218</f>
        <v>12864325</v>
      </c>
      <c r="G208" s="1237">
        <f>G209+G218</f>
        <v>1098</v>
      </c>
      <c r="H208" s="175"/>
    </row>
    <row r="209" spans="1:8" s="81" customFormat="1">
      <c r="A209" s="79"/>
      <c r="B209" s="4" t="s">
        <v>16</v>
      </c>
      <c r="C209" s="1240">
        <f t="shared" si="9"/>
        <v>5787995</v>
      </c>
      <c r="D209" s="1242">
        <f t="shared" si="9"/>
        <v>-1098</v>
      </c>
      <c r="E209" s="90" t="s">
        <v>2</v>
      </c>
      <c r="F209" s="1240">
        <f>F210+F214+F216</f>
        <v>12261212</v>
      </c>
      <c r="G209" s="1242">
        <f>G210</f>
        <v>1098</v>
      </c>
      <c r="H209" s="175"/>
    </row>
    <row r="210" spans="1:8" s="81" customFormat="1">
      <c r="A210" s="79"/>
      <c r="B210" s="4" t="s">
        <v>17</v>
      </c>
      <c r="C210" s="1240">
        <v>5787995</v>
      </c>
      <c r="D210" s="1242">
        <f>-1098</f>
        <v>-1098</v>
      </c>
      <c r="E210" s="90" t="s">
        <v>12</v>
      </c>
      <c r="F210" s="105">
        <f>F211+F213</f>
        <v>12151838</v>
      </c>
      <c r="G210" s="104">
        <f>G211+G213</f>
        <v>1098</v>
      </c>
      <c r="H210" s="175"/>
    </row>
    <row r="211" spans="1:8" s="81" customFormat="1">
      <c r="A211" s="79"/>
      <c r="B211" s="1245"/>
      <c r="C211" s="1246"/>
      <c r="D211" s="1247"/>
      <c r="E211" s="90" t="s">
        <v>38</v>
      </c>
      <c r="F211" s="105">
        <v>4464726</v>
      </c>
      <c r="G211" s="1244">
        <v>1098</v>
      </c>
      <c r="H211" s="175"/>
    </row>
    <row r="212" spans="1:8" s="81" customFormat="1">
      <c r="A212" s="79"/>
      <c r="B212" s="1245"/>
      <c r="C212" s="1246"/>
      <c r="D212" s="1247"/>
      <c r="E212" s="90" t="s">
        <v>36</v>
      </c>
      <c r="F212" s="105">
        <v>3439152</v>
      </c>
      <c r="G212" s="104">
        <v>885</v>
      </c>
      <c r="H212" s="175"/>
    </row>
    <row r="213" spans="1:8" s="81" customFormat="1">
      <c r="A213" s="79"/>
      <c r="B213" s="1245"/>
      <c r="C213" s="1246"/>
      <c r="D213" s="1247"/>
      <c r="E213" s="90" t="s">
        <v>15</v>
      </c>
      <c r="F213" s="105">
        <v>7687112</v>
      </c>
      <c r="G213" s="104"/>
      <c r="H213" s="175"/>
    </row>
    <row r="214" spans="1:8" s="81" customFormat="1">
      <c r="A214" s="79"/>
      <c r="B214" s="1245"/>
      <c r="C214" s="1246"/>
      <c r="D214" s="1247"/>
      <c r="E214" s="90" t="s">
        <v>16</v>
      </c>
      <c r="F214" s="105">
        <f>F215</f>
        <v>75240</v>
      </c>
      <c r="G214" s="104"/>
      <c r="H214" s="175"/>
    </row>
    <row r="215" spans="1:8" s="81" customFormat="1">
      <c r="A215" s="79"/>
      <c r="B215" s="1245"/>
      <c r="C215" s="1246"/>
      <c r="D215" s="1247"/>
      <c r="E215" s="90" t="s">
        <v>162</v>
      </c>
      <c r="F215" s="105">
        <v>75240</v>
      </c>
      <c r="G215" s="104"/>
      <c r="H215" s="175"/>
    </row>
    <row r="216" spans="1:8" s="81" customFormat="1" ht="26.4">
      <c r="A216" s="79"/>
      <c r="B216" s="1245"/>
      <c r="C216" s="1246"/>
      <c r="D216" s="1247"/>
      <c r="E216" s="90" t="s">
        <v>54</v>
      </c>
      <c r="F216" s="105">
        <f>F217</f>
        <v>34134</v>
      </c>
      <c r="G216" s="104"/>
      <c r="H216" s="175"/>
    </row>
    <row r="217" spans="1:8" s="81" customFormat="1">
      <c r="A217" s="79"/>
      <c r="B217" s="1245"/>
      <c r="C217" s="1246"/>
      <c r="D217" s="1247"/>
      <c r="E217" s="90" t="s">
        <v>39</v>
      </c>
      <c r="F217" s="105">
        <v>34134</v>
      </c>
      <c r="G217" s="104"/>
      <c r="H217" s="175"/>
    </row>
    <row r="218" spans="1:8" s="81" customFormat="1">
      <c r="A218" s="79"/>
      <c r="B218" s="1245"/>
      <c r="C218" s="1246"/>
      <c r="D218" s="1247"/>
      <c r="E218" s="90" t="s">
        <v>3</v>
      </c>
      <c r="F218" s="105">
        <f>F219</f>
        <v>603113</v>
      </c>
      <c r="G218" s="104">
        <f>G219</f>
        <v>0</v>
      </c>
      <c r="H218" s="175"/>
    </row>
    <row r="219" spans="1:8" s="81" customFormat="1">
      <c r="A219" s="79"/>
      <c r="B219" s="1245"/>
      <c r="C219" s="1246"/>
      <c r="D219" s="1247"/>
      <c r="E219" s="90" t="s">
        <v>20</v>
      </c>
      <c r="F219" s="1240">
        <v>603113</v>
      </c>
      <c r="G219" s="104"/>
      <c r="H219" s="175"/>
    </row>
    <row r="220" spans="1:8" s="81" customFormat="1">
      <c r="A220" s="79"/>
      <c r="B220" s="1248" t="s">
        <v>59</v>
      </c>
      <c r="C220" s="1249"/>
      <c r="D220" s="1250"/>
      <c r="E220" s="1248" t="s">
        <v>59</v>
      </c>
      <c r="F220" s="1249"/>
      <c r="G220" s="1250"/>
      <c r="H220" s="175"/>
    </row>
    <row r="221" spans="1:8" s="81" customFormat="1">
      <c r="A221" s="79"/>
      <c r="B221" s="1251" t="s">
        <v>103</v>
      </c>
      <c r="C221" s="105"/>
      <c r="D221" s="104"/>
      <c r="E221" s="1251" t="s">
        <v>103</v>
      </c>
      <c r="F221" s="105"/>
      <c r="G221" s="104"/>
      <c r="H221" s="175"/>
    </row>
    <row r="222" spans="1:8" s="81" customFormat="1">
      <c r="A222" s="79"/>
      <c r="B222" s="1251" t="s">
        <v>129</v>
      </c>
      <c r="C222" s="105"/>
      <c r="D222" s="104"/>
      <c r="E222" s="1251" t="s">
        <v>129</v>
      </c>
      <c r="F222" s="103"/>
      <c r="G222" s="1237"/>
      <c r="H222" s="175"/>
    </row>
    <row r="223" spans="1:8" s="81" customFormat="1">
      <c r="A223" s="79"/>
      <c r="B223" s="1245" t="s">
        <v>118</v>
      </c>
      <c r="C223" s="1246"/>
      <c r="D223" s="1247"/>
      <c r="E223" s="1245" t="s">
        <v>118</v>
      </c>
      <c r="F223" s="101">
        <f>F224</f>
        <v>0</v>
      </c>
      <c r="G223" s="1242"/>
      <c r="H223" s="175"/>
    </row>
    <row r="224" spans="1:8" s="81" customFormat="1">
      <c r="A224" s="79"/>
      <c r="B224" s="1245" t="s">
        <v>4</v>
      </c>
      <c r="C224" s="103">
        <f>C225</f>
        <v>5787995</v>
      </c>
      <c r="D224" s="1237">
        <f>D225</f>
        <v>-1098</v>
      </c>
      <c r="E224" s="1245" t="s">
        <v>4</v>
      </c>
      <c r="F224" s="101"/>
      <c r="G224" s="1243">
        <f t="shared" ref="G224:G229" si="10">G225</f>
        <v>1098</v>
      </c>
      <c r="H224" s="175"/>
    </row>
    <row r="225" spans="1:8" s="81" customFormat="1">
      <c r="A225" s="79"/>
      <c r="B225" s="1252" t="s">
        <v>10</v>
      </c>
      <c r="C225" s="101">
        <f>C226</f>
        <v>5787995</v>
      </c>
      <c r="D225" s="1242">
        <f>D226</f>
        <v>-1098</v>
      </c>
      <c r="E225" s="1252" t="s">
        <v>10</v>
      </c>
      <c r="F225" s="103">
        <f>F226</f>
        <v>0</v>
      </c>
      <c r="G225" s="1242">
        <f t="shared" si="10"/>
        <v>1098</v>
      </c>
      <c r="H225" s="175"/>
    </row>
    <row r="226" spans="1:8" s="81" customFormat="1">
      <c r="A226" s="79"/>
      <c r="B226" s="1253" t="s">
        <v>11</v>
      </c>
      <c r="C226" s="101">
        <v>5787995</v>
      </c>
      <c r="D226" s="1244">
        <f>-1098</f>
        <v>-1098</v>
      </c>
      <c r="E226" s="1238" t="s">
        <v>11</v>
      </c>
      <c r="F226" s="1240">
        <f>F227</f>
        <v>0</v>
      </c>
      <c r="G226" s="1242">
        <f t="shared" si="10"/>
        <v>1098</v>
      </c>
      <c r="H226" s="175"/>
    </row>
    <row r="227" spans="1:8" s="81" customFormat="1">
      <c r="A227" s="79"/>
      <c r="B227" s="1245" t="s">
        <v>1</v>
      </c>
      <c r="C227" s="103">
        <f t="shared" ref="C227:D229" si="11">C228</f>
        <v>5787995</v>
      </c>
      <c r="D227" s="1237">
        <f t="shared" si="11"/>
        <v>-1098</v>
      </c>
      <c r="E227" s="1245" t="s">
        <v>1</v>
      </c>
      <c r="F227" s="105">
        <f>F228+F230</f>
        <v>0</v>
      </c>
      <c r="G227" s="1237">
        <f t="shared" si="10"/>
        <v>1098</v>
      </c>
      <c r="H227" s="175"/>
    </row>
    <row r="228" spans="1:8" s="81" customFormat="1">
      <c r="A228" s="79"/>
      <c r="B228" s="1253" t="s">
        <v>2</v>
      </c>
      <c r="C228" s="101">
        <f t="shared" si="11"/>
        <v>5787995</v>
      </c>
      <c r="D228" s="1242">
        <f t="shared" si="11"/>
        <v>-1098</v>
      </c>
      <c r="E228" s="90" t="s">
        <v>2</v>
      </c>
      <c r="F228" s="1240"/>
      <c r="G228" s="1242">
        <f t="shared" si="10"/>
        <v>1098</v>
      </c>
      <c r="H228" s="175"/>
    </row>
    <row r="229" spans="1:8" s="81" customFormat="1">
      <c r="A229" s="79"/>
      <c r="B229" s="1254" t="s">
        <v>16</v>
      </c>
      <c r="C229" s="105">
        <f t="shared" si="11"/>
        <v>5787995</v>
      </c>
      <c r="D229" s="104">
        <f t="shared" si="11"/>
        <v>-1098</v>
      </c>
      <c r="E229" s="90" t="s">
        <v>12</v>
      </c>
      <c r="F229" s="105"/>
      <c r="G229" s="104">
        <f t="shared" si="10"/>
        <v>1098</v>
      </c>
      <c r="H229" s="175"/>
    </row>
    <row r="230" spans="1:8" s="81" customFormat="1">
      <c r="A230" s="79"/>
      <c r="B230" s="1254" t="s">
        <v>17</v>
      </c>
      <c r="C230" s="101">
        <v>5787995</v>
      </c>
      <c r="D230" s="1244">
        <f>-1098</f>
        <v>-1098</v>
      </c>
      <c r="E230" s="90" t="s">
        <v>38</v>
      </c>
      <c r="F230" s="1240"/>
      <c r="G230" s="1244">
        <v>1098</v>
      </c>
      <c r="H230" s="175"/>
    </row>
    <row r="231" spans="1:8" s="81" customFormat="1" ht="13.8" thickBot="1">
      <c r="A231" s="79"/>
      <c r="B231" s="1245"/>
      <c r="C231" s="103"/>
      <c r="D231" s="1237"/>
      <c r="E231" s="90" t="s">
        <v>36</v>
      </c>
      <c r="F231" s="105"/>
      <c r="G231" s="104">
        <v>885</v>
      </c>
      <c r="H231" s="175"/>
    </row>
    <row r="232" spans="1:8" s="81" customFormat="1" ht="41.25" customHeight="1" thickBot="1">
      <c r="A232" s="79"/>
      <c r="B232" s="3643" t="s">
        <v>404</v>
      </c>
      <c r="C232" s="3644"/>
      <c r="D232" s="3644"/>
      <c r="E232" s="3644"/>
      <c r="F232" s="3644"/>
      <c r="G232" s="3645"/>
      <c r="H232" s="175"/>
    </row>
    <row r="233" spans="1:8" s="81" customFormat="1" ht="17.25" customHeight="1">
      <c r="A233" s="79"/>
      <c r="B233" s="1258"/>
      <c r="C233" s="1258"/>
      <c r="D233" s="1258"/>
      <c r="E233" s="1258"/>
      <c r="F233" s="1258"/>
      <c r="G233" s="1258"/>
      <c r="H233" s="175"/>
    </row>
    <row r="234" spans="1:8" s="81" customFormat="1">
      <c r="A234" s="79"/>
      <c r="B234" s="206" t="s">
        <v>115</v>
      </c>
      <c r="C234" s="1258"/>
      <c r="D234" s="1258"/>
      <c r="E234" s="1258"/>
      <c r="F234" s="1258"/>
      <c r="G234" s="1258"/>
      <c r="H234" s="175"/>
    </row>
    <row r="235" spans="1:8" s="81" customFormat="1" ht="13.8" thickBot="1">
      <c r="A235" s="79"/>
      <c r="B235" s="206"/>
      <c r="C235" s="1258"/>
      <c r="D235" s="1258"/>
      <c r="E235" s="1258"/>
      <c r="F235" s="1258"/>
      <c r="G235" s="1258"/>
      <c r="H235" s="175"/>
    </row>
    <row r="236" spans="1:8" s="81" customFormat="1" ht="13.8">
      <c r="A236" s="79">
        <f>A152+1</f>
        <v>33</v>
      </c>
      <c r="B236" s="436" t="s">
        <v>399</v>
      </c>
      <c r="C236" s="364"/>
      <c r="D236" s="365"/>
      <c r="E236" s="436" t="s">
        <v>53</v>
      </c>
      <c r="F236" s="364"/>
      <c r="G236" s="365"/>
      <c r="H236" s="175" t="s">
        <v>34</v>
      </c>
    </row>
    <row r="237" spans="1:8" s="81" customFormat="1">
      <c r="A237" s="79"/>
      <c r="B237" s="280" t="s">
        <v>116</v>
      </c>
      <c r="C237" s="443"/>
      <c r="D237" s="412"/>
      <c r="E237" s="280" t="s">
        <v>116</v>
      </c>
      <c r="F237" s="443"/>
      <c r="G237" s="412"/>
      <c r="H237" s="175"/>
    </row>
    <row r="238" spans="1:8" s="81" customFormat="1">
      <c r="A238" s="79"/>
      <c r="B238" s="345" t="s">
        <v>117</v>
      </c>
      <c r="C238" s="444"/>
      <c r="D238" s="445"/>
      <c r="E238" s="345" t="s">
        <v>117</v>
      </c>
      <c r="F238" s="444"/>
      <c r="G238" s="445"/>
      <c r="H238" s="175"/>
    </row>
    <row r="239" spans="1:8" s="81" customFormat="1">
      <c r="A239" s="79"/>
      <c r="B239" s="281" t="s">
        <v>118</v>
      </c>
      <c r="C239" s="446"/>
      <c r="D239" s="447"/>
      <c r="E239" s="281" t="s">
        <v>118</v>
      </c>
      <c r="F239" s="446"/>
      <c r="G239" s="447"/>
      <c r="H239" s="175"/>
    </row>
    <row r="240" spans="1:8" s="81" customFormat="1">
      <c r="A240" s="79"/>
      <c r="B240" s="527" t="s">
        <v>4</v>
      </c>
      <c r="C240" s="348">
        <f>C241</f>
        <v>23785389</v>
      </c>
      <c r="D240" s="289">
        <f t="shared" ref="D240:D245" si="12">D241</f>
        <v>-1098</v>
      </c>
      <c r="E240" s="527" t="s">
        <v>4</v>
      </c>
      <c r="F240" s="348">
        <f>F241+F242</f>
        <v>174103423</v>
      </c>
      <c r="G240" s="349">
        <f>G241+G242</f>
        <v>1098</v>
      </c>
      <c r="H240" s="175"/>
    </row>
    <row r="241" spans="1:8" s="81" customFormat="1" ht="26.4">
      <c r="A241" s="79"/>
      <c r="B241" s="1260" t="s">
        <v>10</v>
      </c>
      <c r="C241" s="350">
        <f>C242</f>
        <v>23785389</v>
      </c>
      <c r="D241" s="288">
        <f t="shared" si="12"/>
        <v>-1098</v>
      </c>
      <c r="E241" s="1260" t="s">
        <v>37</v>
      </c>
      <c r="F241" s="350">
        <v>7625425</v>
      </c>
      <c r="G241" s="351"/>
      <c r="H241" s="175"/>
    </row>
    <row r="242" spans="1:8" s="81" customFormat="1">
      <c r="A242" s="79"/>
      <c r="B242" s="1260" t="s">
        <v>11</v>
      </c>
      <c r="C242" s="350">
        <v>23785389</v>
      </c>
      <c r="D242" s="288">
        <v>-1098</v>
      </c>
      <c r="E242" s="1260" t="s">
        <v>10</v>
      </c>
      <c r="F242" s="350">
        <f>F243</f>
        <v>166477998</v>
      </c>
      <c r="G242" s="351">
        <f>G243</f>
        <v>1098</v>
      </c>
      <c r="H242" s="175"/>
    </row>
    <row r="243" spans="1:8" s="81" customFormat="1">
      <c r="A243" s="79"/>
      <c r="B243" s="527" t="s">
        <v>28</v>
      </c>
      <c r="C243" s="348">
        <f>C244</f>
        <v>23785389</v>
      </c>
      <c r="D243" s="289">
        <f t="shared" si="12"/>
        <v>-1098</v>
      </c>
      <c r="E243" s="1260" t="s">
        <v>11</v>
      </c>
      <c r="F243" s="350">
        <v>166477998</v>
      </c>
      <c r="G243" s="351">
        <f>1098</f>
        <v>1098</v>
      </c>
      <c r="H243" s="175"/>
    </row>
    <row r="244" spans="1:8" s="81" customFormat="1">
      <c r="A244" s="79"/>
      <c r="B244" s="1260" t="s">
        <v>2</v>
      </c>
      <c r="C244" s="350">
        <f>C245</f>
        <v>23785389</v>
      </c>
      <c r="D244" s="288">
        <f t="shared" si="12"/>
        <v>-1098</v>
      </c>
      <c r="E244" s="527" t="s">
        <v>28</v>
      </c>
      <c r="F244" s="348">
        <f>F245+F258</f>
        <v>174103423</v>
      </c>
      <c r="G244" s="349">
        <f>G245+G258</f>
        <v>1098</v>
      </c>
      <c r="H244" s="175"/>
    </row>
    <row r="245" spans="1:8" s="81" customFormat="1">
      <c r="A245" s="79"/>
      <c r="B245" s="1260" t="s">
        <v>16</v>
      </c>
      <c r="C245" s="350">
        <f>C246</f>
        <v>23785389</v>
      </c>
      <c r="D245" s="288">
        <f t="shared" si="12"/>
        <v>-1098</v>
      </c>
      <c r="E245" s="1260" t="s">
        <v>2</v>
      </c>
      <c r="F245" s="350">
        <f>F246+F250+F251+F253+F255</f>
        <v>167666040</v>
      </c>
      <c r="G245" s="351">
        <f>G246+G250+G251+G253+G255</f>
        <v>1098</v>
      </c>
      <c r="H245" s="175"/>
    </row>
    <row r="246" spans="1:8" s="81" customFormat="1">
      <c r="A246" s="79"/>
      <c r="B246" s="1260" t="s">
        <v>17</v>
      </c>
      <c r="C246" s="350">
        <v>23785389</v>
      </c>
      <c r="D246" s="288">
        <v>-1098</v>
      </c>
      <c r="E246" s="1260" t="s">
        <v>12</v>
      </c>
      <c r="F246" s="350">
        <f>F247+F249</f>
        <v>167231575</v>
      </c>
      <c r="G246" s="351">
        <f>G247+G249</f>
        <v>1098</v>
      </c>
      <c r="H246" s="175"/>
    </row>
    <row r="247" spans="1:8" s="81" customFormat="1">
      <c r="A247" s="79"/>
      <c r="B247" s="1260"/>
      <c r="C247" s="350"/>
      <c r="D247" s="447"/>
      <c r="E247" s="1260" t="s">
        <v>38</v>
      </c>
      <c r="F247" s="350">
        <v>109717387</v>
      </c>
      <c r="G247" s="1244">
        <v>1098</v>
      </c>
      <c r="H247" s="175"/>
    </row>
    <row r="248" spans="1:8" s="81" customFormat="1">
      <c r="A248" s="79"/>
      <c r="B248" s="1260"/>
      <c r="C248" s="350"/>
      <c r="D248" s="289">
        <f t="shared" ref="D248:D253" si="13">D249</f>
        <v>0</v>
      </c>
      <c r="E248" s="1260" t="s">
        <v>36</v>
      </c>
      <c r="F248" s="350">
        <v>85484735</v>
      </c>
      <c r="G248" s="104">
        <v>885</v>
      </c>
      <c r="H248" s="175"/>
    </row>
    <row r="249" spans="1:8" s="81" customFormat="1">
      <c r="A249" s="79"/>
      <c r="B249" s="1260"/>
      <c r="C249" s="350"/>
      <c r="D249" s="288">
        <f t="shared" si="13"/>
        <v>0</v>
      </c>
      <c r="E249" s="1260" t="s">
        <v>15</v>
      </c>
      <c r="F249" s="350">
        <v>57514188</v>
      </c>
      <c r="G249" s="351"/>
      <c r="H249" s="175"/>
    </row>
    <row r="250" spans="1:8" s="81" customFormat="1">
      <c r="A250" s="79"/>
      <c r="B250" s="1260"/>
      <c r="C250" s="350"/>
      <c r="D250" s="288">
        <f t="shared" si="13"/>
        <v>0</v>
      </c>
      <c r="E250" s="1260" t="s">
        <v>330</v>
      </c>
      <c r="F250" s="350">
        <v>107299</v>
      </c>
      <c r="G250" s="351"/>
      <c r="H250" s="175"/>
    </row>
    <row r="251" spans="1:8" s="81" customFormat="1">
      <c r="A251" s="79"/>
      <c r="B251" s="1260"/>
      <c r="C251" s="350"/>
      <c r="D251" s="289">
        <f t="shared" si="13"/>
        <v>0</v>
      </c>
      <c r="E251" s="1260" t="s">
        <v>16</v>
      </c>
      <c r="F251" s="350">
        <f>F252</f>
        <v>75240</v>
      </c>
      <c r="G251" s="351">
        <f>G252</f>
        <v>0</v>
      </c>
      <c r="H251" s="175"/>
    </row>
    <row r="252" spans="1:8" s="81" customFormat="1">
      <c r="A252" s="79"/>
      <c r="B252" s="1260"/>
      <c r="C252" s="350"/>
      <c r="D252" s="288">
        <f t="shared" si="13"/>
        <v>0</v>
      </c>
      <c r="E252" s="1260" t="s">
        <v>162</v>
      </c>
      <c r="F252" s="350">
        <v>75240</v>
      </c>
      <c r="G252" s="351"/>
      <c r="H252" s="175"/>
    </row>
    <row r="253" spans="1:8" s="81" customFormat="1" ht="14.25" customHeight="1">
      <c r="A253" s="79"/>
      <c r="B253" s="1260"/>
      <c r="C253" s="350"/>
      <c r="D253" s="288">
        <f t="shared" si="13"/>
        <v>0</v>
      </c>
      <c r="E253" s="1260" t="s">
        <v>54</v>
      </c>
      <c r="F253" s="350">
        <f>F254</f>
        <v>56386</v>
      </c>
      <c r="G253" s="351">
        <f>G254</f>
        <v>0</v>
      </c>
      <c r="H253" s="175"/>
    </row>
    <row r="254" spans="1:8" s="81" customFormat="1">
      <c r="A254" s="79"/>
      <c r="B254" s="1260"/>
      <c r="C254" s="350"/>
      <c r="D254" s="288"/>
      <c r="E254" s="1260" t="s">
        <v>39</v>
      </c>
      <c r="F254" s="350">
        <v>56386</v>
      </c>
      <c r="G254" s="351"/>
      <c r="H254" s="175"/>
    </row>
    <row r="255" spans="1:8" s="81" customFormat="1">
      <c r="A255" s="79"/>
      <c r="B255" s="1260"/>
      <c r="C255" s="350"/>
      <c r="D255" s="288"/>
      <c r="E255" s="1260" t="s">
        <v>19</v>
      </c>
      <c r="F255" s="350">
        <f>F256</f>
        <v>195540</v>
      </c>
      <c r="G255" s="351">
        <f>G256</f>
        <v>0</v>
      </c>
      <c r="H255" s="175"/>
    </row>
    <row r="256" spans="1:8" s="81" customFormat="1" ht="27" customHeight="1">
      <c r="A256" s="79"/>
      <c r="B256" s="1260"/>
      <c r="C256" s="350"/>
      <c r="D256" s="288"/>
      <c r="E256" s="1260" t="s">
        <v>56</v>
      </c>
      <c r="F256" s="350">
        <f>F257</f>
        <v>195540</v>
      </c>
      <c r="G256" s="351">
        <f>G257</f>
        <v>0</v>
      </c>
      <c r="H256" s="175"/>
    </row>
    <row r="257" spans="1:8" s="81" customFormat="1" ht="25.5" customHeight="1">
      <c r="A257" s="79"/>
      <c r="B257" s="1260"/>
      <c r="C257" s="350"/>
      <c r="D257" s="288"/>
      <c r="E257" s="1260" t="s">
        <v>58</v>
      </c>
      <c r="F257" s="350">
        <v>195540</v>
      </c>
      <c r="G257" s="351"/>
      <c r="H257" s="175"/>
    </row>
    <row r="258" spans="1:8" s="81" customFormat="1">
      <c r="A258" s="79"/>
      <c r="B258" s="1260"/>
      <c r="C258" s="350"/>
      <c r="D258" s="288"/>
      <c r="E258" s="1260" t="s">
        <v>3</v>
      </c>
      <c r="F258" s="350">
        <f>F259</f>
        <v>6437383</v>
      </c>
      <c r="G258" s="351">
        <f>G259</f>
        <v>0</v>
      </c>
      <c r="H258" s="175"/>
    </row>
    <row r="259" spans="1:8" s="81" customFormat="1" ht="13.8" thickBot="1">
      <c r="A259" s="79"/>
      <c r="B259" s="1260"/>
      <c r="C259" s="350"/>
      <c r="D259" s="288"/>
      <c r="E259" s="1260" t="s">
        <v>20</v>
      </c>
      <c r="F259" s="350">
        <v>6437383</v>
      </c>
      <c r="G259" s="351"/>
      <c r="H259" s="175"/>
    </row>
    <row r="260" spans="1:8" s="81" customFormat="1" ht="62.25" customHeight="1" thickBot="1">
      <c r="A260" s="79"/>
      <c r="B260" s="3643" t="s">
        <v>405</v>
      </c>
      <c r="C260" s="3644"/>
      <c r="D260" s="3644"/>
      <c r="E260" s="3644"/>
      <c r="F260" s="3644"/>
      <c r="G260" s="3645"/>
      <c r="H260" s="175"/>
    </row>
    <row r="261" spans="1:8" s="81" customFormat="1">
      <c r="A261" s="79"/>
      <c r="B261" s="1258"/>
      <c r="C261" s="1258"/>
      <c r="D261" s="1258"/>
      <c r="E261" s="1258"/>
      <c r="F261" s="1258"/>
      <c r="G261" s="1258"/>
      <c r="H261" s="175"/>
    </row>
    <row r="262" spans="1:8" s="81" customFormat="1">
      <c r="A262" s="79"/>
      <c r="B262" s="206" t="s">
        <v>113</v>
      </c>
      <c r="C262" s="218"/>
      <c r="D262" s="218"/>
      <c r="E262" s="219"/>
      <c r="F262" s="218"/>
      <c r="G262" s="218"/>
      <c r="H262" s="175"/>
    </row>
    <row r="263" spans="1:8" s="81" customFormat="1" ht="13.8" thickBot="1">
      <c r="A263" s="79"/>
      <c r="B263" s="206"/>
      <c r="C263" s="218"/>
      <c r="D263" s="218"/>
      <c r="E263" s="219"/>
      <c r="F263" s="218"/>
      <c r="G263" s="218"/>
      <c r="H263" s="175"/>
    </row>
    <row r="264" spans="1:8" s="81" customFormat="1" ht="13.8">
      <c r="A264" s="2893">
        <f>A201+1</f>
        <v>34</v>
      </c>
      <c r="B264" s="1228" t="s">
        <v>29</v>
      </c>
      <c r="C264" s="110"/>
      <c r="D264" s="111"/>
      <c r="E264" s="1228" t="s">
        <v>53</v>
      </c>
      <c r="F264" s="110"/>
      <c r="G264" s="111"/>
      <c r="H264" s="175" t="s">
        <v>34</v>
      </c>
    </row>
    <row r="265" spans="1:8" s="81" customFormat="1">
      <c r="A265" s="79"/>
      <c r="B265" s="1229" t="s">
        <v>22</v>
      </c>
      <c r="C265" s="1230"/>
      <c r="D265" s="1231"/>
      <c r="E265" s="1229" t="s">
        <v>22</v>
      </c>
      <c r="F265" s="1230"/>
      <c r="G265" s="1231"/>
      <c r="H265" s="175"/>
    </row>
    <row r="266" spans="1:8" s="81" customFormat="1">
      <c r="A266" s="79"/>
      <c r="B266" s="1232" t="s">
        <v>174</v>
      </c>
      <c r="C266" s="1233"/>
      <c r="D266" s="1234"/>
      <c r="E266" s="1232" t="s">
        <v>406</v>
      </c>
      <c r="F266" s="1233"/>
      <c r="G266" s="1234"/>
      <c r="H266" s="175"/>
    </row>
    <row r="267" spans="1:8" s="81" customFormat="1">
      <c r="A267" s="79"/>
      <c r="B267" s="1235" t="s">
        <v>4</v>
      </c>
      <c r="C267" s="1236">
        <f>C268</f>
        <v>5787995</v>
      </c>
      <c r="D267" s="1237">
        <f>D269</f>
        <v>-2562</v>
      </c>
      <c r="E267" s="1235" t="s">
        <v>4</v>
      </c>
      <c r="F267" s="1236">
        <f>F268+F269</f>
        <v>1174823</v>
      </c>
      <c r="G267" s="1237">
        <f>G269</f>
        <v>2562</v>
      </c>
      <c r="H267" s="175"/>
    </row>
    <row r="268" spans="1:8" s="81" customFormat="1" ht="26.4">
      <c r="A268" s="79"/>
      <c r="B268" s="1238" t="s">
        <v>10</v>
      </c>
      <c r="C268" s="1239">
        <f>C269</f>
        <v>5787995</v>
      </c>
      <c r="D268" s="104">
        <f>D269</f>
        <v>-2562</v>
      </c>
      <c r="E268" s="1238" t="s">
        <v>37</v>
      </c>
      <c r="F268" s="1240">
        <v>20000</v>
      </c>
      <c r="G268" s="1237"/>
      <c r="H268" s="175"/>
    </row>
    <row r="269" spans="1:8" s="81" customFormat="1">
      <c r="A269" s="79"/>
      <c r="B269" s="1241" t="s">
        <v>11</v>
      </c>
      <c r="C269" s="101">
        <v>5787995</v>
      </c>
      <c r="D269" s="1242">
        <f>-2562</f>
        <v>-2562</v>
      </c>
      <c r="E269" s="1238" t="s">
        <v>10</v>
      </c>
      <c r="F269" s="1239">
        <f>F270</f>
        <v>1154823</v>
      </c>
      <c r="G269" s="1242">
        <f>G270</f>
        <v>2562</v>
      </c>
      <c r="H269" s="175"/>
    </row>
    <row r="270" spans="1:8" s="81" customFormat="1">
      <c r="A270" s="79"/>
      <c r="B270" s="1235" t="s">
        <v>1</v>
      </c>
      <c r="C270" s="103">
        <f t="shared" ref="C270:D272" si="14">C271</f>
        <v>5787995</v>
      </c>
      <c r="D270" s="1243">
        <f t="shared" si="14"/>
        <v>-2562</v>
      </c>
      <c r="E270" s="1241" t="s">
        <v>11</v>
      </c>
      <c r="F270" s="101">
        <v>1154823</v>
      </c>
      <c r="G270" s="1244">
        <v>2562</v>
      </c>
      <c r="H270" s="175"/>
    </row>
    <row r="271" spans="1:8" s="81" customFormat="1">
      <c r="A271" s="79"/>
      <c r="B271" s="1241" t="s">
        <v>2</v>
      </c>
      <c r="C271" s="1239">
        <f t="shared" si="14"/>
        <v>5787995</v>
      </c>
      <c r="D271" s="104">
        <f t="shared" si="14"/>
        <v>-2562</v>
      </c>
      <c r="E271" s="1235" t="s">
        <v>1</v>
      </c>
      <c r="F271" s="103">
        <f>F272+F277</f>
        <v>1174823</v>
      </c>
      <c r="G271" s="1237">
        <f>G272</f>
        <v>2562</v>
      </c>
      <c r="H271" s="175"/>
    </row>
    <row r="272" spans="1:8" s="81" customFormat="1">
      <c r="A272" s="79"/>
      <c r="B272" s="4" t="s">
        <v>16</v>
      </c>
      <c r="C272" s="1240">
        <f t="shared" si="14"/>
        <v>5787995</v>
      </c>
      <c r="D272" s="1242">
        <f t="shared" si="14"/>
        <v>-2562</v>
      </c>
      <c r="E272" s="90" t="s">
        <v>2</v>
      </c>
      <c r="F272" s="1240">
        <f>F273</f>
        <v>1171173</v>
      </c>
      <c r="G272" s="1242">
        <f>G273</f>
        <v>2562</v>
      </c>
      <c r="H272" s="175"/>
    </row>
    <row r="273" spans="1:8" s="81" customFormat="1">
      <c r="A273" s="79"/>
      <c r="B273" s="4" t="s">
        <v>17</v>
      </c>
      <c r="C273" s="1240">
        <v>5787995</v>
      </c>
      <c r="D273" s="1242">
        <f>-2562</f>
        <v>-2562</v>
      </c>
      <c r="E273" s="90" t="s">
        <v>12</v>
      </c>
      <c r="F273" s="105">
        <f>F274+F276</f>
        <v>1171173</v>
      </c>
      <c r="G273" s="104">
        <f>G274+G276</f>
        <v>2562</v>
      </c>
      <c r="H273" s="175"/>
    </row>
    <row r="274" spans="1:8" s="81" customFormat="1">
      <c r="A274" s="79"/>
      <c r="B274" s="1245"/>
      <c r="C274" s="1246"/>
      <c r="D274" s="1247"/>
      <c r="E274" s="90" t="s">
        <v>38</v>
      </c>
      <c r="F274" s="105">
        <v>499562</v>
      </c>
      <c r="G274" s="104"/>
      <c r="H274" s="175"/>
    </row>
    <row r="275" spans="1:8" s="81" customFormat="1">
      <c r="A275" s="79"/>
      <c r="B275" s="1245"/>
      <c r="C275" s="1246"/>
      <c r="D275" s="1247"/>
      <c r="E275" s="90" t="s">
        <v>36</v>
      </c>
      <c r="F275" s="105">
        <v>296013</v>
      </c>
      <c r="G275" s="104"/>
      <c r="H275" s="175"/>
    </row>
    <row r="276" spans="1:8" s="81" customFormat="1">
      <c r="A276" s="79"/>
      <c r="B276" s="1245"/>
      <c r="C276" s="1246"/>
      <c r="D276" s="1247"/>
      <c r="E276" s="90" t="s">
        <v>15</v>
      </c>
      <c r="F276" s="105">
        <v>671611</v>
      </c>
      <c r="G276" s="104">
        <v>2562</v>
      </c>
      <c r="H276" s="175"/>
    </row>
    <row r="277" spans="1:8" s="81" customFormat="1">
      <c r="A277" s="79"/>
      <c r="B277" s="1245"/>
      <c r="C277" s="1246"/>
      <c r="D277" s="1247"/>
      <c r="E277" s="90" t="s">
        <v>3</v>
      </c>
      <c r="F277" s="105">
        <f>F278</f>
        <v>3650</v>
      </c>
      <c r="G277" s="104">
        <f>G278</f>
        <v>0</v>
      </c>
      <c r="H277" s="175"/>
    </row>
    <row r="278" spans="1:8" s="81" customFormat="1">
      <c r="A278" s="79"/>
      <c r="B278" s="1245"/>
      <c r="C278" s="1246"/>
      <c r="D278" s="1247"/>
      <c r="E278" s="90" t="s">
        <v>20</v>
      </c>
      <c r="F278" s="1240">
        <v>3650</v>
      </c>
      <c r="G278" s="104"/>
      <c r="H278" s="175"/>
    </row>
    <row r="279" spans="1:8" s="81" customFormat="1">
      <c r="A279" s="79"/>
      <c r="B279" s="1248" t="s">
        <v>59</v>
      </c>
      <c r="C279" s="1249"/>
      <c r="D279" s="1250"/>
      <c r="E279" s="1248" t="s">
        <v>59</v>
      </c>
      <c r="F279" s="1249"/>
      <c r="G279" s="1250"/>
      <c r="H279" s="175"/>
    </row>
    <row r="280" spans="1:8" s="81" customFormat="1">
      <c r="A280" s="79"/>
      <c r="B280" s="1251" t="s">
        <v>103</v>
      </c>
      <c r="C280" s="105"/>
      <c r="D280" s="104"/>
      <c r="E280" s="1251" t="s">
        <v>103</v>
      </c>
      <c r="F280" s="105"/>
      <c r="G280" s="104"/>
      <c r="H280" s="175"/>
    </row>
    <row r="281" spans="1:8" s="81" customFormat="1">
      <c r="A281" s="79"/>
      <c r="B281" s="1251" t="s">
        <v>129</v>
      </c>
      <c r="C281" s="105"/>
      <c r="D281" s="104"/>
      <c r="E281" s="1251" t="s">
        <v>129</v>
      </c>
      <c r="F281" s="103"/>
      <c r="G281" s="1237"/>
      <c r="H281" s="175"/>
    </row>
    <row r="282" spans="1:8" s="81" customFormat="1">
      <c r="A282" s="79"/>
      <c r="B282" s="1245" t="s">
        <v>118</v>
      </c>
      <c r="C282" s="1246"/>
      <c r="D282" s="1247"/>
      <c r="E282" s="1245" t="s">
        <v>118</v>
      </c>
      <c r="F282" s="101">
        <f>F283</f>
        <v>0</v>
      </c>
      <c r="G282" s="1242"/>
      <c r="H282" s="175"/>
    </row>
    <row r="283" spans="1:8" s="81" customFormat="1">
      <c r="A283" s="79"/>
      <c r="B283" s="1245" t="s">
        <v>4</v>
      </c>
      <c r="C283" s="103">
        <f>C284</f>
        <v>5787995</v>
      </c>
      <c r="D283" s="1237">
        <f>D284</f>
        <v>-2562</v>
      </c>
      <c r="E283" s="1245" t="s">
        <v>4</v>
      </c>
      <c r="F283" s="103">
        <f>F284</f>
        <v>0</v>
      </c>
      <c r="G283" s="1237">
        <f>G284</f>
        <v>2562</v>
      </c>
      <c r="H283" s="175"/>
    </row>
    <row r="284" spans="1:8" s="81" customFormat="1">
      <c r="A284" s="79"/>
      <c r="B284" s="1252" t="s">
        <v>10</v>
      </c>
      <c r="C284" s="101">
        <f>C285</f>
        <v>5787995</v>
      </c>
      <c r="D284" s="1242">
        <f>D285</f>
        <v>-2562</v>
      </c>
      <c r="E284" s="1238" t="s">
        <v>10</v>
      </c>
      <c r="F284" s="1240">
        <f>F285</f>
        <v>0</v>
      </c>
      <c r="G284" s="104">
        <f>G285</f>
        <v>2562</v>
      </c>
      <c r="H284" s="175"/>
    </row>
    <row r="285" spans="1:8" s="81" customFormat="1">
      <c r="A285" s="79"/>
      <c r="B285" s="1253" t="s">
        <v>11</v>
      </c>
      <c r="C285" s="101">
        <v>5787995</v>
      </c>
      <c r="D285" s="1244">
        <f>-2562</f>
        <v>-2562</v>
      </c>
      <c r="E285" s="1238" t="s">
        <v>11</v>
      </c>
      <c r="F285" s="1240"/>
      <c r="G285" s="104">
        <v>2562</v>
      </c>
      <c r="H285" s="175"/>
    </row>
    <row r="286" spans="1:8" s="81" customFormat="1">
      <c r="A286" s="79"/>
      <c r="B286" s="1245" t="s">
        <v>1</v>
      </c>
      <c r="C286" s="103">
        <f t="shared" ref="C286:D288" si="15">C287</f>
        <v>5787995</v>
      </c>
      <c r="D286" s="1237">
        <f t="shared" si="15"/>
        <v>-2562</v>
      </c>
      <c r="E286" s="1245" t="s">
        <v>1</v>
      </c>
      <c r="F286" s="103">
        <f t="shared" ref="F286:G288" si="16">F287</f>
        <v>0</v>
      </c>
      <c r="G286" s="1237">
        <f t="shared" si="16"/>
        <v>2562</v>
      </c>
      <c r="H286" s="175"/>
    </row>
    <row r="287" spans="1:8" s="81" customFormat="1">
      <c r="A287" s="79"/>
      <c r="B287" s="1253" t="s">
        <v>2</v>
      </c>
      <c r="C287" s="101">
        <f t="shared" si="15"/>
        <v>5787995</v>
      </c>
      <c r="D287" s="1242">
        <f t="shared" si="15"/>
        <v>-2562</v>
      </c>
      <c r="E287" s="90" t="s">
        <v>2</v>
      </c>
      <c r="F287" s="1240">
        <f t="shared" si="16"/>
        <v>0</v>
      </c>
      <c r="G287" s="104">
        <f t="shared" si="16"/>
        <v>2562</v>
      </c>
      <c r="H287" s="175"/>
    </row>
    <row r="288" spans="1:8" s="81" customFormat="1">
      <c r="A288" s="79"/>
      <c r="B288" s="1254" t="s">
        <v>16</v>
      </c>
      <c r="C288" s="105">
        <f t="shared" si="15"/>
        <v>5787995</v>
      </c>
      <c r="D288" s="104">
        <f t="shared" si="15"/>
        <v>-2562</v>
      </c>
      <c r="E288" s="90" t="s">
        <v>12</v>
      </c>
      <c r="F288" s="105">
        <f t="shared" si="16"/>
        <v>0</v>
      </c>
      <c r="G288" s="104">
        <f t="shared" si="16"/>
        <v>2562</v>
      </c>
      <c r="H288" s="175"/>
    </row>
    <row r="289" spans="1:8" s="81" customFormat="1" ht="13.8" thickBot="1">
      <c r="A289" s="79"/>
      <c r="B289" s="1254" t="s">
        <v>17</v>
      </c>
      <c r="C289" s="101">
        <v>5787995</v>
      </c>
      <c r="D289" s="1244">
        <f>-2562</f>
        <v>-2562</v>
      </c>
      <c r="E289" s="90" t="s">
        <v>15</v>
      </c>
      <c r="F289" s="1240"/>
      <c r="G289" s="104">
        <v>2562</v>
      </c>
      <c r="H289" s="175"/>
    </row>
    <row r="290" spans="1:8" s="81" customFormat="1" ht="32.25" customHeight="1" thickBot="1">
      <c r="A290" s="79"/>
      <c r="B290" s="3643" t="s">
        <v>407</v>
      </c>
      <c r="C290" s="3644"/>
      <c r="D290" s="3644"/>
      <c r="E290" s="3644"/>
      <c r="F290" s="3644"/>
      <c r="G290" s="3645"/>
      <c r="H290" s="175"/>
    </row>
    <row r="291" spans="1:8" s="81" customFormat="1">
      <c r="A291" s="79"/>
      <c r="B291" s="1258"/>
      <c r="C291" s="1258"/>
      <c r="D291" s="1258"/>
      <c r="E291" s="1258"/>
      <c r="F291" s="1258"/>
      <c r="G291" s="1258"/>
      <c r="H291" s="175"/>
    </row>
    <row r="292" spans="1:8" s="81" customFormat="1">
      <c r="A292" s="79"/>
      <c r="B292" s="206" t="s">
        <v>115</v>
      </c>
      <c r="C292" s="1258"/>
      <c r="D292" s="1258"/>
      <c r="E292" s="1258"/>
      <c r="F292" s="1258"/>
      <c r="G292" s="1258"/>
      <c r="H292" s="175"/>
    </row>
    <row r="293" spans="1:8" s="81" customFormat="1" ht="13.8" thickBot="1">
      <c r="A293" s="79"/>
      <c r="B293" s="206"/>
      <c r="C293" s="1258"/>
      <c r="D293" s="1258"/>
      <c r="E293" s="1258"/>
      <c r="F293" s="1258"/>
      <c r="G293" s="1258"/>
      <c r="H293" s="175"/>
    </row>
    <row r="294" spans="1:8" s="81" customFormat="1" ht="13.8">
      <c r="A294" s="79">
        <f>A236+1</f>
        <v>34</v>
      </c>
      <c r="B294" s="436" t="s">
        <v>399</v>
      </c>
      <c r="C294" s="364"/>
      <c r="D294" s="365"/>
      <c r="E294" s="436" t="s">
        <v>53</v>
      </c>
      <c r="F294" s="364"/>
      <c r="G294" s="365"/>
      <c r="H294" s="175" t="s">
        <v>34</v>
      </c>
    </row>
    <row r="295" spans="1:8" s="81" customFormat="1">
      <c r="A295" s="79"/>
      <c r="B295" s="280" t="s">
        <v>116</v>
      </c>
      <c r="C295" s="443"/>
      <c r="D295" s="412"/>
      <c r="E295" s="280" t="s">
        <v>116</v>
      </c>
      <c r="F295" s="443"/>
      <c r="G295" s="412"/>
      <c r="H295" s="175"/>
    </row>
    <row r="296" spans="1:8" s="81" customFormat="1">
      <c r="A296" s="79"/>
      <c r="B296" s="345" t="s">
        <v>117</v>
      </c>
      <c r="C296" s="444"/>
      <c r="D296" s="445"/>
      <c r="E296" s="345" t="s">
        <v>117</v>
      </c>
      <c r="F296" s="444"/>
      <c r="G296" s="445"/>
      <c r="H296" s="175"/>
    </row>
    <row r="297" spans="1:8" s="81" customFormat="1">
      <c r="A297" s="79"/>
      <c r="B297" s="281" t="s">
        <v>118</v>
      </c>
      <c r="C297" s="446"/>
      <c r="D297" s="447"/>
      <c r="E297" s="281" t="s">
        <v>118</v>
      </c>
      <c r="F297" s="446"/>
      <c r="G297" s="447"/>
      <c r="H297" s="175"/>
    </row>
    <row r="298" spans="1:8" s="81" customFormat="1">
      <c r="A298" s="79"/>
      <c r="B298" s="527" t="s">
        <v>4</v>
      </c>
      <c r="C298" s="348">
        <f>C299</f>
        <v>23785389</v>
      </c>
      <c r="D298" s="289">
        <f t="shared" ref="D298:D303" si="17">D299</f>
        <v>-2562</v>
      </c>
      <c r="E298" s="527" t="s">
        <v>4</v>
      </c>
      <c r="F298" s="348">
        <f>F299+F300</f>
        <v>174103423</v>
      </c>
      <c r="G298" s="349">
        <f>G299+G300</f>
        <v>2562</v>
      </c>
      <c r="H298" s="175"/>
    </row>
    <row r="299" spans="1:8" s="81" customFormat="1" ht="26.4">
      <c r="A299" s="79"/>
      <c r="B299" s="1260" t="s">
        <v>10</v>
      </c>
      <c r="C299" s="350">
        <f>C300</f>
        <v>23785389</v>
      </c>
      <c r="D299" s="288">
        <f t="shared" si="17"/>
        <v>-2562</v>
      </c>
      <c r="E299" s="1260" t="s">
        <v>37</v>
      </c>
      <c r="F299" s="350">
        <v>7625425</v>
      </c>
      <c r="G299" s="351"/>
      <c r="H299" s="175"/>
    </row>
    <row r="300" spans="1:8" s="81" customFormat="1">
      <c r="A300" s="79"/>
      <c r="B300" s="1260" t="s">
        <v>11</v>
      </c>
      <c r="C300" s="350">
        <v>23785389</v>
      </c>
      <c r="D300" s="288">
        <f>-2562</f>
        <v>-2562</v>
      </c>
      <c r="E300" s="1260" t="s">
        <v>10</v>
      </c>
      <c r="F300" s="350">
        <f>F301</f>
        <v>166477998</v>
      </c>
      <c r="G300" s="351">
        <f>G301</f>
        <v>2562</v>
      </c>
      <c r="H300" s="175"/>
    </row>
    <row r="301" spans="1:8" s="81" customFormat="1">
      <c r="A301" s="79"/>
      <c r="B301" s="527" t="s">
        <v>28</v>
      </c>
      <c r="C301" s="348">
        <f>C302</f>
        <v>23785389</v>
      </c>
      <c r="D301" s="289">
        <f t="shared" si="17"/>
        <v>-2562</v>
      </c>
      <c r="E301" s="1260" t="s">
        <v>11</v>
      </c>
      <c r="F301" s="350">
        <v>166477998</v>
      </c>
      <c r="G301" s="351">
        <f>2562</f>
        <v>2562</v>
      </c>
      <c r="H301" s="175"/>
    </row>
    <row r="302" spans="1:8" s="81" customFormat="1">
      <c r="A302" s="79"/>
      <c r="B302" s="1260" t="s">
        <v>2</v>
      </c>
      <c r="C302" s="350">
        <f>C303</f>
        <v>23785389</v>
      </c>
      <c r="D302" s="288">
        <f t="shared" si="17"/>
        <v>-2562</v>
      </c>
      <c r="E302" s="527" t="s">
        <v>28</v>
      </c>
      <c r="F302" s="348">
        <f>F303+F316</f>
        <v>174103423</v>
      </c>
      <c r="G302" s="349">
        <f>G303+G316</f>
        <v>2562</v>
      </c>
      <c r="H302" s="175"/>
    </row>
    <row r="303" spans="1:8" s="81" customFormat="1">
      <c r="A303" s="79"/>
      <c r="B303" s="1260" t="s">
        <v>16</v>
      </c>
      <c r="C303" s="350">
        <f>C304</f>
        <v>23785389</v>
      </c>
      <c r="D303" s="288">
        <f t="shared" si="17"/>
        <v>-2562</v>
      </c>
      <c r="E303" s="1260" t="s">
        <v>2</v>
      </c>
      <c r="F303" s="350">
        <f>F304+F308+F309+F311+F313</f>
        <v>167666040</v>
      </c>
      <c r="G303" s="351">
        <f>G304+G308+G309+G311+G313</f>
        <v>2562</v>
      </c>
      <c r="H303" s="175"/>
    </row>
    <row r="304" spans="1:8" s="81" customFormat="1">
      <c r="A304" s="79"/>
      <c r="B304" s="1260" t="s">
        <v>17</v>
      </c>
      <c r="C304" s="350">
        <v>23785389</v>
      </c>
      <c r="D304" s="288">
        <f>-2562</f>
        <v>-2562</v>
      </c>
      <c r="E304" s="1260" t="s">
        <v>12</v>
      </c>
      <c r="F304" s="350">
        <f>F305+F307</f>
        <v>167231575</v>
      </c>
      <c r="G304" s="351">
        <f>G305+G307</f>
        <v>2562</v>
      </c>
      <c r="H304" s="175"/>
    </row>
    <row r="305" spans="1:8" s="81" customFormat="1">
      <c r="A305" s="79"/>
      <c r="B305" s="1260"/>
      <c r="C305" s="350"/>
      <c r="D305" s="447"/>
      <c r="E305" s="1260" t="s">
        <v>38</v>
      </c>
      <c r="F305" s="350">
        <v>109717387</v>
      </c>
      <c r="G305" s="351"/>
      <c r="H305" s="175"/>
    </row>
    <row r="306" spans="1:8" s="81" customFormat="1">
      <c r="A306" s="79"/>
      <c r="B306" s="1260"/>
      <c r="C306" s="350"/>
      <c r="D306" s="289">
        <f t="shared" ref="D306:D311" si="18">D307</f>
        <v>0</v>
      </c>
      <c r="E306" s="1260" t="s">
        <v>36</v>
      </c>
      <c r="F306" s="350">
        <v>85484735</v>
      </c>
      <c r="G306" s="351"/>
      <c r="H306" s="175"/>
    </row>
    <row r="307" spans="1:8" s="81" customFormat="1">
      <c r="A307" s="79"/>
      <c r="B307" s="1260"/>
      <c r="C307" s="350"/>
      <c r="D307" s="288">
        <f t="shared" si="18"/>
        <v>0</v>
      </c>
      <c r="E307" s="1260" t="s">
        <v>15</v>
      </c>
      <c r="F307" s="350">
        <v>57514188</v>
      </c>
      <c r="G307" s="351">
        <f>2562</f>
        <v>2562</v>
      </c>
      <c r="H307" s="175"/>
    </row>
    <row r="308" spans="1:8" s="81" customFormat="1">
      <c r="A308" s="79"/>
      <c r="B308" s="1260"/>
      <c r="C308" s="350"/>
      <c r="D308" s="288">
        <f t="shared" si="18"/>
        <v>0</v>
      </c>
      <c r="E308" s="1260" t="s">
        <v>330</v>
      </c>
      <c r="F308" s="350">
        <v>107299</v>
      </c>
      <c r="G308" s="351"/>
      <c r="H308" s="175"/>
    </row>
    <row r="309" spans="1:8" s="81" customFormat="1">
      <c r="A309" s="79"/>
      <c r="B309" s="1260"/>
      <c r="C309" s="350"/>
      <c r="D309" s="289">
        <f t="shared" si="18"/>
        <v>0</v>
      </c>
      <c r="E309" s="1260" t="s">
        <v>16</v>
      </c>
      <c r="F309" s="350">
        <f>F310</f>
        <v>75240</v>
      </c>
      <c r="G309" s="351">
        <f>G310</f>
        <v>0</v>
      </c>
      <c r="H309" s="175"/>
    </row>
    <row r="310" spans="1:8" s="81" customFormat="1">
      <c r="A310" s="79"/>
      <c r="B310" s="1260"/>
      <c r="C310" s="350"/>
      <c r="D310" s="288">
        <f t="shared" si="18"/>
        <v>0</v>
      </c>
      <c r="E310" s="1260" t="s">
        <v>162</v>
      </c>
      <c r="F310" s="350">
        <v>75240</v>
      </c>
      <c r="G310" s="351"/>
      <c r="H310" s="175"/>
    </row>
    <row r="311" spans="1:8" s="81" customFormat="1" ht="14.25" customHeight="1">
      <c r="A311" s="79"/>
      <c r="B311" s="1260"/>
      <c r="C311" s="350"/>
      <c r="D311" s="288">
        <f t="shared" si="18"/>
        <v>0</v>
      </c>
      <c r="E311" s="1260" t="s">
        <v>54</v>
      </c>
      <c r="F311" s="350">
        <f>F312</f>
        <v>56386</v>
      </c>
      <c r="G311" s="351">
        <f>G312</f>
        <v>0</v>
      </c>
      <c r="H311" s="175"/>
    </row>
    <row r="312" spans="1:8" s="81" customFormat="1">
      <c r="A312" s="79"/>
      <c r="B312" s="1260"/>
      <c r="C312" s="350"/>
      <c r="D312" s="288"/>
      <c r="E312" s="1260" t="s">
        <v>39</v>
      </c>
      <c r="F312" s="350">
        <v>56386</v>
      </c>
      <c r="G312" s="351"/>
      <c r="H312" s="175"/>
    </row>
    <row r="313" spans="1:8" s="81" customFormat="1">
      <c r="A313" s="79"/>
      <c r="B313" s="1260"/>
      <c r="C313" s="350"/>
      <c r="D313" s="288"/>
      <c r="E313" s="1260" t="s">
        <v>19</v>
      </c>
      <c r="F313" s="350">
        <f>F314</f>
        <v>195540</v>
      </c>
      <c r="G313" s="351">
        <f>G314</f>
        <v>0</v>
      </c>
      <c r="H313" s="175"/>
    </row>
    <row r="314" spans="1:8" s="81" customFormat="1" ht="27" customHeight="1">
      <c r="A314" s="79"/>
      <c r="B314" s="1260"/>
      <c r="C314" s="350"/>
      <c r="D314" s="288"/>
      <c r="E314" s="1260" t="s">
        <v>56</v>
      </c>
      <c r="F314" s="350">
        <f>F315</f>
        <v>195540</v>
      </c>
      <c r="G314" s="351">
        <f>G315</f>
        <v>0</v>
      </c>
      <c r="H314" s="175"/>
    </row>
    <row r="315" spans="1:8" s="81" customFormat="1" ht="25.5" customHeight="1">
      <c r="A315" s="79"/>
      <c r="B315" s="1260"/>
      <c r="C315" s="350"/>
      <c r="D315" s="288"/>
      <c r="E315" s="1260" t="s">
        <v>58</v>
      </c>
      <c r="F315" s="350">
        <v>195540</v>
      </c>
      <c r="G315" s="351"/>
      <c r="H315" s="175"/>
    </row>
    <row r="316" spans="1:8" s="81" customFormat="1">
      <c r="A316" s="79"/>
      <c r="B316" s="1260"/>
      <c r="C316" s="350"/>
      <c r="D316" s="288"/>
      <c r="E316" s="1260" t="s">
        <v>3</v>
      </c>
      <c r="F316" s="350">
        <f>F317</f>
        <v>6437383</v>
      </c>
      <c r="G316" s="351">
        <f>G317</f>
        <v>0</v>
      </c>
      <c r="H316" s="175"/>
    </row>
    <row r="317" spans="1:8" s="81" customFormat="1" ht="13.8" thickBot="1">
      <c r="A317" s="79"/>
      <c r="B317" s="1260"/>
      <c r="C317" s="350"/>
      <c r="D317" s="288"/>
      <c r="E317" s="1260" t="s">
        <v>20</v>
      </c>
      <c r="F317" s="350">
        <v>6437383</v>
      </c>
      <c r="G317" s="351"/>
      <c r="H317" s="175"/>
    </row>
    <row r="318" spans="1:8" s="81" customFormat="1" ht="58.5" customHeight="1" thickBot="1">
      <c r="A318" s="79"/>
      <c r="B318" s="3643" t="s">
        <v>408</v>
      </c>
      <c r="C318" s="3644"/>
      <c r="D318" s="3644"/>
      <c r="E318" s="3644"/>
      <c r="F318" s="3644"/>
      <c r="G318" s="3645"/>
      <c r="H318" s="175"/>
    </row>
    <row r="319" spans="1:8" s="81" customFormat="1">
      <c r="A319" s="79"/>
      <c r="B319" s="1258"/>
      <c r="C319" s="1258"/>
      <c r="D319" s="1258"/>
      <c r="E319" s="1258"/>
      <c r="F319" s="1258"/>
      <c r="G319" s="1258"/>
      <c r="H319" s="175"/>
    </row>
    <row r="320" spans="1:8" s="81" customFormat="1">
      <c r="A320" s="79"/>
      <c r="B320" s="206" t="s">
        <v>113</v>
      </c>
      <c r="C320" s="218"/>
      <c r="D320" s="218"/>
      <c r="E320" s="219"/>
      <c r="F320" s="218"/>
      <c r="G320" s="218"/>
      <c r="H320" s="175"/>
    </row>
    <row r="321" spans="1:8" s="81" customFormat="1" ht="13.8" thickBot="1">
      <c r="A321" s="79"/>
      <c r="B321" s="206"/>
      <c r="C321" s="218"/>
      <c r="D321" s="218"/>
      <c r="E321" s="219"/>
      <c r="F321" s="218"/>
      <c r="G321" s="218"/>
      <c r="H321" s="175"/>
    </row>
    <row r="322" spans="1:8" s="81" customFormat="1" ht="13.8">
      <c r="A322" s="2893">
        <f>A264+1</f>
        <v>35</v>
      </c>
      <c r="B322" s="1228" t="s">
        <v>29</v>
      </c>
      <c r="C322" s="110"/>
      <c r="D322" s="111"/>
      <c r="E322" s="1228" t="s">
        <v>53</v>
      </c>
      <c r="F322" s="110"/>
      <c r="G322" s="111"/>
      <c r="H322" s="175" t="s">
        <v>34</v>
      </c>
    </row>
    <row r="323" spans="1:8" s="81" customFormat="1">
      <c r="A323" s="79"/>
      <c r="B323" s="1229" t="s">
        <v>22</v>
      </c>
      <c r="C323" s="1230"/>
      <c r="D323" s="1231"/>
      <c r="E323" s="1229" t="s">
        <v>22</v>
      </c>
      <c r="F323" s="1230"/>
      <c r="G323" s="1231"/>
      <c r="H323" s="175"/>
    </row>
    <row r="324" spans="1:8" s="81" customFormat="1">
      <c r="A324" s="79"/>
      <c r="B324" s="1232" t="s">
        <v>174</v>
      </c>
      <c r="C324" s="1233"/>
      <c r="D324" s="1234"/>
      <c r="E324" s="1232" t="s">
        <v>409</v>
      </c>
      <c r="F324" s="1233"/>
      <c r="G324" s="1234"/>
      <c r="H324" s="175"/>
    </row>
    <row r="325" spans="1:8" s="81" customFormat="1">
      <c r="A325" s="79"/>
      <c r="B325" s="1235" t="s">
        <v>4</v>
      </c>
      <c r="C325" s="1236">
        <f>C326</f>
        <v>5787995</v>
      </c>
      <c r="D325" s="1237">
        <f>D327</f>
        <v>-1500</v>
      </c>
      <c r="E325" s="1235" t="s">
        <v>4</v>
      </c>
      <c r="F325" s="1236">
        <f>F326+F327</f>
        <v>853566</v>
      </c>
      <c r="G325" s="1237">
        <f>G327</f>
        <v>1500</v>
      </c>
      <c r="H325" s="175"/>
    </row>
    <row r="326" spans="1:8" s="81" customFormat="1" ht="26.4">
      <c r="A326" s="79"/>
      <c r="B326" s="1238" t="s">
        <v>10</v>
      </c>
      <c r="C326" s="1239">
        <f>C327</f>
        <v>5787995</v>
      </c>
      <c r="D326" s="104">
        <f>D327</f>
        <v>-1500</v>
      </c>
      <c r="E326" s="1238" t="s">
        <v>37</v>
      </c>
      <c r="F326" s="1240">
        <v>644752</v>
      </c>
      <c r="G326" s="1237"/>
      <c r="H326" s="175"/>
    </row>
    <row r="327" spans="1:8" s="81" customFormat="1">
      <c r="A327" s="79"/>
      <c r="B327" s="1241" t="s">
        <v>11</v>
      </c>
      <c r="C327" s="101">
        <v>5787995</v>
      </c>
      <c r="D327" s="1242">
        <f>-1500</f>
        <v>-1500</v>
      </c>
      <c r="E327" s="1238" t="s">
        <v>10</v>
      </c>
      <c r="F327" s="1239">
        <f>F328</f>
        <v>208814</v>
      </c>
      <c r="G327" s="1242">
        <f>G328</f>
        <v>1500</v>
      </c>
      <c r="H327" s="175"/>
    </row>
    <row r="328" spans="1:8" s="81" customFormat="1">
      <c r="A328" s="79"/>
      <c r="B328" s="1235" t="s">
        <v>1</v>
      </c>
      <c r="C328" s="103">
        <f t="shared" ref="C328:D330" si="19">C329</f>
        <v>5787995</v>
      </c>
      <c r="D328" s="1243">
        <f t="shared" si="19"/>
        <v>-1500</v>
      </c>
      <c r="E328" s="1241" t="s">
        <v>11</v>
      </c>
      <c r="F328" s="101">
        <v>208814</v>
      </c>
      <c r="G328" s="1244">
        <v>1500</v>
      </c>
      <c r="H328" s="175"/>
    </row>
    <row r="329" spans="1:8" s="81" customFormat="1">
      <c r="A329" s="79"/>
      <c r="B329" s="1241" t="s">
        <v>2</v>
      </c>
      <c r="C329" s="1239">
        <f t="shared" si="19"/>
        <v>5787995</v>
      </c>
      <c r="D329" s="104">
        <f t="shared" si="19"/>
        <v>-1500</v>
      </c>
      <c r="E329" s="1235" t="s">
        <v>1</v>
      </c>
      <c r="F329" s="103">
        <f>F330+F335</f>
        <v>853566</v>
      </c>
      <c r="G329" s="1237">
        <f>G330+G335</f>
        <v>1500</v>
      </c>
      <c r="H329" s="175"/>
    </row>
    <row r="330" spans="1:8" s="81" customFormat="1">
      <c r="A330" s="79"/>
      <c r="B330" s="4" t="s">
        <v>16</v>
      </c>
      <c r="C330" s="1240">
        <f t="shared" si="19"/>
        <v>5787995</v>
      </c>
      <c r="D330" s="1242">
        <f t="shared" si="19"/>
        <v>-1500</v>
      </c>
      <c r="E330" s="90" t="s">
        <v>2</v>
      </c>
      <c r="F330" s="1240">
        <f>F331</f>
        <v>843566</v>
      </c>
      <c r="G330" s="1242">
        <f>G331</f>
        <v>1500</v>
      </c>
      <c r="H330" s="175"/>
    </row>
    <row r="331" spans="1:8" s="81" customFormat="1">
      <c r="A331" s="79"/>
      <c r="B331" s="4" t="s">
        <v>17</v>
      </c>
      <c r="C331" s="1240">
        <v>5787995</v>
      </c>
      <c r="D331" s="1242">
        <f>-1500</f>
        <v>-1500</v>
      </c>
      <c r="E331" s="90" t="s">
        <v>12</v>
      </c>
      <c r="F331" s="105">
        <f>F332+F334</f>
        <v>843566</v>
      </c>
      <c r="G331" s="104">
        <f>G332+G334</f>
        <v>1500</v>
      </c>
      <c r="H331" s="175"/>
    </row>
    <row r="332" spans="1:8" s="81" customFormat="1">
      <c r="A332" s="79"/>
      <c r="B332" s="1245"/>
      <c r="C332" s="1246"/>
      <c r="D332" s="1247"/>
      <c r="E332" s="90" t="s">
        <v>38</v>
      </c>
      <c r="F332" s="105">
        <v>303394</v>
      </c>
      <c r="G332" s="1244">
        <v>1500</v>
      </c>
      <c r="H332" s="175"/>
    </row>
    <row r="333" spans="1:8" s="81" customFormat="1">
      <c r="A333" s="79"/>
      <c r="B333" s="1245"/>
      <c r="C333" s="1246"/>
      <c r="D333" s="1247"/>
      <c r="E333" s="90" t="s">
        <v>36</v>
      </c>
      <c r="F333" s="105">
        <v>241386</v>
      </c>
      <c r="G333" s="104">
        <v>1209</v>
      </c>
      <c r="H333" s="175"/>
    </row>
    <row r="334" spans="1:8" s="81" customFormat="1">
      <c r="A334" s="79"/>
      <c r="B334" s="1245"/>
      <c r="C334" s="1246"/>
      <c r="D334" s="1247"/>
      <c r="E334" s="90" t="s">
        <v>15</v>
      </c>
      <c r="F334" s="105">
        <v>540172</v>
      </c>
      <c r="G334" s="104"/>
      <c r="H334" s="175"/>
    </row>
    <row r="335" spans="1:8" s="81" customFormat="1">
      <c r="A335" s="79"/>
      <c r="B335" s="1245"/>
      <c r="C335" s="1246"/>
      <c r="D335" s="1247"/>
      <c r="E335" s="90" t="s">
        <v>3</v>
      </c>
      <c r="F335" s="105">
        <f>F336</f>
        <v>10000</v>
      </c>
      <c r="G335" s="104">
        <f>G336</f>
        <v>0</v>
      </c>
      <c r="H335" s="175"/>
    </row>
    <row r="336" spans="1:8" s="81" customFormat="1">
      <c r="A336" s="79"/>
      <c r="B336" s="1245"/>
      <c r="C336" s="1246"/>
      <c r="D336" s="1247"/>
      <c r="E336" s="90" t="s">
        <v>20</v>
      </c>
      <c r="F336" s="1240">
        <v>10000</v>
      </c>
      <c r="G336" s="104"/>
      <c r="H336" s="175"/>
    </row>
    <row r="337" spans="1:8" s="81" customFormat="1">
      <c r="A337" s="79"/>
      <c r="B337" s="1248" t="s">
        <v>59</v>
      </c>
      <c r="C337" s="1249"/>
      <c r="D337" s="1250"/>
      <c r="E337" s="1248" t="s">
        <v>59</v>
      </c>
      <c r="F337" s="1249"/>
      <c r="G337" s="1250"/>
      <c r="H337" s="175"/>
    </row>
    <row r="338" spans="1:8" s="81" customFormat="1">
      <c r="A338" s="79"/>
      <c r="B338" s="1251" t="s">
        <v>103</v>
      </c>
      <c r="C338" s="105"/>
      <c r="D338" s="104"/>
      <c r="E338" s="1251" t="s">
        <v>103</v>
      </c>
      <c r="F338" s="105"/>
      <c r="G338" s="104"/>
      <c r="H338" s="175"/>
    </row>
    <row r="339" spans="1:8" s="81" customFormat="1">
      <c r="A339" s="79"/>
      <c r="B339" s="1251" t="s">
        <v>129</v>
      </c>
      <c r="C339" s="105"/>
      <c r="D339" s="104"/>
      <c r="E339" s="1251" t="s">
        <v>129</v>
      </c>
      <c r="F339" s="103"/>
      <c r="G339" s="1237"/>
      <c r="H339" s="175"/>
    </row>
    <row r="340" spans="1:8" s="81" customFormat="1">
      <c r="A340" s="79"/>
      <c r="B340" s="1245" t="s">
        <v>118</v>
      </c>
      <c r="C340" s="1246"/>
      <c r="D340" s="1247"/>
      <c r="E340" s="1245" t="s">
        <v>118</v>
      </c>
      <c r="F340" s="101"/>
      <c r="G340" s="1242"/>
      <c r="H340" s="175"/>
    </row>
    <row r="341" spans="1:8" s="81" customFormat="1">
      <c r="A341" s="79"/>
      <c r="B341" s="1245" t="s">
        <v>4</v>
      </c>
      <c r="C341" s="103">
        <f>C342</f>
        <v>5787995</v>
      </c>
      <c r="D341" s="1237">
        <f>D342</f>
        <v>-1500</v>
      </c>
      <c r="E341" s="1245" t="s">
        <v>4</v>
      </c>
      <c r="F341" s="101"/>
      <c r="G341" s="1243">
        <f t="shared" ref="G341:G346" si="20">G342</f>
        <v>1500</v>
      </c>
      <c r="H341" s="175"/>
    </row>
    <row r="342" spans="1:8" s="81" customFormat="1">
      <c r="A342" s="79"/>
      <c r="B342" s="1252" t="s">
        <v>10</v>
      </c>
      <c r="C342" s="101">
        <f>C343</f>
        <v>5787995</v>
      </c>
      <c r="D342" s="1242">
        <f>D343</f>
        <v>-1500</v>
      </c>
      <c r="E342" s="1252" t="s">
        <v>10</v>
      </c>
      <c r="F342" s="103">
        <f>F343</f>
        <v>0</v>
      </c>
      <c r="G342" s="1242">
        <f t="shared" si="20"/>
        <v>1500</v>
      </c>
      <c r="H342" s="175"/>
    </row>
    <row r="343" spans="1:8" s="81" customFormat="1">
      <c r="A343" s="79"/>
      <c r="B343" s="1253" t="s">
        <v>11</v>
      </c>
      <c r="C343" s="101">
        <v>5787995</v>
      </c>
      <c r="D343" s="1244">
        <f>-1500</f>
        <v>-1500</v>
      </c>
      <c r="E343" s="1238" t="s">
        <v>11</v>
      </c>
      <c r="F343" s="1240">
        <f>F344</f>
        <v>0</v>
      </c>
      <c r="G343" s="1242">
        <f t="shared" si="20"/>
        <v>1500</v>
      </c>
      <c r="H343" s="175"/>
    </row>
    <row r="344" spans="1:8" s="81" customFormat="1">
      <c r="A344" s="79"/>
      <c r="B344" s="1245" t="s">
        <v>1</v>
      </c>
      <c r="C344" s="103">
        <f t="shared" ref="C344:D346" si="21">C345</f>
        <v>5787995</v>
      </c>
      <c r="D344" s="1237">
        <f t="shared" si="21"/>
        <v>-1500</v>
      </c>
      <c r="E344" s="1245" t="s">
        <v>1</v>
      </c>
      <c r="F344" s="105">
        <f>F345+F347</f>
        <v>0</v>
      </c>
      <c r="G344" s="1237">
        <f t="shared" si="20"/>
        <v>1500</v>
      </c>
      <c r="H344" s="175"/>
    </row>
    <row r="345" spans="1:8" s="81" customFormat="1">
      <c r="A345" s="79"/>
      <c r="B345" s="1253" t="s">
        <v>2</v>
      </c>
      <c r="C345" s="101">
        <f t="shared" si="21"/>
        <v>5787995</v>
      </c>
      <c r="D345" s="1242">
        <f t="shared" si="21"/>
        <v>-1500</v>
      </c>
      <c r="E345" s="90" t="s">
        <v>2</v>
      </c>
      <c r="F345" s="1240"/>
      <c r="G345" s="1242">
        <f t="shared" si="20"/>
        <v>1500</v>
      </c>
      <c r="H345" s="175"/>
    </row>
    <row r="346" spans="1:8" s="81" customFormat="1">
      <c r="A346" s="79"/>
      <c r="B346" s="1254" t="s">
        <v>16</v>
      </c>
      <c r="C346" s="105">
        <f t="shared" si="21"/>
        <v>5787995</v>
      </c>
      <c r="D346" s="104">
        <f t="shared" si="21"/>
        <v>-1500</v>
      </c>
      <c r="E346" s="90" t="s">
        <v>12</v>
      </c>
      <c r="F346" s="105"/>
      <c r="G346" s="104">
        <f t="shared" si="20"/>
        <v>1500</v>
      </c>
      <c r="H346" s="175"/>
    </row>
    <row r="347" spans="1:8" s="81" customFormat="1">
      <c r="A347" s="79"/>
      <c r="B347" s="1254" t="s">
        <v>17</v>
      </c>
      <c r="C347" s="101">
        <v>5787995</v>
      </c>
      <c r="D347" s="1244">
        <f>-1500</f>
        <v>-1500</v>
      </c>
      <c r="E347" s="90" t="s">
        <v>38</v>
      </c>
      <c r="F347" s="1240"/>
      <c r="G347" s="1244">
        <v>1500</v>
      </c>
      <c r="H347" s="175"/>
    </row>
    <row r="348" spans="1:8" s="81" customFormat="1" ht="13.8" thickBot="1">
      <c r="A348" s="79"/>
      <c r="B348" s="1245"/>
      <c r="C348" s="1246"/>
      <c r="D348" s="1247"/>
      <c r="E348" s="90" t="s">
        <v>36</v>
      </c>
      <c r="F348" s="105"/>
      <c r="G348" s="104">
        <v>1209</v>
      </c>
      <c r="H348" s="175"/>
    </row>
    <row r="349" spans="1:8" s="81" customFormat="1" ht="39.75" customHeight="1" thickBot="1">
      <c r="A349" s="79"/>
      <c r="B349" s="3643" t="s">
        <v>404</v>
      </c>
      <c r="C349" s="3644"/>
      <c r="D349" s="3644"/>
      <c r="E349" s="3644"/>
      <c r="F349" s="3644"/>
      <c r="G349" s="3645"/>
      <c r="H349" s="175"/>
    </row>
    <row r="350" spans="1:8" s="81" customFormat="1">
      <c r="A350" s="79"/>
      <c r="B350" s="1258"/>
      <c r="C350" s="1257"/>
      <c r="D350" s="1257"/>
      <c r="E350" s="1258"/>
      <c r="F350" s="1258"/>
      <c r="G350" s="1258"/>
      <c r="H350" s="175"/>
    </row>
    <row r="351" spans="1:8" s="81" customFormat="1">
      <c r="A351" s="79"/>
      <c r="B351" s="206" t="s">
        <v>115</v>
      </c>
      <c r="C351" s="1258"/>
      <c r="D351" s="1258"/>
      <c r="E351" s="1258"/>
      <c r="F351" s="1258"/>
      <c r="G351" s="1258"/>
      <c r="H351" s="175"/>
    </row>
    <row r="352" spans="1:8" s="81" customFormat="1" ht="13.8" thickBot="1">
      <c r="A352" s="79"/>
      <c r="B352" s="206"/>
      <c r="C352" s="1258"/>
      <c r="D352" s="1258"/>
      <c r="E352" s="1258"/>
      <c r="F352" s="1258"/>
      <c r="G352" s="1258"/>
      <c r="H352" s="175"/>
    </row>
    <row r="353" spans="1:8" s="81" customFormat="1" ht="13.8">
      <c r="A353" s="79">
        <f>A294+1</f>
        <v>35</v>
      </c>
      <c r="B353" s="436" t="s">
        <v>399</v>
      </c>
      <c r="C353" s="364"/>
      <c r="D353" s="365"/>
      <c r="E353" s="436" t="s">
        <v>53</v>
      </c>
      <c r="F353" s="364"/>
      <c r="G353" s="365"/>
      <c r="H353" s="175" t="s">
        <v>34</v>
      </c>
    </row>
    <row r="354" spans="1:8" s="81" customFormat="1">
      <c r="A354" s="79"/>
      <c r="B354" s="280" t="s">
        <v>116</v>
      </c>
      <c r="C354" s="443"/>
      <c r="D354" s="412"/>
      <c r="E354" s="280" t="s">
        <v>116</v>
      </c>
      <c r="F354" s="443"/>
      <c r="G354" s="412"/>
      <c r="H354" s="175"/>
    </row>
    <row r="355" spans="1:8" s="81" customFormat="1">
      <c r="A355" s="79"/>
      <c r="B355" s="345" t="s">
        <v>117</v>
      </c>
      <c r="C355" s="444"/>
      <c r="D355" s="445"/>
      <c r="E355" s="345" t="s">
        <v>117</v>
      </c>
      <c r="F355" s="444"/>
      <c r="G355" s="445"/>
      <c r="H355" s="175"/>
    </row>
    <row r="356" spans="1:8" s="81" customFormat="1">
      <c r="A356" s="79"/>
      <c r="B356" s="281" t="s">
        <v>118</v>
      </c>
      <c r="C356" s="446"/>
      <c r="D356" s="447"/>
      <c r="E356" s="281" t="s">
        <v>118</v>
      </c>
      <c r="F356" s="446"/>
      <c r="G356" s="447"/>
      <c r="H356" s="175"/>
    </row>
    <row r="357" spans="1:8" s="81" customFormat="1">
      <c r="A357" s="79"/>
      <c r="B357" s="527" t="s">
        <v>4</v>
      </c>
      <c r="C357" s="348">
        <f>C358</f>
        <v>23785389</v>
      </c>
      <c r="D357" s="289">
        <f t="shared" ref="D357:D362" si="22">D358</f>
        <v>-1500</v>
      </c>
      <c r="E357" s="527" t="s">
        <v>4</v>
      </c>
      <c r="F357" s="348">
        <f>F358+F359</f>
        <v>174103423</v>
      </c>
      <c r="G357" s="349">
        <f>G358+G359</f>
        <v>1500</v>
      </c>
      <c r="H357" s="175"/>
    </row>
    <row r="358" spans="1:8" s="81" customFormat="1" ht="26.4">
      <c r="A358" s="79"/>
      <c r="B358" s="1260" t="s">
        <v>10</v>
      </c>
      <c r="C358" s="350">
        <f>C359</f>
        <v>23785389</v>
      </c>
      <c r="D358" s="288">
        <f t="shared" si="22"/>
        <v>-1500</v>
      </c>
      <c r="E358" s="1260" t="s">
        <v>37</v>
      </c>
      <c r="F358" s="350">
        <v>7625425</v>
      </c>
      <c r="G358" s="351"/>
      <c r="H358" s="175"/>
    </row>
    <row r="359" spans="1:8" s="81" customFormat="1">
      <c r="A359" s="79"/>
      <c r="B359" s="1260" t="s">
        <v>11</v>
      </c>
      <c r="C359" s="350">
        <v>23785389</v>
      </c>
      <c r="D359" s="288">
        <f>-1500</f>
        <v>-1500</v>
      </c>
      <c r="E359" s="1260" t="s">
        <v>10</v>
      </c>
      <c r="F359" s="350">
        <f>F360</f>
        <v>166477998</v>
      </c>
      <c r="G359" s="351">
        <f>G360</f>
        <v>1500</v>
      </c>
      <c r="H359" s="175"/>
    </row>
    <row r="360" spans="1:8" s="81" customFormat="1">
      <c r="A360" s="79"/>
      <c r="B360" s="527" t="s">
        <v>28</v>
      </c>
      <c r="C360" s="348">
        <f>C361</f>
        <v>23785389</v>
      </c>
      <c r="D360" s="289">
        <f t="shared" si="22"/>
        <v>-1500</v>
      </c>
      <c r="E360" s="1260" t="s">
        <v>11</v>
      </c>
      <c r="F360" s="350">
        <v>166477998</v>
      </c>
      <c r="G360" s="351">
        <f>1500</f>
        <v>1500</v>
      </c>
      <c r="H360" s="175"/>
    </row>
    <row r="361" spans="1:8" s="81" customFormat="1">
      <c r="A361" s="79"/>
      <c r="B361" s="1260" t="s">
        <v>2</v>
      </c>
      <c r="C361" s="350">
        <f>C362</f>
        <v>23785389</v>
      </c>
      <c r="D361" s="288">
        <f t="shared" si="22"/>
        <v>-1500</v>
      </c>
      <c r="E361" s="527" t="s">
        <v>28</v>
      </c>
      <c r="F361" s="348">
        <f>F362+F375</f>
        <v>174103423</v>
      </c>
      <c r="G361" s="349">
        <f>G362+G375</f>
        <v>1500</v>
      </c>
      <c r="H361" s="175"/>
    </row>
    <row r="362" spans="1:8" s="81" customFormat="1">
      <c r="A362" s="79"/>
      <c r="B362" s="1260" t="s">
        <v>16</v>
      </c>
      <c r="C362" s="350">
        <f>C363</f>
        <v>23785389</v>
      </c>
      <c r="D362" s="288">
        <f t="shared" si="22"/>
        <v>-1500</v>
      </c>
      <c r="E362" s="1260" t="s">
        <v>2</v>
      </c>
      <c r="F362" s="350">
        <f>F363+F367+F368+F370+F372</f>
        <v>167666040</v>
      </c>
      <c r="G362" s="351">
        <f>G363+G367+G368+G370+G372</f>
        <v>1500</v>
      </c>
      <c r="H362" s="175"/>
    </row>
    <row r="363" spans="1:8" s="81" customFormat="1">
      <c r="A363" s="79"/>
      <c r="B363" s="1260" t="s">
        <v>17</v>
      </c>
      <c r="C363" s="350">
        <v>23785389</v>
      </c>
      <c r="D363" s="288">
        <f>-1500</f>
        <v>-1500</v>
      </c>
      <c r="E363" s="1260" t="s">
        <v>12</v>
      </c>
      <c r="F363" s="350">
        <f>F364+F366</f>
        <v>167231575</v>
      </c>
      <c r="G363" s="351">
        <f>G364+G366</f>
        <v>1500</v>
      </c>
      <c r="H363" s="175"/>
    </row>
    <row r="364" spans="1:8" s="81" customFormat="1">
      <c r="A364" s="79"/>
      <c r="B364" s="1260"/>
      <c r="C364" s="350"/>
      <c r="D364" s="447"/>
      <c r="E364" s="1260" t="s">
        <v>38</v>
      </c>
      <c r="F364" s="350">
        <v>109717387</v>
      </c>
      <c r="G364" s="1244">
        <v>1500</v>
      </c>
      <c r="H364" s="175"/>
    </row>
    <row r="365" spans="1:8" s="81" customFormat="1">
      <c r="A365" s="79"/>
      <c r="B365" s="1260"/>
      <c r="C365" s="350"/>
      <c r="D365" s="289">
        <f t="shared" ref="D365:D370" si="23">D366</f>
        <v>0</v>
      </c>
      <c r="E365" s="1260" t="s">
        <v>36</v>
      </c>
      <c r="F365" s="350">
        <v>85484735</v>
      </c>
      <c r="G365" s="104">
        <v>1209</v>
      </c>
      <c r="H365" s="175"/>
    </row>
    <row r="366" spans="1:8" s="81" customFormat="1">
      <c r="A366" s="79"/>
      <c r="B366" s="1260"/>
      <c r="C366" s="350"/>
      <c r="D366" s="288">
        <f t="shared" si="23"/>
        <v>0</v>
      </c>
      <c r="E366" s="1260" t="s">
        <v>15</v>
      </c>
      <c r="F366" s="350">
        <v>57514188</v>
      </c>
      <c r="G366" s="351"/>
      <c r="H366" s="175"/>
    </row>
    <row r="367" spans="1:8" s="81" customFormat="1">
      <c r="A367" s="79"/>
      <c r="B367" s="1260"/>
      <c r="C367" s="350"/>
      <c r="D367" s="288">
        <f t="shared" si="23"/>
        <v>0</v>
      </c>
      <c r="E367" s="1260" t="s">
        <v>330</v>
      </c>
      <c r="F367" s="350">
        <v>107299</v>
      </c>
      <c r="G367" s="351"/>
      <c r="H367" s="175"/>
    </row>
    <row r="368" spans="1:8" s="81" customFormat="1">
      <c r="A368" s="79"/>
      <c r="B368" s="1260"/>
      <c r="C368" s="350"/>
      <c r="D368" s="289">
        <f t="shared" si="23"/>
        <v>0</v>
      </c>
      <c r="E368" s="1260" t="s">
        <v>16</v>
      </c>
      <c r="F368" s="350">
        <f>F369</f>
        <v>75240</v>
      </c>
      <c r="G368" s="351">
        <f>G369</f>
        <v>0</v>
      </c>
      <c r="H368" s="175"/>
    </row>
    <row r="369" spans="1:8" s="81" customFormat="1">
      <c r="A369" s="79"/>
      <c r="B369" s="1260"/>
      <c r="C369" s="350"/>
      <c r="D369" s="288">
        <f t="shared" si="23"/>
        <v>0</v>
      </c>
      <c r="E369" s="1260" t="s">
        <v>162</v>
      </c>
      <c r="F369" s="350">
        <v>75240</v>
      </c>
      <c r="G369" s="351"/>
      <c r="H369" s="175"/>
    </row>
    <row r="370" spans="1:8" s="81" customFormat="1" ht="14.25" customHeight="1">
      <c r="A370" s="79"/>
      <c r="B370" s="1260"/>
      <c r="C370" s="350"/>
      <c r="D370" s="288">
        <f t="shared" si="23"/>
        <v>0</v>
      </c>
      <c r="E370" s="1260" t="s">
        <v>54</v>
      </c>
      <c r="F370" s="350">
        <f>F371</f>
        <v>56386</v>
      </c>
      <c r="G370" s="351">
        <f>G371</f>
        <v>0</v>
      </c>
      <c r="H370" s="175"/>
    </row>
    <row r="371" spans="1:8" s="81" customFormat="1">
      <c r="A371" s="79"/>
      <c r="B371" s="1260"/>
      <c r="C371" s="350"/>
      <c r="D371" s="288"/>
      <c r="E371" s="1260" t="s">
        <v>39</v>
      </c>
      <c r="F371" s="350">
        <v>56386</v>
      </c>
      <c r="G371" s="351"/>
      <c r="H371" s="175"/>
    </row>
    <row r="372" spans="1:8" s="81" customFormat="1">
      <c r="A372" s="79"/>
      <c r="B372" s="1260"/>
      <c r="C372" s="350"/>
      <c r="D372" s="288"/>
      <c r="E372" s="1260" t="s">
        <v>19</v>
      </c>
      <c r="F372" s="350">
        <f>F373</f>
        <v>195540</v>
      </c>
      <c r="G372" s="351">
        <f>G373</f>
        <v>0</v>
      </c>
      <c r="H372" s="175"/>
    </row>
    <row r="373" spans="1:8" s="81" customFormat="1" ht="27" customHeight="1">
      <c r="A373" s="79"/>
      <c r="B373" s="1260"/>
      <c r="C373" s="350"/>
      <c r="D373" s="288"/>
      <c r="E373" s="1260" t="s">
        <v>56</v>
      </c>
      <c r="F373" s="350">
        <f>F374</f>
        <v>195540</v>
      </c>
      <c r="G373" s="351">
        <f>G374</f>
        <v>0</v>
      </c>
      <c r="H373" s="175"/>
    </row>
    <row r="374" spans="1:8" s="81" customFormat="1" ht="25.5" customHeight="1">
      <c r="A374" s="79"/>
      <c r="B374" s="1260"/>
      <c r="C374" s="350"/>
      <c r="D374" s="288"/>
      <c r="E374" s="1260" t="s">
        <v>58</v>
      </c>
      <c r="F374" s="350">
        <v>195540</v>
      </c>
      <c r="G374" s="351"/>
      <c r="H374" s="175"/>
    </row>
    <row r="375" spans="1:8" s="81" customFormat="1">
      <c r="A375" s="79"/>
      <c r="B375" s="1260"/>
      <c r="C375" s="350"/>
      <c r="D375" s="288"/>
      <c r="E375" s="1260" t="s">
        <v>3</v>
      </c>
      <c r="F375" s="350">
        <f>F376</f>
        <v>6437383</v>
      </c>
      <c r="G375" s="351">
        <f>G376</f>
        <v>0</v>
      </c>
      <c r="H375" s="175"/>
    </row>
    <row r="376" spans="1:8" s="81" customFormat="1" ht="13.8" thickBot="1">
      <c r="A376" s="79"/>
      <c r="B376" s="1260"/>
      <c r="C376" s="350"/>
      <c r="D376" s="288"/>
      <c r="E376" s="1260" t="s">
        <v>20</v>
      </c>
      <c r="F376" s="350">
        <v>6437383</v>
      </c>
      <c r="G376" s="351"/>
      <c r="H376" s="175"/>
    </row>
    <row r="377" spans="1:8" s="81" customFormat="1" ht="58.5" customHeight="1" thickBot="1">
      <c r="A377" s="79"/>
      <c r="B377" s="3643" t="s">
        <v>410</v>
      </c>
      <c r="C377" s="3644"/>
      <c r="D377" s="3644"/>
      <c r="E377" s="3644"/>
      <c r="F377" s="3644"/>
      <c r="G377" s="3645"/>
      <c r="H377" s="175"/>
    </row>
    <row r="378" spans="1:8" s="81" customFormat="1">
      <c r="A378" s="79"/>
      <c r="B378" s="1258"/>
      <c r="C378" s="1258"/>
      <c r="D378" s="1258"/>
      <c r="E378" s="1258"/>
      <c r="F378" s="1258"/>
      <c r="G378" s="1258"/>
      <c r="H378" s="175"/>
    </row>
    <row r="379" spans="1:8" s="81" customFormat="1">
      <c r="A379" s="79"/>
      <c r="B379" s="206" t="s">
        <v>113</v>
      </c>
      <c r="C379" s="218"/>
      <c r="D379" s="218"/>
      <c r="E379" s="219"/>
      <c r="F379" s="218"/>
      <c r="G379" s="218"/>
      <c r="H379" s="175"/>
    </row>
    <row r="380" spans="1:8" s="81" customFormat="1" ht="13.8" thickBot="1">
      <c r="A380" s="79"/>
      <c r="B380" s="206"/>
      <c r="C380" s="218"/>
      <c r="D380" s="218"/>
      <c r="E380" s="219"/>
      <c r="F380" s="218"/>
      <c r="G380" s="218"/>
      <c r="H380" s="175"/>
    </row>
    <row r="381" spans="1:8" s="81" customFormat="1" ht="13.8">
      <c r="A381" s="2893">
        <f>A322+1</f>
        <v>36</v>
      </c>
      <c r="B381" s="1228" t="s">
        <v>53</v>
      </c>
      <c r="C381" s="110"/>
      <c r="D381" s="111"/>
      <c r="E381" s="1228" t="s">
        <v>53</v>
      </c>
      <c r="F381" s="110"/>
      <c r="G381" s="111"/>
      <c r="H381" s="175" t="s">
        <v>34</v>
      </c>
    </row>
    <row r="382" spans="1:8" s="81" customFormat="1">
      <c r="A382" s="79"/>
      <c r="B382" s="1229" t="s">
        <v>22</v>
      </c>
      <c r="C382" s="1230"/>
      <c r="D382" s="1231"/>
      <c r="E382" s="1229" t="s">
        <v>22</v>
      </c>
      <c r="F382" s="1261"/>
      <c r="G382" s="1262"/>
      <c r="H382" s="175"/>
    </row>
    <row r="383" spans="1:8" s="81" customFormat="1" ht="13.5" customHeight="1">
      <c r="A383" s="79"/>
      <c r="B383" s="1232" t="s">
        <v>411</v>
      </c>
      <c r="C383" s="1233"/>
      <c r="D383" s="1234"/>
      <c r="E383" s="1232" t="s">
        <v>96</v>
      </c>
      <c r="F383" s="1233"/>
      <c r="G383" s="1234"/>
      <c r="H383" s="175"/>
    </row>
    <row r="384" spans="1:8" s="81" customFormat="1" ht="13.5" customHeight="1">
      <c r="A384" s="79"/>
      <c r="B384" s="1235" t="s">
        <v>4</v>
      </c>
      <c r="C384" s="1236">
        <f>C385+C386</f>
        <v>13325057</v>
      </c>
      <c r="D384" s="103">
        <f>D385+D387</f>
        <v>-1179660</v>
      </c>
      <c r="E384" s="1235" t="s">
        <v>4</v>
      </c>
      <c r="F384" s="1236">
        <f>F385+F386</f>
        <v>73418519</v>
      </c>
      <c r="G384" s="1237">
        <f>G386</f>
        <v>1179660</v>
      </c>
      <c r="H384" s="175"/>
    </row>
    <row r="385" spans="1:8" s="81" customFormat="1" ht="13.5" customHeight="1">
      <c r="A385" s="79"/>
      <c r="B385" s="1238" t="s">
        <v>37</v>
      </c>
      <c r="C385" s="1240">
        <v>500000</v>
      </c>
      <c r="D385" s="1240"/>
      <c r="E385" s="1238" t="s">
        <v>37</v>
      </c>
      <c r="F385" s="1240">
        <v>1313095</v>
      </c>
      <c r="G385" s="1237"/>
      <c r="H385" s="175"/>
    </row>
    <row r="386" spans="1:8" s="81" customFormat="1" ht="13.5" customHeight="1">
      <c r="A386" s="79"/>
      <c r="B386" s="1238" t="s">
        <v>10</v>
      </c>
      <c r="C386" s="1239">
        <f>C387</f>
        <v>12825057</v>
      </c>
      <c r="D386" s="1264">
        <f>D387</f>
        <v>-1179660</v>
      </c>
      <c r="E386" s="1238" t="s">
        <v>10</v>
      </c>
      <c r="F386" s="1239">
        <f>F387</f>
        <v>72105424</v>
      </c>
      <c r="G386" s="1242">
        <f>G387</f>
        <v>1179660</v>
      </c>
      <c r="H386" s="175"/>
    </row>
    <row r="387" spans="1:8" s="81" customFormat="1" ht="13.5" customHeight="1">
      <c r="A387" s="79"/>
      <c r="B387" s="1241" t="s">
        <v>11</v>
      </c>
      <c r="C387" s="101">
        <v>12825057</v>
      </c>
      <c r="D387" s="1264">
        <f>-1179660</f>
        <v>-1179660</v>
      </c>
      <c r="E387" s="1241" t="s">
        <v>11</v>
      </c>
      <c r="F387" s="101">
        <v>72105424</v>
      </c>
      <c r="G387" s="1265">
        <f>1179660</f>
        <v>1179660</v>
      </c>
      <c r="H387" s="175"/>
    </row>
    <row r="388" spans="1:8" s="81" customFormat="1" ht="13.5" customHeight="1">
      <c r="A388" s="79"/>
      <c r="B388" s="1235" t="s">
        <v>1</v>
      </c>
      <c r="C388" s="103">
        <f>C389+C394</f>
        <v>13325057</v>
      </c>
      <c r="D388" s="103">
        <f>D389+D394</f>
        <v>-1179660</v>
      </c>
      <c r="E388" s="1235" t="s">
        <v>1</v>
      </c>
      <c r="F388" s="103">
        <f>F389+F399</f>
        <v>73418519</v>
      </c>
      <c r="G388" s="1237">
        <f>G389+G394+G399</f>
        <v>1179660</v>
      </c>
      <c r="H388" s="175"/>
    </row>
    <row r="389" spans="1:8" s="81" customFormat="1" ht="13.5" customHeight="1">
      <c r="A389" s="79"/>
      <c r="B389" s="90" t="s">
        <v>2</v>
      </c>
      <c r="C389" s="1240">
        <f>C390</f>
        <v>12888376</v>
      </c>
      <c r="D389" s="105">
        <f>D390</f>
        <v>-1117093</v>
      </c>
      <c r="E389" s="90" t="s">
        <v>2</v>
      </c>
      <c r="F389" s="1240">
        <f>F390+F394+F396</f>
        <v>72754223</v>
      </c>
      <c r="G389" s="1242">
        <f>G390</f>
        <v>1111567</v>
      </c>
      <c r="H389" s="175"/>
    </row>
    <row r="390" spans="1:8" s="81" customFormat="1" ht="13.5" customHeight="1">
      <c r="A390" s="79"/>
      <c r="B390" s="90" t="s">
        <v>12</v>
      </c>
      <c r="C390" s="105">
        <f>C391+C393</f>
        <v>12888376</v>
      </c>
      <c r="D390" s="1264">
        <f>D393</f>
        <v>-1117093</v>
      </c>
      <c r="E390" s="90" t="s">
        <v>12</v>
      </c>
      <c r="F390" s="105">
        <f>F391+F393</f>
        <v>72584252</v>
      </c>
      <c r="G390" s="104">
        <f>G391+G393</f>
        <v>1111567</v>
      </c>
      <c r="H390" s="175"/>
    </row>
    <row r="391" spans="1:8" s="81" customFormat="1" ht="13.5" customHeight="1">
      <c r="A391" s="79"/>
      <c r="B391" s="90" t="s">
        <v>38</v>
      </c>
      <c r="C391" s="1240">
        <v>768664</v>
      </c>
      <c r="D391" s="1240">
        <f>D392</f>
        <v>0</v>
      </c>
      <c r="E391" s="90" t="s">
        <v>38</v>
      </c>
      <c r="F391" s="1240">
        <v>56731781</v>
      </c>
      <c r="G391" s="104"/>
      <c r="H391" s="175"/>
    </row>
    <row r="392" spans="1:8" s="81" customFormat="1" ht="13.5" customHeight="1">
      <c r="A392" s="79"/>
      <c r="B392" s="90" t="s">
        <v>36</v>
      </c>
      <c r="C392" s="105">
        <v>610111</v>
      </c>
      <c r="D392" s="1266"/>
      <c r="E392" s="90" t="s">
        <v>36</v>
      </c>
      <c r="F392" s="105">
        <v>44100785</v>
      </c>
      <c r="G392" s="104"/>
      <c r="H392" s="175"/>
    </row>
    <row r="393" spans="1:8" s="81" customFormat="1" ht="13.5" customHeight="1">
      <c r="A393" s="79"/>
      <c r="B393" s="90" t="s">
        <v>15</v>
      </c>
      <c r="C393" s="1240">
        <v>12119712</v>
      </c>
      <c r="D393" s="1264">
        <f>-(1058130+58963)</f>
        <v>-1117093</v>
      </c>
      <c r="E393" s="90" t="s">
        <v>15</v>
      </c>
      <c r="F393" s="1240">
        <v>15852471</v>
      </c>
      <c r="G393" s="1265">
        <f>(1058130+58963)-5526</f>
        <v>1111567</v>
      </c>
      <c r="H393" s="175"/>
    </row>
    <row r="394" spans="1:8" s="81" customFormat="1" ht="13.5" customHeight="1">
      <c r="A394" s="79"/>
      <c r="B394" s="90" t="s">
        <v>3</v>
      </c>
      <c r="C394" s="1240">
        <f>C395</f>
        <v>436681</v>
      </c>
      <c r="D394" s="104">
        <f>D395</f>
        <v>-62567</v>
      </c>
      <c r="E394" s="90" t="s">
        <v>54</v>
      </c>
      <c r="F394" s="1240">
        <f>F395</f>
        <v>14946</v>
      </c>
      <c r="G394" s="104">
        <f>G395</f>
        <v>0</v>
      </c>
      <c r="H394" s="175"/>
    </row>
    <row r="395" spans="1:8" s="81" customFormat="1" ht="13.5" customHeight="1">
      <c r="A395" s="79"/>
      <c r="B395" s="90" t="s">
        <v>20</v>
      </c>
      <c r="C395" s="1240">
        <v>436681</v>
      </c>
      <c r="D395" s="104">
        <v>-62567</v>
      </c>
      <c r="E395" s="90" t="s">
        <v>39</v>
      </c>
      <c r="F395" s="1240">
        <v>14946</v>
      </c>
      <c r="G395" s="104"/>
      <c r="H395" s="175"/>
    </row>
    <row r="396" spans="1:8" s="81" customFormat="1" ht="13.5" customHeight="1">
      <c r="A396" s="79"/>
      <c r="B396" s="90"/>
      <c r="C396" s="1240"/>
      <c r="D396" s="104"/>
      <c r="E396" s="90" t="s">
        <v>19</v>
      </c>
      <c r="F396" s="1240">
        <f>F397</f>
        <v>155025</v>
      </c>
      <c r="G396" s="104"/>
      <c r="H396" s="175"/>
    </row>
    <row r="397" spans="1:8" s="81" customFormat="1" ht="26.4">
      <c r="A397" s="79"/>
      <c r="B397" s="90"/>
      <c r="C397" s="1240"/>
      <c r="D397" s="104"/>
      <c r="E397" s="90" t="s">
        <v>56</v>
      </c>
      <c r="F397" s="1240">
        <f>F398</f>
        <v>155025</v>
      </c>
      <c r="G397" s="104"/>
      <c r="H397" s="175"/>
    </row>
    <row r="398" spans="1:8" s="81" customFormat="1" ht="28.5" customHeight="1">
      <c r="A398" s="79"/>
      <c r="B398" s="90"/>
      <c r="C398" s="1240"/>
      <c r="D398" s="104"/>
      <c r="E398" s="1263" t="s">
        <v>58</v>
      </c>
      <c r="F398" s="1240">
        <v>155025</v>
      </c>
      <c r="G398" s="104"/>
      <c r="H398" s="175"/>
    </row>
    <row r="399" spans="1:8" s="81" customFormat="1" ht="13.5" customHeight="1">
      <c r="A399" s="79"/>
      <c r="B399" s="90"/>
      <c r="C399" s="1240"/>
      <c r="D399" s="104"/>
      <c r="E399" s="90" t="s">
        <v>3</v>
      </c>
      <c r="F399" s="1240">
        <f>F400</f>
        <v>664296</v>
      </c>
      <c r="G399" s="104">
        <f>G400</f>
        <v>68093</v>
      </c>
      <c r="H399" s="175"/>
    </row>
    <row r="400" spans="1:8" s="81" customFormat="1" ht="13.5" customHeight="1">
      <c r="A400" s="79"/>
      <c r="B400" s="90"/>
      <c r="C400" s="1240"/>
      <c r="D400" s="104"/>
      <c r="E400" s="90" t="s">
        <v>20</v>
      </c>
      <c r="F400" s="1240">
        <v>664296</v>
      </c>
      <c r="G400" s="104">
        <f>62567+5526</f>
        <v>68093</v>
      </c>
      <c r="H400" s="175"/>
    </row>
    <row r="401" spans="1:8" s="81" customFormat="1" ht="13.5" customHeight="1">
      <c r="A401" s="79"/>
      <c r="B401" s="1248" t="s">
        <v>59</v>
      </c>
      <c r="C401" s="1249"/>
      <c r="D401" s="1250"/>
      <c r="E401" s="1248" t="s">
        <v>59</v>
      </c>
      <c r="F401" s="1249"/>
      <c r="G401" s="1250"/>
      <c r="H401" s="175"/>
    </row>
    <row r="402" spans="1:8" s="81" customFormat="1" ht="13.5" customHeight="1">
      <c r="A402" s="79"/>
      <c r="B402" s="1251" t="s">
        <v>103</v>
      </c>
      <c r="C402" s="105"/>
      <c r="D402" s="104"/>
      <c r="E402" s="1251" t="s">
        <v>103</v>
      </c>
      <c r="F402" s="105"/>
      <c r="G402" s="104"/>
      <c r="H402" s="1458"/>
    </row>
    <row r="403" spans="1:8" s="81" customFormat="1" ht="26.25" customHeight="1">
      <c r="A403" s="79"/>
      <c r="B403" s="1251" t="s">
        <v>412</v>
      </c>
      <c r="C403" s="103">
        <f>C404</f>
        <v>0</v>
      </c>
      <c r="D403" s="1237"/>
      <c r="E403" s="1251" t="s">
        <v>413</v>
      </c>
      <c r="F403" s="105"/>
      <c r="G403" s="104"/>
      <c r="H403" s="175"/>
    </row>
    <row r="404" spans="1:8" s="81" customFormat="1" ht="13.5" customHeight="1">
      <c r="A404" s="79"/>
      <c r="B404" s="1245" t="s">
        <v>118</v>
      </c>
      <c r="C404" s="101"/>
      <c r="D404" s="1242"/>
      <c r="E404" s="1245" t="s">
        <v>118</v>
      </c>
      <c r="F404" s="101"/>
      <c r="G404" s="1242"/>
      <c r="H404" s="175"/>
    </row>
    <row r="405" spans="1:8" s="81" customFormat="1" ht="13.5" customHeight="1">
      <c r="A405" s="79"/>
      <c r="B405" s="1245" t="s">
        <v>4</v>
      </c>
      <c r="C405" s="103">
        <f>C406</f>
        <v>1179660</v>
      </c>
      <c r="D405" s="103">
        <f>D406</f>
        <v>-1179660</v>
      </c>
      <c r="E405" s="1245" t="s">
        <v>4</v>
      </c>
      <c r="F405" s="103"/>
      <c r="G405" s="1237">
        <f>G406</f>
        <v>969953</v>
      </c>
      <c r="H405" s="175"/>
    </row>
    <row r="406" spans="1:8" s="81" customFormat="1" ht="13.5" customHeight="1">
      <c r="A406" s="79"/>
      <c r="B406" s="1238" t="s">
        <v>10</v>
      </c>
      <c r="C406" s="1240">
        <f>C407</f>
        <v>1179660</v>
      </c>
      <c r="D406" s="1240">
        <f>D407</f>
        <v>-1179660</v>
      </c>
      <c r="E406" s="1238" t="s">
        <v>10</v>
      </c>
      <c r="F406" s="1240"/>
      <c r="G406" s="104">
        <f>G407</f>
        <v>969953</v>
      </c>
      <c r="H406" s="175"/>
    </row>
    <row r="407" spans="1:8" s="81" customFormat="1" ht="13.5" customHeight="1">
      <c r="A407" s="79"/>
      <c r="B407" s="1238" t="s">
        <v>11</v>
      </c>
      <c r="C407" s="1264">
        <f>(1058130+58963+62567)</f>
        <v>1179660</v>
      </c>
      <c r="D407" s="1264">
        <f>-(1058130+58963+62567)</f>
        <v>-1179660</v>
      </c>
      <c r="E407" s="1238" t="s">
        <v>11</v>
      </c>
      <c r="F407" s="1240"/>
      <c r="G407" s="104">
        <v>969953</v>
      </c>
      <c r="H407" s="175"/>
    </row>
    <row r="408" spans="1:8" s="81" customFormat="1" ht="13.5" customHeight="1">
      <c r="A408" s="79"/>
      <c r="B408" s="1245" t="s">
        <v>1</v>
      </c>
      <c r="C408" s="103">
        <f>C409+C412</f>
        <v>1179660</v>
      </c>
      <c r="D408" s="103">
        <f>D409+D412</f>
        <v>-1179660</v>
      </c>
      <c r="E408" s="1245" t="s">
        <v>1</v>
      </c>
      <c r="F408" s="103"/>
      <c r="G408" s="1237">
        <f>G409</f>
        <v>969953</v>
      </c>
      <c r="H408" s="175"/>
    </row>
    <row r="409" spans="1:8" s="81" customFormat="1" ht="13.5" customHeight="1">
      <c r="A409" s="79"/>
      <c r="B409" s="90" t="s">
        <v>2</v>
      </c>
      <c r="C409" s="1240">
        <f>C410</f>
        <v>1117093</v>
      </c>
      <c r="D409" s="1240">
        <f>D410</f>
        <v>-1117093</v>
      </c>
      <c r="E409" s="90" t="s">
        <v>2</v>
      </c>
      <c r="F409" s="1240"/>
      <c r="G409" s="104">
        <f>G410</f>
        <v>969953</v>
      </c>
      <c r="H409" s="175"/>
    </row>
    <row r="410" spans="1:8" s="81" customFormat="1" ht="13.5" customHeight="1">
      <c r="A410" s="79"/>
      <c r="B410" s="90" t="s">
        <v>12</v>
      </c>
      <c r="C410" s="105">
        <f>C411</f>
        <v>1117093</v>
      </c>
      <c r="D410" s="105">
        <f>D411</f>
        <v>-1117093</v>
      </c>
      <c r="E410" s="90" t="s">
        <v>12</v>
      </c>
      <c r="F410" s="105"/>
      <c r="G410" s="104">
        <f>G411</f>
        <v>969953</v>
      </c>
      <c r="H410" s="175"/>
    </row>
    <row r="411" spans="1:8" s="81" customFormat="1" ht="13.5" customHeight="1">
      <c r="A411" s="79"/>
      <c r="B411" s="90" t="s">
        <v>15</v>
      </c>
      <c r="C411" s="1264">
        <f>(1058130+58963)</f>
        <v>1117093</v>
      </c>
      <c r="D411" s="1264">
        <f>-(1058130+58963)</f>
        <v>-1117093</v>
      </c>
      <c r="E411" s="90" t="s">
        <v>15</v>
      </c>
      <c r="F411" s="1240"/>
      <c r="G411" s="104">
        <v>969953</v>
      </c>
      <c r="H411" s="175"/>
    </row>
    <row r="412" spans="1:8" s="81" customFormat="1" ht="13.5" customHeight="1">
      <c r="A412" s="79"/>
      <c r="B412" s="90" t="s">
        <v>3</v>
      </c>
      <c r="C412" s="1240">
        <f>C413</f>
        <v>62567</v>
      </c>
      <c r="D412" s="1240">
        <f>D413</f>
        <v>-62567</v>
      </c>
      <c r="E412" s="90"/>
      <c r="F412" s="1240"/>
      <c r="G412" s="104"/>
      <c r="H412" s="175"/>
    </row>
    <row r="413" spans="1:8" s="81" customFormat="1" ht="13.5" customHeight="1">
      <c r="A413" s="79"/>
      <c r="B413" s="169" t="s">
        <v>20</v>
      </c>
      <c r="C413" s="1266">
        <v>62567</v>
      </c>
      <c r="D413" s="1266">
        <v>-62567</v>
      </c>
      <c r="E413" s="90"/>
      <c r="F413" s="1240"/>
      <c r="G413" s="104"/>
      <c r="H413" s="1458"/>
    </row>
    <row r="414" spans="1:8" s="81" customFormat="1" ht="13.5" customHeight="1">
      <c r="A414" s="79"/>
      <c r="B414" s="1245" t="s">
        <v>125</v>
      </c>
      <c r="C414" s="101"/>
      <c r="D414" s="101"/>
      <c r="E414" s="1245" t="s">
        <v>125</v>
      </c>
      <c r="F414" s="101"/>
      <c r="G414" s="1242"/>
      <c r="H414" s="175"/>
    </row>
    <row r="415" spans="1:8" s="81" customFormat="1" ht="13.5" customHeight="1">
      <c r="A415" s="79"/>
      <c r="B415" s="1245" t="s">
        <v>4</v>
      </c>
      <c r="C415" s="103">
        <f>C416</f>
        <v>1117093</v>
      </c>
      <c r="D415" s="103">
        <f>D416</f>
        <v>-1117093</v>
      </c>
      <c r="E415" s="1245" t="s">
        <v>4</v>
      </c>
      <c r="F415" s="103"/>
      <c r="G415" s="1237">
        <f>G416</f>
        <v>1058130</v>
      </c>
      <c r="H415" s="175"/>
    </row>
    <row r="416" spans="1:8" s="81" customFormat="1" ht="13.5" customHeight="1">
      <c r="A416" s="79"/>
      <c r="B416" s="1238" t="s">
        <v>10</v>
      </c>
      <c r="C416" s="1240">
        <f>C417</f>
        <v>1117093</v>
      </c>
      <c r="D416" s="1240">
        <f>D417</f>
        <v>-1117093</v>
      </c>
      <c r="E416" s="1238" t="s">
        <v>10</v>
      </c>
      <c r="F416" s="1240"/>
      <c r="G416" s="104">
        <f>G417</f>
        <v>1058130</v>
      </c>
      <c r="H416" s="175"/>
    </row>
    <row r="417" spans="1:8" s="81" customFormat="1" ht="13.5" customHeight="1">
      <c r="A417" s="79"/>
      <c r="B417" s="1238" t="s">
        <v>11</v>
      </c>
      <c r="C417" s="1240">
        <v>1117093</v>
      </c>
      <c r="D417" s="1240">
        <v>-1117093</v>
      </c>
      <c r="E417" s="1238" t="s">
        <v>11</v>
      </c>
      <c r="F417" s="1240"/>
      <c r="G417" s="104">
        <v>1058130</v>
      </c>
      <c r="H417" s="175"/>
    </row>
    <row r="418" spans="1:8" s="81" customFormat="1" ht="13.5" customHeight="1">
      <c r="A418" s="79"/>
      <c r="B418" s="1245" t="s">
        <v>1</v>
      </c>
      <c r="C418" s="103">
        <f t="shared" ref="C418:D420" si="24">C419</f>
        <v>1117093</v>
      </c>
      <c r="D418" s="103">
        <f t="shared" si="24"/>
        <v>-1117093</v>
      </c>
      <c r="E418" s="1245" t="s">
        <v>1</v>
      </c>
      <c r="F418" s="103"/>
      <c r="G418" s="1237">
        <f>G419</f>
        <v>1058130</v>
      </c>
      <c r="H418" s="175"/>
    </row>
    <row r="419" spans="1:8" s="81" customFormat="1" ht="13.5" customHeight="1">
      <c r="A419" s="79"/>
      <c r="B419" s="90" t="s">
        <v>2</v>
      </c>
      <c r="C419" s="1240">
        <f t="shared" si="24"/>
        <v>1117093</v>
      </c>
      <c r="D419" s="1240">
        <f t="shared" si="24"/>
        <v>-1117093</v>
      </c>
      <c r="E419" s="90" t="s">
        <v>2</v>
      </c>
      <c r="F419" s="1240"/>
      <c r="G419" s="104">
        <f>G420</f>
        <v>1058130</v>
      </c>
      <c r="H419" s="175"/>
    </row>
    <row r="420" spans="1:8" s="81" customFormat="1" ht="13.5" customHeight="1">
      <c r="A420" s="79"/>
      <c r="B420" s="90" t="s">
        <v>12</v>
      </c>
      <c r="C420" s="105">
        <f t="shared" si="24"/>
        <v>1117093</v>
      </c>
      <c r="D420" s="105">
        <f t="shared" si="24"/>
        <v>-1117093</v>
      </c>
      <c r="E420" s="90" t="s">
        <v>12</v>
      </c>
      <c r="F420" s="105"/>
      <c r="G420" s="104">
        <f>G421</f>
        <v>1058130</v>
      </c>
      <c r="H420" s="1458"/>
    </row>
    <row r="421" spans="1:8" s="81" customFormat="1" ht="13.5" customHeight="1">
      <c r="A421" s="79"/>
      <c r="B421" s="90" t="s">
        <v>15</v>
      </c>
      <c r="C421" s="1240">
        <v>1117093</v>
      </c>
      <c r="D421" s="1240">
        <v>-1117093</v>
      </c>
      <c r="E421" s="90" t="s">
        <v>15</v>
      </c>
      <c r="F421" s="1240"/>
      <c r="G421" s="104">
        <v>1058130</v>
      </c>
      <c r="H421" s="175"/>
    </row>
    <row r="422" spans="1:8" s="81" customFormat="1" ht="13.5" customHeight="1">
      <c r="A422" s="79"/>
      <c r="B422" s="1245" t="s">
        <v>126</v>
      </c>
      <c r="C422" s="101"/>
      <c r="D422" s="101"/>
      <c r="E422" s="1245" t="s">
        <v>126</v>
      </c>
      <c r="F422" s="101"/>
      <c r="G422" s="1242"/>
      <c r="H422" s="175"/>
    </row>
    <row r="423" spans="1:8" s="81" customFormat="1" ht="13.5" customHeight="1">
      <c r="A423" s="79"/>
      <c r="B423" s="1245" t="s">
        <v>4</v>
      </c>
      <c r="C423" s="103">
        <f>C424</f>
        <v>1117093</v>
      </c>
      <c r="D423" s="103">
        <f>D424</f>
        <v>-1117093</v>
      </c>
      <c r="E423" s="1245" t="s">
        <v>4</v>
      </c>
      <c r="F423" s="103"/>
      <c r="G423" s="1237">
        <f>G424</f>
        <v>1058130</v>
      </c>
      <c r="H423" s="175"/>
    </row>
    <row r="424" spans="1:8" s="81" customFormat="1" ht="13.5" customHeight="1">
      <c r="A424" s="79"/>
      <c r="B424" s="1238" t="s">
        <v>10</v>
      </c>
      <c r="C424" s="1240">
        <f>C425</f>
        <v>1117093</v>
      </c>
      <c r="D424" s="1240">
        <f>D425</f>
        <v>-1117093</v>
      </c>
      <c r="E424" s="1238" t="s">
        <v>10</v>
      </c>
      <c r="F424" s="1240"/>
      <c r="G424" s="104">
        <f>G425</f>
        <v>1058130</v>
      </c>
      <c r="H424" s="175"/>
    </row>
    <row r="425" spans="1:8" s="81" customFormat="1" ht="13.5" customHeight="1">
      <c r="A425" s="79"/>
      <c r="B425" s="1238" t="s">
        <v>11</v>
      </c>
      <c r="C425" s="1240">
        <v>1117093</v>
      </c>
      <c r="D425" s="1240">
        <v>-1117093</v>
      </c>
      <c r="E425" s="1238" t="s">
        <v>11</v>
      </c>
      <c r="F425" s="1240"/>
      <c r="G425" s="104">
        <v>1058130</v>
      </c>
      <c r="H425" s="175"/>
    </row>
    <row r="426" spans="1:8" s="81" customFormat="1" ht="13.5" customHeight="1">
      <c r="A426" s="79"/>
      <c r="B426" s="1245" t="s">
        <v>1</v>
      </c>
      <c r="C426" s="103">
        <f t="shared" ref="C426:D428" si="25">C427</f>
        <v>1117093</v>
      </c>
      <c r="D426" s="103">
        <f t="shared" si="25"/>
        <v>-1117093</v>
      </c>
      <c r="E426" s="1245" t="s">
        <v>1</v>
      </c>
      <c r="F426" s="103"/>
      <c r="G426" s="1237">
        <f>G427</f>
        <v>1058130</v>
      </c>
      <c r="H426" s="175"/>
    </row>
    <row r="427" spans="1:8" s="81" customFormat="1" ht="13.5" customHeight="1">
      <c r="A427" s="79"/>
      <c r="B427" s="90" t="s">
        <v>2</v>
      </c>
      <c r="C427" s="1240">
        <f t="shared" si="25"/>
        <v>1117093</v>
      </c>
      <c r="D427" s="1240">
        <f t="shared" si="25"/>
        <v>-1117093</v>
      </c>
      <c r="E427" s="90" t="s">
        <v>2</v>
      </c>
      <c r="F427" s="1240"/>
      <c r="G427" s="104">
        <f>G428</f>
        <v>1058130</v>
      </c>
      <c r="H427" s="175"/>
    </row>
    <row r="428" spans="1:8" s="81" customFormat="1" ht="13.5" customHeight="1">
      <c r="A428" s="79"/>
      <c r="B428" s="90" t="s">
        <v>12</v>
      </c>
      <c r="C428" s="105">
        <f t="shared" si="25"/>
        <v>1117093</v>
      </c>
      <c r="D428" s="105">
        <f t="shared" si="25"/>
        <v>-1117093</v>
      </c>
      <c r="E428" s="90" t="s">
        <v>12</v>
      </c>
      <c r="F428" s="105"/>
      <c r="G428" s="104">
        <f>G429</f>
        <v>1058130</v>
      </c>
      <c r="H428" s="1458"/>
    </row>
    <row r="429" spans="1:8" s="81" customFormat="1" ht="13.5" customHeight="1">
      <c r="A429" s="79"/>
      <c r="B429" s="90" t="s">
        <v>15</v>
      </c>
      <c r="C429" s="1240">
        <v>1117093</v>
      </c>
      <c r="D429" s="1240">
        <v>-1117093</v>
      </c>
      <c r="E429" s="90" t="s">
        <v>15</v>
      </c>
      <c r="F429" s="1240"/>
      <c r="G429" s="104">
        <v>1058130</v>
      </c>
      <c r="H429" s="175"/>
    </row>
    <row r="430" spans="1:8" s="81" customFormat="1" ht="13.5" customHeight="1">
      <c r="A430" s="79"/>
      <c r="B430" s="131" t="s">
        <v>414</v>
      </c>
      <c r="C430" s="101"/>
      <c r="D430" s="101"/>
      <c r="E430" s="1245" t="s">
        <v>414</v>
      </c>
      <c r="F430" s="101"/>
      <c r="G430" s="1242"/>
      <c r="H430" s="175"/>
    </row>
    <row r="431" spans="1:8" s="81" customFormat="1" ht="13.5" customHeight="1">
      <c r="A431" s="79"/>
      <c r="B431" s="1245" t="s">
        <v>4</v>
      </c>
      <c r="C431" s="103">
        <f>C432</f>
        <v>30161511</v>
      </c>
      <c r="D431" s="103">
        <f>D432</f>
        <v>-30161511</v>
      </c>
      <c r="E431" s="1245" t="s">
        <v>4</v>
      </c>
      <c r="F431" s="103"/>
      <c r="G431" s="1237">
        <f>G432</f>
        <v>28657688</v>
      </c>
      <c r="H431" s="175"/>
    </row>
    <row r="432" spans="1:8" s="81" customFormat="1" ht="13.5" customHeight="1">
      <c r="A432" s="79"/>
      <c r="B432" s="1238" t="s">
        <v>10</v>
      </c>
      <c r="C432" s="1240">
        <f>C433</f>
        <v>30161511</v>
      </c>
      <c r="D432" s="1240">
        <f>D433</f>
        <v>-30161511</v>
      </c>
      <c r="E432" s="1238" t="s">
        <v>10</v>
      </c>
      <c r="F432" s="1240"/>
      <c r="G432" s="104">
        <f>G433</f>
        <v>28657688</v>
      </c>
      <c r="H432" s="175"/>
    </row>
    <row r="433" spans="1:8" s="81" customFormat="1" ht="13.5" customHeight="1">
      <c r="A433" s="79"/>
      <c r="B433" s="1238" t="s">
        <v>11</v>
      </c>
      <c r="C433" s="1240">
        <v>30161511</v>
      </c>
      <c r="D433" s="1240">
        <v>-30161511</v>
      </c>
      <c r="E433" s="1238" t="s">
        <v>11</v>
      </c>
      <c r="F433" s="1240"/>
      <c r="G433" s="104">
        <v>28657688</v>
      </c>
      <c r="H433" s="175"/>
    </row>
    <row r="434" spans="1:8" s="81" customFormat="1" ht="13.5" customHeight="1">
      <c r="A434" s="79"/>
      <c r="B434" s="1245" t="s">
        <v>1</v>
      </c>
      <c r="C434" s="103">
        <f t="shared" ref="C434:D436" si="26">C435</f>
        <v>30161511</v>
      </c>
      <c r="D434" s="103">
        <f t="shared" si="26"/>
        <v>-30161511</v>
      </c>
      <c r="E434" s="1245" t="s">
        <v>1</v>
      </c>
      <c r="F434" s="103"/>
      <c r="G434" s="1237">
        <f>G435</f>
        <v>28657688</v>
      </c>
      <c r="H434" s="175"/>
    </row>
    <row r="435" spans="1:8" s="81" customFormat="1" ht="13.5" customHeight="1">
      <c r="A435" s="79"/>
      <c r="B435" s="90" t="s">
        <v>2</v>
      </c>
      <c r="C435" s="1240">
        <f t="shared" si="26"/>
        <v>30161511</v>
      </c>
      <c r="D435" s="1240">
        <f t="shared" si="26"/>
        <v>-30161511</v>
      </c>
      <c r="E435" s="90" t="s">
        <v>2</v>
      </c>
      <c r="F435" s="1240"/>
      <c r="G435" s="104">
        <f>G436</f>
        <v>28657688</v>
      </c>
      <c r="H435" s="175"/>
    </row>
    <row r="436" spans="1:8" s="81" customFormat="1" ht="13.5" customHeight="1">
      <c r="A436" s="79"/>
      <c r="B436" s="90" t="s">
        <v>12</v>
      </c>
      <c r="C436" s="105">
        <f t="shared" si="26"/>
        <v>30161511</v>
      </c>
      <c r="D436" s="105">
        <f t="shared" si="26"/>
        <v>-30161511</v>
      </c>
      <c r="E436" s="90" t="s">
        <v>12</v>
      </c>
      <c r="F436" s="105"/>
      <c r="G436" s="104">
        <f>G437</f>
        <v>28657688</v>
      </c>
      <c r="H436" s="175"/>
    </row>
    <row r="437" spans="1:8" s="81" customFormat="1" ht="13.5" customHeight="1" thickBot="1">
      <c r="A437" s="79"/>
      <c r="B437" s="90" t="s">
        <v>15</v>
      </c>
      <c r="C437" s="1240">
        <v>30161511</v>
      </c>
      <c r="D437" s="1240">
        <v>-30161511</v>
      </c>
      <c r="E437" s="90" t="s">
        <v>15</v>
      </c>
      <c r="F437" s="1240"/>
      <c r="G437" s="1267">
        <v>28657688</v>
      </c>
      <c r="H437" s="175"/>
    </row>
    <row r="438" spans="1:8" s="81" customFormat="1" ht="68.25" customHeight="1" thickBot="1">
      <c r="A438" s="79"/>
      <c r="B438" s="3643" t="s">
        <v>415</v>
      </c>
      <c r="C438" s="3644"/>
      <c r="D438" s="3644"/>
      <c r="E438" s="3644"/>
      <c r="F438" s="3644"/>
      <c r="G438" s="3646"/>
      <c r="H438" s="175"/>
    </row>
    <row r="439" spans="1:8" s="81" customFormat="1" ht="18" customHeight="1">
      <c r="A439" s="79"/>
      <c r="B439" s="1258"/>
      <c r="C439" s="1258"/>
      <c r="D439" s="1258"/>
      <c r="E439" s="1258"/>
      <c r="F439" s="1258"/>
      <c r="G439" s="1258"/>
      <c r="H439" s="175"/>
    </row>
    <row r="440" spans="1:8" s="81" customFormat="1">
      <c r="A440" s="79"/>
      <c r="B440" s="206" t="s">
        <v>115</v>
      </c>
      <c r="C440" s="1258"/>
      <c r="D440" s="1258"/>
      <c r="E440" s="1258"/>
      <c r="F440" s="1258"/>
      <c r="G440" s="1258"/>
      <c r="H440" s="175"/>
    </row>
    <row r="441" spans="1:8" s="81" customFormat="1" ht="13.8" thickBot="1">
      <c r="A441" s="79"/>
      <c r="B441" s="206"/>
      <c r="C441" s="1258"/>
      <c r="D441" s="1258"/>
      <c r="E441" s="1258"/>
      <c r="F441" s="1258"/>
      <c r="G441" s="1258"/>
      <c r="H441" s="175"/>
    </row>
    <row r="442" spans="1:8" s="81" customFormat="1" ht="13.8">
      <c r="A442" s="79">
        <f>A353+1</f>
        <v>36</v>
      </c>
      <c r="B442" s="436" t="s">
        <v>53</v>
      </c>
      <c r="C442" s="364"/>
      <c r="D442" s="365"/>
      <c r="E442" s="108"/>
      <c r="F442" s="108"/>
      <c r="G442" s="109"/>
      <c r="H442" s="175" t="s">
        <v>34</v>
      </c>
    </row>
    <row r="443" spans="1:8" s="81" customFormat="1">
      <c r="A443" s="79"/>
      <c r="B443" s="280" t="s">
        <v>116</v>
      </c>
      <c r="C443" s="443"/>
      <c r="D443" s="412"/>
      <c r="E443" s="108"/>
      <c r="F443" s="108"/>
      <c r="G443" s="109"/>
      <c r="H443" s="175"/>
    </row>
    <row r="444" spans="1:8" s="81" customFormat="1">
      <c r="A444" s="79"/>
      <c r="B444" s="345" t="s">
        <v>117</v>
      </c>
      <c r="C444" s="444"/>
      <c r="D444" s="445"/>
      <c r="E444" s="108"/>
      <c r="F444" s="108"/>
      <c r="G444" s="109"/>
      <c r="H444" s="175"/>
    </row>
    <row r="445" spans="1:8" s="81" customFormat="1">
      <c r="A445" s="79"/>
      <c r="B445" s="281" t="s">
        <v>118</v>
      </c>
      <c r="C445" s="446"/>
      <c r="D445" s="447"/>
      <c r="E445" s="108"/>
      <c r="F445" s="108"/>
      <c r="G445" s="109"/>
      <c r="H445" s="175"/>
    </row>
    <row r="446" spans="1:8" s="81" customFormat="1">
      <c r="A446" s="79"/>
      <c r="B446" s="527" t="s">
        <v>4</v>
      </c>
      <c r="C446" s="348">
        <f>C447+C448</f>
        <v>174103423</v>
      </c>
      <c r="D446" s="349">
        <f>D447+D448</f>
        <v>0</v>
      </c>
      <c r="E446" s="108"/>
      <c r="F446" s="108"/>
      <c r="G446" s="109"/>
      <c r="H446" s="175"/>
    </row>
    <row r="447" spans="1:8" s="81" customFormat="1" ht="26.4">
      <c r="A447" s="79"/>
      <c r="B447" s="1260" t="s">
        <v>37</v>
      </c>
      <c r="C447" s="350">
        <v>7625425</v>
      </c>
      <c r="D447" s="351"/>
      <c r="E447" s="108"/>
      <c r="F447" s="108"/>
      <c r="G447" s="109"/>
      <c r="H447" s="175"/>
    </row>
    <row r="448" spans="1:8" s="81" customFormat="1">
      <c r="A448" s="79"/>
      <c r="B448" s="1260" t="s">
        <v>10</v>
      </c>
      <c r="C448" s="350">
        <f>C449</f>
        <v>166477998</v>
      </c>
      <c r="D448" s="351">
        <f>D449</f>
        <v>0</v>
      </c>
      <c r="E448" s="108"/>
      <c r="F448" s="108"/>
      <c r="G448" s="109"/>
      <c r="H448" s="175"/>
    </row>
    <row r="449" spans="1:8" s="81" customFormat="1">
      <c r="A449" s="79"/>
      <c r="B449" s="1260" t="s">
        <v>11</v>
      </c>
      <c r="C449" s="350">
        <v>166477998</v>
      </c>
      <c r="D449" s="351"/>
      <c r="E449" s="108"/>
      <c r="F449" s="108"/>
      <c r="G449" s="109"/>
      <c r="H449" s="175"/>
    </row>
    <row r="450" spans="1:8" s="81" customFormat="1">
      <c r="A450" s="79"/>
      <c r="B450" s="527" t="s">
        <v>28</v>
      </c>
      <c r="C450" s="348">
        <f>C451+C464</f>
        <v>174103423</v>
      </c>
      <c r="D450" s="349">
        <f>D451+D464</f>
        <v>0</v>
      </c>
      <c r="E450" s="108"/>
      <c r="F450" s="108"/>
      <c r="G450" s="109"/>
      <c r="H450" s="175"/>
    </row>
    <row r="451" spans="1:8" s="81" customFormat="1">
      <c r="A451" s="79"/>
      <c r="B451" s="1260" t="s">
        <v>2</v>
      </c>
      <c r="C451" s="350">
        <f>C452+C456+C457+C459+C461</f>
        <v>167666040</v>
      </c>
      <c r="D451" s="351">
        <f>D452+D456+D457+D459+D461</f>
        <v>-5526</v>
      </c>
      <c r="E451" s="108"/>
      <c r="F451" s="108"/>
      <c r="G451" s="109"/>
      <c r="H451" s="175"/>
    </row>
    <row r="452" spans="1:8" s="81" customFormat="1">
      <c r="A452" s="79"/>
      <c r="B452" s="1260" t="s">
        <v>12</v>
      </c>
      <c r="C452" s="350">
        <f>C453+C455</f>
        <v>167231575</v>
      </c>
      <c r="D452" s="351">
        <f>D453+D455</f>
        <v>-5526</v>
      </c>
      <c r="E452" s="108"/>
      <c r="F452" s="108"/>
      <c r="G452" s="109"/>
      <c r="H452" s="175"/>
    </row>
    <row r="453" spans="1:8" s="81" customFormat="1">
      <c r="A453" s="79"/>
      <c r="B453" s="1260" t="s">
        <v>38</v>
      </c>
      <c r="C453" s="350">
        <v>109717387</v>
      </c>
      <c r="D453" s="351"/>
      <c r="E453" s="108"/>
      <c r="F453" s="108"/>
      <c r="G453" s="109"/>
      <c r="H453" s="175"/>
    </row>
    <row r="454" spans="1:8" s="81" customFormat="1">
      <c r="A454" s="79"/>
      <c r="B454" s="1260" t="s">
        <v>36</v>
      </c>
      <c r="C454" s="350">
        <v>85484735</v>
      </c>
      <c r="D454" s="351"/>
      <c r="E454" s="108"/>
      <c r="F454" s="108"/>
      <c r="G454" s="109"/>
      <c r="H454" s="175"/>
    </row>
    <row r="455" spans="1:8" s="81" customFormat="1">
      <c r="A455" s="79"/>
      <c r="B455" s="1260" t="s">
        <v>15</v>
      </c>
      <c r="C455" s="350">
        <v>57514188</v>
      </c>
      <c r="D455" s="351">
        <v>-5526</v>
      </c>
      <c r="E455" s="108"/>
      <c r="F455" s="108"/>
      <c r="G455" s="109"/>
      <c r="H455" s="175"/>
    </row>
    <row r="456" spans="1:8" s="81" customFormat="1">
      <c r="A456" s="79"/>
      <c r="B456" s="1260" t="s">
        <v>330</v>
      </c>
      <c r="C456" s="350">
        <v>107299</v>
      </c>
      <c r="D456" s="351"/>
      <c r="E456" s="108"/>
      <c r="F456" s="108"/>
      <c r="G456" s="109"/>
      <c r="H456" s="175"/>
    </row>
    <row r="457" spans="1:8" s="81" customFormat="1">
      <c r="A457" s="79"/>
      <c r="B457" s="1260" t="s">
        <v>16</v>
      </c>
      <c r="C457" s="350">
        <f>C458</f>
        <v>75240</v>
      </c>
      <c r="D457" s="351">
        <f>D458</f>
        <v>0</v>
      </c>
      <c r="E457" s="108"/>
      <c r="F457" s="108"/>
      <c r="G457" s="109"/>
      <c r="H457" s="175"/>
    </row>
    <row r="458" spans="1:8" s="81" customFormat="1">
      <c r="A458" s="79"/>
      <c r="B458" s="1260" t="s">
        <v>162</v>
      </c>
      <c r="C458" s="350">
        <v>75240</v>
      </c>
      <c r="D458" s="351"/>
      <c r="E458" s="108"/>
      <c r="F458" s="108"/>
      <c r="G458" s="109"/>
      <c r="H458" s="175"/>
    </row>
    <row r="459" spans="1:8" s="81" customFormat="1" ht="14.25" customHeight="1">
      <c r="A459" s="79"/>
      <c r="B459" s="1260" t="s">
        <v>54</v>
      </c>
      <c r="C459" s="350">
        <f>C460</f>
        <v>56386</v>
      </c>
      <c r="D459" s="351">
        <f>D460</f>
        <v>0</v>
      </c>
      <c r="E459" s="108"/>
      <c r="F459" s="108"/>
      <c r="G459" s="109"/>
      <c r="H459" s="175"/>
    </row>
    <row r="460" spans="1:8" s="81" customFormat="1">
      <c r="A460" s="79"/>
      <c r="B460" s="1260" t="s">
        <v>39</v>
      </c>
      <c r="C460" s="350">
        <v>56386</v>
      </c>
      <c r="D460" s="351"/>
      <c r="E460" s="108"/>
      <c r="F460" s="108"/>
      <c r="G460" s="109"/>
      <c r="H460" s="175"/>
    </row>
    <row r="461" spans="1:8" s="81" customFormat="1">
      <c r="A461" s="79"/>
      <c r="B461" s="1260" t="s">
        <v>19</v>
      </c>
      <c r="C461" s="350">
        <f>C462</f>
        <v>195540</v>
      </c>
      <c r="D461" s="351">
        <f>D462</f>
        <v>0</v>
      </c>
      <c r="E461" s="108"/>
      <c r="F461" s="108"/>
      <c r="G461" s="109"/>
      <c r="H461" s="175"/>
    </row>
    <row r="462" spans="1:8" s="81" customFormat="1" ht="26.4">
      <c r="A462" s="79"/>
      <c r="B462" s="1260" t="s">
        <v>56</v>
      </c>
      <c r="C462" s="350">
        <f>C463</f>
        <v>195540</v>
      </c>
      <c r="D462" s="351">
        <f>D463</f>
        <v>0</v>
      </c>
      <c r="E462" s="108"/>
      <c r="F462" s="108"/>
      <c r="G462" s="109"/>
      <c r="H462" s="175"/>
    </row>
    <row r="463" spans="1:8" s="81" customFormat="1" ht="26.25" customHeight="1">
      <c r="A463" s="79"/>
      <c r="B463" s="1260" t="s">
        <v>58</v>
      </c>
      <c r="C463" s="350">
        <v>195540</v>
      </c>
      <c r="D463" s="351"/>
      <c r="E463" s="108"/>
      <c r="F463" s="108"/>
      <c r="G463" s="109"/>
      <c r="H463" s="175"/>
    </row>
    <row r="464" spans="1:8" s="81" customFormat="1">
      <c r="A464" s="79"/>
      <c r="B464" s="1260" t="s">
        <v>3</v>
      </c>
      <c r="C464" s="350">
        <f>C465</f>
        <v>6437383</v>
      </c>
      <c r="D464" s="351">
        <f>D465</f>
        <v>5526</v>
      </c>
      <c r="E464" s="108"/>
      <c r="F464" s="108"/>
      <c r="G464" s="109"/>
      <c r="H464" s="175"/>
    </row>
    <row r="465" spans="1:9" s="81" customFormat="1" ht="13.8" thickBot="1">
      <c r="A465" s="79"/>
      <c r="B465" s="1260" t="s">
        <v>20</v>
      </c>
      <c r="C465" s="350">
        <v>6437383</v>
      </c>
      <c r="D465" s="351">
        <v>5526</v>
      </c>
      <c r="E465" s="108"/>
      <c r="F465" s="108"/>
      <c r="G465" s="109"/>
      <c r="H465" s="175"/>
    </row>
    <row r="466" spans="1:9" s="81" customFormat="1" ht="43.5" customHeight="1" thickBot="1">
      <c r="A466" s="79"/>
      <c r="B466" s="3643" t="s">
        <v>416</v>
      </c>
      <c r="C466" s="3644"/>
      <c r="D466" s="3645"/>
      <c r="E466" s="1268"/>
      <c r="F466" s="1268"/>
      <c r="G466" s="1268"/>
      <c r="H466" s="175"/>
    </row>
    <row r="467" spans="1:9" s="81" customFormat="1" ht="14.25" customHeight="1">
      <c r="A467" s="79"/>
      <c r="B467" s="1258"/>
      <c r="C467" s="1258"/>
      <c r="D467" s="1258"/>
      <c r="E467" s="1258"/>
      <c r="F467" s="1258"/>
      <c r="G467" s="1258"/>
      <c r="H467" s="175"/>
    </row>
    <row r="468" spans="1:9" s="81" customFormat="1">
      <c r="A468" s="79"/>
      <c r="B468" s="206" t="s">
        <v>113</v>
      </c>
      <c r="C468" s="218"/>
      <c r="D468" s="218"/>
      <c r="E468" s="219"/>
      <c r="F468" s="218"/>
      <c r="G468" s="218"/>
      <c r="H468" s="175"/>
    </row>
    <row r="469" spans="1:9" s="81" customFormat="1" ht="13.8" thickBot="1">
      <c r="A469" s="79"/>
      <c r="B469" s="206"/>
      <c r="C469" s="218"/>
      <c r="D469" s="218"/>
      <c r="E469" s="219"/>
      <c r="F469" s="218"/>
      <c r="G469" s="218"/>
      <c r="H469" s="175"/>
    </row>
    <row r="470" spans="1:9" s="81" customFormat="1" ht="13.8">
      <c r="A470" s="2893">
        <f>A381+1</f>
        <v>37</v>
      </c>
      <c r="B470" s="1228" t="s">
        <v>53</v>
      </c>
      <c r="C470" s="110"/>
      <c r="D470" s="111"/>
      <c r="E470" s="1269" t="s">
        <v>53</v>
      </c>
      <c r="F470" s="269"/>
      <c r="G470" s="270"/>
      <c r="H470" s="175" t="s">
        <v>34</v>
      </c>
    </row>
    <row r="471" spans="1:9" s="81" customFormat="1">
      <c r="A471" s="79"/>
      <c r="B471" s="1229" t="s">
        <v>22</v>
      </c>
      <c r="C471" s="1230"/>
      <c r="D471" s="1231"/>
      <c r="E471" s="113" t="s">
        <v>22</v>
      </c>
      <c r="F471" s="1240"/>
      <c r="G471" s="104"/>
      <c r="H471" s="175"/>
    </row>
    <row r="472" spans="1:9" s="81" customFormat="1" ht="13.5" customHeight="1">
      <c r="A472" s="79"/>
      <c r="B472" s="1232" t="s">
        <v>411</v>
      </c>
      <c r="C472" s="1233"/>
      <c r="D472" s="1234"/>
      <c r="E472" s="1232" t="s">
        <v>96</v>
      </c>
      <c r="F472" s="1233"/>
      <c r="G472" s="1234"/>
      <c r="H472" s="175"/>
    </row>
    <row r="473" spans="1:9" s="81" customFormat="1" ht="13.5" customHeight="1">
      <c r="A473" s="79"/>
      <c r="B473" s="1235" t="s">
        <v>4</v>
      </c>
      <c r="C473" s="1236">
        <f>C474+C475</f>
        <v>13325057</v>
      </c>
      <c r="D473" s="1237">
        <f>D475</f>
        <v>-237611</v>
      </c>
      <c r="E473" s="1235" t="s">
        <v>4</v>
      </c>
      <c r="F473" s="1236">
        <f>F474+F475</f>
        <v>73418519</v>
      </c>
      <c r="G473" s="1237">
        <f>G475</f>
        <v>237611</v>
      </c>
      <c r="H473" s="175"/>
      <c r="I473" s="217"/>
    </row>
    <row r="474" spans="1:9" s="81" customFormat="1" ht="13.5" customHeight="1">
      <c r="A474" s="79"/>
      <c r="B474" s="1238" t="s">
        <v>37</v>
      </c>
      <c r="C474" s="1240">
        <v>500000</v>
      </c>
      <c r="D474" s="1237"/>
      <c r="E474" s="1238" t="s">
        <v>37</v>
      </c>
      <c r="F474" s="1240">
        <v>1313095</v>
      </c>
      <c r="G474" s="1237"/>
      <c r="H474" s="175"/>
    </row>
    <row r="475" spans="1:9" s="81" customFormat="1" ht="13.5" customHeight="1">
      <c r="A475" s="79"/>
      <c r="B475" s="1238" t="s">
        <v>10</v>
      </c>
      <c r="C475" s="1239">
        <f>C476</f>
        <v>12825057</v>
      </c>
      <c r="D475" s="1242">
        <f>D476</f>
        <v>-237611</v>
      </c>
      <c r="E475" s="1238" t="s">
        <v>10</v>
      </c>
      <c r="F475" s="1239">
        <f>F476</f>
        <v>72105424</v>
      </c>
      <c r="G475" s="1242">
        <f>G476</f>
        <v>237611</v>
      </c>
      <c r="H475" s="175"/>
    </row>
    <row r="476" spans="1:9" s="81" customFormat="1" ht="13.5" customHeight="1">
      <c r="A476" s="79"/>
      <c r="B476" s="1241" t="s">
        <v>11</v>
      </c>
      <c r="C476" s="101">
        <v>12825057</v>
      </c>
      <c r="D476" s="1244">
        <f>-237611</f>
        <v>-237611</v>
      </c>
      <c r="E476" s="1241" t="s">
        <v>11</v>
      </c>
      <c r="F476" s="101">
        <v>72105424</v>
      </c>
      <c r="G476" s="1244">
        <v>237611</v>
      </c>
      <c r="H476" s="175"/>
    </row>
    <row r="477" spans="1:9" s="81" customFormat="1" ht="13.5" customHeight="1">
      <c r="A477" s="79"/>
      <c r="B477" s="1235" t="s">
        <v>1</v>
      </c>
      <c r="C477" s="103">
        <f>C478+C483</f>
        <v>13325057</v>
      </c>
      <c r="D477" s="1237">
        <f>D478+D483</f>
        <v>-237611</v>
      </c>
      <c r="E477" s="1235" t="s">
        <v>1</v>
      </c>
      <c r="F477" s="103">
        <f>F478+F488</f>
        <v>73418519</v>
      </c>
      <c r="G477" s="1237">
        <f>G478+G483+G488</f>
        <v>237611</v>
      </c>
      <c r="H477" s="175"/>
    </row>
    <row r="478" spans="1:9" s="81" customFormat="1" ht="13.5" customHeight="1">
      <c r="A478" s="79"/>
      <c r="B478" s="90" t="s">
        <v>2</v>
      </c>
      <c r="C478" s="1240">
        <f>C479</f>
        <v>12888376</v>
      </c>
      <c r="D478" s="1242">
        <f>D479</f>
        <v>-237611</v>
      </c>
      <c r="E478" s="90" t="s">
        <v>2</v>
      </c>
      <c r="F478" s="1240">
        <f>F479+F483+F485</f>
        <v>72754223</v>
      </c>
      <c r="G478" s="1242">
        <f>G479</f>
        <v>0</v>
      </c>
      <c r="H478" s="175"/>
    </row>
    <row r="479" spans="1:9" s="81" customFormat="1" ht="13.5" customHeight="1">
      <c r="A479" s="79"/>
      <c r="B479" s="90" t="s">
        <v>12</v>
      </c>
      <c r="C479" s="105">
        <f>C480+C482</f>
        <v>12888376</v>
      </c>
      <c r="D479" s="104">
        <f>D480+D482</f>
        <v>-237611</v>
      </c>
      <c r="E479" s="90" t="s">
        <v>12</v>
      </c>
      <c r="F479" s="105">
        <f>F480+F482</f>
        <v>72584252</v>
      </c>
      <c r="G479" s="104">
        <f>G480+G482</f>
        <v>0</v>
      </c>
      <c r="H479" s="175"/>
    </row>
    <row r="480" spans="1:9" s="81" customFormat="1" ht="13.5" customHeight="1">
      <c r="A480" s="79"/>
      <c r="B480" s="90" t="s">
        <v>38</v>
      </c>
      <c r="C480" s="1240">
        <v>768664</v>
      </c>
      <c r="D480" s="104"/>
      <c r="E480" s="90" t="s">
        <v>38</v>
      </c>
      <c r="F480" s="1240">
        <v>56731781</v>
      </c>
      <c r="G480" s="104"/>
      <c r="H480" s="175"/>
    </row>
    <row r="481" spans="1:8" s="81" customFormat="1" ht="13.5" customHeight="1">
      <c r="A481" s="79"/>
      <c r="B481" s="90" t="s">
        <v>36</v>
      </c>
      <c r="C481" s="105">
        <v>610111</v>
      </c>
      <c r="D481" s="104"/>
      <c r="E481" s="90" t="s">
        <v>36</v>
      </c>
      <c r="F481" s="105">
        <v>44100785</v>
      </c>
      <c r="G481" s="104"/>
      <c r="H481" s="175"/>
    </row>
    <row r="482" spans="1:8" s="81" customFormat="1" ht="13.5" customHeight="1">
      <c r="A482" s="79"/>
      <c r="B482" s="90" t="s">
        <v>15</v>
      </c>
      <c r="C482" s="1240">
        <v>12119712</v>
      </c>
      <c r="D482" s="104">
        <f>-237611</f>
        <v>-237611</v>
      </c>
      <c r="E482" s="90" t="s">
        <v>15</v>
      </c>
      <c r="F482" s="1240">
        <v>15852471</v>
      </c>
      <c r="G482" s="104"/>
      <c r="H482" s="175"/>
    </row>
    <row r="483" spans="1:8" s="81" customFormat="1" ht="13.5" customHeight="1">
      <c r="A483" s="79"/>
      <c r="B483" s="90" t="s">
        <v>3</v>
      </c>
      <c r="C483" s="1240">
        <f>C484</f>
        <v>436681</v>
      </c>
      <c r="D483" s="104">
        <f>D484</f>
        <v>0</v>
      </c>
      <c r="E483" s="90" t="s">
        <v>54</v>
      </c>
      <c r="F483" s="1240">
        <f>F484</f>
        <v>14946</v>
      </c>
      <c r="G483" s="104">
        <f>G484</f>
        <v>0</v>
      </c>
      <c r="H483" s="175"/>
    </row>
    <row r="484" spans="1:8" s="81" customFormat="1" ht="13.5" customHeight="1">
      <c r="A484" s="79"/>
      <c r="B484" s="169" t="s">
        <v>20</v>
      </c>
      <c r="C484" s="1255">
        <v>436681</v>
      </c>
      <c r="D484" s="1256"/>
      <c r="E484" s="90" t="s">
        <v>39</v>
      </c>
      <c r="F484" s="1240">
        <v>14946</v>
      </c>
      <c r="G484" s="104"/>
      <c r="H484" s="175"/>
    </row>
    <row r="485" spans="1:8" s="81" customFormat="1" ht="13.5" customHeight="1">
      <c r="A485" s="79"/>
      <c r="B485" s="1241"/>
      <c r="C485" s="101"/>
      <c r="D485" s="1244"/>
      <c r="E485" s="90" t="s">
        <v>19</v>
      </c>
      <c r="F485" s="1240">
        <f>F486</f>
        <v>155025</v>
      </c>
      <c r="G485" s="104"/>
      <c r="H485" s="175"/>
    </row>
    <row r="486" spans="1:8" s="81" customFormat="1" ht="26.4">
      <c r="A486" s="79"/>
      <c r="B486" s="1241"/>
      <c r="C486" s="101"/>
      <c r="D486" s="1244"/>
      <c r="E486" s="90" t="s">
        <v>56</v>
      </c>
      <c r="F486" s="1240">
        <f>F487</f>
        <v>155025</v>
      </c>
      <c r="G486" s="104"/>
      <c r="H486" s="175"/>
    </row>
    <row r="487" spans="1:8" s="81" customFormat="1" ht="28.5" customHeight="1">
      <c r="A487" s="79"/>
      <c r="B487" s="1241"/>
      <c r="C487" s="101"/>
      <c r="D487" s="1244"/>
      <c r="E487" s="1263" t="s">
        <v>58</v>
      </c>
      <c r="F487" s="1240">
        <v>155025</v>
      </c>
      <c r="G487" s="104"/>
      <c r="H487" s="175"/>
    </row>
    <row r="488" spans="1:8" s="81" customFormat="1" ht="13.5" customHeight="1">
      <c r="A488" s="79"/>
      <c r="B488" s="1241"/>
      <c r="C488" s="101"/>
      <c r="D488" s="1244"/>
      <c r="E488" s="90" t="s">
        <v>3</v>
      </c>
      <c r="F488" s="1240">
        <f>F489</f>
        <v>664296</v>
      </c>
      <c r="G488" s="104">
        <f>G489</f>
        <v>237611</v>
      </c>
      <c r="H488" s="175"/>
    </row>
    <row r="489" spans="1:8" s="81" customFormat="1" ht="13.5" customHeight="1">
      <c r="A489" s="79"/>
      <c r="B489" s="1241"/>
      <c r="C489" s="101"/>
      <c r="D489" s="1244"/>
      <c r="E489" s="90" t="s">
        <v>20</v>
      </c>
      <c r="F489" s="1240">
        <v>664296</v>
      </c>
      <c r="G489" s="104">
        <v>237611</v>
      </c>
      <c r="H489" s="175"/>
    </row>
    <row r="490" spans="1:8" s="81" customFormat="1" ht="13.5" customHeight="1">
      <c r="A490" s="79"/>
      <c r="B490" s="1248" t="s">
        <v>59</v>
      </c>
      <c r="C490" s="1249"/>
      <c r="D490" s="1250"/>
      <c r="E490" s="1270"/>
      <c r="F490" s="1261"/>
      <c r="G490" s="1262"/>
      <c r="H490" s="175"/>
    </row>
    <row r="491" spans="1:8" s="81" customFormat="1" ht="13.5" customHeight="1">
      <c r="A491" s="79"/>
      <c r="B491" s="1251" t="s">
        <v>103</v>
      </c>
      <c r="C491" s="105"/>
      <c r="D491" s="104"/>
      <c r="E491" s="1271"/>
      <c r="F491" s="1272"/>
      <c r="G491" s="1273"/>
      <c r="H491" s="175"/>
    </row>
    <row r="492" spans="1:8" s="81" customFormat="1" ht="26.25" customHeight="1">
      <c r="A492" s="79"/>
      <c r="B492" s="1251" t="s">
        <v>417</v>
      </c>
      <c r="C492" s="103">
        <f>C493</f>
        <v>0</v>
      </c>
      <c r="D492" s="1237"/>
      <c r="E492" s="1260"/>
      <c r="F492" s="350"/>
      <c r="G492" s="351"/>
      <c r="H492" s="175"/>
    </row>
    <row r="493" spans="1:8" s="81" customFormat="1">
      <c r="A493" s="79"/>
      <c r="B493" s="1245" t="s">
        <v>118</v>
      </c>
      <c r="C493" s="101"/>
      <c r="D493" s="1242"/>
      <c r="E493" s="1260"/>
      <c r="F493" s="350"/>
      <c r="G493" s="351"/>
      <c r="H493" s="175"/>
    </row>
    <row r="494" spans="1:8" s="81" customFormat="1" ht="13.5" customHeight="1">
      <c r="A494" s="79"/>
      <c r="B494" s="1245" t="s">
        <v>4</v>
      </c>
      <c r="C494" s="103">
        <f>C495</f>
        <v>286145</v>
      </c>
      <c r="D494" s="1237">
        <f>D495</f>
        <v>-237611</v>
      </c>
      <c r="E494" s="1260"/>
      <c r="F494" s="350"/>
      <c r="G494" s="351"/>
      <c r="H494" s="175"/>
    </row>
    <row r="495" spans="1:8" s="81" customFormat="1" ht="13.5" customHeight="1">
      <c r="A495" s="79"/>
      <c r="B495" s="1238" t="s">
        <v>10</v>
      </c>
      <c r="C495" s="1240">
        <f>C496</f>
        <v>286145</v>
      </c>
      <c r="D495" s="104">
        <f>D496</f>
        <v>-237611</v>
      </c>
      <c r="E495" s="1260"/>
      <c r="F495" s="350"/>
      <c r="G495" s="351"/>
      <c r="H495" s="175"/>
    </row>
    <row r="496" spans="1:8" s="81" customFormat="1" ht="13.5" customHeight="1">
      <c r="A496" s="79"/>
      <c r="B496" s="1238" t="s">
        <v>11</v>
      </c>
      <c r="C496" s="1240">
        <v>286145</v>
      </c>
      <c r="D496" s="1244">
        <f>-237611</f>
        <v>-237611</v>
      </c>
      <c r="E496" s="1260"/>
      <c r="F496" s="350"/>
      <c r="G496" s="351"/>
      <c r="H496" s="175"/>
    </row>
    <row r="497" spans="1:8" s="81" customFormat="1" ht="13.5" customHeight="1">
      <c r="A497" s="79"/>
      <c r="B497" s="1245" t="s">
        <v>1</v>
      </c>
      <c r="C497" s="103">
        <f t="shared" ref="C497:D499" si="27">C498</f>
        <v>286145</v>
      </c>
      <c r="D497" s="1237">
        <f t="shared" si="27"/>
        <v>-237611</v>
      </c>
      <c r="E497" s="1260"/>
      <c r="F497" s="350"/>
      <c r="G497" s="351"/>
      <c r="H497" s="175"/>
    </row>
    <row r="498" spans="1:8" s="81" customFormat="1" ht="13.5" customHeight="1">
      <c r="A498" s="79"/>
      <c r="B498" s="90" t="s">
        <v>2</v>
      </c>
      <c r="C498" s="1240">
        <f t="shared" si="27"/>
        <v>286145</v>
      </c>
      <c r="D498" s="104">
        <f t="shared" si="27"/>
        <v>-237611</v>
      </c>
      <c r="E498" s="1260"/>
      <c r="F498" s="350"/>
      <c r="G498" s="351"/>
      <c r="H498" s="175"/>
    </row>
    <row r="499" spans="1:8" s="81" customFormat="1" ht="13.5" customHeight="1">
      <c r="A499" s="79"/>
      <c r="B499" s="90" t="s">
        <v>12</v>
      </c>
      <c r="C499" s="105">
        <f t="shared" si="27"/>
        <v>286145</v>
      </c>
      <c r="D499" s="104">
        <f t="shared" si="27"/>
        <v>-237611</v>
      </c>
      <c r="E499" s="1260"/>
      <c r="F499" s="350"/>
      <c r="G499" s="351"/>
      <c r="H499" s="175"/>
    </row>
    <row r="500" spans="1:8" s="81" customFormat="1" ht="13.5" customHeight="1">
      <c r="A500" s="79"/>
      <c r="B500" s="90" t="s">
        <v>15</v>
      </c>
      <c r="C500" s="1240">
        <v>286145</v>
      </c>
      <c r="D500" s="1244">
        <f>-237611</f>
        <v>-237611</v>
      </c>
      <c r="E500" s="1260"/>
      <c r="F500" s="350"/>
      <c r="G500" s="351"/>
      <c r="H500" s="175"/>
    </row>
    <row r="501" spans="1:8" s="81" customFormat="1" ht="13.5" customHeight="1" thickBot="1">
      <c r="A501" s="79"/>
      <c r="B501" s="1274"/>
      <c r="C501" s="1240"/>
      <c r="D501" s="1244"/>
      <c r="E501" s="1260"/>
      <c r="F501" s="350"/>
      <c r="G501" s="351"/>
      <c r="H501" s="175"/>
    </row>
    <row r="502" spans="1:8" s="81" customFormat="1" ht="54.75" customHeight="1" thickBot="1">
      <c r="A502" s="79"/>
      <c r="B502" s="3643" t="s">
        <v>418</v>
      </c>
      <c r="C502" s="3644"/>
      <c r="D502" s="3644"/>
      <c r="E502" s="3644"/>
      <c r="F502" s="3644"/>
      <c r="G502" s="3645"/>
      <c r="H502" s="175"/>
    </row>
    <row r="503" spans="1:8" s="81" customFormat="1">
      <c r="A503" s="79"/>
      <c r="B503" s="1258"/>
      <c r="C503" s="1258"/>
      <c r="D503" s="1258"/>
      <c r="E503" s="1258"/>
      <c r="F503" s="1258"/>
      <c r="G503" s="1258"/>
      <c r="H503" s="175"/>
    </row>
    <row r="504" spans="1:8" s="81" customFormat="1">
      <c r="A504" s="79"/>
      <c r="B504" s="206" t="s">
        <v>115</v>
      </c>
      <c r="C504" s="1258"/>
      <c r="D504" s="1258"/>
      <c r="E504" s="1258"/>
      <c r="F504" s="1258"/>
      <c r="G504" s="1258"/>
      <c r="H504" s="175"/>
    </row>
    <row r="505" spans="1:8" s="81" customFormat="1" ht="13.8" thickBot="1">
      <c r="A505" s="79"/>
      <c r="B505" s="206"/>
      <c r="C505" s="1258"/>
      <c r="D505" s="1258"/>
      <c r="E505" s="1258"/>
      <c r="F505" s="1258"/>
      <c r="G505" s="1258"/>
      <c r="H505" s="175"/>
    </row>
    <row r="506" spans="1:8" s="81" customFormat="1" ht="13.8">
      <c r="A506" s="79">
        <f>A442+1</f>
        <v>37</v>
      </c>
      <c r="B506" s="436" t="s">
        <v>53</v>
      </c>
      <c r="C506" s="364"/>
      <c r="D506" s="365"/>
      <c r="E506" s="108"/>
      <c r="F506" s="108"/>
      <c r="G506" s="109"/>
      <c r="H506" s="175" t="s">
        <v>34</v>
      </c>
    </row>
    <row r="507" spans="1:8" s="81" customFormat="1">
      <c r="A507" s="79"/>
      <c r="B507" s="280" t="s">
        <v>116</v>
      </c>
      <c r="C507" s="443"/>
      <c r="D507" s="412"/>
      <c r="E507" s="108"/>
      <c r="F507" s="108"/>
      <c r="G507" s="109"/>
      <c r="H507" s="175"/>
    </row>
    <row r="508" spans="1:8" s="81" customFormat="1">
      <c r="A508" s="79"/>
      <c r="B508" s="345" t="s">
        <v>117</v>
      </c>
      <c r="C508" s="444"/>
      <c r="D508" s="445"/>
      <c r="E508" s="108"/>
      <c r="F508" s="108"/>
      <c r="G508" s="109"/>
      <c r="H508" s="175"/>
    </row>
    <row r="509" spans="1:8" s="81" customFormat="1">
      <c r="A509" s="79"/>
      <c r="B509" s="281" t="s">
        <v>118</v>
      </c>
      <c r="C509" s="446"/>
      <c r="D509" s="447"/>
      <c r="E509" s="108"/>
      <c r="F509" s="108"/>
      <c r="G509" s="109"/>
      <c r="H509" s="175"/>
    </row>
    <row r="510" spans="1:8" s="81" customFormat="1">
      <c r="A510" s="79"/>
      <c r="B510" s="527" t="s">
        <v>4</v>
      </c>
      <c r="C510" s="348">
        <f>C511+C512</f>
        <v>174103423</v>
      </c>
      <c r="D510" s="349">
        <f>D511+D512</f>
        <v>0</v>
      </c>
      <c r="E510" s="108"/>
      <c r="F510" s="108"/>
      <c r="G510" s="109"/>
      <c r="H510" s="175"/>
    </row>
    <row r="511" spans="1:8" s="81" customFormat="1" ht="26.4">
      <c r="A511" s="79"/>
      <c r="B511" s="1260" t="s">
        <v>37</v>
      </c>
      <c r="C511" s="350">
        <v>7625425</v>
      </c>
      <c r="D511" s="351"/>
      <c r="E511" s="108"/>
      <c r="F511" s="108"/>
      <c r="G511" s="109"/>
      <c r="H511" s="175"/>
    </row>
    <row r="512" spans="1:8" s="81" customFormat="1">
      <c r="A512" s="79"/>
      <c r="B512" s="1260" t="s">
        <v>10</v>
      </c>
      <c r="C512" s="350">
        <f>C513</f>
        <v>166477998</v>
      </c>
      <c r="D512" s="351">
        <f>D513</f>
        <v>0</v>
      </c>
      <c r="E512" s="108"/>
      <c r="F512" s="108"/>
      <c r="G512" s="109"/>
      <c r="H512" s="175"/>
    </row>
    <row r="513" spans="1:8" s="81" customFormat="1">
      <c r="A513" s="79"/>
      <c r="B513" s="1260" t="s">
        <v>11</v>
      </c>
      <c r="C513" s="350">
        <v>166477998</v>
      </c>
      <c r="D513" s="351"/>
      <c r="E513" s="108"/>
      <c r="F513" s="108"/>
      <c r="G513" s="109"/>
      <c r="H513" s="175"/>
    </row>
    <row r="514" spans="1:8" s="81" customFormat="1">
      <c r="A514" s="79"/>
      <c r="B514" s="527" t="s">
        <v>28</v>
      </c>
      <c r="C514" s="348">
        <f>C515+C528</f>
        <v>174103423</v>
      </c>
      <c r="D514" s="349">
        <f>D515+D528</f>
        <v>0</v>
      </c>
      <c r="E514" s="108"/>
      <c r="F514" s="108"/>
      <c r="G514" s="109"/>
      <c r="H514" s="175"/>
    </row>
    <row r="515" spans="1:8" s="81" customFormat="1">
      <c r="A515" s="79"/>
      <c r="B515" s="1260" t="s">
        <v>2</v>
      </c>
      <c r="C515" s="350">
        <f>C516+C520+C521+C523+C525</f>
        <v>167666040</v>
      </c>
      <c r="D515" s="351">
        <f>D516+D520+D521+D523+D525</f>
        <v>-237611</v>
      </c>
      <c r="E515" s="108"/>
      <c r="F515" s="108"/>
      <c r="G515" s="109"/>
      <c r="H515" s="175"/>
    </row>
    <row r="516" spans="1:8" s="81" customFormat="1">
      <c r="A516" s="79"/>
      <c r="B516" s="1260" t="s">
        <v>12</v>
      </c>
      <c r="C516" s="350">
        <f>C517+C519</f>
        <v>167231575</v>
      </c>
      <c r="D516" s="351">
        <f>D517+D519</f>
        <v>-237611</v>
      </c>
      <c r="E516" s="108"/>
      <c r="F516" s="108"/>
      <c r="G516" s="109"/>
      <c r="H516" s="175"/>
    </row>
    <row r="517" spans="1:8" s="81" customFormat="1">
      <c r="A517" s="79"/>
      <c r="B517" s="1260" t="s">
        <v>38</v>
      </c>
      <c r="C517" s="350">
        <v>109717387</v>
      </c>
      <c r="D517" s="351"/>
      <c r="E517" s="108"/>
      <c r="F517" s="108"/>
      <c r="G517" s="109"/>
      <c r="H517" s="175"/>
    </row>
    <row r="518" spans="1:8" s="81" customFormat="1">
      <c r="A518" s="79"/>
      <c r="B518" s="1260" t="s">
        <v>36</v>
      </c>
      <c r="C518" s="350">
        <v>85484735</v>
      </c>
      <c r="D518" s="351"/>
      <c r="E518" s="108"/>
      <c r="F518" s="108"/>
      <c r="G518" s="109"/>
      <c r="H518" s="175"/>
    </row>
    <row r="519" spans="1:8" s="81" customFormat="1">
      <c r="A519" s="79"/>
      <c r="B519" s="1260" t="s">
        <v>15</v>
      </c>
      <c r="C519" s="350">
        <v>57514188</v>
      </c>
      <c r="D519" s="351">
        <v>-237611</v>
      </c>
      <c r="E519" s="108"/>
      <c r="F519" s="108"/>
      <c r="G519" s="109"/>
      <c r="H519" s="175"/>
    </row>
    <row r="520" spans="1:8" s="81" customFormat="1">
      <c r="A520" s="79"/>
      <c r="B520" s="1260" t="s">
        <v>330</v>
      </c>
      <c r="C520" s="350">
        <v>107299</v>
      </c>
      <c r="D520" s="351"/>
      <c r="E520" s="108"/>
      <c r="F520" s="108"/>
      <c r="G520" s="109"/>
      <c r="H520" s="175"/>
    </row>
    <row r="521" spans="1:8" s="81" customFormat="1">
      <c r="A521" s="79"/>
      <c r="B521" s="1260" t="s">
        <v>16</v>
      </c>
      <c r="C521" s="350">
        <f>C522</f>
        <v>75240</v>
      </c>
      <c r="D521" s="351">
        <f>D522</f>
        <v>0</v>
      </c>
      <c r="E521" s="108"/>
      <c r="F521" s="108"/>
      <c r="G521" s="109"/>
      <c r="H521" s="175"/>
    </row>
    <row r="522" spans="1:8" s="81" customFormat="1">
      <c r="A522" s="79"/>
      <c r="B522" s="1260" t="s">
        <v>162</v>
      </c>
      <c r="C522" s="350">
        <v>75240</v>
      </c>
      <c r="D522" s="351"/>
      <c r="E522" s="108"/>
      <c r="F522" s="108"/>
      <c r="G522" s="109"/>
      <c r="H522" s="175"/>
    </row>
    <row r="523" spans="1:8" s="81" customFormat="1" ht="14.25" customHeight="1">
      <c r="A523" s="79"/>
      <c r="B523" s="1260" t="s">
        <v>54</v>
      </c>
      <c r="C523" s="350">
        <f>C524</f>
        <v>56386</v>
      </c>
      <c r="D523" s="351">
        <f>D524</f>
        <v>0</v>
      </c>
      <c r="E523" s="108"/>
      <c r="F523" s="108"/>
      <c r="G523" s="109"/>
      <c r="H523" s="175"/>
    </row>
    <row r="524" spans="1:8" s="81" customFormat="1">
      <c r="A524" s="79"/>
      <c r="B524" s="1260" t="s">
        <v>39</v>
      </c>
      <c r="C524" s="350">
        <v>56386</v>
      </c>
      <c r="D524" s="351"/>
      <c r="E524" s="108"/>
      <c r="F524" s="108"/>
      <c r="G524" s="109"/>
      <c r="H524" s="175"/>
    </row>
    <row r="525" spans="1:8" s="81" customFormat="1">
      <c r="A525" s="79"/>
      <c r="B525" s="1260" t="s">
        <v>19</v>
      </c>
      <c r="C525" s="350">
        <f>C526</f>
        <v>195540</v>
      </c>
      <c r="D525" s="351">
        <f>D526</f>
        <v>0</v>
      </c>
      <c r="E525" s="108"/>
      <c r="F525" s="108"/>
      <c r="G525" s="109"/>
      <c r="H525" s="175"/>
    </row>
    <row r="526" spans="1:8" s="81" customFormat="1" ht="26.4">
      <c r="A526" s="79"/>
      <c r="B526" s="1260" t="s">
        <v>56</v>
      </c>
      <c r="C526" s="350">
        <f>C527</f>
        <v>195540</v>
      </c>
      <c r="D526" s="351">
        <f>D527</f>
        <v>0</v>
      </c>
      <c r="E526" s="108"/>
      <c r="F526" s="108"/>
      <c r="G526" s="109"/>
      <c r="H526" s="175"/>
    </row>
    <row r="527" spans="1:8" s="81" customFormat="1" ht="26.25" customHeight="1">
      <c r="A527" s="79"/>
      <c r="B527" s="1260" t="s">
        <v>58</v>
      </c>
      <c r="C527" s="350">
        <v>195540</v>
      </c>
      <c r="D527" s="351"/>
      <c r="E527" s="108"/>
      <c r="F527" s="108"/>
      <c r="G527" s="109"/>
      <c r="H527" s="175"/>
    </row>
    <row r="528" spans="1:8" s="81" customFormat="1">
      <c r="A528" s="79"/>
      <c r="B528" s="1260" t="s">
        <v>3</v>
      </c>
      <c r="C528" s="350">
        <f>C529</f>
        <v>6437383</v>
      </c>
      <c r="D528" s="351">
        <f>D529</f>
        <v>237611</v>
      </c>
      <c r="E528" s="108"/>
      <c r="F528" s="108"/>
      <c r="G528" s="109"/>
      <c r="H528" s="175"/>
    </row>
    <row r="529" spans="1:9" s="81" customFormat="1" ht="13.8" thickBot="1">
      <c r="A529" s="79"/>
      <c r="B529" s="1260" t="s">
        <v>20</v>
      </c>
      <c r="C529" s="350">
        <v>6437383</v>
      </c>
      <c r="D529" s="351">
        <v>237611</v>
      </c>
      <c r="E529" s="108"/>
      <c r="F529" s="108"/>
      <c r="G529" s="109"/>
      <c r="H529" s="175"/>
    </row>
    <row r="530" spans="1:9" s="81" customFormat="1" ht="48" customHeight="1" thickBot="1">
      <c r="A530" s="79"/>
      <c r="B530" s="3643" t="s">
        <v>419</v>
      </c>
      <c r="C530" s="3644"/>
      <c r="D530" s="3645"/>
      <c r="E530" s="1268"/>
      <c r="F530" s="1268"/>
      <c r="G530" s="1268"/>
      <c r="H530" s="175"/>
    </row>
    <row r="531" spans="1:9" s="81" customFormat="1" ht="16.5" customHeight="1">
      <c r="A531" s="79"/>
      <c r="B531" s="1258"/>
      <c r="C531" s="1258"/>
      <c r="D531" s="1258"/>
      <c r="E531" s="1268"/>
      <c r="F531" s="1268"/>
      <c r="G531" s="1268"/>
      <c r="H531" s="175"/>
    </row>
    <row r="532" spans="1:9" s="81" customFormat="1">
      <c r="A532" s="79"/>
      <c r="B532" s="206" t="s">
        <v>113</v>
      </c>
      <c r="C532" s="218"/>
      <c r="D532" s="218"/>
      <c r="E532" s="219"/>
      <c r="F532" s="218"/>
      <c r="G532" s="218"/>
      <c r="H532" s="175"/>
    </row>
    <row r="533" spans="1:9" s="81" customFormat="1" ht="13.8" thickBot="1">
      <c r="A533" s="79"/>
      <c r="B533" s="206"/>
      <c r="C533" s="218"/>
      <c r="D533" s="218"/>
      <c r="E533" s="219"/>
      <c r="F533" s="218"/>
      <c r="G533" s="218"/>
      <c r="H533" s="175"/>
    </row>
    <row r="534" spans="1:9" s="81" customFormat="1" ht="13.8">
      <c r="A534" s="2893">
        <f>A470+1</f>
        <v>38</v>
      </c>
      <c r="B534" s="1228" t="s">
        <v>53</v>
      </c>
      <c r="C534" s="110"/>
      <c r="D534" s="111"/>
      <c r="E534" s="1269" t="s">
        <v>53</v>
      </c>
      <c r="F534" s="269"/>
      <c r="G534" s="270"/>
      <c r="H534" s="175" t="s">
        <v>34</v>
      </c>
    </row>
    <row r="535" spans="1:9" s="81" customFormat="1">
      <c r="A535" s="79"/>
      <c r="B535" s="1229" t="s">
        <v>22</v>
      </c>
      <c r="C535" s="1230"/>
      <c r="D535" s="1231"/>
      <c r="E535" s="1270" t="s">
        <v>22</v>
      </c>
      <c r="F535" s="1261"/>
      <c r="G535" s="1262"/>
      <c r="H535" s="175"/>
    </row>
    <row r="536" spans="1:9" s="81" customFormat="1" ht="13.5" customHeight="1">
      <c r="A536" s="79"/>
      <c r="B536" s="1232" t="s">
        <v>411</v>
      </c>
      <c r="C536" s="1233"/>
      <c r="D536" s="1234"/>
      <c r="E536" s="1275" t="s">
        <v>420</v>
      </c>
      <c r="F536" s="1276"/>
      <c r="G536" s="1277"/>
      <c r="H536" s="175"/>
    </row>
    <row r="537" spans="1:9" s="81" customFormat="1" ht="13.5" customHeight="1">
      <c r="A537" s="79"/>
      <c r="B537" s="1235" t="s">
        <v>4</v>
      </c>
      <c r="C537" s="1236">
        <f>C538+C539</f>
        <v>13325057</v>
      </c>
      <c r="D537" s="1237">
        <f>D539</f>
        <v>-48534</v>
      </c>
      <c r="E537" s="1235" t="s">
        <v>4</v>
      </c>
      <c r="F537" s="1236">
        <f>F538+F539</f>
        <v>5016334</v>
      </c>
      <c r="G537" s="349">
        <f>G538+G539</f>
        <v>48534</v>
      </c>
      <c r="H537" s="175"/>
      <c r="I537" s="217"/>
    </row>
    <row r="538" spans="1:9" s="81" customFormat="1" ht="13.5" customHeight="1">
      <c r="A538" s="79"/>
      <c r="B538" s="1238" t="s">
        <v>37</v>
      </c>
      <c r="C538" s="1240">
        <v>500000</v>
      </c>
      <c r="D538" s="1237"/>
      <c r="E538" s="1238" t="s">
        <v>37</v>
      </c>
      <c r="F538" s="1240">
        <v>19976</v>
      </c>
      <c r="G538" s="351"/>
      <c r="H538" s="175"/>
    </row>
    <row r="539" spans="1:9" s="81" customFormat="1" ht="13.5" customHeight="1">
      <c r="A539" s="79"/>
      <c r="B539" s="1238" t="s">
        <v>10</v>
      </c>
      <c r="C539" s="1239">
        <f>C540</f>
        <v>12825057</v>
      </c>
      <c r="D539" s="1242">
        <f>D540</f>
        <v>-48534</v>
      </c>
      <c r="E539" s="1238" t="s">
        <v>10</v>
      </c>
      <c r="F539" s="1239">
        <f>F540</f>
        <v>4996358</v>
      </c>
      <c r="G539" s="351">
        <f>G540</f>
        <v>48534</v>
      </c>
      <c r="H539" s="175"/>
    </row>
    <row r="540" spans="1:9" s="81" customFormat="1" ht="13.5" customHeight="1">
      <c r="A540" s="79"/>
      <c r="B540" s="1241" t="s">
        <v>11</v>
      </c>
      <c r="C540" s="101">
        <v>12825057</v>
      </c>
      <c r="D540" s="1244">
        <f>-48534</f>
        <v>-48534</v>
      </c>
      <c r="E540" s="1241" t="s">
        <v>11</v>
      </c>
      <c r="F540" s="101">
        <v>4996358</v>
      </c>
      <c r="G540" s="351">
        <v>48534</v>
      </c>
      <c r="H540" s="175"/>
    </row>
    <row r="541" spans="1:9" s="81" customFormat="1" ht="13.5" customHeight="1">
      <c r="A541" s="79"/>
      <c r="B541" s="1235" t="s">
        <v>1</v>
      </c>
      <c r="C541" s="103">
        <f>C542+C547</f>
        <v>13325057</v>
      </c>
      <c r="D541" s="1237">
        <f>D542+D547</f>
        <v>-48534</v>
      </c>
      <c r="E541" s="1235" t="s">
        <v>1</v>
      </c>
      <c r="F541" s="103">
        <f>F542+F551</f>
        <v>5016334</v>
      </c>
      <c r="G541" s="349">
        <f>G542+G551</f>
        <v>48534</v>
      </c>
      <c r="H541" s="175"/>
    </row>
    <row r="542" spans="1:9" s="81" customFormat="1" ht="13.5" customHeight="1">
      <c r="A542" s="79"/>
      <c r="B542" s="90" t="s">
        <v>2</v>
      </c>
      <c r="C542" s="1240">
        <f>C543</f>
        <v>12888376</v>
      </c>
      <c r="D542" s="1242">
        <f>D543</f>
        <v>-48534</v>
      </c>
      <c r="E542" s="90" t="s">
        <v>2</v>
      </c>
      <c r="F542" s="1240">
        <f>F543</f>
        <v>5016334</v>
      </c>
      <c r="G542" s="351">
        <f>G543</f>
        <v>48534</v>
      </c>
      <c r="H542" s="175"/>
    </row>
    <row r="543" spans="1:9" s="81" customFormat="1" ht="13.5" customHeight="1">
      <c r="A543" s="79"/>
      <c r="B543" s="90" t="s">
        <v>12</v>
      </c>
      <c r="C543" s="105">
        <f>C544+C546</f>
        <v>12888376</v>
      </c>
      <c r="D543" s="104">
        <f>D544+D546</f>
        <v>-48534</v>
      </c>
      <c r="E543" s="90" t="s">
        <v>12</v>
      </c>
      <c r="F543" s="105">
        <f>F544</f>
        <v>5016334</v>
      </c>
      <c r="G543" s="351">
        <f>G544</f>
        <v>48534</v>
      </c>
      <c r="H543" s="175"/>
    </row>
    <row r="544" spans="1:9" s="81" customFormat="1" ht="13.5" customHeight="1">
      <c r="A544" s="79"/>
      <c r="B544" s="90" t="s">
        <v>38</v>
      </c>
      <c r="C544" s="1240">
        <v>768664</v>
      </c>
      <c r="D544" s="104"/>
      <c r="E544" s="90" t="s">
        <v>15</v>
      </c>
      <c r="F544" s="1240">
        <v>5016334</v>
      </c>
      <c r="G544" s="104">
        <v>48534</v>
      </c>
      <c r="H544" s="175"/>
    </row>
    <row r="545" spans="1:8" s="81" customFormat="1" ht="13.5" customHeight="1">
      <c r="A545" s="79"/>
      <c r="B545" s="90" t="s">
        <v>36</v>
      </c>
      <c r="C545" s="105">
        <v>610111</v>
      </c>
      <c r="D545" s="104"/>
      <c r="E545" s="90"/>
      <c r="F545" s="105"/>
      <c r="G545" s="104"/>
      <c r="H545" s="175"/>
    </row>
    <row r="546" spans="1:8" s="81" customFormat="1" ht="13.5" customHeight="1">
      <c r="A546" s="79"/>
      <c r="B546" s="90" t="s">
        <v>15</v>
      </c>
      <c r="C546" s="1240">
        <v>12119712</v>
      </c>
      <c r="D546" s="104">
        <f>-48534</f>
        <v>-48534</v>
      </c>
      <c r="E546" s="90"/>
      <c r="F546" s="1240"/>
      <c r="G546" s="104"/>
      <c r="H546" s="175"/>
    </row>
    <row r="547" spans="1:8" s="81" customFormat="1" ht="13.5" customHeight="1">
      <c r="A547" s="79"/>
      <c r="B547" s="90" t="s">
        <v>3</v>
      </c>
      <c r="C547" s="1240">
        <f>C548</f>
        <v>436681</v>
      </c>
      <c r="D547" s="104">
        <f>D548</f>
        <v>0</v>
      </c>
      <c r="E547" s="90"/>
      <c r="F547" s="1240"/>
      <c r="G547" s="104"/>
      <c r="H547" s="175"/>
    </row>
    <row r="548" spans="1:8" s="81" customFormat="1" ht="13.5" customHeight="1">
      <c r="A548" s="79"/>
      <c r="B548" s="169" t="s">
        <v>20</v>
      </c>
      <c r="C548" s="1255">
        <v>436681</v>
      </c>
      <c r="D548" s="1256"/>
      <c r="E548" s="90"/>
      <c r="F548" s="1240"/>
      <c r="G548" s="104"/>
      <c r="H548" s="175"/>
    </row>
    <row r="549" spans="1:8" s="81" customFormat="1" ht="13.5" customHeight="1">
      <c r="A549" s="79"/>
      <c r="B549" s="1248" t="s">
        <v>59</v>
      </c>
      <c r="C549" s="1249"/>
      <c r="D549" s="1250"/>
      <c r="E549" s="1271"/>
      <c r="F549" s="1272"/>
      <c r="G549" s="1273"/>
      <c r="H549" s="175"/>
    </row>
    <row r="550" spans="1:8" s="81" customFormat="1" ht="13.5" customHeight="1">
      <c r="A550" s="79"/>
      <c r="B550" s="1251" t="s">
        <v>103</v>
      </c>
      <c r="C550" s="105"/>
      <c r="D550" s="104"/>
      <c r="E550" s="1260"/>
      <c r="F550" s="350"/>
      <c r="G550" s="351"/>
      <c r="H550" s="175"/>
    </row>
    <row r="551" spans="1:8" s="81" customFormat="1" ht="27.75" customHeight="1">
      <c r="A551" s="79"/>
      <c r="B551" s="1251" t="s">
        <v>417</v>
      </c>
      <c r="C551" s="103">
        <f>C552</f>
        <v>0</v>
      </c>
      <c r="D551" s="1237"/>
      <c r="E551" s="1260"/>
      <c r="F551" s="350"/>
      <c r="G551" s="351"/>
      <c r="H551" s="175"/>
    </row>
    <row r="552" spans="1:8" s="81" customFormat="1" ht="13.5" customHeight="1">
      <c r="A552" s="79"/>
      <c r="B552" s="1245" t="s">
        <v>118</v>
      </c>
      <c r="C552" s="101"/>
      <c r="D552" s="1242"/>
      <c r="E552" s="1260"/>
      <c r="F552" s="350"/>
      <c r="G552" s="351"/>
      <c r="H552" s="175"/>
    </row>
    <row r="553" spans="1:8" s="81" customFormat="1" ht="13.5" customHeight="1">
      <c r="A553" s="79"/>
      <c r="B553" s="1245" t="s">
        <v>4</v>
      </c>
      <c r="C553" s="103">
        <f>C554</f>
        <v>286145</v>
      </c>
      <c r="D553" s="1237">
        <f>D554</f>
        <v>-48534</v>
      </c>
      <c r="E553" s="1260"/>
      <c r="F553" s="350"/>
      <c r="G553" s="351"/>
      <c r="H553" s="175"/>
    </row>
    <row r="554" spans="1:8" s="81" customFormat="1" ht="13.5" customHeight="1">
      <c r="A554" s="79"/>
      <c r="B554" s="1238" t="s">
        <v>10</v>
      </c>
      <c r="C554" s="1240">
        <f>C555</f>
        <v>286145</v>
      </c>
      <c r="D554" s="104">
        <f>D555</f>
        <v>-48534</v>
      </c>
      <c r="E554" s="1260"/>
      <c r="F554" s="350"/>
      <c r="G554" s="351"/>
      <c r="H554" s="175"/>
    </row>
    <row r="555" spans="1:8" s="81" customFormat="1" ht="13.5" customHeight="1">
      <c r="A555" s="79"/>
      <c r="B555" s="1238" t="s">
        <v>11</v>
      </c>
      <c r="C555" s="1240">
        <v>286145</v>
      </c>
      <c r="D555" s="104">
        <f>-48534</f>
        <v>-48534</v>
      </c>
      <c r="E555" s="1260"/>
      <c r="F555" s="350"/>
      <c r="G555" s="351"/>
      <c r="H555" s="175"/>
    </row>
    <row r="556" spans="1:8" s="81" customFormat="1" ht="13.5" customHeight="1">
      <c r="A556" s="79"/>
      <c r="B556" s="1245" t="s">
        <v>1</v>
      </c>
      <c r="C556" s="103">
        <f t="shared" ref="C556:D558" si="28">C557</f>
        <v>286145</v>
      </c>
      <c r="D556" s="1237">
        <f t="shared" si="28"/>
        <v>-48534</v>
      </c>
      <c r="E556" s="1260"/>
      <c r="F556" s="350"/>
      <c r="G556" s="351"/>
      <c r="H556" s="175"/>
    </row>
    <row r="557" spans="1:8" s="81" customFormat="1" ht="13.5" customHeight="1">
      <c r="A557" s="79"/>
      <c r="B557" s="90" t="s">
        <v>2</v>
      </c>
      <c r="C557" s="1240">
        <f t="shared" si="28"/>
        <v>286145</v>
      </c>
      <c r="D557" s="104">
        <f t="shared" si="28"/>
        <v>-48534</v>
      </c>
      <c r="E557" s="1260"/>
      <c r="F557" s="350"/>
      <c r="G557" s="351"/>
      <c r="H557" s="175"/>
    </row>
    <row r="558" spans="1:8" s="81" customFormat="1" ht="13.5" customHeight="1">
      <c r="A558" s="79"/>
      <c r="B558" s="90" t="s">
        <v>12</v>
      </c>
      <c r="C558" s="105">
        <f t="shared" si="28"/>
        <v>286145</v>
      </c>
      <c r="D558" s="104">
        <f t="shared" si="28"/>
        <v>-48534</v>
      </c>
      <c r="E558" s="1260"/>
      <c r="F558" s="350"/>
      <c r="G558" s="351"/>
      <c r="H558" s="175"/>
    </row>
    <row r="559" spans="1:8" s="81" customFormat="1" ht="13.5" customHeight="1" thickBot="1">
      <c r="A559" s="79"/>
      <c r="B559" s="90" t="s">
        <v>15</v>
      </c>
      <c r="C559" s="1240">
        <v>286145</v>
      </c>
      <c r="D559" s="104">
        <f>-48534</f>
        <v>-48534</v>
      </c>
      <c r="E559" s="1260"/>
      <c r="F559" s="350"/>
      <c r="G559" s="351"/>
      <c r="H559" s="175"/>
    </row>
    <row r="560" spans="1:8" s="81" customFormat="1" ht="54" customHeight="1" thickBot="1">
      <c r="A560" s="79"/>
      <c r="B560" s="3643" t="s">
        <v>421</v>
      </c>
      <c r="C560" s="3644"/>
      <c r="D560" s="3644"/>
      <c r="E560" s="3644"/>
      <c r="F560" s="3644"/>
      <c r="G560" s="3645"/>
      <c r="H560" s="175"/>
    </row>
    <row r="561" spans="1:8" s="81" customFormat="1" ht="14.25" customHeight="1">
      <c r="A561" s="79"/>
      <c r="B561" s="1258"/>
      <c r="C561" s="1257"/>
      <c r="D561" s="1257"/>
      <c r="E561" s="1258"/>
      <c r="F561" s="1258"/>
      <c r="G561" s="1258"/>
      <c r="H561" s="175"/>
    </row>
    <row r="562" spans="1:8" s="81" customFormat="1" ht="13.5" customHeight="1">
      <c r="A562" s="79"/>
      <c r="B562" s="206" t="s">
        <v>113</v>
      </c>
      <c r="C562" s="1281"/>
      <c r="D562" s="1760"/>
      <c r="E562" s="1278"/>
      <c r="F562" s="885"/>
      <c r="G562" s="885"/>
      <c r="H562" s="175"/>
    </row>
    <row r="563" spans="1:8" s="81" customFormat="1" ht="13.5" customHeight="1" thickBot="1">
      <c r="A563" s="79"/>
      <c r="B563" s="206"/>
      <c r="C563" s="1281"/>
      <c r="D563" s="1760"/>
      <c r="E563" s="1278"/>
      <c r="F563" s="885"/>
      <c r="G563" s="885"/>
      <c r="H563" s="175"/>
    </row>
    <row r="564" spans="1:8" s="81" customFormat="1" ht="13.5" customHeight="1">
      <c r="A564" s="79">
        <f>A506+1</f>
        <v>38</v>
      </c>
      <c r="B564" s="436" t="s">
        <v>53</v>
      </c>
      <c r="C564" s="341"/>
      <c r="D564" s="342"/>
      <c r="E564" s="1279"/>
      <c r="F564" s="885"/>
      <c r="G564" s="885"/>
      <c r="H564" s="175" t="s">
        <v>34</v>
      </c>
    </row>
    <row r="565" spans="1:8" s="81" customFormat="1" ht="13.5" customHeight="1">
      <c r="A565" s="79"/>
      <c r="B565" s="1248" t="s">
        <v>59</v>
      </c>
      <c r="C565" s="101"/>
      <c r="D565" s="1244"/>
      <c r="E565" s="1279"/>
      <c r="F565" s="885"/>
      <c r="G565" s="885"/>
      <c r="H565" s="175"/>
    </row>
    <row r="566" spans="1:8" s="81" customFormat="1" ht="13.5" customHeight="1">
      <c r="A566" s="79"/>
      <c r="B566" s="1251" t="s">
        <v>103</v>
      </c>
      <c r="C566" s="101"/>
      <c r="D566" s="1244"/>
      <c r="E566" s="1279"/>
      <c r="F566" s="885"/>
      <c r="G566" s="885"/>
      <c r="H566" s="175"/>
    </row>
    <row r="567" spans="1:8" s="81" customFormat="1" ht="16.5" customHeight="1">
      <c r="A567" s="79"/>
      <c r="B567" s="1280" t="s">
        <v>411</v>
      </c>
      <c r="C567" s="101"/>
      <c r="D567" s="1244"/>
      <c r="E567" s="1279"/>
      <c r="F567" s="885"/>
      <c r="G567" s="885"/>
      <c r="H567" s="175"/>
    </row>
    <row r="568" spans="1:8" s="81" customFormat="1" ht="26.25" customHeight="1">
      <c r="A568" s="79"/>
      <c r="B568" s="1251" t="s">
        <v>417</v>
      </c>
      <c r="C568" s="101"/>
      <c r="D568" s="1244"/>
      <c r="E568" s="1279"/>
      <c r="F568" s="885"/>
      <c r="G568" s="885"/>
      <c r="H568" s="175"/>
    </row>
    <row r="569" spans="1:8" s="81" customFormat="1" ht="13.5" customHeight="1">
      <c r="A569" s="79"/>
      <c r="B569" s="1245" t="s">
        <v>125</v>
      </c>
      <c r="C569" s="101"/>
      <c r="D569" s="1242"/>
      <c r="E569" s="1279"/>
      <c r="F569" s="885"/>
      <c r="G569" s="885"/>
      <c r="H569" s="175"/>
    </row>
    <row r="570" spans="1:8" s="81" customFormat="1" ht="13.5" customHeight="1">
      <c r="A570" s="79"/>
      <c r="B570" s="1245" t="s">
        <v>4</v>
      </c>
      <c r="C570" s="103">
        <f>C571</f>
        <v>348712</v>
      </c>
      <c r="D570" s="1237">
        <f>D571</f>
        <v>-103895</v>
      </c>
      <c r="E570" s="1279"/>
      <c r="F570" s="885"/>
      <c r="G570" s="885"/>
      <c r="H570" s="175"/>
    </row>
    <row r="571" spans="1:8" s="81" customFormat="1" ht="13.5" customHeight="1">
      <c r="A571" s="79"/>
      <c r="B571" s="1238" t="s">
        <v>10</v>
      </c>
      <c r="C571" s="1240">
        <f>C572</f>
        <v>348712</v>
      </c>
      <c r="D571" s="104">
        <f>D572</f>
        <v>-103895</v>
      </c>
      <c r="E571" s="1279"/>
      <c r="F571" s="885"/>
      <c r="G571" s="885"/>
      <c r="H571" s="175"/>
    </row>
    <row r="572" spans="1:8" s="81" customFormat="1" ht="13.5" customHeight="1">
      <c r="A572" s="79"/>
      <c r="B572" s="1238" t="s">
        <v>11</v>
      </c>
      <c r="C572" s="1240">
        <f>293780+54932</f>
        <v>348712</v>
      </c>
      <c r="D572" s="104">
        <v>-103895</v>
      </c>
      <c r="E572" s="1279"/>
      <c r="F572" s="885"/>
      <c r="G572" s="885"/>
      <c r="H572" s="175"/>
    </row>
    <row r="573" spans="1:8" s="81" customFormat="1" ht="13.5" customHeight="1">
      <c r="A573" s="79"/>
      <c r="B573" s="1245" t="s">
        <v>1</v>
      </c>
      <c r="C573" s="103">
        <f t="shared" ref="C573:D575" si="29">C574</f>
        <v>348712</v>
      </c>
      <c r="D573" s="1237">
        <f t="shared" si="29"/>
        <v>-103895</v>
      </c>
      <c r="E573" s="1279"/>
      <c r="F573" s="885"/>
      <c r="G573" s="885"/>
      <c r="H573" s="175"/>
    </row>
    <row r="574" spans="1:8" s="81" customFormat="1" ht="13.5" customHeight="1">
      <c r="A574" s="79"/>
      <c r="B574" s="90" t="s">
        <v>2</v>
      </c>
      <c r="C574" s="1240">
        <f t="shared" si="29"/>
        <v>348712</v>
      </c>
      <c r="D574" s="104">
        <f t="shared" si="29"/>
        <v>-103895</v>
      </c>
      <c r="E574" s="1279"/>
      <c r="F574" s="885"/>
      <c r="G574" s="885"/>
      <c r="H574" s="175"/>
    </row>
    <row r="575" spans="1:8" s="81" customFormat="1" ht="13.5" customHeight="1">
      <c r="A575" s="79"/>
      <c r="B575" s="90" t="s">
        <v>12</v>
      </c>
      <c r="C575" s="105">
        <f t="shared" si="29"/>
        <v>348712</v>
      </c>
      <c r="D575" s="104">
        <f t="shared" si="29"/>
        <v>-103895</v>
      </c>
      <c r="E575" s="1279"/>
      <c r="F575" s="885"/>
      <c r="G575" s="885"/>
      <c r="H575" s="175"/>
    </row>
    <row r="576" spans="1:8" s="81" customFormat="1" ht="13.5" customHeight="1">
      <c r="A576" s="79"/>
      <c r="B576" s="90" t="s">
        <v>15</v>
      </c>
      <c r="C576" s="1240">
        <f>293780+54932</f>
        <v>348712</v>
      </c>
      <c r="D576" s="104">
        <v>-103895</v>
      </c>
      <c r="E576" s="1279"/>
      <c r="F576" s="885"/>
      <c r="G576" s="885"/>
      <c r="H576" s="175"/>
    </row>
    <row r="577" spans="1:8" s="81" customFormat="1" ht="13.5" customHeight="1">
      <c r="A577" s="79"/>
      <c r="B577" s="1245" t="s">
        <v>126</v>
      </c>
      <c r="C577" s="101"/>
      <c r="D577" s="1242"/>
      <c r="E577" s="1279"/>
      <c r="F577" s="885"/>
      <c r="G577" s="885"/>
      <c r="H577" s="175"/>
    </row>
    <row r="578" spans="1:8" s="81" customFormat="1" ht="13.5" customHeight="1">
      <c r="A578" s="79"/>
      <c r="B578" s="1245" t="s">
        <v>4</v>
      </c>
      <c r="C578" s="103">
        <f>C579</f>
        <v>348712</v>
      </c>
      <c r="D578" s="1237">
        <f>D579</f>
        <v>-54932</v>
      </c>
      <c r="E578" s="1279"/>
      <c r="F578" s="885"/>
      <c r="G578" s="885"/>
      <c r="H578" s="175"/>
    </row>
    <row r="579" spans="1:8" s="81" customFormat="1" ht="13.5" customHeight="1">
      <c r="A579" s="79"/>
      <c r="B579" s="1238" t="s">
        <v>10</v>
      </c>
      <c r="C579" s="1240">
        <f>C580</f>
        <v>348712</v>
      </c>
      <c r="D579" s="104">
        <f>D580</f>
        <v>-54932</v>
      </c>
      <c r="E579" s="1279"/>
      <c r="F579" s="885"/>
      <c r="G579" s="885"/>
      <c r="H579" s="175"/>
    </row>
    <row r="580" spans="1:8" s="81" customFormat="1" ht="13.5" customHeight="1">
      <c r="A580" s="79"/>
      <c r="B580" s="1238" t="s">
        <v>11</v>
      </c>
      <c r="C580" s="1240">
        <f>293780+54932</f>
        <v>348712</v>
      </c>
      <c r="D580" s="104">
        <v>-54932</v>
      </c>
      <c r="E580" s="1279"/>
      <c r="F580" s="885"/>
      <c r="G580" s="885"/>
      <c r="H580" s="175"/>
    </row>
    <row r="581" spans="1:8" s="81" customFormat="1" ht="13.5" customHeight="1">
      <c r="A581" s="79"/>
      <c r="B581" s="1245" t="s">
        <v>1</v>
      </c>
      <c r="C581" s="103">
        <f t="shared" ref="C581:D583" si="30">C582</f>
        <v>348712</v>
      </c>
      <c r="D581" s="1237">
        <f t="shared" si="30"/>
        <v>-54932</v>
      </c>
      <c r="E581" s="1279"/>
      <c r="F581" s="885"/>
      <c r="G581" s="885"/>
      <c r="H581" s="175"/>
    </row>
    <row r="582" spans="1:8" s="81" customFormat="1" ht="13.5" customHeight="1">
      <c r="A582" s="79"/>
      <c r="B582" s="90" t="s">
        <v>2</v>
      </c>
      <c r="C582" s="1240">
        <f t="shared" si="30"/>
        <v>348712</v>
      </c>
      <c r="D582" s="104">
        <f t="shared" si="30"/>
        <v>-54932</v>
      </c>
      <c r="E582" s="1279"/>
      <c r="F582" s="885"/>
      <c r="G582" s="885"/>
      <c r="H582" s="175"/>
    </row>
    <row r="583" spans="1:8" s="81" customFormat="1" ht="13.5" customHeight="1">
      <c r="A583" s="79"/>
      <c r="B583" s="90" t="s">
        <v>12</v>
      </c>
      <c r="C583" s="105">
        <f t="shared" si="30"/>
        <v>348712</v>
      </c>
      <c r="D583" s="104">
        <f t="shared" si="30"/>
        <v>-54932</v>
      </c>
      <c r="E583" s="1279"/>
      <c r="F583" s="885"/>
      <c r="G583" s="885"/>
      <c r="H583" s="175"/>
    </row>
    <row r="584" spans="1:8" s="81" customFormat="1" ht="13.5" customHeight="1">
      <c r="A584" s="79"/>
      <c r="B584" s="90" t="s">
        <v>15</v>
      </c>
      <c r="C584" s="1240">
        <f>293780+54932</f>
        <v>348712</v>
      </c>
      <c r="D584" s="104">
        <v>-54932</v>
      </c>
      <c r="E584" s="1279"/>
      <c r="F584" s="885"/>
      <c r="G584" s="885"/>
      <c r="H584" s="175"/>
    </row>
    <row r="585" spans="1:8" s="81" customFormat="1" ht="13.5" customHeight="1">
      <c r="A585" s="79"/>
      <c r="B585" s="131" t="s">
        <v>414</v>
      </c>
      <c r="C585" s="101"/>
      <c r="D585" s="104"/>
      <c r="E585" s="1279"/>
      <c r="F585" s="885"/>
      <c r="G585" s="885"/>
      <c r="H585" s="175"/>
    </row>
    <row r="586" spans="1:8" s="81" customFormat="1" ht="13.5" customHeight="1">
      <c r="A586" s="79"/>
      <c r="B586" s="1245" t="s">
        <v>4</v>
      </c>
      <c r="C586" s="103">
        <f>C587</f>
        <v>9464187</v>
      </c>
      <c r="D586" s="1237">
        <f>D587</f>
        <v>-1189384</v>
      </c>
      <c r="E586" s="1279"/>
      <c r="F586" s="885"/>
      <c r="G586" s="885"/>
      <c r="H586" s="175"/>
    </row>
    <row r="587" spans="1:8" s="81" customFormat="1" ht="13.5" customHeight="1">
      <c r="A587" s="79"/>
      <c r="B587" s="1238" t="s">
        <v>10</v>
      </c>
      <c r="C587" s="1240">
        <f>C588</f>
        <v>9464187</v>
      </c>
      <c r="D587" s="104">
        <f>D588</f>
        <v>-1189384</v>
      </c>
      <c r="E587" s="1279"/>
      <c r="F587" s="885"/>
      <c r="G587" s="885"/>
      <c r="H587" s="175"/>
    </row>
    <row r="588" spans="1:8" s="81" customFormat="1" ht="13.5" customHeight="1">
      <c r="A588" s="79"/>
      <c r="B588" s="1238" t="s">
        <v>11</v>
      </c>
      <c r="C588" s="1240">
        <f>((293780*27+48963)+54932*27)</f>
        <v>9464187</v>
      </c>
      <c r="D588" s="104">
        <v>-1189384</v>
      </c>
      <c r="E588" s="1279"/>
      <c r="F588" s="885"/>
      <c r="G588" s="885"/>
      <c r="H588" s="175"/>
    </row>
    <row r="589" spans="1:8" s="81" customFormat="1" ht="13.5" customHeight="1">
      <c r="A589" s="79"/>
      <c r="B589" s="1245" t="s">
        <v>1</v>
      </c>
      <c r="C589" s="103">
        <f t="shared" ref="C589:D591" si="31">C590</f>
        <v>9464187</v>
      </c>
      <c r="D589" s="1237">
        <f t="shared" si="31"/>
        <v>-1189384</v>
      </c>
      <c r="E589" s="1279"/>
      <c r="F589" s="885"/>
      <c r="G589" s="885"/>
      <c r="H589" s="175"/>
    </row>
    <row r="590" spans="1:8" s="81" customFormat="1" ht="13.5" customHeight="1">
      <c r="A590" s="79"/>
      <c r="B590" s="90" t="s">
        <v>2</v>
      </c>
      <c r="C590" s="1240">
        <f t="shared" si="31"/>
        <v>9464187</v>
      </c>
      <c r="D590" s="104">
        <f t="shared" si="31"/>
        <v>-1189384</v>
      </c>
      <c r="E590" s="1279"/>
      <c r="F590" s="885"/>
      <c r="G590" s="885"/>
      <c r="H590" s="175"/>
    </row>
    <row r="591" spans="1:8" s="81" customFormat="1" ht="13.5" customHeight="1">
      <c r="A591" s="79"/>
      <c r="B591" s="90" t="s">
        <v>12</v>
      </c>
      <c r="C591" s="105">
        <f t="shared" si="31"/>
        <v>9464187</v>
      </c>
      <c r="D591" s="104">
        <f t="shared" si="31"/>
        <v>-1189384</v>
      </c>
      <c r="E591" s="1279"/>
      <c r="F591" s="885"/>
      <c r="G591" s="885"/>
      <c r="H591" s="175"/>
    </row>
    <row r="592" spans="1:8" s="81" customFormat="1" ht="13.5" customHeight="1" thickBot="1">
      <c r="A592" s="79"/>
      <c r="B592" s="169" t="s">
        <v>15</v>
      </c>
      <c r="C592" s="1255">
        <f>((293780*27+48963)+54932*27)</f>
        <v>9464187</v>
      </c>
      <c r="D592" s="1256">
        <v>-1189384</v>
      </c>
      <c r="E592" s="1279"/>
      <c r="F592" s="885"/>
      <c r="G592" s="885"/>
      <c r="H592" s="175"/>
    </row>
    <row r="593" spans="1:8" s="81" customFormat="1" ht="86.25" customHeight="1" thickBot="1">
      <c r="A593" s="79"/>
      <c r="B593" s="3643" t="s">
        <v>422</v>
      </c>
      <c r="C593" s="3644"/>
      <c r="D593" s="3645"/>
      <c r="E593" s="1268"/>
      <c r="F593" s="1268"/>
      <c r="G593" s="1268"/>
      <c r="H593" s="175"/>
    </row>
    <row r="594" spans="1:8" s="81" customFormat="1" ht="13.5" customHeight="1">
      <c r="A594" s="79"/>
      <c r="B594" s="174"/>
      <c r="C594" s="1281"/>
      <c r="D594" s="1281"/>
      <c r="E594" s="1278"/>
      <c r="F594" s="885"/>
      <c r="G594" s="885"/>
      <c r="H594" s="175"/>
    </row>
    <row r="595" spans="1:8" s="81" customFormat="1">
      <c r="A595" s="79"/>
      <c r="B595" s="206" t="s">
        <v>113</v>
      </c>
      <c r="C595"/>
      <c r="D595"/>
      <c r="E595"/>
      <c r="F595"/>
      <c r="G595"/>
      <c r="H595" s="175"/>
    </row>
    <row r="596" spans="1:8" s="81" customFormat="1" ht="13.8" thickBot="1">
      <c r="A596" s="79"/>
      <c r="B596" s="206"/>
      <c r="C596"/>
      <c r="D596"/>
      <c r="E596"/>
      <c r="F596"/>
      <c r="G596"/>
      <c r="H596" s="175"/>
    </row>
    <row r="597" spans="1:8" s="81" customFormat="1" ht="13.8">
      <c r="A597" s="2893">
        <f>A534+1</f>
        <v>39</v>
      </c>
      <c r="B597" s="436" t="s">
        <v>53</v>
      </c>
      <c r="C597" s="341"/>
      <c r="D597" s="342"/>
      <c r="E597" s="1228" t="s">
        <v>53</v>
      </c>
      <c r="F597" s="110"/>
      <c r="G597" s="111"/>
      <c r="H597" s="175" t="s">
        <v>34</v>
      </c>
    </row>
    <row r="598" spans="1:8" s="81" customFormat="1">
      <c r="A598" s="79"/>
      <c r="B598" s="280" t="s">
        <v>167</v>
      </c>
      <c r="C598" s="343"/>
      <c r="D598" s="344"/>
      <c r="E598" s="1282" t="s">
        <v>22</v>
      </c>
      <c r="F598" s="1230"/>
      <c r="G598" s="1231"/>
      <c r="H598" s="175"/>
    </row>
    <row r="599" spans="1:8" s="81" customFormat="1" ht="13.5" customHeight="1">
      <c r="A599" s="79"/>
      <c r="B599" s="561" t="s">
        <v>118</v>
      </c>
      <c r="C599" s="897"/>
      <c r="D599" s="1283"/>
      <c r="E599" s="1232" t="s">
        <v>423</v>
      </c>
      <c r="F599" s="1233"/>
      <c r="G599" s="1234"/>
      <c r="H599" s="175"/>
    </row>
    <row r="600" spans="1:8" s="81" customFormat="1" ht="26.4">
      <c r="A600" s="79"/>
      <c r="B600" s="556" t="s">
        <v>424</v>
      </c>
      <c r="C600" s="897">
        <v>4331025</v>
      </c>
      <c r="D600" s="1283">
        <v>-3432815</v>
      </c>
      <c r="E600" s="1284" t="s">
        <v>4</v>
      </c>
      <c r="F600" s="348">
        <f>F601+F602</f>
        <v>3146953</v>
      </c>
      <c r="G600" s="1237">
        <f>G601+G602</f>
        <v>-2526673</v>
      </c>
      <c r="H600" s="175"/>
    </row>
    <row r="601" spans="1:8" s="81" customFormat="1" ht="26.4">
      <c r="A601" s="79"/>
      <c r="B601" s="1285"/>
      <c r="C601" s="370"/>
      <c r="D601" s="283"/>
      <c r="E601" s="1286" t="s">
        <v>37</v>
      </c>
      <c r="F601" s="350">
        <v>2332091</v>
      </c>
      <c r="G601" s="351">
        <v>-1848439</v>
      </c>
      <c r="H601" s="175"/>
    </row>
    <row r="602" spans="1:8" s="81" customFormat="1">
      <c r="A602" s="79"/>
      <c r="B602" s="1285" t="s">
        <v>425</v>
      </c>
      <c r="C602" s="370"/>
      <c r="D602" s="283"/>
      <c r="E602" s="1286" t="s">
        <v>10</v>
      </c>
      <c r="F602" s="350">
        <f>F603</f>
        <v>814862</v>
      </c>
      <c r="G602" s="1242">
        <f>G603</f>
        <v>-678234</v>
      </c>
      <c r="H602" s="175"/>
    </row>
    <row r="603" spans="1:8" s="81" customFormat="1" ht="27">
      <c r="A603" s="79"/>
      <c r="B603" s="1285" t="s">
        <v>424</v>
      </c>
      <c r="C603" s="1287"/>
      <c r="D603" s="283"/>
      <c r="E603" s="1286" t="s">
        <v>11</v>
      </c>
      <c r="F603" s="350">
        <v>814862</v>
      </c>
      <c r="G603" s="1244">
        <v>-678234</v>
      </c>
      <c r="H603" s="175"/>
    </row>
    <row r="604" spans="1:8" s="81" customFormat="1" ht="13.8">
      <c r="A604" s="79"/>
      <c r="B604" s="1288" t="s">
        <v>426</v>
      </c>
      <c r="C604" s="1289">
        <f>C606+C607</f>
        <v>6663116</v>
      </c>
      <c r="D604" s="1289">
        <f>D606+D607</f>
        <v>-5281254</v>
      </c>
      <c r="E604" s="1284" t="s">
        <v>28</v>
      </c>
      <c r="F604" s="348">
        <f>F605</f>
        <v>3146953</v>
      </c>
      <c r="G604" s="1237">
        <f>G605</f>
        <v>-2526673</v>
      </c>
      <c r="H604" s="1458"/>
    </row>
    <row r="605" spans="1:8" s="81" customFormat="1">
      <c r="A605" s="79"/>
      <c r="B605" s="1285" t="s">
        <v>69</v>
      </c>
      <c r="C605" s="897"/>
      <c r="D605" s="897"/>
      <c r="E605" s="1286" t="s">
        <v>2</v>
      </c>
      <c r="F605" s="350">
        <f>F606</f>
        <v>3146953</v>
      </c>
      <c r="G605" s="1242">
        <f>G606</f>
        <v>-2526673</v>
      </c>
      <c r="H605" s="175"/>
    </row>
    <row r="606" spans="1:8" s="81" customFormat="1" ht="52.8">
      <c r="A606" s="79"/>
      <c r="B606" s="1285" t="s">
        <v>427</v>
      </c>
      <c r="C606" s="1290">
        <v>4331025</v>
      </c>
      <c r="D606" s="1290">
        <v>-3432815</v>
      </c>
      <c r="E606" s="1286" t="s">
        <v>12</v>
      </c>
      <c r="F606" s="350">
        <f>F607+F609</f>
        <v>3146953</v>
      </c>
      <c r="G606" s="104">
        <f>G607+G609</f>
        <v>-2526673</v>
      </c>
      <c r="H606" s="175"/>
    </row>
    <row r="607" spans="1:8" s="81" customFormat="1" ht="39.6">
      <c r="A607" s="79"/>
      <c r="B607" s="1285" t="s">
        <v>428</v>
      </c>
      <c r="C607" s="1290">
        <v>2332091</v>
      </c>
      <c r="D607" s="1290">
        <v>-1848439</v>
      </c>
      <c r="E607" s="1286" t="s">
        <v>38</v>
      </c>
      <c r="F607" s="350">
        <v>44673</v>
      </c>
      <c r="G607" s="104">
        <v>-22336</v>
      </c>
      <c r="H607" s="175"/>
    </row>
    <row r="608" spans="1:8" s="81" customFormat="1">
      <c r="A608" s="79"/>
      <c r="B608" s="216"/>
      <c r="C608" s="370"/>
      <c r="D608" s="283"/>
      <c r="E608" s="1286" t="s">
        <v>36</v>
      </c>
      <c r="F608" s="350">
        <v>36000</v>
      </c>
      <c r="G608" s="104">
        <v>-18000</v>
      </c>
      <c r="H608" s="175"/>
    </row>
    <row r="609" spans="1:11" s="81" customFormat="1">
      <c r="A609" s="79"/>
      <c r="B609" s="561"/>
      <c r="C609" s="897"/>
      <c r="D609" s="1283"/>
      <c r="E609" s="1286" t="s">
        <v>15</v>
      </c>
      <c r="F609" s="350">
        <v>3102280</v>
      </c>
      <c r="G609" s="104">
        <v>-2504337</v>
      </c>
      <c r="H609" s="175"/>
    </row>
    <row r="610" spans="1:11" s="81" customFormat="1">
      <c r="A610" s="79"/>
      <c r="B610" s="113" t="s">
        <v>70</v>
      </c>
      <c r="C610" s="99"/>
      <c r="D610" s="143"/>
      <c r="E610" s="205" t="s">
        <v>59</v>
      </c>
      <c r="F610" s="105"/>
      <c r="G610" s="104"/>
      <c r="H610" s="175"/>
    </row>
    <row r="611" spans="1:11" s="81" customFormat="1">
      <c r="A611" s="79"/>
      <c r="B611" s="322" t="s">
        <v>52</v>
      </c>
      <c r="C611" s="573">
        <v>-134838215</v>
      </c>
      <c r="D611" s="568">
        <f>D600-G603</f>
        <v>-2754581</v>
      </c>
      <c r="E611" s="1291" t="s">
        <v>103</v>
      </c>
      <c r="F611" s="105"/>
      <c r="G611" s="104"/>
      <c r="H611" s="175"/>
    </row>
    <row r="612" spans="1:11" s="81" customFormat="1">
      <c r="A612" s="79"/>
      <c r="B612" s="1285"/>
      <c r="C612" s="370"/>
      <c r="D612" s="283"/>
      <c r="E612" s="1291" t="s">
        <v>429</v>
      </c>
      <c r="F612" s="103"/>
      <c r="G612" s="1237"/>
      <c r="H612" s="175"/>
    </row>
    <row r="613" spans="1:11" s="81" customFormat="1" ht="13.8">
      <c r="A613" s="79"/>
      <c r="B613" s="1285"/>
      <c r="C613" s="1287"/>
      <c r="D613" s="283"/>
      <c r="E613" s="1292" t="s">
        <v>118</v>
      </c>
      <c r="F613" s="101"/>
      <c r="G613" s="1242"/>
      <c r="H613" s="175"/>
      <c r="I613" s="1293"/>
      <c r="J613" s="1293"/>
      <c r="K613" s="1293"/>
    </row>
    <row r="614" spans="1:11" s="81" customFormat="1" ht="13.8">
      <c r="A614" s="79"/>
      <c r="B614" s="1288"/>
      <c r="C614" s="1289"/>
      <c r="D614" s="1289"/>
      <c r="E614" s="1284" t="s">
        <v>4</v>
      </c>
      <c r="F614" s="348">
        <f>F615+F616</f>
        <v>3146953</v>
      </c>
      <c r="G614" s="1237">
        <f>G615+G616</f>
        <v>-2526673</v>
      </c>
      <c r="H614" s="1459"/>
      <c r="I614" s="1293"/>
      <c r="J614" s="1293"/>
      <c r="K614" s="1293"/>
    </row>
    <row r="615" spans="1:11" s="81" customFormat="1" ht="26.4">
      <c r="A615" s="79"/>
      <c r="B615" s="1285"/>
      <c r="C615" s="897"/>
      <c r="D615" s="897"/>
      <c r="E615" s="1286" t="s">
        <v>37</v>
      </c>
      <c r="F615" s="350">
        <v>2332091</v>
      </c>
      <c r="G615" s="351">
        <v>-1848439</v>
      </c>
      <c r="H615" s="1459"/>
      <c r="I615" s="1293"/>
      <c r="J615" s="1293"/>
      <c r="K615" s="1293"/>
    </row>
    <row r="616" spans="1:11" s="81" customFormat="1">
      <c r="A616" s="79"/>
      <c r="B616" s="1285"/>
      <c r="C616" s="1290"/>
      <c r="D616" s="1290"/>
      <c r="E616" s="1286" t="s">
        <v>10</v>
      </c>
      <c r="F616" s="350">
        <f>F617</f>
        <v>814862</v>
      </c>
      <c r="G616" s="1242">
        <f>G617</f>
        <v>-678234</v>
      </c>
      <c r="H616" s="1459"/>
      <c r="I616" s="1293"/>
      <c r="J616" s="1293"/>
      <c r="K616" s="1293"/>
    </row>
    <row r="617" spans="1:11" s="81" customFormat="1">
      <c r="A617" s="79"/>
      <c r="B617" s="1285"/>
      <c r="C617" s="1290"/>
      <c r="D617" s="1290"/>
      <c r="E617" s="1286" t="s">
        <v>11</v>
      </c>
      <c r="F617" s="350">
        <v>814862</v>
      </c>
      <c r="G617" s="1244">
        <v>-678234</v>
      </c>
      <c r="H617" s="1459"/>
      <c r="I617" s="1293"/>
      <c r="J617" s="1293"/>
      <c r="K617" s="1293"/>
    </row>
    <row r="618" spans="1:11" s="81" customFormat="1">
      <c r="A618" s="79"/>
      <c r="B618" s="213"/>
      <c r="C618" s="370"/>
      <c r="D618" s="283"/>
      <c r="E618" s="1284" t="s">
        <v>28</v>
      </c>
      <c r="F618" s="348">
        <f>F619</f>
        <v>3146953</v>
      </c>
      <c r="G618" s="1237">
        <f>G619</f>
        <v>-2526673</v>
      </c>
      <c r="H618" s="1459"/>
      <c r="I618" s="1293"/>
      <c r="J618" s="1293"/>
      <c r="K618" s="1293"/>
    </row>
    <row r="619" spans="1:11" s="81" customFormat="1">
      <c r="A619" s="79"/>
      <c r="B619" s="561"/>
      <c r="C619" s="897"/>
      <c r="D619" s="1283"/>
      <c r="E619" s="1286" t="s">
        <v>2</v>
      </c>
      <c r="F619" s="350">
        <f>F620</f>
        <v>3146953</v>
      </c>
      <c r="G619" s="1242">
        <f>G620</f>
        <v>-2526673</v>
      </c>
      <c r="H619" s="1459"/>
      <c r="I619" s="1293"/>
      <c r="J619" s="1293"/>
      <c r="K619" s="1293"/>
    </row>
    <row r="620" spans="1:11" s="81" customFormat="1">
      <c r="A620" s="79"/>
      <c r="B620" s="556"/>
      <c r="C620" s="897"/>
      <c r="D620" s="897"/>
      <c r="E620" s="1286" t="s">
        <v>12</v>
      </c>
      <c r="F620" s="350">
        <f>F621+F623</f>
        <v>3146953</v>
      </c>
      <c r="G620" s="104">
        <f>G621+G623</f>
        <v>-2526673</v>
      </c>
      <c r="H620" s="1459"/>
      <c r="I620" s="1293"/>
      <c r="J620" s="1293"/>
      <c r="K620" s="1293"/>
    </row>
    <row r="621" spans="1:11" s="81" customFormat="1">
      <c r="A621" s="79"/>
      <c r="B621" s="213"/>
      <c r="C621" s="370"/>
      <c r="D621" s="283"/>
      <c r="E621" s="1286" t="s">
        <v>38</v>
      </c>
      <c r="F621" s="350">
        <v>44673</v>
      </c>
      <c r="G621" s="104">
        <v>-22336</v>
      </c>
      <c r="H621" s="1459"/>
      <c r="I621" s="1293"/>
      <c r="J621" s="1293"/>
      <c r="K621" s="1293"/>
    </row>
    <row r="622" spans="1:11" s="81" customFormat="1">
      <c r="A622" s="79"/>
      <c r="B622" s="1285"/>
      <c r="C622" s="370"/>
      <c r="D622" s="283"/>
      <c r="E622" s="1286" t="s">
        <v>36</v>
      </c>
      <c r="F622" s="350">
        <v>36000</v>
      </c>
      <c r="G622" s="104">
        <v>-18000</v>
      </c>
      <c r="H622" s="1459"/>
      <c r="I622" s="1293"/>
      <c r="J622" s="1293"/>
      <c r="K622" s="1293"/>
    </row>
    <row r="623" spans="1:11" s="81" customFormat="1" ht="13.8">
      <c r="A623" s="79"/>
      <c r="B623" s="1285"/>
      <c r="C623" s="1287"/>
      <c r="D623" s="283"/>
      <c r="E623" s="1286" t="s">
        <v>15</v>
      </c>
      <c r="F623" s="350">
        <v>3102280</v>
      </c>
      <c r="G623" s="104">
        <v>-2504337</v>
      </c>
      <c r="H623" s="1459"/>
      <c r="I623" s="1293"/>
      <c r="J623" s="1293"/>
      <c r="K623" s="1293"/>
    </row>
    <row r="624" spans="1:11" s="81" customFormat="1" ht="13.8">
      <c r="A624" s="79"/>
      <c r="B624" s="1288"/>
      <c r="C624" s="1289"/>
      <c r="D624" s="1289"/>
      <c r="E624" s="1292" t="s">
        <v>125</v>
      </c>
      <c r="F624" s="101"/>
      <c r="G624" s="1242"/>
      <c r="H624" s="1459"/>
    </row>
    <row r="625" spans="1:8" s="81" customFormat="1">
      <c r="A625" s="79"/>
      <c r="B625" s="1285"/>
      <c r="C625" s="897"/>
      <c r="D625" s="897"/>
      <c r="E625" s="1284" t="s">
        <v>4</v>
      </c>
      <c r="F625" s="348">
        <f>F626+F627</f>
        <v>2185375</v>
      </c>
      <c r="G625" s="1237">
        <f>G626+G627</f>
        <v>-2013282</v>
      </c>
      <c r="H625" s="175"/>
    </row>
    <row r="626" spans="1:8" s="81" customFormat="1" ht="26.4">
      <c r="A626" s="79"/>
      <c r="B626" s="1285"/>
      <c r="C626" s="1290"/>
      <c r="D626" s="1290"/>
      <c r="E626" s="1286" t="s">
        <v>37</v>
      </c>
      <c r="F626" s="350">
        <v>1662469</v>
      </c>
      <c r="G626" s="351">
        <v>-1490376</v>
      </c>
      <c r="H626" s="175"/>
    </row>
    <row r="627" spans="1:8" s="81" customFormat="1">
      <c r="A627" s="79"/>
      <c r="B627" s="1285"/>
      <c r="C627" s="1290"/>
      <c r="D627" s="1290"/>
      <c r="E627" s="1286" t="s">
        <v>10</v>
      </c>
      <c r="F627" s="350">
        <f>F628</f>
        <v>522906</v>
      </c>
      <c r="G627" s="1242">
        <f>G628</f>
        <v>-522906</v>
      </c>
      <c r="H627" s="175"/>
    </row>
    <row r="628" spans="1:8" s="81" customFormat="1">
      <c r="A628" s="79"/>
      <c r="B628" s="556"/>
      <c r="C628" s="897"/>
      <c r="D628" s="1283"/>
      <c r="E628" s="1286" t="s">
        <v>11</v>
      </c>
      <c r="F628" s="350">
        <v>522906</v>
      </c>
      <c r="G628" s="1244">
        <v>-522906</v>
      </c>
      <c r="H628" s="175"/>
    </row>
    <row r="629" spans="1:8" s="81" customFormat="1">
      <c r="A629" s="79"/>
      <c r="B629" s="213"/>
      <c r="C629" s="370"/>
      <c r="D629" s="283"/>
      <c r="E629" s="1284" t="s">
        <v>28</v>
      </c>
      <c r="F629" s="348">
        <f>F630</f>
        <v>2185375</v>
      </c>
      <c r="G629" s="1237">
        <f>G630</f>
        <v>-2013282</v>
      </c>
      <c r="H629" s="175"/>
    </row>
    <row r="630" spans="1:8" s="81" customFormat="1">
      <c r="A630" s="79"/>
      <c r="B630" s="213"/>
      <c r="C630" s="370"/>
      <c r="D630" s="283"/>
      <c r="E630" s="1286" t="s">
        <v>2</v>
      </c>
      <c r="F630" s="350">
        <f>F631</f>
        <v>2185375</v>
      </c>
      <c r="G630" s="1242">
        <f>G631</f>
        <v>-2013282</v>
      </c>
      <c r="H630" s="175"/>
    </row>
    <row r="631" spans="1:8" s="81" customFormat="1">
      <c r="A631" s="79"/>
      <c r="B631" s="213"/>
      <c r="C631" s="370"/>
      <c r="D631" s="283"/>
      <c r="E631" s="1286" t="s">
        <v>12</v>
      </c>
      <c r="F631" s="350">
        <f>F632+F634</f>
        <v>2185375</v>
      </c>
      <c r="G631" s="104">
        <f>G632+G634</f>
        <v>-2013282</v>
      </c>
      <c r="H631" s="175"/>
    </row>
    <row r="632" spans="1:8" s="81" customFormat="1">
      <c r="A632" s="79"/>
      <c r="B632" s="213"/>
      <c r="C632" s="370"/>
      <c r="D632" s="283"/>
      <c r="E632" s="1286" t="s">
        <v>38</v>
      </c>
      <c r="F632" s="350">
        <v>44673</v>
      </c>
      <c r="G632" s="104">
        <v>-44673</v>
      </c>
      <c r="H632" s="175"/>
    </row>
    <row r="633" spans="1:8" s="81" customFormat="1">
      <c r="A633" s="79"/>
      <c r="B633" s="213"/>
      <c r="C633" s="370"/>
      <c r="D633" s="283"/>
      <c r="E633" s="1286" t="s">
        <v>36</v>
      </c>
      <c r="F633" s="350">
        <v>36000</v>
      </c>
      <c r="G633" s="104">
        <v>-36000</v>
      </c>
      <c r="H633" s="175"/>
    </row>
    <row r="634" spans="1:8" s="81" customFormat="1">
      <c r="A634" s="79"/>
      <c r="B634" s="213"/>
      <c r="C634" s="370"/>
      <c r="D634" s="283"/>
      <c r="E634" s="1286" t="s">
        <v>15</v>
      </c>
      <c r="F634" s="350">
        <v>2140702</v>
      </c>
      <c r="G634" s="104">
        <v>-1968609</v>
      </c>
      <c r="H634" s="175"/>
    </row>
    <row r="635" spans="1:8" s="81" customFormat="1">
      <c r="A635" s="79"/>
      <c r="B635" s="213"/>
      <c r="C635" s="370"/>
      <c r="D635" s="283"/>
      <c r="E635" s="1292" t="s">
        <v>126</v>
      </c>
      <c r="F635" s="101"/>
      <c r="G635" s="1242"/>
      <c r="H635" s="175"/>
    </row>
    <row r="636" spans="1:8" s="81" customFormat="1">
      <c r="A636" s="79"/>
      <c r="B636" s="213"/>
      <c r="C636" s="370"/>
      <c r="D636" s="283"/>
      <c r="E636" s="1284" t="s">
        <v>4</v>
      </c>
      <c r="F636" s="348">
        <f>F637+F638</f>
        <v>1874096</v>
      </c>
      <c r="G636" s="1237">
        <f>G637+G638</f>
        <v>-1821671</v>
      </c>
      <c r="H636" s="175"/>
    </row>
    <row r="637" spans="1:8" s="81" customFormat="1" ht="26.4">
      <c r="A637" s="79"/>
      <c r="B637" s="213"/>
      <c r="C637" s="370"/>
      <c r="D637" s="283"/>
      <c r="E637" s="1286" t="s">
        <v>37</v>
      </c>
      <c r="F637" s="350">
        <v>1351190</v>
      </c>
      <c r="G637" s="351">
        <v>-1298765</v>
      </c>
      <c r="H637" s="175"/>
    </row>
    <row r="638" spans="1:8" s="81" customFormat="1">
      <c r="A638" s="79"/>
      <c r="B638" s="213"/>
      <c r="C638" s="370"/>
      <c r="D638" s="283"/>
      <c r="E638" s="1286" t="s">
        <v>10</v>
      </c>
      <c r="F638" s="350">
        <f>F639</f>
        <v>522906</v>
      </c>
      <c r="G638" s="1242">
        <f>G639</f>
        <v>-522906</v>
      </c>
      <c r="H638" s="175"/>
    </row>
    <row r="639" spans="1:8" s="81" customFormat="1">
      <c r="A639" s="79"/>
      <c r="B639" s="213"/>
      <c r="C639" s="370"/>
      <c r="D639" s="283"/>
      <c r="E639" s="1286" t="s">
        <v>11</v>
      </c>
      <c r="F639" s="350">
        <v>522906</v>
      </c>
      <c r="G639" s="1244">
        <v>-522906</v>
      </c>
      <c r="H639" s="175"/>
    </row>
    <row r="640" spans="1:8" s="81" customFormat="1">
      <c r="A640" s="79"/>
      <c r="B640" s="213"/>
      <c r="C640" s="370"/>
      <c r="D640" s="283"/>
      <c r="E640" s="1284" t="s">
        <v>28</v>
      </c>
      <c r="F640" s="348">
        <f>F641</f>
        <v>1874096</v>
      </c>
      <c r="G640" s="1237">
        <f>G641</f>
        <v>-1821671</v>
      </c>
      <c r="H640" s="175"/>
    </row>
    <row r="641" spans="1:8" s="81" customFormat="1">
      <c r="A641" s="79"/>
      <c r="B641" s="213"/>
      <c r="C641" s="370"/>
      <c r="D641" s="283"/>
      <c r="E641" s="1286" t="s">
        <v>2</v>
      </c>
      <c r="F641" s="350">
        <f>F642</f>
        <v>1874096</v>
      </c>
      <c r="G641" s="1242">
        <f>G642</f>
        <v>-1821671</v>
      </c>
      <c r="H641" s="175"/>
    </row>
    <row r="642" spans="1:8" s="81" customFormat="1">
      <c r="A642" s="79"/>
      <c r="B642" s="213"/>
      <c r="C642" s="370"/>
      <c r="D642" s="283"/>
      <c r="E642" s="1286" t="s">
        <v>12</v>
      </c>
      <c r="F642" s="350">
        <f>F643+F645</f>
        <v>1874096</v>
      </c>
      <c r="G642" s="104">
        <f>G643+G645</f>
        <v>-1821671</v>
      </c>
      <c r="H642" s="175"/>
    </row>
    <row r="643" spans="1:8" s="81" customFormat="1">
      <c r="A643" s="79"/>
      <c r="B643" s="213"/>
      <c r="C643" s="370"/>
      <c r="D643" s="283"/>
      <c r="E643" s="1286" t="s">
        <v>38</v>
      </c>
      <c r="F643" s="350">
        <v>44673</v>
      </c>
      <c r="G643" s="104">
        <v>-44673</v>
      </c>
      <c r="H643" s="175"/>
    </row>
    <row r="644" spans="1:8" s="81" customFormat="1">
      <c r="A644" s="79"/>
      <c r="B644" s="213"/>
      <c r="C644" s="370"/>
      <c r="D644" s="283"/>
      <c r="E644" s="1286" t="s">
        <v>36</v>
      </c>
      <c r="F644" s="350">
        <v>36000</v>
      </c>
      <c r="G644" s="104">
        <v>-36000</v>
      </c>
      <c r="H644" s="175"/>
    </row>
    <row r="645" spans="1:8" s="81" customFormat="1">
      <c r="A645" s="79"/>
      <c r="B645" s="213"/>
      <c r="C645" s="370"/>
      <c r="D645" s="283"/>
      <c r="E645" s="1286" t="s">
        <v>15</v>
      </c>
      <c r="F645" s="350">
        <v>1829423</v>
      </c>
      <c r="G645" s="104">
        <v>-1776998</v>
      </c>
      <c r="H645" s="175"/>
    </row>
    <row r="646" spans="1:8" s="81" customFormat="1">
      <c r="A646" s="79"/>
      <c r="B646" s="213"/>
      <c r="C646" s="370"/>
      <c r="D646" s="283"/>
      <c r="E646" s="1284" t="s">
        <v>414</v>
      </c>
      <c r="F646" s="1294"/>
      <c r="G646" s="1242"/>
      <c r="H646" s="175"/>
    </row>
    <row r="647" spans="1:8" s="81" customFormat="1">
      <c r="A647" s="79"/>
      <c r="B647" s="213"/>
      <c r="C647" s="370"/>
      <c r="D647" s="283"/>
      <c r="E647" s="1284" t="s">
        <v>4</v>
      </c>
      <c r="F647" s="348">
        <f>F648+F649</f>
        <v>1338390</v>
      </c>
      <c r="G647" s="1237">
        <f>G648+G649</f>
        <v>-1266555</v>
      </c>
      <c r="H647" s="175"/>
    </row>
    <row r="648" spans="1:8" s="81" customFormat="1" ht="26.4">
      <c r="A648" s="79"/>
      <c r="B648" s="213"/>
      <c r="C648" s="370"/>
      <c r="D648" s="283"/>
      <c r="E648" s="1286" t="s">
        <v>37</v>
      </c>
      <c r="F648" s="350">
        <v>1072362</v>
      </c>
      <c r="G648" s="351">
        <v>-1000527</v>
      </c>
      <c r="H648" s="175"/>
    </row>
    <row r="649" spans="1:8" s="81" customFormat="1">
      <c r="A649" s="79"/>
      <c r="B649" s="213"/>
      <c r="C649" s="370"/>
      <c r="D649" s="283"/>
      <c r="E649" s="1286" t="s">
        <v>10</v>
      </c>
      <c r="F649" s="350">
        <f>F650</f>
        <v>266028</v>
      </c>
      <c r="G649" s="1242">
        <f>G650</f>
        <v>-266028</v>
      </c>
      <c r="H649" s="175"/>
    </row>
    <row r="650" spans="1:8" s="81" customFormat="1">
      <c r="A650" s="79"/>
      <c r="B650" s="213"/>
      <c r="C650" s="370"/>
      <c r="D650" s="283"/>
      <c r="E650" s="1286" t="s">
        <v>11</v>
      </c>
      <c r="F650" s="350">
        <v>266028</v>
      </c>
      <c r="G650" s="1244">
        <v>-266028</v>
      </c>
      <c r="H650" s="175"/>
    </row>
    <row r="651" spans="1:8" s="81" customFormat="1">
      <c r="A651" s="79"/>
      <c r="B651" s="213"/>
      <c r="C651" s="370"/>
      <c r="D651" s="283"/>
      <c r="E651" s="1284" t="s">
        <v>28</v>
      </c>
      <c r="F651" s="348">
        <f>F652</f>
        <v>1338390</v>
      </c>
      <c r="G651" s="1237">
        <f>G652</f>
        <v>-1266555</v>
      </c>
      <c r="H651" s="175"/>
    </row>
    <row r="652" spans="1:8" s="81" customFormat="1">
      <c r="A652" s="79"/>
      <c r="B652" s="213"/>
      <c r="C652" s="370"/>
      <c r="D652" s="283"/>
      <c r="E652" s="1286" t="s">
        <v>2</v>
      </c>
      <c r="F652" s="350">
        <f>F653</f>
        <v>1338390</v>
      </c>
      <c r="G652" s="1242">
        <f>G653</f>
        <v>-1266555</v>
      </c>
      <c r="H652" s="175"/>
    </row>
    <row r="653" spans="1:8" s="81" customFormat="1">
      <c r="A653" s="79"/>
      <c r="B653" s="213"/>
      <c r="C653" s="370"/>
      <c r="D653" s="283"/>
      <c r="E653" s="1286" t="s">
        <v>12</v>
      </c>
      <c r="F653" s="350">
        <f>F654+F656</f>
        <v>1338390</v>
      </c>
      <c r="G653" s="104">
        <f>G654+G656</f>
        <v>-1266555</v>
      </c>
      <c r="H653" s="175"/>
    </row>
    <row r="654" spans="1:8" s="81" customFormat="1">
      <c r="A654" s="79"/>
      <c r="B654" s="213"/>
      <c r="C654" s="370"/>
      <c r="D654" s="283"/>
      <c r="E654" s="1286" t="s">
        <v>38</v>
      </c>
      <c r="F654" s="350">
        <v>44673</v>
      </c>
      <c r="G654" s="104">
        <v>-44673</v>
      </c>
      <c r="H654" s="175"/>
    </row>
    <row r="655" spans="1:8" s="81" customFormat="1">
      <c r="A655" s="79"/>
      <c r="B655" s="213"/>
      <c r="C655" s="370"/>
      <c r="D655" s="283"/>
      <c r="E655" s="1286" t="s">
        <v>36</v>
      </c>
      <c r="F655" s="350">
        <v>36000</v>
      </c>
      <c r="G655" s="104">
        <v>-36000</v>
      </c>
      <c r="H655" s="175"/>
    </row>
    <row r="656" spans="1:8" s="81" customFormat="1" ht="13.8" thickBot="1">
      <c r="A656" s="79"/>
      <c r="B656" s="1295"/>
      <c r="C656" s="440"/>
      <c r="D656" s="891"/>
      <c r="E656" s="1296" t="s">
        <v>15</v>
      </c>
      <c r="F656" s="448">
        <v>1293717</v>
      </c>
      <c r="G656" s="104">
        <v>-1221882</v>
      </c>
      <c r="H656" s="175"/>
    </row>
    <row r="657" spans="1:8" s="81" customFormat="1" ht="51.75" customHeight="1" thickBot="1">
      <c r="A657" s="79"/>
      <c r="B657" s="3647" t="s">
        <v>430</v>
      </c>
      <c r="C657" s="3648"/>
      <c r="D657" s="3648"/>
      <c r="E657" s="3648"/>
      <c r="F657" s="3648"/>
      <c r="G657" s="3649"/>
      <c r="H657" s="175"/>
    </row>
    <row r="658" spans="1:8" s="81" customFormat="1">
      <c r="A658" s="79"/>
      <c r="B658" s="1258"/>
      <c r="C658" s="1258"/>
      <c r="D658" s="1258"/>
      <c r="E658" s="1268"/>
      <c r="F658" s="1268"/>
      <c r="G658" s="1268"/>
      <c r="H658" s="175"/>
    </row>
    <row r="659" spans="1:8" s="81" customFormat="1">
      <c r="A659" s="79"/>
      <c r="B659" s="206" t="s">
        <v>115</v>
      </c>
      <c r="C659" s="1258"/>
      <c r="D659" s="1258"/>
      <c r="E659" s="1268"/>
      <c r="F659" s="1268"/>
      <c r="G659" s="1268"/>
      <c r="H659" s="175"/>
    </row>
    <row r="660" spans="1:8" s="81" customFormat="1" ht="13.8" thickBot="1">
      <c r="A660" s="79"/>
      <c r="B660" s="206"/>
      <c r="C660" s="1258"/>
      <c r="D660" s="1258"/>
      <c r="E660" s="1268"/>
      <c r="F660" s="1268"/>
      <c r="G660" s="1268"/>
      <c r="H660" s="175"/>
    </row>
    <row r="661" spans="1:8" s="81" customFormat="1" ht="13.8">
      <c r="A661" s="79">
        <f>A564+1</f>
        <v>39</v>
      </c>
      <c r="B661" s="436" t="s">
        <v>53</v>
      </c>
      <c r="C661" s="341"/>
      <c r="D661" s="342"/>
      <c r="E661" s="436" t="s">
        <v>53</v>
      </c>
      <c r="F661" s="364"/>
      <c r="G661" s="365"/>
      <c r="H661" s="175" t="s">
        <v>34</v>
      </c>
    </row>
    <row r="662" spans="1:8" s="81" customFormat="1">
      <c r="A662" s="79"/>
      <c r="B662" s="280" t="s">
        <v>167</v>
      </c>
      <c r="C662" s="343"/>
      <c r="D662" s="344"/>
      <c r="E662" s="280" t="s">
        <v>116</v>
      </c>
      <c r="F662" s="443"/>
      <c r="G662" s="412"/>
      <c r="H662" s="175"/>
    </row>
    <row r="663" spans="1:8" s="81" customFormat="1">
      <c r="A663" s="79"/>
      <c r="B663" s="561"/>
      <c r="C663" s="422"/>
      <c r="D663" s="557"/>
      <c r="E663" s="345" t="s">
        <v>117</v>
      </c>
      <c r="F663" s="444"/>
      <c r="G663" s="445"/>
      <c r="H663" s="175"/>
    </row>
    <row r="664" spans="1:8" s="81" customFormat="1">
      <c r="A664" s="79"/>
      <c r="B664" s="561" t="s">
        <v>118</v>
      </c>
      <c r="C664" s="897"/>
      <c r="D664" s="1283"/>
      <c r="E664" s="281" t="s">
        <v>118</v>
      </c>
      <c r="F664" s="446"/>
      <c r="G664" s="447"/>
      <c r="H664" s="175"/>
    </row>
    <row r="665" spans="1:8" s="81" customFormat="1" ht="26.4">
      <c r="A665" s="79"/>
      <c r="B665" s="556" t="s">
        <v>424</v>
      </c>
      <c r="C665" s="897">
        <v>4331025</v>
      </c>
      <c r="D665" s="1283">
        <v>-3432815</v>
      </c>
      <c r="E665" s="1284" t="s">
        <v>4</v>
      </c>
      <c r="F665" s="348">
        <f>F666+F667</f>
        <v>174103423</v>
      </c>
      <c r="G665" s="1237">
        <f>G666+G667</f>
        <v>-2526673</v>
      </c>
      <c r="H665" s="175"/>
    </row>
    <row r="666" spans="1:8" s="81" customFormat="1" ht="26.4">
      <c r="A666" s="79"/>
      <c r="B666" s="1285"/>
      <c r="C666" s="370"/>
      <c r="D666" s="283"/>
      <c r="E666" s="1286" t="s">
        <v>37</v>
      </c>
      <c r="F666" s="350">
        <v>7625425</v>
      </c>
      <c r="G666" s="351">
        <v>-1848439</v>
      </c>
      <c r="H666" s="175"/>
    </row>
    <row r="667" spans="1:8" s="81" customFormat="1">
      <c r="A667" s="79"/>
      <c r="B667" s="1285" t="s">
        <v>425</v>
      </c>
      <c r="C667" s="370"/>
      <c r="D667" s="283"/>
      <c r="E667" s="1286" t="s">
        <v>10</v>
      </c>
      <c r="F667" s="350">
        <f>F668</f>
        <v>166477998</v>
      </c>
      <c r="G667" s="1242">
        <f>G668</f>
        <v>-678234</v>
      </c>
      <c r="H667" s="175"/>
    </row>
    <row r="668" spans="1:8" s="81" customFormat="1" ht="27">
      <c r="A668" s="79"/>
      <c r="B668" s="1285" t="s">
        <v>424</v>
      </c>
      <c r="C668" s="1287"/>
      <c r="D668" s="283"/>
      <c r="E668" s="1286" t="s">
        <v>11</v>
      </c>
      <c r="F668" s="350">
        <v>166477998</v>
      </c>
      <c r="G668" s="1244">
        <v>-678234</v>
      </c>
      <c r="H668" s="175"/>
    </row>
    <row r="669" spans="1:8" s="81" customFormat="1" ht="13.8">
      <c r="A669" s="79"/>
      <c r="B669" s="1288" t="s">
        <v>426</v>
      </c>
      <c r="C669" s="1289">
        <f>C671+C672</f>
        <v>6663116</v>
      </c>
      <c r="D669" s="1289">
        <f>D671+D672</f>
        <v>-5281254</v>
      </c>
      <c r="E669" s="1284" t="s">
        <v>28</v>
      </c>
      <c r="F669" s="348">
        <f>F670+F683</f>
        <v>174103423</v>
      </c>
      <c r="G669" s="349">
        <f>G670+G683</f>
        <v>-2526673</v>
      </c>
      <c r="H669" s="175"/>
    </row>
    <row r="670" spans="1:8" s="81" customFormat="1">
      <c r="A670" s="79"/>
      <c r="B670" s="1285" t="s">
        <v>69</v>
      </c>
      <c r="C670" s="897"/>
      <c r="D670" s="897"/>
      <c r="E670" s="1286" t="s">
        <v>2</v>
      </c>
      <c r="F670" s="350">
        <f>F671+F675+F676+F678+F680</f>
        <v>167666040</v>
      </c>
      <c r="G670" s="351">
        <f>G671+G675+G676+G678+G680</f>
        <v>-2526673</v>
      </c>
      <c r="H670" s="175"/>
    </row>
    <row r="671" spans="1:8" s="81" customFormat="1" ht="52.8">
      <c r="A671" s="79"/>
      <c r="B671" s="1285" t="s">
        <v>427</v>
      </c>
      <c r="C671" s="1290">
        <v>4331025</v>
      </c>
      <c r="D671" s="1290">
        <v>-3432815</v>
      </c>
      <c r="E671" s="1286" t="s">
        <v>12</v>
      </c>
      <c r="F671" s="350">
        <f>F672+F674</f>
        <v>167231575</v>
      </c>
      <c r="G671" s="351">
        <f>G672+G674</f>
        <v>-2526673</v>
      </c>
      <c r="H671" s="175"/>
    </row>
    <row r="672" spans="1:8" s="81" customFormat="1" ht="39.6">
      <c r="A672" s="79"/>
      <c r="B672" s="1285" t="s">
        <v>428</v>
      </c>
      <c r="C672" s="1290">
        <v>2332091</v>
      </c>
      <c r="D672" s="1290">
        <v>-1848439</v>
      </c>
      <c r="E672" s="1286" t="s">
        <v>38</v>
      </c>
      <c r="F672" s="350">
        <v>109717387</v>
      </c>
      <c r="G672" s="104">
        <v>-22336</v>
      </c>
      <c r="H672" s="175"/>
    </row>
    <row r="673" spans="1:8" s="81" customFormat="1">
      <c r="A673" s="79"/>
      <c r="B673" s="561"/>
      <c r="C673" s="422"/>
      <c r="D673" s="557"/>
      <c r="E673" s="1286" t="s">
        <v>36</v>
      </c>
      <c r="F673" s="350">
        <v>85484735</v>
      </c>
      <c r="G673" s="104">
        <v>-18000</v>
      </c>
      <c r="H673" s="175"/>
    </row>
    <row r="674" spans="1:8" s="81" customFormat="1">
      <c r="A674" s="79"/>
      <c r="B674" s="561"/>
      <c r="C674" s="422"/>
      <c r="D674" s="557"/>
      <c r="E674" s="1286" t="s">
        <v>15</v>
      </c>
      <c r="F674" s="350">
        <v>57514188</v>
      </c>
      <c r="G674" s="104">
        <v>-2504337</v>
      </c>
      <c r="H674" s="175"/>
    </row>
    <row r="675" spans="1:8" s="81" customFormat="1">
      <c r="A675" s="79"/>
      <c r="B675" s="561"/>
      <c r="C675" s="422"/>
      <c r="D675" s="557"/>
      <c r="E675" s="1286" t="s">
        <v>330</v>
      </c>
      <c r="F675" s="350">
        <v>107299</v>
      </c>
      <c r="G675" s="351"/>
      <c r="H675" s="175"/>
    </row>
    <row r="676" spans="1:8" s="81" customFormat="1">
      <c r="A676" s="79"/>
      <c r="B676" s="113" t="s">
        <v>70</v>
      </c>
      <c r="C676" s="99"/>
      <c r="D676" s="143"/>
      <c r="E676" s="1286" t="s">
        <v>16</v>
      </c>
      <c r="F676" s="350">
        <f>F677</f>
        <v>75240</v>
      </c>
      <c r="G676" s="351">
        <f>G677</f>
        <v>0</v>
      </c>
      <c r="H676" s="175"/>
    </row>
    <row r="677" spans="1:8" s="81" customFormat="1">
      <c r="A677" s="79"/>
      <c r="B677" s="322" t="s">
        <v>52</v>
      </c>
      <c r="C677" s="573">
        <v>-134838215</v>
      </c>
      <c r="D677" s="568">
        <f>D665-G668</f>
        <v>-2754581</v>
      </c>
      <c r="E677" s="1286" t="s">
        <v>162</v>
      </c>
      <c r="F677" s="350">
        <v>75240</v>
      </c>
      <c r="G677" s="351"/>
      <c r="H677" s="175"/>
    </row>
    <row r="678" spans="1:8" s="81" customFormat="1" ht="13.5" customHeight="1">
      <c r="A678" s="79"/>
      <c r="B678" s="561"/>
      <c r="C678" s="422"/>
      <c r="D678" s="557"/>
      <c r="E678" s="1286" t="s">
        <v>54</v>
      </c>
      <c r="F678" s="350">
        <f>F679</f>
        <v>56386</v>
      </c>
      <c r="G678" s="351">
        <f>G679</f>
        <v>0</v>
      </c>
      <c r="H678" s="175"/>
    </row>
    <row r="679" spans="1:8" s="81" customFormat="1">
      <c r="A679" s="79"/>
      <c r="B679" s="561"/>
      <c r="C679" s="422"/>
      <c r="D679" s="557"/>
      <c r="E679" s="1286" t="s">
        <v>39</v>
      </c>
      <c r="F679" s="350">
        <v>56386</v>
      </c>
      <c r="G679" s="351"/>
      <c r="H679" s="175"/>
    </row>
    <row r="680" spans="1:8" s="81" customFormat="1">
      <c r="A680" s="79"/>
      <c r="B680" s="561"/>
      <c r="C680" s="422"/>
      <c r="D680" s="557"/>
      <c r="E680" s="1286" t="s">
        <v>19</v>
      </c>
      <c r="F680" s="350">
        <f>F681</f>
        <v>195540</v>
      </c>
      <c r="G680" s="351">
        <f>G681</f>
        <v>0</v>
      </c>
      <c r="H680" s="175"/>
    </row>
    <row r="681" spans="1:8" s="81" customFormat="1" ht="30" customHeight="1">
      <c r="A681" s="79"/>
      <c r="B681" s="561"/>
      <c r="C681" s="422"/>
      <c r="D681" s="557"/>
      <c r="E681" s="1286" t="s">
        <v>56</v>
      </c>
      <c r="F681" s="350">
        <f>F682</f>
        <v>195540</v>
      </c>
      <c r="G681" s="351">
        <f>G682</f>
        <v>0</v>
      </c>
      <c r="H681" s="175"/>
    </row>
    <row r="682" spans="1:8" s="81" customFormat="1" ht="34.950000000000003" customHeight="1">
      <c r="A682" s="79"/>
      <c r="B682" s="561"/>
      <c r="C682" s="422"/>
      <c r="D682" s="557"/>
      <c r="E682" s="1286" t="s">
        <v>58</v>
      </c>
      <c r="F682" s="350">
        <v>195540</v>
      </c>
      <c r="G682" s="351"/>
      <c r="H682" s="175"/>
    </row>
    <row r="683" spans="1:8" s="81" customFormat="1">
      <c r="A683" s="79"/>
      <c r="B683" s="561"/>
      <c r="C683" s="422"/>
      <c r="D683" s="557"/>
      <c r="E683" s="1286" t="s">
        <v>3</v>
      </c>
      <c r="F683" s="350">
        <f>F684</f>
        <v>6437383</v>
      </c>
      <c r="G683" s="351">
        <f>G684</f>
        <v>0</v>
      </c>
      <c r="H683" s="175"/>
    </row>
    <row r="684" spans="1:8" s="81" customFormat="1">
      <c r="A684" s="79"/>
      <c r="B684" s="561"/>
      <c r="C684" s="422"/>
      <c r="D684" s="557"/>
      <c r="E684" s="1286" t="s">
        <v>20</v>
      </c>
      <c r="F684" s="350">
        <v>6437383</v>
      </c>
      <c r="G684" s="351"/>
      <c r="H684" s="175"/>
    </row>
    <row r="685" spans="1:8" s="81" customFormat="1">
      <c r="A685" s="79"/>
      <c r="B685" s="561" t="s">
        <v>125</v>
      </c>
      <c r="C685" s="897"/>
      <c r="D685" s="1283"/>
      <c r="E685" s="281" t="s">
        <v>125</v>
      </c>
      <c r="F685" s="446"/>
      <c r="G685" s="1297"/>
      <c r="H685" s="175"/>
    </row>
    <row r="686" spans="1:8" s="81" customFormat="1" ht="26.4">
      <c r="A686" s="79"/>
      <c r="B686" s="556" t="s">
        <v>424</v>
      </c>
      <c r="C686" s="897">
        <v>3087444</v>
      </c>
      <c r="D686" s="897">
        <v>-2767844</v>
      </c>
      <c r="E686" s="1284" t="s">
        <v>4</v>
      </c>
      <c r="F686" s="348">
        <f>F687+F688</f>
        <v>164421262</v>
      </c>
      <c r="G686" s="1237">
        <f>G687+G688</f>
        <v>-2013282</v>
      </c>
      <c r="H686" s="175"/>
    </row>
    <row r="687" spans="1:8" s="81" customFormat="1" ht="26.4">
      <c r="A687" s="79"/>
      <c r="B687" s="216"/>
      <c r="C687" s="370"/>
      <c r="D687" s="283"/>
      <c r="E687" s="1286" t="s">
        <v>37</v>
      </c>
      <c r="F687" s="350">
        <v>6890974</v>
      </c>
      <c r="G687" s="351">
        <v>-1490376</v>
      </c>
      <c r="H687" s="175"/>
    </row>
    <row r="688" spans="1:8" s="81" customFormat="1">
      <c r="A688" s="79"/>
      <c r="B688" s="1285" t="s">
        <v>425</v>
      </c>
      <c r="C688" s="370"/>
      <c r="D688" s="283"/>
      <c r="E688" s="1286" t="s">
        <v>10</v>
      </c>
      <c r="F688" s="350">
        <f>F689</f>
        <v>157530288</v>
      </c>
      <c r="G688" s="1242">
        <f>G689</f>
        <v>-522906</v>
      </c>
      <c r="H688" s="175"/>
    </row>
    <row r="689" spans="1:8" s="81" customFormat="1" ht="27">
      <c r="A689" s="79"/>
      <c r="B689" s="1285" t="s">
        <v>424</v>
      </c>
      <c r="C689" s="1287"/>
      <c r="D689" s="283"/>
      <c r="E689" s="1286" t="s">
        <v>11</v>
      </c>
      <c r="F689" s="350">
        <v>157530288</v>
      </c>
      <c r="G689" s="1244">
        <v>-522906</v>
      </c>
      <c r="H689" s="175"/>
    </row>
    <row r="690" spans="1:8" s="81" customFormat="1" ht="13.8">
      <c r="A690" s="79"/>
      <c r="B690" s="1288" t="s">
        <v>426</v>
      </c>
      <c r="C690" s="1289">
        <f>C692+C693</f>
        <v>4749913</v>
      </c>
      <c r="D690" s="1289">
        <f>D692+D693</f>
        <v>-4258220</v>
      </c>
      <c r="E690" s="1284" t="s">
        <v>28</v>
      </c>
      <c r="F690" s="348">
        <f>F691+F704</f>
        <v>164421262</v>
      </c>
      <c r="G690" s="349">
        <f>G691+G704</f>
        <v>-2013282</v>
      </c>
      <c r="H690" s="175"/>
    </row>
    <row r="691" spans="1:8" s="81" customFormat="1">
      <c r="A691" s="79"/>
      <c r="B691" s="1285" t="s">
        <v>69</v>
      </c>
      <c r="C691" s="897"/>
      <c r="D691" s="897"/>
      <c r="E691" s="1286" t="s">
        <v>2</v>
      </c>
      <c r="F691" s="350">
        <f>F692+F696+F697+F699+F701</f>
        <v>161318489</v>
      </c>
      <c r="G691" s="351">
        <f>G692+G696+G697+G699+G701</f>
        <v>-2013282</v>
      </c>
      <c r="H691" s="175"/>
    </row>
    <row r="692" spans="1:8" s="81" customFormat="1" ht="52.8">
      <c r="A692" s="79"/>
      <c r="B692" s="1285" t="s">
        <v>427</v>
      </c>
      <c r="C692" s="1290">
        <v>3087444</v>
      </c>
      <c r="D692" s="1290">
        <v>-2767844</v>
      </c>
      <c r="E692" s="1286" t="s">
        <v>12</v>
      </c>
      <c r="F692" s="350">
        <f>F693+F695</f>
        <v>160990272</v>
      </c>
      <c r="G692" s="351">
        <f>G693+G695</f>
        <v>-2013282</v>
      </c>
      <c r="H692" s="175"/>
    </row>
    <row r="693" spans="1:8" s="81" customFormat="1" ht="39.6">
      <c r="A693" s="79"/>
      <c r="B693" s="1285" t="s">
        <v>428</v>
      </c>
      <c r="C693" s="1290">
        <v>1662469</v>
      </c>
      <c r="D693" s="1290">
        <v>-1490376</v>
      </c>
      <c r="E693" s="1286" t="s">
        <v>38</v>
      </c>
      <c r="F693" s="350">
        <v>109830486</v>
      </c>
      <c r="G693" s="104">
        <v>-44673</v>
      </c>
      <c r="H693" s="175"/>
    </row>
    <row r="694" spans="1:8" s="81" customFormat="1">
      <c r="A694" s="79"/>
      <c r="B694" s="215"/>
      <c r="C694" s="370"/>
      <c r="D694" s="283"/>
      <c r="E694" s="1286" t="s">
        <v>36</v>
      </c>
      <c r="F694" s="350">
        <v>85741217</v>
      </c>
      <c r="G694" s="104">
        <v>-36000</v>
      </c>
      <c r="H694" s="175"/>
    </row>
    <row r="695" spans="1:8" s="81" customFormat="1">
      <c r="A695" s="79"/>
      <c r="B695" s="113" t="s">
        <v>70</v>
      </c>
      <c r="C695" s="99"/>
      <c r="D695" s="143"/>
      <c r="E695" s="1286" t="s">
        <v>15</v>
      </c>
      <c r="F695" s="350">
        <v>51159786</v>
      </c>
      <c r="G695" s="104">
        <v>-1968609</v>
      </c>
      <c r="H695" s="175"/>
    </row>
    <row r="696" spans="1:8" s="81" customFormat="1">
      <c r="A696" s="79"/>
      <c r="B696" s="322" t="s">
        <v>52</v>
      </c>
      <c r="C696" s="573">
        <v>-64961594</v>
      </c>
      <c r="D696" s="568">
        <f>D686-G689</f>
        <v>-2244938</v>
      </c>
      <c r="E696" s="1286" t="s">
        <v>330</v>
      </c>
      <c r="F696" s="350">
        <v>4309</v>
      </c>
      <c r="G696" s="351"/>
      <c r="H696" s="175"/>
    </row>
    <row r="697" spans="1:8" s="81" customFormat="1">
      <c r="A697" s="79"/>
      <c r="B697" s="215"/>
      <c r="C697" s="370"/>
      <c r="D697" s="283"/>
      <c r="E697" s="1286" t="s">
        <v>16</v>
      </c>
      <c r="F697" s="350">
        <f>F698</f>
        <v>75240</v>
      </c>
      <c r="G697" s="351">
        <f>G698</f>
        <v>0</v>
      </c>
      <c r="H697" s="175"/>
    </row>
    <row r="698" spans="1:8" s="81" customFormat="1">
      <c r="A698" s="79"/>
      <c r="B698" s="215"/>
      <c r="C698" s="370"/>
      <c r="D698" s="283"/>
      <c r="E698" s="1286" t="s">
        <v>162</v>
      </c>
      <c r="F698" s="350">
        <v>75240</v>
      </c>
      <c r="G698" s="351"/>
      <c r="H698" s="175"/>
    </row>
    <row r="699" spans="1:8" s="81" customFormat="1" ht="24" customHeight="1">
      <c r="A699" s="79"/>
      <c r="B699" s="215"/>
      <c r="C699" s="370"/>
      <c r="D699" s="283"/>
      <c r="E699" s="1286" t="s">
        <v>54</v>
      </c>
      <c r="F699" s="350">
        <f>F700</f>
        <v>56386</v>
      </c>
      <c r="G699" s="351">
        <f>G700</f>
        <v>0</v>
      </c>
      <c r="H699" s="175"/>
    </row>
    <row r="700" spans="1:8" s="81" customFormat="1">
      <c r="A700" s="79"/>
      <c r="B700" s="215"/>
      <c r="C700" s="370"/>
      <c r="D700" s="283"/>
      <c r="E700" s="1286" t="s">
        <v>39</v>
      </c>
      <c r="F700" s="350">
        <v>56386</v>
      </c>
      <c r="G700" s="351"/>
      <c r="H700" s="175"/>
    </row>
    <row r="701" spans="1:8" s="81" customFormat="1">
      <c r="A701" s="79"/>
      <c r="B701" s="215"/>
      <c r="C701" s="370"/>
      <c r="D701" s="283"/>
      <c r="E701" s="1286" t="s">
        <v>19</v>
      </c>
      <c r="F701" s="350">
        <f>F702</f>
        <v>192282</v>
      </c>
      <c r="G701" s="351">
        <f>G702</f>
        <v>0</v>
      </c>
      <c r="H701" s="175"/>
    </row>
    <row r="702" spans="1:8" s="81" customFormat="1" ht="29.25" customHeight="1">
      <c r="A702" s="79"/>
      <c r="B702" s="215"/>
      <c r="C702" s="370"/>
      <c r="D702" s="283"/>
      <c r="E702" s="1286" t="s">
        <v>56</v>
      </c>
      <c r="F702" s="350">
        <f>F703</f>
        <v>192282</v>
      </c>
      <c r="G702" s="351">
        <f>G703</f>
        <v>0</v>
      </c>
      <c r="H702" s="175"/>
    </row>
    <row r="703" spans="1:8" s="81" customFormat="1" ht="29.25" customHeight="1">
      <c r="A703" s="79"/>
      <c r="B703" s="215"/>
      <c r="C703" s="370"/>
      <c r="D703" s="283"/>
      <c r="E703" s="1286" t="s">
        <v>58</v>
      </c>
      <c r="F703" s="350">
        <v>192282</v>
      </c>
      <c r="G703" s="351"/>
      <c r="H703" s="175"/>
    </row>
    <row r="704" spans="1:8" s="81" customFormat="1">
      <c r="A704" s="79"/>
      <c r="B704" s="215"/>
      <c r="C704" s="370"/>
      <c r="D704" s="283"/>
      <c r="E704" s="1286" t="s">
        <v>3</v>
      </c>
      <c r="F704" s="350">
        <f>F705</f>
        <v>3102773</v>
      </c>
      <c r="G704" s="351">
        <f>G705</f>
        <v>0</v>
      </c>
      <c r="H704" s="175"/>
    </row>
    <row r="705" spans="1:8" s="81" customFormat="1">
      <c r="A705" s="79"/>
      <c r="B705" s="215"/>
      <c r="C705" s="370"/>
      <c r="D705" s="283"/>
      <c r="E705" s="1286" t="s">
        <v>20</v>
      </c>
      <c r="F705" s="350">
        <v>3102773</v>
      </c>
      <c r="G705" s="351"/>
      <c r="H705" s="175"/>
    </row>
    <row r="706" spans="1:8" s="81" customFormat="1">
      <c r="A706" s="79"/>
      <c r="B706" s="561" t="s">
        <v>126</v>
      </c>
      <c r="C706" s="897"/>
      <c r="D706" s="1283"/>
      <c r="E706" s="281" t="s">
        <v>126</v>
      </c>
      <c r="F706" s="446"/>
      <c r="G706" s="1297"/>
      <c r="H706" s="175"/>
    </row>
    <row r="707" spans="1:8" s="81" customFormat="1" ht="26.4">
      <c r="A707" s="79"/>
      <c r="B707" s="556" t="s">
        <v>424</v>
      </c>
      <c r="C707" s="897">
        <v>2509353</v>
      </c>
      <c r="D707" s="897">
        <f>-2411992</f>
        <v>-2411992</v>
      </c>
      <c r="E707" s="1284" t="s">
        <v>4</v>
      </c>
      <c r="F707" s="348">
        <v>156590284</v>
      </c>
      <c r="G707" s="1237">
        <f>G708+G709</f>
        <v>-1821671</v>
      </c>
      <c r="H707" s="175"/>
    </row>
    <row r="708" spans="1:8" s="81" customFormat="1" ht="26.4">
      <c r="A708" s="79"/>
      <c r="B708" s="213"/>
      <c r="C708" s="370"/>
      <c r="D708" s="283"/>
      <c r="E708" s="1286" t="s">
        <v>37</v>
      </c>
      <c r="F708" s="350">
        <v>6579695</v>
      </c>
      <c r="G708" s="351">
        <v>-1298765</v>
      </c>
      <c r="H708" s="175"/>
    </row>
    <row r="709" spans="1:8" s="81" customFormat="1">
      <c r="A709" s="79"/>
      <c r="B709" s="1285" t="s">
        <v>425</v>
      </c>
      <c r="C709" s="370"/>
      <c r="D709" s="283"/>
      <c r="E709" s="1286" t="s">
        <v>10</v>
      </c>
      <c r="F709" s="350">
        <f>F710</f>
        <v>150010589</v>
      </c>
      <c r="G709" s="1242">
        <f>G710</f>
        <v>-522906</v>
      </c>
      <c r="H709" s="175"/>
    </row>
    <row r="710" spans="1:8" s="81" customFormat="1" ht="27">
      <c r="A710" s="79"/>
      <c r="B710" s="1285" t="s">
        <v>424</v>
      </c>
      <c r="C710" s="1287"/>
      <c r="D710" s="283"/>
      <c r="E710" s="1286" t="s">
        <v>11</v>
      </c>
      <c r="F710" s="350">
        <v>150010589</v>
      </c>
      <c r="G710" s="1244">
        <v>-522906</v>
      </c>
      <c r="H710" s="175"/>
    </row>
    <row r="711" spans="1:8" s="81" customFormat="1" ht="13.8">
      <c r="A711" s="79"/>
      <c r="B711" s="1288" t="s">
        <v>426</v>
      </c>
      <c r="C711" s="1289">
        <f>C713+C714</f>
        <v>3860543</v>
      </c>
      <c r="D711" s="1289">
        <f>D713+D714</f>
        <v>-3710757</v>
      </c>
      <c r="E711" s="1284" t="s">
        <v>28</v>
      </c>
      <c r="F711" s="348">
        <f>F712+F724</f>
        <v>156590284</v>
      </c>
      <c r="G711" s="349">
        <f>G712+G724</f>
        <v>-1821671</v>
      </c>
      <c r="H711" s="175"/>
    </row>
    <row r="712" spans="1:8" s="81" customFormat="1">
      <c r="A712" s="79"/>
      <c r="B712" s="1285" t="s">
        <v>69</v>
      </c>
      <c r="C712" s="897"/>
      <c r="D712" s="897"/>
      <c r="E712" s="1286" t="s">
        <v>2</v>
      </c>
      <c r="F712" s="350">
        <f>F713+F717+F719+F721</f>
        <v>155157714</v>
      </c>
      <c r="G712" s="351">
        <f>G713+G717+G719+G721</f>
        <v>-1821671</v>
      </c>
      <c r="H712" s="175"/>
    </row>
    <row r="713" spans="1:8" s="81" customFormat="1" ht="52.8">
      <c r="A713" s="79"/>
      <c r="B713" s="1285" t="s">
        <v>427</v>
      </c>
      <c r="C713" s="1290">
        <v>2509353</v>
      </c>
      <c r="D713" s="1290">
        <f>-2411992</f>
        <v>-2411992</v>
      </c>
      <c r="E713" s="1286" t="s">
        <v>12</v>
      </c>
      <c r="F713" s="350">
        <f>F714+F716</f>
        <v>154836063</v>
      </c>
      <c r="G713" s="351">
        <f>G714+G716</f>
        <v>-1821671</v>
      </c>
      <c r="H713" s="175"/>
    </row>
    <row r="714" spans="1:8" s="81" customFormat="1" ht="39.6">
      <c r="A714" s="79"/>
      <c r="B714" s="1285" t="s">
        <v>428</v>
      </c>
      <c r="C714" s="1290">
        <v>1351190</v>
      </c>
      <c r="D714" s="1290">
        <f>-1298765</f>
        <v>-1298765</v>
      </c>
      <c r="E714" s="1286" t="s">
        <v>38</v>
      </c>
      <c r="F714" s="350">
        <v>109508350</v>
      </c>
      <c r="G714" s="104">
        <v>-44673</v>
      </c>
      <c r="H714" s="175"/>
    </row>
    <row r="715" spans="1:8" s="81" customFormat="1">
      <c r="A715" s="79"/>
      <c r="B715" s="215"/>
      <c r="C715" s="370"/>
      <c r="D715" s="283"/>
      <c r="E715" s="1286" t="s">
        <v>36</v>
      </c>
      <c r="F715" s="350">
        <v>85489302</v>
      </c>
      <c r="G715" s="104">
        <v>-36000</v>
      </c>
      <c r="H715" s="175"/>
    </row>
    <row r="716" spans="1:8" s="81" customFormat="1">
      <c r="A716" s="79"/>
      <c r="B716" s="215"/>
      <c r="C716" s="370"/>
      <c r="D716" s="283"/>
      <c r="E716" s="1286" t="s">
        <v>15</v>
      </c>
      <c r="F716" s="350">
        <v>45327713</v>
      </c>
      <c r="G716" s="104">
        <v>-1776998</v>
      </c>
      <c r="H716" s="175"/>
    </row>
    <row r="717" spans="1:8" s="81" customFormat="1">
      <c r="A717" s="79"/>
      <c r="B717" s="113" t="s">
        <v>70</v>
      </c>
      <c r="C717" s="99"/>
      <c r="D717" s="143"/>
      <c r="E717" s="1286" t="s">
        <v>16</v>
      </c>
      <c r="F717" s="350">
        <f>F718</f>
        <v>75240</v>
      </c>
      <c r="G717" s="351">
        <f>G718</f>
        <v>0</v>
      </c>
      <c r="H717" s="175"/>
    </row>
    <row r="718" spans="1:8" s="81" customFormat="1">
      <c r="A718" s="79"/>
      <c r="B718" s="322" t="s">
        <v>52</v>
      </c>
      <c r="C718" s="573">
        <v>145783954</v>
      </c>
      <c r="D718" s="568">
        <f>D707-G710</f>
        <v>-1889086</v>
      </c>
      <c r="E718" s="1286" t="s">
        <v>162</v>
      </c>
      <c r="F718" s="350">
        <v>75240</v>
      </c>
      <c r="G718" s="351"/>
      <c r="H718" s="175"/>
    </row>
    <row r="719" spans="1:8" s="81" customFormat="1" ht="15" customHeight="1">
      <c r="A719" s="79"/>
      <c r="B719" s="215"/>
      <c r="C719" s="370"/>
      <c r="D719" s="283"/>
      <c r="E719" s="1286" t="s">
        <v>54</v>
      </c>
      <c r="F719" s="350">
        <f>F720</f>
        <v>56386</v>
      </c>
      <c r="G719" s="351">
        <f>G720</f>
        <v>0</v>
      </c>
      <c r="H719" s="175"/>
    </row>
    <row r="720" spans="1:8" s="81" customFormat="1">
      <c r="A720" s="79"/>
      <c r="B720" s="215"/>
      <c r="C720" s="370"/>
      <c r="D720" s="283"/>
      <c r="E720" s="1286" t="s">
        <v>39</v>
      </c>
      <c r="F720" s="350">
        <v>56386</v>
      </c>
      <c r="G720" s="351"/>
      <c r="H720" s="175"/>
    </row>
    <row r="721" spans="1:8" s="81" customFormat="1">
      <c r="A721" s="79"/>
      <c r="B721" s="215"/>
      <c r="C721" s="370"/>
      <c r="D721" s="283"/>
      <c r="E721" s="1286" t="s">
        <v>19</v>
      </c>
      <c r="F721" s="350">
        <f>F722</f>
        <v>190025</v>
      </c>
      <c r="G721" s="351">
        <f>G722</f>
        <v>0</v>
      </c>
      <c r="H721" s="175"/>
    </row>
    <row r="722" spans="1:8" s="81" customFormat="1" ht="26.4">
      <c r="A722" s="79"/>
      <c r="B722" s="215"/>
      <c r="C722" s="370"/>
      <c r="D722" s="283"/>
      <c r="E722" s="1286" t="s">
        <v>56</v>
      </c>
      <c r="F722" s="350">
        <f>F723</f>
        <v>190025</v>
      </c>
      <c r="G722" s="351">
        <f>G723</f>
        <v>0</v>
      </c>
      <c r="H722" s="175"/>
    </row>
    <row r="723" spans="1:8" s="81" customFormat="1" ht="34.950000000000003" customHeight="1">
      <c r="A723" s="79"/>
      <c r="B723" s="215"/>
      <c r="C723" s="370"/>
      <c r="D723" s="283"/>
      <c r="E723" s="1286" t="s">
        <v>58</v>
      </c>
      <c r="F723" s="350">
        <v>190025</v>
      </c>
      <c r="G723" s="351"/>
      <c r="H723" s="175"/>
    </row>
    <row r="724" spans="1:8" s="81" customFormat="1">
      <c r="A724" s="79"/>
      <c r="B724" s="215"/>
      <c r="C724" s="370"/>
      <c r="D724" s="283"/>
      <c r="E724" s="1286" t="s">
        <v>3</v>
      </c>
      <c r="F724" s="350">
        <f>F725</f>
        <v>1432570</v>
      </c>
      <c r="G724" s="351">
        <f>G725</f>
        <v>0</v>
      </c>
      <c r="H724" s="175"/>
    </row>
    <row r="725" spans="1:8" s="81" customFormat="1" ht="13.8" thickBot="1">
      <c r="A725" s="79"/>
      <c r="B725" s="215"/>
      <c r="C725" s="370"/>
      <c r="D725" s="283"/>
      <c r="E725" s="1286" t="s">
        <v>20</v>
      </c>
      <c r="F725" s="350">
        <v>1432570</v>
      </c>
      <c r="G725" s="351"/>
      <c r="H725" s="175"/>
    </row>
    <row r="726" spans="1:8" s="81" customFormat="1" ht="57.75" customHeight="1" thickBot="1">
      <c r="A726" s="79"/>
      <c r="B726" s="3643" t="s">
        <v>430</v>
      </c>
      <c r="C726" s="3644"/>
      <c r="D726" s="3644"/>
      <c r="E726" s="3644"/>
      <c r="F726" s="3644"/>
      <c r="G726" s="3645"/>
      <c r="H726" s="175"/>
    </row>
    <row r="727" spans="1:8" s="81" customFormat="1" ht="15" customHeight="1">
      <c r="A727" s="79"/>
      <c r="B727" s="1258"/>
      <c r="C727" s="1258"/>
      <c r="D727" s="1258"/>
      <c r="E727" s="1258"/>
      <c r="F727" s="1258"/>
      <c r="G727" s="1258"/>
      <c r="H727" s="175"/>
    </row>
    <row r="728" spans="1:8" s="81" customFormat="1">
      <c r="A728" s="79"/>
      <c r="B728" s="206" t="s">
        <v>113</v>
      </c>
      <c r="C728" s="1258"/>
      <c r="D728" s="1258"/>
      <c r="E728" s="1258"/>
      <c r="F728" s="1258"/>
      <c r="G728" s="1258"/>
      <c r="H728" s="175"/>
    </row>
    <row r="729" spans="1:8" s="81" customFormat="1" ht="13.8" thickBot="1">
      <c r="A729" s="79"/>
      <c r="B729" s="206"/>
      <c r="C729" s="1258"/>
      <c r="D729" s="1258"/>
      <c r="E729" s="1258"/>
      <c r="F729" s="1258"/>
      <c r="G729" s="1258"/>
      <c r="H729" s="175"/>
    </row>
    <row r="730" spans="1:8" s="81" customFormat="1">
      <c r="A730" s="2897">
        <f>A597+1</f>
        <v>40</v>
      </c>
      <c r="B730" s="1298"/>
      <c r="C730" s="1299"/>
      <c r="D730" s="1300"/>
      <c r="E730" s="203" t="s">
        <v>33</v>
      </c>
      <c r="F730" s="110"/>
      <c r="G730" s="221"/>
      <c r="H730" s="175" t="s">
        <v>34</v>
      </c>
    </row>
    <row r="731" spans="1:8" s="81" customFormat="1">
      <c r="A731" s="98"/>
      <c r="B731" s="181" t="s">
        <v>167</v>
      </c>
      <c r="C731" s="1301"/>
      <c r="D731" s="1302"/>
      <c r="E731" s="181" t="s">
        <v>22</v>
      </c>
      <c r="F731" s="222"/>
      <c r="G731" s="223"/>
      <c r="H731" s="175"/>
    </row>
    <row r="732" spans="1:8" s="81" customFormat="1" ht="26.4">
      <c r="A732" s="97"/>
      <c r="B732" s="1303" t="s">
        <v>431</v>
      </c>
      <c r="C732" s="100">
        <v>1500</v>
      </c>
      <c r="D732" s="1304">
        <v>41055</v>
      </c>
      <c r="E732" s="1305" t="s">
        <v>403</v>
      </c>
      <c r="F732" s="1306"/>
      <c r="G732" s="1307"/>
      <c r="H732" s="175"/>
    </row>
    <row r="733" spans="1:8" s="81" customFormat="1">
      <c r="A733" s="95"/>
      <c r="B733" s="225"/>
      <c r="C733" s="226"/>
      <c r="D733" s="226"/>
      <c r="E733" s="225" t="s">
        <v>4</v>
      </c>
      <c r="F733" s="226">
        <f>F734+F735</f>
        <v>12864325</v>
      </c>
      <c r="G733" s="1308">
        <f>G734+G735</f>
        <v>41024</v>
      </c>
      <c r="H733" s="175"/>
    </row>
    <row r="734" spans="1:8" s="81" customFormat="1">
      <c r="A734" s="224"/>
      <c r="B734" s="229"/>
      <c r="C734" s="100"/>
      <c r="D734" s="100"/>
      <c r="E734" s="229" t="s">
        <v>35</v>
      </c>
      <c r="F734" s="100">
        <v>173796</v>
      </c>
      <c r="G734" s="1309"/>
      <c r="H734" s="175"/>
    </row>
    <row r="735" spans="1:8" s="81" customFormat="1">
      <c r="A735" s="95"/>
      <c r="B735" s="113" t="s">
        <v>70</v>
      </c>
      <c r="C735" s="99"/>
      <c r="D735" s="143"/>
      <c r="E735" s="229" t="s">
        <v>10</v>
      </c>
      <c r="F735" s="100">
        <f>F736</f>
        <v>12690529</v>
      </c>
      <c r="G735" s="1309">
        <f>G736</f>
        <v>41024</v>
      </c>
      <c r="H735" s="175"/>
    </row>
    <row r="736" spans="1:8" s="81" customFormat="1">
      <c r="A736" s="95"/>
      <c r="B736" s="322" t="s">
        <v>52</v>
      </c>
      <c r="C736" s="573">
        <v>-134838215</v>
      </c>
      <c r="D736" s="568">
        <f>D732-G736</f>
        <v>31</v>
      </c>
      <c r="E736" s="231" t="s">
        <v>11</v>
      </c>
      <c r="F736" s="100">
        <v>12690529</v>
      </c>
      <c r="G736" s="1309">
        <v>41024</v>
      </c>
      <c r="H736" s="175"/>
    </row>
    <row r="737" spans="1:8" s="81" customFormat="1">
      <c r="A737" s="95"/>
      <c r="B737" s="225"/>
      <c r="C737" s="226"/>
      <c r="D737" s="226"/>
      <c r="E737" s="225" t="s">
        <v>28</v>
      </c>
      <c r="F737" s="226">
        <f>F738+F747</f>
        <v>12864325</v>
      </c>
      <c r="G737" s="1308">
        <f>G738+G747</f>
        <v>41024</v>
      </c>
      <c r="H737" s="175"/>
    </row>
    <row r="738" spans="1:8" s="81" customFormat="1">
      <c r="A738" s="224"/>
      <c r="B738" s="229"/>
      <c r="C738" s="100"/>
      <c r="D738" s="100"/>
      <c r="E738" s="229" t="s">
        <v>2</v>
      </c>
      <c r="F738" s="100">
        <f>F743+F745+F739</f>
        <v>12261212</v>
      </c>
      <c r="G738" s="1309">
        <f>G743+G744+G739</f>
        <v>41024</v>
      </c>
      <c r="H738" s="175"/>
    </row>
    <row r="739" spans="1:8" s="81" customFormat="1">
      <c r="A739" s="95"/>
      <c r="B739" s="231"/>
      <c r="C739" s="100"/>
      <c r="D739" s="100"/>
      <c r="E739" s="231" t="s">
        <v>12</v>
      </c>
      <c r="F739" s="100">
        <f>F740+F742</f>
        <v>12151838</v>
      </c>
      <c r="G739" s="1309">
        <f>G740+G742</f>
        <v>41024</v>
      </c>
      <c r="H739" s="175"/>
    </row>
    <row r="740" spans="1:8" s="81" customFormat="1">
      <c r="A740" s="95"/>
      <c r="B740" s="232"/>
      <c r="C740" s="100"/>
      <c r="D740" s="100"/>
      <c r="E740" s="232" t="s">
        <v>38</v>
      </c>
      <c r="F740" s="100">
        <v>4464726</v>
      </c>
      <c r="G740" s="1309">
        <v>41024</v>
      </c>
      <c r="H740" s="175"/>
    </row>
    <row r="741" spans="1:8" s="81" customFormat="1">
      <c r="A741" s="95"/>
      <c r="B741" s="232"/>
      <c r="C741" s="100"/>
      <c r="D741" s="100"/>
      <c r="E741" s="232" t="s">
        <v>36</v>
      </c>
      <c r="F741" s="100">
        <v>3439152</v>
      </c>
      <c r="G741" s="1309">
        <v>33060</v>
      </c>
      <c r="H741" s="175"/>
    </row>
    <row r="742" spans="1:8" s="81" customFormat="1">
      <c r="A742" s="95"/>
      <c r="B742" s="232"/>
      <c r="C742" s="100"/>
      <c r="D742" s="100"/>
      <c r="E742" s="232" t="s">
        <v>15</v>
      </c>
      <c r="F742" s="100">
        <v>7687112</v>
      </c>
      <c r="G742" s="1309"/>
      <c r="H742" s="175"/>
    </row>
    <row r="743" spans="1:8" s="81" customFormat="1">
      <c r="A743" s="95"/>
      <c r="B743" s="232"/>
      <c r="C743" s="100"/>
      <c r="D743" s="100"/>
      <c r="E743" s="232" t="s">
        <v>16</v>
      </c>
      <c r="F743" s="100">
        <f>F744</f>
        <v>75240</v>
      </c>
      <c r="G743" s="1309"/>
      <c r="H743" s="175"/>
    </row>
    <row r="744" spans="1:8" s="81" customFormat="1">
      <c r="A744" s="95"/>
      <c r="B744" s="231"/>
      <c r="C744" s="100"/>
      <c r="D744" s="100"/>
      <c r="E744" s="231" t="s">
        <v>162</v>
      </c>
      <c r="F744" s="100">
        <v>75240</v>
      </c>
      <c r="G744" s="1309">
        <f>G746</f>
        <v>0</v>
      </c>
      <c r="H744" s="175"/>
    </row>
    <row r="745" spans="1:8" s="81" customFormat="1" ht="26.4">
      <c r="A745" s="95"/>
      <c r="B745" s="231"/>
      <c r="C745" s="100"/>
      <c r="D745" s="100"/>
      <c r="E745" s="231" t="s">
        <v>54</v>
      </c>
      <c r="F745" s="100">
        <f>F746</f>
        <v>34134</v>
      </c>
      <c r="G745" s="1309"/>
      <c r="H745" s="175"/>
    </row>
    <row r="746" spans="1:8" s="81" customFormat="1">
      <c r="A746" s="95"/>
      <c r="B746" s="232"/>
      <c r="C746" s="100"/>
      <c r="D746" s="100"/>
      <c r="E746" s="232" t="s">
        <v>39</v>
      </c>
      <c r="F746" s="100">
        <v>34134</v>
      </c>
      <c r="G746" s="1309"/>
      <c r="H746" s="175"/>
    </row>
    <row r="747" spans="1:8" s="81" customFormat="1">
      <c r="A747" s="95"/>
      <c r="B747" s="229"/>
      <c r="C747" s="100"/>
      <c r="D747" s="100"/>
      <c r="E747" s="229" t="s">
        <v>3</v>
      </c>
      <c r="F747" s="100">
        <f>F748</f>
        <v>603113</v>
      </c>
      <c r="G747" s="1309">
        <f>G748</f>
        <v>0</v>
      </c>
      <c r="H747" s="175"/>
    </row>
    <row r="748" spans="1:8" s="81" customFormat="1" ht="13.8" thickBot="1">
      <c r="A748" s="95"/>
      <c r="B748" s="231"/>
      <c r="C748" s="100"/>
      <c r="D748" s="100"/>
      <c r="E748" s="231" t="s">
        <v>20</v>
      </c>
      <c r="F748" s="100">
        <v>603113</v>
      </c>
      <c r="G748" s="1309"/>
      <c r="H748" s="175"/>
    </row>
    <row r="749" spans="1:8" s="81" customFormat="1" ht="75.75" customHeight="1" thickBot="1">
      <c r="A749" s="95"/>
      <c r="B749" s="3650" t="s">
        <v>432</v>
      </c>
      <c r="C749" s="3651"/>
      <c r="D749" s="3651"/>
      <c r="E749" s="3651"/>
      <c r="F749" s="3651"/>
      <c r="G749" s="3652"/>
      <c r="H749" s="175"/>
    </row>
    <row r="750" spans="1:8" s="81" customFormat="1">
      <c r="A750" s="95"/>
      <c r="B750" s="193"/>
      <c r="C750" s="193"/>
      <c r="D750" s="193"/>
      <c r="E750" s="193"/>
      <c r="F750" s="193"/>
      <c r="G750" s="193"/>
      <c r="H750" s="175"/>
    </row>
    <row r="751" spans="1:8" s="81" customFormat="1">
      <c r="A751" s="193"/>
      <c r="B751" s="206" t="s">
        <v>115</v>
      </c>
      <c r="C751"/>
      <c r="D751"/>
      <c r="E751"/>
      <c r="F751"/>
      <c r="G751"/>
      <c r="H751" s="175"/>
    </row>
    <row r="752" spans="1:8" s="81" customFormat="1" ht="13.8" thickBot="1">
      <c r="A752" s="193"/>
      <c r="B752" s="206"/>
      <c r="C752"/>
      <c r="D752"/>
      <c r="E752"/>
      <c r="F752"/>
      <c r="G752"/>
      <c r="H752" s="175"/>
    </row>
    <row r="753" spans="1:8" s="81" customFormat="1" ht="13.8">
      <c r="A753" s="79">
        <f>A661+1</f>
        <v>40</v>
      </c>
      <c r="B753" s="1311" t="s">
        <v>433</v>
      </c>
      <c r="C753" s="1299"/>
      <c r="D753" s="1300"/>
      <c r="E753" s="1312" t="s">
        <v>33</v>
      </c>
      <c r="F753" s="364"/>
      <c r="G753" s="365"/>
      <c r="H753" s="175" t="s">
        <v>34</v>
      </c>
    </row>
    <row r="754" spans="1:8" s="81" customFormat="1">
      <c r="A754" s="1310"/>
      <c r="B754" s="181" t="s">
        <v>167</v>
      </c>
      <c r="C754" s="1301"/>
      <c r="D754" s="1302"/>
      <c r="E754" s="1313" t="s">
        <v>116</v>
      </c>
      <c r="F754" s="555"/>
      <c r="G754" s="344"/>
      <c r="H754" s="175"/>
    </row>
    <row r="755" spans="1:8" s="81" customFormat="1">
      <c r="A755" s="1310"/>
      <c r="B755" s="1303"/>
      <c r="C755" s="100"/>
      <c r="D755" s="1304"/>
      <c r="E755" s="1314" t="s">
        <v>117</v>
      </c>
      <c r="F755" s="444"/>
      <c r="G755" s="445"/>
      <c r="H755" s="175"/>
    </row>
    <row r="756" spans="1:8" s="81" customFormat="1">
      <c r="A756" s="115"/>
      <c r="B756" s="1315" t="s">
        <v>118</v>
      </c>
      <c r="C756" s="917"/>
      <c r="D756" s="1316"/>
      <c r="E756" s="1317" t="s">
        <v>118</v>
      </c>
      <c r="F756" s="446"/>
      <c r="G756" s="447"/>
      <c r="H756" s="175"/>
    </row>
    <row r="757" spans="1:8" s="81" customFormat="1" ht="26.4">
      <c r="A757" s="115"/>
      <c r="B757" s="1303" t="s">
        <v>431</v>
      </c>
      <c r="C757" s="100">
        <v>1500</v>
      </c>
      <c r="D757" s="1304">
        <v>41055</v>
      </c>
      <c r="E757" s="325" t="s">
        <v>4</v>
      </c>
      <c r="F757" s="900">
        <f>F758+F759</f>
        <v>174103423</v>
      </c>
      <c r="G757" s="289">
        <f>G758+G759</f>
        <v>41024</v>
      </c>
      <c r="H757" s="175"/>
    </row>
    <row r="758" spans="1:8" s="81" customFormat="1" ht="26.4">
      <c r="A758" s="115"/>
      <c r="B758" s="1318"/>
      <c r="C758" s="1319"/>
      <c r="D758" s="288"/>
      <c r="E758" s="1320" t="s">
        <v>37</v>
      </c>
      <c r="F758" s="901">
        <v>7625425</v>
      </c>
      <c r="G758" s="288"/>
      <c r="H758" s="175"/>
    </row>
    <row r="759" spans="1:8" s="81" customFormat="1">
      <c r="A759" s="115"/>
      <c r="B759" s="113" t="s">
        <v>70</v>
      </c>
      <c r="C759" s="99"/>
      <c r="D759" s="143"/>
      <c r="E759" s="1320" t="s">
        <v>10</v>
      </c>
      <c r="F759" s="901">
        <f>F760</f>
        <v>166477998</v>
      </c>
      <c r="G759" s="288">
        <f>G760</f>
        <v>41024</v>
      </c>
      <c r="H759" s="175"/>
    </row>
    <row r="760" spans="1:8" s="81" customFormat="1" ht="26.4">
      <c r="A760" s="115"/>
      <c r="B760" s="322" t="s">
        <v>52</v>
      </c>
      <c r="C760" s="573">
        <v>-134838215</v>
      </c>
      <c r="D760" s="568">
        <f>D757-G760</f>
        <v>31</v>
      </c>
      <c r="E760" s="1321" t="s">
        <v>11</v>
      </c>
      <c r="F760" s="1322">
        <v>166477998</v>
      </c>
      <c r="G760" s="288">
        <v>41024</v>
      </c>
      <c r="H760" s="175"/>
    </row>
    <row r="761" spans="1:8" s="81" customFormat="1">
      <c r="A761" s="115"/>
      <c r="B761" s="392"/>
      <c r="C761" s="901"/>
      <c r="D761" s="288"/>
      <c r="E761" s="1324" t="s">
        <v>28</v>
      </c>
      <c r="F761" s="900">
        <f>F762+F775</f>
        <v>174103423</v>
      </c>
      <c r="G761" s="289">
        <f>G762+G775</f>
        <v>41024</v>
      </c>
      <c r="H761" s="175"/>
    </row>
    <row r="762" spans="1:8" s="81" customFormat="1">
      <c r="A762" s="1323"/>
      <c r="B762" s="394"/>
      <c r="C762" s="901"/>
      <c r="D762" s="288"/>
      <c r="E762" s="1320" t="s">
        <v>2</v>
      </c>
      <c r="F762" s="901">
        <f>F763+F767+F768+F770+F772</f>
        <v>167666040</v>
      </c>
      <c r="G762" s="288">
        <f>G763+G767+G768+G770+G772</f>
        <v>41024</v>
      </c>
      <c r="H762" s="175"/>
    </row>
    <row r="763" spans="1:8" s="81" customFormat="1">
      <c r="A763" s="115"/>
      <c r="B763" s="393"/>
      <c r="C763" s="901"/>
      <c r="D763" s="288"/>
      <c r="E763" s="1325" t="s">
        <v>12</v>
      </c>
      <c r="F763" s="901">
        <f>F764+F766</f>
        <v>167231575</v>
      </c>
      <c r="G763" s="288">
        <f>G764+G766</f>
        <v>41024</v>
      </c>
      <c r="H763" s="175"/>
    </row>
    <row r="764" spans="1:8" s="81" customFormat="1">
      <c r="A764" s="115"/>
      <c r="B764" s="398"/>
      <c r="C764" s="901"/>
      <c r="D764" s="1309"/>
      <c r="E764" s="1326" t="s">
        <v>38</v>
      </c>
      <c r="F764" s="901">
        <v>109717387</v>
      </c>
      <c r="G764" s="288">
        <v>41024</v>
      </c>
      <c r="H764" s="175"/>
    </row>
    <row r="765" spans="1:8" s="81" customFormat="1">
      <c r="A765" s="115"/>
      <c r="B765" s="393"/>
      <c r="C765" s="901"/>
      <c r="D765" s="1309"/>
      <c r="E765" s="1327" t="s">
        <v>36</v>
      </c>
      <c r="F765" s="901">
        <v>85484735</v>
      </c>
      <c r="G765" s="288">
        <v>33060</v>
      </c>
      <c r="H765" s="175"/>
    </row>
    <row r="766" spans="1:8" s="81" customFormat="1">
      <c r="A766" s="825"/>
      <c r="B766" s="394"/>
      <c r="C766" s="901"/>
      <c r="D766" s="1309"/>
      <c r="E766" s="1326" t="s">
        <v>15</v>
      </c>
      <c r="F766" s="901">
        <v>57514188</v>
      </c>
      <c r="G766" s="288"/>
      <c r="H766" s="175"/>
    </row>
    <row r="767" spans="1:8" s="81" customFormat="1">
      <c r="A767" s="548"/>
      <c r="B767" s="394"/>
      <c r="C767" s="901"/>
      <c r="D767" s="1329"/>
      <c r="E767" s="1325" t="s">
        <v>330</v>
      </c>
      <c r="F767" s="901">
        <v>107299</v>
      </c>
      <c r="G767" s="1329"/>
      <c r="H767" s="175"/>
    </row>
    <row r="768" spans="1:8" s="81" customFormat="1">
      <c r="A768" s="1328"/>
      <c r="B768" s="393"/>
      <c r="C768" s="901"/>
      <c r="D768" s="1329"/>
      <c r="E768" s="1325" t="s">
        <v>16</v>
      </c>
      <c r="F768" s="901">
        <f>F769</f>
        <v>75240</v>
      </c>
      <c r="G768" s="1329">
        <f>G769</f>
        <v>0</v>
      </c>
      <c r="H768" s="175"/>
    </row>
    <row r="769" spans="1:8" s="81" customFormat="1">
      <c r="A769" s="1328"/>
      <c r="B769" s="394"/>
      <c r="C769" s="901"/>
      <c r="D769" s="1329"/>
      <c r="E769" s="393" t="s">
        <v>162</v>
      </c>
      <c r="F769" s="901">
        <v>75240</v>
      </c>
      <c r="G769" s="1329"/>
      <c r="H769" s="175"/>
    </row>
    <row r="770" spans="1:8" s="81" customFormat="1" ht="26.4">
      <c r="A770" s="1328"/>
      <c r="B770" s="393"/>
      <c r="C770" s="901"/>
      <c r="D770" s="1329"/>
      <c r="E770" s="1325" t="s">
        <v>54</v>
      </c>
      <c r="F770" s="901">
        <f>F771</f>
        <v>56386</v>
      </c>
      <c r="G770" s="1329"/>
      <c r="H770" s="175"/>
    </row>
    <row r="771" spans="1:8" s="81" customFormat="1">
      <c r="A771" s="1328"/>
      <c r="B771" s="394"/>
      <c r="C771" s="901"/>
      <c r="D771" s="1329"/>
      <c r="E771" s="1326" t="s">
        <v>39</v>
      </c>
      <c r="F771" s="901">
        <v>56386</v>
      </c>
      <c r="G771" s="1329"/>
      <c r="H771" s="175"/>
    </row>
    <row r="772" spans="1:8" s="81" customFormat="1">
      <c r="A772" s="1328"/>
      <c r="B772" s="393"/>
      <c r="C772" s="901"/>
      <c r="D772" s="1329"/>
      <c r="E772" s="1325" t="s">
        <v>19</v>
      </c>
      <c r="F772" s="901">
        <f>F773</f>
        <v>195540</v>
      </c>
      <c r="G772" s="1329">
        <f>G773</f>
        <v>0</v>
      </c>
      <c r="H772" s="175"/>
    </row>
    <row r="773" spans="1:8" s="81" customFormat="1" ht="26.4">
      <c r="A773" s="1328"/>
      <c r="B773" s="398"/>
      <c r="C773" s="901"/>
      <c r="D773" s="1329"/>
      <c r="E773" s="1326" t="s">
        <v>56</v>
      </c>
      <c r="F773" s="901">
        <f>F774</f>
        <v>195540</v>
      </c>
      <c r="G773" s="1329">
        <f>G774</f>
        <v>0</v>
      </c>
      <c r="H773" s="175"/>
    </row>
    <row r="774" spans="1:8" s="81" customFormat="1" ht="39.6">
      <c r="A774" s="1328"/>
      <c r="B774" s="392"/>
      <c r="C774" s="901"/>
      <c r="D774" s="1329"/>
      <c r="E774" s="1327" t="s">
        <v>58</v>
      </c>
      <c r="F774" s="901">
        <v>195540</v>
      </c>
      <c r="G774" s="1329"/>
      <c r="H774" s="175"/>
    </row>
    <row r="775" spans="1:8" s="81" customFormat="1">
      <c r="A775" s="1328"/>
      <c r="B775" s="392"/>
      <c r="C775" s="901"/>
      <c r="D775" s="1329"/>
      <c r="E775" s="1320" t="s">
        <v>3</v>
      </c>
      <c r="F775" s="901">
        <f>F776</f>
        <v>6437383</v>
      </c>
      <c r="G775" s="288">
        <f>G776</f>
        <v>0</v>
      </c>
      <c r="H775" s="175"/>
    </row>
    <row r="776" spans="1:8" s="81" customFormat="1">
      <c r="A776" s="1328"/>
      <c r="B776" s="392"/>
      <c r="C776" s="901"/>
      <c r="D776" s="1329"/>
      <c r="E776" s="1330" t="s">
        <v>20</v>
      </c>
      <c r="F776" s="1331">
        <v>6437383</v>
      </c>
      <c r="G776" s="288"/>
      <c r="H776" s="175"/>
    </row>
    <row r="777" spans="1:8" s="81" customFormat="1">
      <c r="A777" s="1328"/>
      <c r="B777" s="1315" t="s">
        <v>125</v>
      </c>
      <c r="C777" s="917"/>
      <c r="D777" s="1316"/>
      <c r="E777" s="1317" t="s">
        <v>125</v>
      </c>
      <c r="F777" s="446"/>
      <c r="G777" s="288"/>
      <c r="H777" s="175"/>
    </row>
    <row r="778" spans="1:8" s="81" customFormat="1" ht="26.4">
      <c r="A778" s="1328"/>
      <c r="B778" s="1303" t="s">
        <v>431</v>
      </c>
      <c r="C778" s="100">
        <v>1500</v>
      </c>
      <c r="D778" s="1304">
        <v>41055</v>
      </c>
      <c r="E778" s="1324" t="s">
        <v>4</v>
      </c>
      <c r="F778" s="900">
        <f>F779+F780</f>
        <v>164421262</v>
      </c>
      <c r="G778" s="289">
        <f>G779+G780</f>
        <v>41024</v>
      </c>
      <c r="H778" s="175"/>
    </row>
    <row r="779" spans="1:8" s="81" customFormat="1" ht="26.4">
      <c r="A779" s="1328"/>
      <c r="B779" s="392"/>
      <c r="C779" s="901"/>
      <c r="D779" s="1329"/>
      <c r="E779" s="1320" t="s">
        <v>37</v>
      </c>
      <c r="F779" s="901">
        <v>6890974</v>
      </c>
      <c r="G779" s="288"/>
      <c r="H779" s="175"/>
    </row>
    <row r="780" spans="1:8" s="81" customFormat="1">
      <c r="A780" s="1328"/>
      <c r="B780" s="392"/>
      <c r="C780" s="901"/>
      <c r="D780" s="1329"/>
      <c r="E780" s="1320" t="s">
        <v>10</v>
      </c>
      <c r="F780" s="901">
        <f>F781</f>
        <v>157530288</v>
      </c>
      <c r="G780" s="288">
        <f>G781</f>
        <v>41024</v>
      </c>
      <c r="H780" s="175"/>
    </row>
    <row r="781" spans="1:8" s="81" customFormat="1" ht="26.4">
      <c r="A781" s="1328"/>
      <c r="B781" s="113" t="s">
        <v>70</v>
      </c>
      <c r="C781" s="99"/>
      <c r="D781" s="143"/>
      <c r="E781" s="1321" t="s">
        <v>11</v>
      </c>
      <c r="F781" s="1322">
        <v>157530288</v>
      </c>
      <c r="G781" s="288">
        <v>41024</v>
      </c>
      <c r="H781" s="175"/>
    </row>
    <row r="782" spans="1:8" s="81" customFormat="1">
      <c r="A782" s="1328"/>
      <c r="B782" s="322" t="s">
        <v>52</v>
      </c>
      <c r="C782" s="573">
        <v>-64961594</v>
      </c>
      <c r="D782" s="568">
        <f>D778-G781</f>
        <v>31</v>
      </c>
      <c r="E782" s="1324" t="s">
        <v>28</v>
      </c>
      <c r="F782" s="900">
        <f>F783+F796</f>
        <v>164421262</v>
      </c>
      <c r="G782" s="289">
        <f>G783+G796</f>
        <v>41024</v>
      </c>
      <c r="H782" s="175"/>
    </row>
    <row r="783" spans="1:8" s="81" customFormat="1">
      <c r="A783" s="1328"/>
      <c r="B783" s="392"/>
      <c r="C783" s="901"/>
      <c r="D783" s="1329"/>
      <c r="E783" s="1320" t="s">
        <v>2</v>
      </c>
      <c r="F783" s="901">
        <f>F784+F788+F789+F791+F793</f>
        <v>161318489</v>
      </c>
      <c r="G783" s="288">
        <f>G784+G788+G789+G791+G793</f>
        <v>41024</v>
      </c>
      <c r="H783" s="175"/>
    </row>
    <row r="784" spans="1:8" s="81" customFormat="1">
      <c r="A784" s="1328"/>
      <c r="B784" s="392"/>
      <c r="C784" s="901"/>
      <c r="D784" s="1329"/>
      <c r="E784" s="1325" t="s">
        <v>12</v>
      </c>
      <c r="F784" s="901">
        <f>F785+F787</f>
        <v>160990272</v>
      </c>
      <c r="G784" s="288">
        <f>G785+G787</f>
        <v>41024</v>
      </c>
      <c r="H784" s="175"/>
    </row>
    <row r="785" spans="1:8" s="81" customFormat="1">
      <c r="A785" s="1328"/>
      <c r="B785" s="392"/>
      <c r="C785" s="901"/>
      <c r="D785" s="1329"/>
      <c r="E785" s="1326" t="s">
        <v>38</v>
      </c>
      <c r="F785" s="901">
        <v>109830486</v>
      </c>
      <c r="G785" s="288">
        <v>41024</v>
      </c>
      <c r="H785" s="175"/>
    </row>
    <row r="786" spans="1:8" s="81" customFormat="1">
      <c r="A786" s="1328"/>
      <c r="B786" s="392"/>
      <c r="C786" s="901"/>
      <c r="D786" s="1329"/>
      <c r="E786" s="1327" t="s">
        <v>36</v>
      </c>
      <c r="F786" s="901">
        <v>85741217</v>
      </c>
      <c r="G786" s="288">
        <v>33060</v>
      </c>
      <c r="H786" s="175"/>
    </row>
    <row r="787" spans="1:8" s="81" customFormat="1">
      <c r="A787" s="1328"/>
      <c r="B787" s="392"/>
      <c r="C787" s="901"/>
      <c r="D787" s="1329"/>
      <c r="E787" s="1326" t="s">
        <v>15</v>
      </c>
      <c r="F787" s="901">
        <v>51159786</v>
      </c>
      <c r="G787" s="288"/>
      <c r="H787" s="175"/>
    </row>
    <row r="788" spans="1:8" s="81" customFormat="1">
      <c r="A788" s="1328"/>
      <c r="B788" s="392"/>
      <c r="C788" s="901"/>
      <c r="D788" s="1329"/>
      <c r="E788" s="1325" t="s">
        <v>330</v>
      </c>
      <c r="F788" s="901">
        <v>4309</v>
      </c>
      <c r="G788" s="1329"/>
      <c r="H788" s="175"/>
    </row>
    <row r="789" spans="1:8" s="81" customFormat="1">
      <c r="A789" s="1328"/>
      <c r="B789" s="392"/>
      <c r="C789" s="901"/>
      <c r="D789" s="1329"/>
      <c r="E789" s="1325" t="s">
        <v>16</v>
      </c>
      <c r="F789" s="901">
        <f>F790</f>
        <v>75240</v>
      </c>
      <c r="G789" s="1329">
        <f>G790</f>
        <v>0</v>
      </c>
      <c r="H789" s="175"/>
    </row>
    <row r="790" spans="1:8" s="81" customFormat="1">
      <c r="A790" s="1328"/>
      <c r="B790" s="392"/>
      <c r="C790" s="901"/>
      <c r="D790" s="1329"/>
      <c r="E790" s="393" t="s">
        <v>162</v>
      </c>
      <c r="F790" s="901">
        <v>75240</v>
      </c>
      <c r="G790" s="1329"/>
      <c r="H790" s="175"/>
    </row>
    <row r="791" spans="1:8" s="81" customFormat="1" ht="26.4">
      <c r="A791" s="1328"/>
      <c r="B791" s="392"/>
      <c r="C791" s="901"/>
      <c r="D791" s="1329"/>
      <c r="E791" s="1325" t="s">
        <v>54</v>
      </c>
      <c r="F791" s="901">
        <f>F792</f>
        <v>56386</v>
      </c>
      <c r="G791" s="1329"/>
      <c r="H791" s="175"/>
    </row>
    <row r="792" spans="1:8" s="81" customFormat="1">
      <c r="A792" s="1328"/>
      <c r="B792" s="392"/>
      <c r="C792" s="901"/>
      <c r="D792" s="1329"/>
      <c r="E792" s="1326" t="s">
        <v>39</v>
      </c>
      <c r="F792" s="901">
        <v>56386</v>
      </c>
      <c r="G792" s="1329"/>
      <c r="H792" s="175"/>
    </row>
    <row r="793" spans="1:8" s="81" customFormat="1">
      <c r="A793" s="1328"/>
      <c r="B793" s="392"/>
      <c r="C793" s="901"/>
      <c r="D793" s="1329"/>
      <c r="E793" s="1325" t="s">
        <v>19</v>
      </c>
      <c r="F793" s="901">
        <f>F794</f>
        <v>192282</v>
      </c>
      <c r="G793" s="1329">
        <f>G794</f>
        <v>0</v>
      </c>
      <c r="H793" s="175"/>
    </row>
    <row r="794" spans="1:8" s="81" customFormat="1" ht="26.4">
      <c r="A794" s="1328"/>
      <c r="B794" s="392"/>
      <c r="C794" s="901"/>
      <c r="D794" s="1329"/>
      <c r="E794" s="1326" t="s">
        <v>56</v>
      </c>
      <c r="F794" s="901">
        <f>F795</f>
        <v>192282</v>
      </c>
      <c r="G794" s="1329">
        <f>G795</f>
        <v>0</v>
      </c>
      <c r="H794" s="175"/>
    </row>
    <row r="795" spans="1:8" s="81" customFormat="1" ht="39.6">
      <c r="A795" s="1328"/>
      <c r="B795" s="392"/>
      <c r="C795" s="901"/>
      <c r="D795" s="1329"/>
      <c r="E795" s="1327" t="s">
        <v>58</v>
      </c>
      <c r="F795" s="901">
        <v>192282</v>
      </c>
      <c r="G795" s="1329"/>
      <c r="H795" s="175"/>
    </row>
    <row r="796" spans="1:8" s="81" customFormat="1">
      <c r="A796" s="1328"/>
      <c r="B796" s="392"/>
      <c r="C796" s="901"/>
      <c r="D796" s="1329"/>
      <c r="E796" s="1320" t="s">
        <v>3</v>
      </c>
      <c r="F796" s="901">
        <f>F797</f>
        <v>3102773</v>
      </c>
      <c r="G796" s="288">
        <f>G797</f>
        <v>0</v>
      </c>
      <c r="H796" s="175"/>
    </row>
    <row r="797" spans="1:8" s="81" customFormat="1" ht="13.8" thickBot="1">
      <c r="A797" s="1328"/>
      <c r="B797" s="392"/>
      <c r="C797" s="901"/>
      <c r="D797" s="1329"/>
      <c r="E797" s="1330" t="s">
        <v>20</v>
      </c>
      <c r="F797" s="1331">
        <v>3102773</v>
      </c>
      <c r="G797" s="288"/>
      <c r="H797" s="175"/>
    </row>
    <row r="798" spans="1:8" s="81" customFormat="1" ht="79.5" customHeight="1" thickBot="1">
      <c r="A798" s="1328"/>
      <c r="B798" s="3653" t="s">
        <v>434</v>
      </c>
      <c r="C798" s="3654"/>
      <c r="D798" s="3654"/>
      <c r="E798" s="3654"/>
      <c r="F798" s="3654"/>
      <c r="G798" s="3655"/>
      <c r="H798" s="175"/>
    </row>
    <row r="799" spans="1:8" s="81" customFormat="1">
      <c r="B799" s="1258"/>
      <c r="C799" s="1258"/>
      <c r="D799" s="1258"/>
      <c r="E799" s="1258"/>
      <c r="F799" s="1258"/>
      <c r="G799" s="1258"/>
      <c r="H799" s="175"/>
    </row>
    <row r="800" spans="1:8" s="81" customFormat="1">
      <c r="A800" s="79"/>
      <c r="B800" s="206" t="s">
        <v>113</v>
      </c>
      <c r="C800" s="218"/>
      <c r="D800" s="218"/>
      <c r="E800" s="219"/>
      <c r="F800" s="218"/>
      <c r="G800" s="218"/>
      <c r="H800" s="175"/>
    </row>
    <row r="801" spans="1:8" s="81" customFormat="1" ht="13.8" thickBot="1">
      <c r="A801" s="79"/>
      <c r="B801" s="206"/>
      <c r="C801" s="218"/>
      <c r="D801" s="218"/>
      <c r="E801" s="219"/>
      <c r="F801" s="218"/>
      <c r="G801" s="218"/>
      <c r="H801" s="175"/>
    </row>
    <row r="802" spans="1:8" s="81" customFormat="1" ht="13.8">
      <c r="A802" s="2893">
        <f>A730+1</f>
        <v>41</v>
      </c>
      <c r="B802" s="436" t="s">
        <v>53</v>
      </c>
      <c r="C802" s="1332"/>
      <c r="D802" s="1333"/>
      <c r="E802" s="1228" t="s">
        <v>53</v>
      </c>
      <c r="F802" s="110"/>
      <c r="G802" s="111"/>
      <c r="H802" s="175" t="s">
        <v>34</v>
      </c>
    </row>
    <row r="803" spans="1:8" s="81" customFormat="1">
      <c r="A803" s="79"/>
      <c r="B803" s="1229" t="s">
        <v>22</v>
      </c>
      <c r="C803" s="1261"/>
      <c r="D803" s="1262"/>
      <c r="E803" s="1229" t="s">
        <v>22</v>
      </c>
      <c r="F803" s="1230"/>
      <c r="G803" s="1231"/>
      <c r="H803" s="175"/>
    </row>
    <row r="804" spans="1:8" s="81" customFormat="1" ht="26.25" customHeight="1">
      <c r="A804" s="79"/>
      <c r="B804" s="1232" t="s">
        <v>403</v>
      </c>
      <c r="C804" s="1233"/>
      <c r="D804" s="1234"/>
      <c r="E804" s="1232" t="s">
        <v>397</v>
      </c>
      <c r="F804" s="1233"/>
      <c r="G804" s="1234"/>
      <c r="H804" s="175"/>
    </row>
    <row r="805" spans="1:8" s="81" customFormat="1">
      <c r="A805" s="79"/>
      <c r="B805" s="1235" t="s">
        <v>4</v>
      </c>
      <c r="C805" s="1236">
        <f>C806+C807</f>
        <v>12864325</v>
      </c>
      <c r="D805" s="1237">
        <f>D807</f>
        <v>-29828</v>
      </c>
      <c r="E805" s="1235" t="s">
        <v>4</v>
      </c>
      <c r="F805" s="1236">
        <f>F806+F807</f>
        <v>4728826</v>
      </c>
      <c r="G805" s="1237">
        <f>G807</f>
        <v>29828</v>
      </c>
      <c r="H805" s="175"/>
    </row>
    <row r="806" spans="1:8" s="81" customFormat="1" ht="26.4">
      <c r="A806" s="79"/>
      <c r="B806" s="1238" t="s">
        <v>37</v>
      </c>
      <c r="C806" s="1240">
        <v>173796</v>
      </c>
      <c r="D806" s="1237"/>
      <c r="E806" s="1238" t="s">
        <v>37</v>
      </c>
      <c r="F806" s="1240">
        <v>90000</v>
      </c>
      <c r="G806" s="1237"/>
      <c r="H806" s="175"/>
    </row>
    <row r="807" spans="1:8" s="81" customFormat="1">
      <c r="A807" s="79"/>
      <c r="B807" s="1238" t="s">
        <v>10</v>
      </c>
      <c r="C807" s="1239">
        <f>C808</f>
        <v>12690529</v>
      </c>
      <c r="D807" s="1242">
        <f>D808</f>
        <v>-29828</v>
      </c>
      <c r="E807" s="1238" t="s">
        <v>10</v>
      </c>
      <c r="F807" s="1239">
        <f>F808</f>
        <v>4638826</v>
      </c>
      <c r="G807" s="1242">
        <f>G808</f>
        <v>29828</v>
      </c>
      <c r="H807" s="175"/>
    </row>
    <row r="808" spans="1:8" s="81" customFormat="1">
      <c r="A808" s="79"/>
      <c r="B808" s="1241" t="s">
        <v>11</v>
      </c>
      <c r="C808" s="101">
        <v>12690529</v>
      </c>
      <c r="D808" s="104">
        <f>-29828</f>
        <v>-29828</v>
      </c>
      <c r="E808" s="1241" t="s">
        <v>11</v>
      </c>
      <c r="F808" s="101">
        <v>4638826</v>
      </c>
      <c r="G808" s="1244">
        <v>29828</v>
      </c>
      <c r="H808" s="175"/>
    </row>
    <row r="809" spans="1:8" s="81" customFormat="1">
      <c r="A809" s="79"/>
      <c r="B809" s="1235" t="s">
        <v>1</v>
      </c>
      <c r="C809" s="103">
        <f>C810+C819</f>
        <v>12864325</v>
      </c>
      <c r="D809" s="1237">
        <f>D810+D819</f>
        <v>-29828</v>
      </c>
      <c r="E809" s="1235" t="s">
        <v>1</v>
      </c>
      <c r="F809" s="103">
        <f>F810+F815</f>
        <v>4728826</v>
      </c>
      <c r="G809" s="1237">
        <f>G810+G815</f>
        <v>29828</v>
      </c>
      <c r="H809" s="175"/>
    </row>
    <row r="810" spans="1:8" s="81" customFormat="1">
      <c r="A810" s="79"/>
      <c r="B810" s="90" t="s">
        <v>2</v>
      </c>
      <c r="C810" s="1240">
        <f>C811+C815+C817</f>
        <v>12261212</v>
      </c>
      <c r="D810" s="1242">
        <f>D811</f>
        <v>-29828</v>
      </c>
      <c r="E810" s="90" t="s">
        <v>2</v>
      </c>
      <c r="F810" s="1240">
        <f>F811</f>
        <v>3833286</v>
      </c>
      <c r="G810" s="1242">
        <f>G811</f>
        <v>29828</v>
      </c>
      <c r="H810" s="175"/>
    </row>
    <row r="811" spans="1:8" s="81" customFormat="1">
      <c r="A811" s="79"/>
      <c r="B811" s="90" t="s">
        <v>12</v>
      </c>
      <c r="C811" s="105">
        <f>C812+C814</f>
        <v>12151838</v>
      </c>
      <c r="D811" s="104">
        <f>D812+D814</f>
        <v>-29828</v>
      </c>
      <c r="E811" s="90" t="s">
        <v>12</v>
      </c>
      <c r="F811" s="105">
        <f>F812+F814</f>
        <v>3833286</v>
      </c>
      <c r="G811" s="104">
        <f>G812+G814</f>
        <v>29828</v>
      </c>
      <c r="H811" s="175"/>
    </row>
    <row r="812" spans="1:8" s="81" customFormat="1">
      <c r="A812" s="79"/>
      <c r="B812" s="90" t="s">
        <v>38</v>
      </c>
      <c r="C812" s="105">
        <v>4464726</v>
      </c>
      <c r="D812" s="1244"/>
      <c r="E812" s="90" t="s">
        <v>38</v>
      </c>
      <c r="F812" s="1240">
        <v>1991651</v>
      </c>
      <c r="G812" s="104"/>
      <c r="H812" s="175"/>
    </row>
    <row r="813" spans="1:8" s="81" customFormat="1">
      <c r="A813" s="79"/>
      <c r="B813" s="90" t="s">
        <v>36</v>
      </c>
      <c r="C813" s="105">
        <v>3439152</v>
      </c>
      <c r="D813" s="104"/>
      <c r="E813" s="90" t="s">
        <v>36</v>
      </c>
      <c r="F813" s="105">
        <v>1577634</v>
      </c>
      <c r="G813" s="104"/>
      <c r="H813" s="175"/>
    </row>
    <row r="814" spans="1:8" s="81" customFormat="1">
      <c r="A814" s="79"/>
      <c r="B814" s="90" t="s">
        <v>15</v>
      </c>
      <c r="C814" s="105">
        <v>7687112</v>
      </c>
      <c r="D814" s="104">
        <f>-29828</f>
        <v>-29828</v>
      </c>
      <c r="E814" s="90" t="s">
        <v>15</v>
      </c>
      <c r="F814" s="1240">
        <v>1841635</v>
      </c>
      <c r="G814" s="104">
        <v>29828</v>
      </c>
      <c r="H814" s="175"/>
    </row>
    <row r="815" spans="1:8" s="81" customFormat="1">
      <c r="A815" s="79"/>
      <c r="B815" s="90" t="s">
        <v>16</v>
      </c>
      <c r="C815" s="105">
        <f>C816</f>
        <v>75240</v>
      </c>
      <c r="D815" s="104"/>
      <c r="E815" s="90" t="s">
        <v>3</v>
      </c>
      <c r="F815" s="105">
        <f>F816</f>
        <v>895540</v>
      </c>
      <c r="G815" s="104">
        <f>G816</f>
        <v>0</v>
      </c>
      <c r="H815" s="175"/>
    </row>
    <row r="816" spans="1:8" s="81" customFormat="1">
      <c r="A816" s="79"/>
      <c r="B816" s="90" t="s">
        <v>162</v>
      </c>
      <c r="C816" s="105">
        <v>75240</v>
      </c>
      <c r="D816" s="104"/>
      <c r="E816" s="169" t="s">
        <v>20</v>
      </c>
      <c r="F816" s="1255">
        <v>895540</v>
      </c>
      <c r="G816" s="1256"/>
      <c r="H816" s="175"/>
    </row>
    <row r="817" spans="1:8" s="81" customFormat="1" ht="26.4">
      <c r="A817" s="79"/>
      <c r="B817" s="90" t="s">
        <v>54</v>
      </c>
      <c r="C817" s="105">
        <f>C818</f>
        <v>34134</v>
      </c>
      <c r="D817" s="104"/>
      <c r="E817" s="90"/>
      <c r="F817" s="105"/>
      <c r="G817" s="104"/>
      <c r="H817" s="175"/>
    </row>
    <row r="818" spans="1:8" s="81" customFormat="1">
      <c r="A818" s="79"/>
      <c r="B818" s="90" t="s">
        <v>39</v>
      </c>
      <c r="C818" s="105">
        <v>34134</v>
      </c>
      <c r="D818" s="104"/>
      <c r="E818" s="90"/>
      <c r="F818" s="105"/>
      <c r="G818" s="104"/>
      <c r="H818" s="175"/>
    </row>
    <row r="819" spans="1:8" s="81" customFormat="1">
      <c r="A819" s="79"/>
      <c r="B819" s="90" t="s">
        <v>3</v>
      </c>
      <c r="C819" s="105">
        <f>C820</f>
        <v>603113</v>
      </c>
      <c r="D819" s="104">
        <f>D820</f>
        <v>0</v>
      </c>
      <c r="E819" s="90"/>
      <c r="F819" s="105"/>
      <c r="G819" s="104"/>
      <c r="H819" s="175"/>
    </row>
    <row r="820" spans="1:8" s="81" customFormat="1">
      <c r="A820" s="79"/>
      <c r="B820" s="90" t="s">
        <v>20</v>
      </c>
      <c r="C820" s="1240">
        <v>603113</v>
      </c>
      <c r="D820" s="104"/>
      <c r="E820" s="90"/>
      <c r="F820" s="105"/>
      <c r="G820" s="104"/>
      <c r="H820" s="175"/>
    </row>
    <row r="821" spans="1:8" s="81" customFormat="1">
      <c r="A821" s="79"/>
      <c r="B821" s="1248" t="s">
        <v>59</v>
      </c>
      <c r="C821" s="1249"/>
      <c r="D821" s="1250"/>
      <c r="E821" s="1248" t="s">
        <v>59</v>
      </c>
      <c r="F821" s="1249"/>
      <c r="G821" s="1250"/>
      <c r="H821" s="175"/>
    </row>
    <row r="822" spans="1:8" s="81" customFormat="1">
      <c r="A822" s="79"/>
      <c r="B822" s="1251" t="s">
        <v>103</v>
      </c>
      <c r="C822" s="105"/>
      <c r="D822" s="104"/>
      <c r="E822" s="1251" t="s">
        <v>103</v>
      </c>
      <c r="F822" s="105"/>
      <c r="G822" s="104"/>
      <c r="H822" s="175"/>
    </row>
    <row r="823" spans="1:8" s="81" customFormat="1" ht="26.4">
      <c r="A823" s="79"/>
      <c r="B823" s="1251" t="s">
        <v>435</v>
      </c>
      <c r="C823" s="103"/>
      <c r="D823" s="1237"/>
      <c r="E823" s="1251" t="s">
        <v>435</v>
      </c>
      <c r="F823" s="103">
        <f>F824</f>
        <v>0</v>
      </c>
      <c r="G823" s="1237"/>
      <c r="H823" s="175"/>
    </row>
    <row r="824" spans="1:8" s="81" customFormat="1">
      <c r="A824" s="79"/>
      <c r="B824" s="1245" t="s">
        <v>118</v>
      </c>
      <c r="C824" s="103"/>
      <c r="D824" s="1242"/>
      <c r="E824" s="1245" t="s">
        <v>118</v>
      </c>
      <c r="F824" s="101">
        <f>F825</f>
        <v>0</v>
      </c>
      <c r="G824" s="1242"/>
      <c r="H824" s="175"/>
    </row>
    <row r="825" spans="1:8" s="81" customFormat="1">
      <c r="A825" s="79"/>
      <c r="B825" s="1245" t="s">
        <v>4</v>
      </c>
      <c r="C825" s="103">
        <f>C826</f>
        <v>5437215</v>
      </c>
      <c r="D825" s="1237">
        <f>D826</f>
        <v>-29828</v>
      </c>
      <c r="E825" s="1245" t="s">
        <v>4</v>
      </c>
      <c r="F825" s="101"/>
      <c r="G825" s="1243">
        <f>G826</f>
        <v>29828</v>
      </c>
      <c r="H825" s="175"/>
    </row>
    <row r="826" spans="1:8" s="81" customFormat="1">
      <c r="A826" s="79"/>
      <c r="B826" s="1252" t="s">
        <v>10</v>
      </c>
      <c r="C826" s="105">
        <f>C827</f>
        <v>5437215</v>
      </c>
      <c r="D826" s="104">
        <f>D827</f>
        <v>-29828</v>
      </c>
      <c r="E826" s="1252" t="s">
        <v>10</v>
      </c>
      <c r="F826" s="103">
        <f>F827</f>
        <v>0</v>
      </c>
      <c r="G826" s="1242">
        <f>G827</f>
        <v>29828</v>
      </c>
      <c r="H826" s="175"/>
    </row>
    <row r="827" spans="1:8" s="81" customFormat="1">
      <c r="A827" s="79"/>
      <c r="B827" s="1238" t="s">
        <v>11</v>
      </c>
      <c r="C827" s="1240">
        <v>5437215</v>
      </c>
      <c r="D827" s="104">
        <f>-29828</f>
        <v>-29828</v>
      </c>
      <c r="E827" s="1238" t="s">
        <v>11</v>
      </c>
      <c r="F827" s="1240">
        <f>F828</f>
        <v>0</v>
      </c>
      <c r="G827" s="1242">
        <v>29828</v>
      </c>
      <c r="H827" s="175"/>
    </row>
    <row r="828" spans="1:8" s="81" customFormat="1">
      <c r="A828" s="79"/>
      <c r="B828" s="1245" t="s">
        <v>1</v>
      </c>
      <c r="C828" s="103">
        <f>C829+C834</f>
        <v>5437215</v>
      </c>
      <c r="D828" s="1237">
        <f>D829+D834</f>
        <v>-29828</v>
      </c>
      <c r="E828" s="1245" t="s">
        <v>1</v>
      </c>
      <c r="F828" s="105">
        <f>F829</f>
        <v>0</v>
      </c>
      <c r="G828" s="1237">
        <f>G829</f>
        <v>29828</v>
      </c>
      <c r="H828" s="175"/>
    </row>
    <row r="829" spans="1:8" s="81" customFormat="1">
      <c r="A829" s="79"/>
      <c r="B829" s="90" t="s">
        <v>2</v>
      </c>
      <c r="C829" s="1240">
        <f>C830</f>
        <v>5071215</v>
      </c>
      <c r="D829" s="104">
        <f>D830</f>
        <v>-29828</v>
      </c>
      <c r="E829" s="90" t="s">
        <v>2</v>
      </c>
      <c r="F829" s="1240"/>
      <c r="G829" s="1242">
        <f>G830</f>
        <v>29828</v>
      </c>
      <c r="H829" s="175"/>
    </row>
    <row r="830" spans="1:8" s="81" customFormat="1">
      <c r="A830" s="79"/>
      <c r="B830" s="90" t="s">
        <v>12</v>
      </c>
      <c r="C830" s="105">
        <f>C831+C833</f>
        <v>5071215</v>
      </c>
      <c r="D830" s="104">
        <f>D831+D833</f>
        <v>-29828</v>
      </c>
      <c r="E830" s="90" t="s">
        <v>12</v>
      </c>
      <c r="F830" s="105"/>
      <c r="G830" s="104">
        <f>G831</f>
        <v>29828</v>
      </c>
      <c r="H830" s="175"/>
    </row>
    <row r="831" spans="1:8" s="81" customFormat="1">
      <c r="A831" s="79"/>
      <c r="B831" s="90" t="s">
        <v>38</v>
      </c>
      <c r="C831" s="1334">
        <v>562625</v>
      </c>
      <c r="D831" s="104"/>
      <c r="E831" s="90" t="s">
        <v>15</v>
      </c>
      <c r="F831" s="1240"/>
      <c r="G831" s="104">
        <v>29828</v>
      </c>
      <c r="H831" s="175"/>
    </row>
    <row r="832" spans="1:8" s="81" customFormat="1">
      <c r="A832" s="79"/>
      <c r="B832" s="90" t="s">
        <v>36</v>
      </c>
      <c r="C832" s="1335">
        <v>451301</v>
      </c>
      <c r="D832" s="104"/>
      <c r="E832" s="1245" t="s">
        <v>125</v>
      </c>
      <c r="F832" s="101">
        <f>F833</f>
        <v>0</v>
      </c>
      <c r="G832" s="1242"/>
      <c r="H832" s="175"/>
    </row>
    <row r="833" spans="1:8" s="81" customFormat="1">
      <c r="A833" s="79"/>
      <c r="B833" s="90" t="s">
        <v>15</v>
      </c>
      <c r="C833" s="1334">
        <f>4494530+14060</f>
        <v>4508590</v>
      </c>
      <c r="D833" s="104">
        <f>-29828</f>
        <v>-29828</v>
      </c>
      <c r="E833" s="1245" t="s">
        <v>4</v>
      </c>
      <c r="F833" s="101"/>
      <c r="G833" s="1243">
        <f>G834</f>
        <v>29828</v>
      </c>
      <c r="H833" s="175"/>
    </row>
    <row r="834" spans="1:8" s="81" customFormat="1">
      <c r="A834" s="79"/>
      <c r="B834" s="90" t="s">
        <v>3</v>
      </c>
      <c r="C834" s="105">
        <f>C835</f>
        <v>366000</v>
      </c>
      <c r="D834" s="104">
        <f>D835</f>
        <v>0</v>
      </c>
      <c r="E834" s="1252" t="s">
        <v>10</v>
      </c>
      <c r="F834" s="103">
        <f>F835</f>
        <v>0</v>
      </c>
      <c r="G834" s="1242">
        <f>G835</f>
        <v>29828</v>
      </c>
      <c r="H834" s="175"/>
    </row>
    <row r="835" spans="1:8" s="81" customFormat="1">
      <c r="A835" s="79"/>
      <c r="B835" s="90" t="s">
        <v>20</v>
      </c>
      <c r="C835" s="1240">
        <v>366000</v>
      </c>
      <c r="D835" s="1256"/>
      <c r="E835" s="1238" t="s">
        <v>11</v>
      </c>
      <c r="F835" s="1240">
        <f>F836</f>
        <v>0</v>
      </c>
      <c r="G835" s="1242">
        <v>29828</v>
      </c>
      <c r="H835" s="175"/>
    </row>
    <row r="836" spans="1:8" s="81" customFormat="1">
      <c r="A836" s="79"/>
      <c r="B836" s="1245" t="s">
        <v>125</v>
      </c>
      <c r="C836" s="103"/>
      <c r="D836" s="104"/>
      <c r="E836" s="1245" t="s">
        <v>1</v>
      </c>
      <c r="F836" s="105">
        <f>F837</f>
        <v>0</v>
      </c>
      <c r="G836" s="1237">
        <f>G837+G847</f>
        <v>29828</v>
      </c>
      <c r="H836" s="175"/>
    </row>
    <row r="837" spans="1:8" s="81" customFormat="1">
      <c r="A837" s="79"/>
      <c r="B837" s="1245" t="s">
        <v>4</v>
      </c>
      <c r="C837" s="103">
        <f>C838</f>
        <v>5437215</v>
      </c>
      <c r="D837" s="1237">
        <f>D838</f>
        <v>-29828</v>
      </c>
      <c r="E837" s="90" t="s">
        <v>2</v>
      </c>
      <c r="F837" s="1240"/>
      <c r="G837" s="1242">
        <f>G838</f>
        <v>29828</v>
      </c>
      <c r="H837" s="175"/>
    </row>
    <row r="838" spans="1:8" s="81" customFormat="1">
      <c r="A838" s="79"/>
      <c r="B838" s="1252" t="s">
        <v>10</v>
      </c>
      <c r="C838" s="105">
        <f>C839</f>
        <v>5437215</v>
      </c>
      <c r="D838" s="104">
        <f>D839</f>
        <v>-29828</v>
      </c>
      <c r="E838" s="90" t="s">
        <v>12</v>
      </c>
      <c r="F838" s="105"/>
      <c r="G838" s="104">
        <f>G839</f>
        <v>29828</v>
      </c>
      <c r="H838" s="175"/>
    </row>
    <row r="839" spans="1:8" s="81" customFormat="1">
      <c r="A839" s="79"/>
      <c r="B839" s="1238" t="s">
        <v>11</v>
      </c>
      <c r="C839" s="1240">
        <v>5437215</v>
      </c>
      <c r="D839" s="104">
        <f>-29828</f>
        <v>-29828</v>
      </c>
      <c r="E839" s="90" t="s">
        <v>15</v>
      </c>
      <c r="F839" s="1240"/>
      <c r="G839" s="104">
        <v>29828</v>
      </c>
      <c r="H839" s="175"/>
    </row>
    <row r="840" spans="1:8" s="81" customFormat="1">
      <c r="A840" s="79"/>
      <c r="B840" s="1245" t="s">
        <v>1</v>
      </c>
      <c r="C840" s="103">
        <f>C841+C846</f>
        <v>5437215</v>
      </c>
      <c r="D840" s="1237">
        <f>D841+D846</f>
        <v>-29828</v>
      </c>
      <c r="E840" s="90"/>
      <c r="F840" s="105"/>
      <c r="G840" s="104"/>
      <c r="H840" s="175"/>
    </row>
    <row r="841" spans="1:8" s="81" customFormat="1">
      <c r="A841" s="79"/>
      <c r="B841" s="90" t="s">
        <v>2</v>
      </c>
      <c r="C841" s="1240">
        <f>C842</f>
        <v>5071215</v>
      </c>
      <c r="D841" s="104">
        <f>D842</f>
        <v>-29828</v>
      </c>
      <c r="E841" s="90"/>
      <c r="F841" s="105"/>
      <c r="G841" s="104"/>
      <c r="H841" s="175"/>
    </row>
    <row r="842" spans="1:8" s="81" customFormat="1">
      <c r="A842" s="79"/>
      <c r="B842" s="90" t="s">
        <v>12</v>
      </c>
      <c r="C842" s="105">
        <f>C843+C845</f>
        <v>5071215</v>
      </c>
      <c r="D842" s="104">
        <f>D843+D845</f>
        <v>-29828</v>
      </c>
      <c r="E842" s="90"/>
      <c r="F842" s="105"/>
      <c r="G842" s="104"/>
      <c r="H842" s="175"/>
    </row>
    <row r="843" spans="1:8" s="81" customFormat="1">
      <c r="A843" s="79"/>
      <c r="B843" s="90" t="s">
        <v>38</v>
      </c>
      <c r="C843" s="1334">
        <v>562625</v>
      </c>
      <c r="D843" s="104"/>
      <c r="E843" s="90"/>
      <c r="F843" s="105"/>
      <c r="G843" s="104"/>
      <c r="H843" s="175"/>
    </row>
    <row r="844" spans="1:8" s="81" customFormat="1">
      <c r="A844" s="79"/>
      <c r="B844" s="90" t="s">
        <v>36</v>
      </c>
      <c r="C844" s="1335">
        <v>451301</v>
      </c>
      <c r="D844" s="104"/>
      <c r="E844" s="90"/>
      <c r="F844" s="105"/>
      <c r="G844" s="104"/>
      <c r="H844" s="175"/>
    </row>
    <row r="845" spans="1:8" s="81" customFormat="1">
      <c r="A845" s="79"/>
      <c r="B845" s="90" t="s">
        <v>15</v>
      </c>
      <c r="C845" s="1334">
        <f>4494530+14060</f>
        <v>4508590</v>
      </c>
      <c r="D845" s="104">
        <f>-29828</f>
        <v>-29828</v>
      </c>
      <c r="E845" s="90"/>
      <c r="F845" s="105"/>
      <c r="G845" s="104"/>
      <c r="H845" s="175"/>
    </row>
    <row r="846" spans="1:8" s="81" customFormat="1">
      <c r="A846" s="79"/>
      <c r="B846" s="90" t="s">
        <v>3</v>
      </c>
      <c r="C846" s="105">
        <f>C847</f>
        <v>366000</v>
      </c>
      <c r="D846" s="104">
        <f>D847</f>
        <v>0</v>
      </c>
      <c r="E846" s="90"/>
      <c r="F846" s="105"/>
      <c r="G846" s="104"/>
      <c r="H846" s="175"/>
    </row>
    <row r="847" spans="1:8" s="81" customFormat="1" ht="13.8" thickBot="1">
      <c r="A847" s="79"/>
      <c r="B847" s="169" t="s">
        <v>20</v>
      </c>
      <c r="C847" s="1255">
        <v>366000</v>
      </c>
      <c r="D847" s="1256"/>
      <c r="E847" s="169"/>
      <c r="F847" s="165"/>
      <c r="G847" s="1256"/>
      <c r="H847" s="175"/>
    </row>
    <row r="848" spans="1:8" s="81" customFormat="1" ht="49.5" customHeight="1" thickBot="1">
      <c r="A848" s="79"/>
      <c r="B848" s="3643" t="s">
        <v>436</v>
      </c>
      <c r="C848" s="3644"/>
      <c r="D848" s="3644"/>
      <c r="E848" s="3644"/>
      <c r="F848" s="3644"/>
      <c r="G848" s="3645"/>
      <c r="H848" s="175"/>
    </row>
    <row r="849" spans="1:8" s="81" customFormat="1">
      <c r="A849" s="79"/>
      <c r="B849" s="1258"/>
      <c r="C849" s="1258"/>
      <c r="D849" s="1258"/>
      <c r="E849" s="1268"/>
      <c r="F849" s="1268"/>
      <c r="G849" s="1268"/>
      <c r="H849" s="175"/>
    </row>
    <row r="850" spans="1:8" s="81" customFormat="1" ht="11.25" customHeight="1">
      <c r="A850" s="79"/>
      <c r="B850" s="206" t="s">
        <v>113</v>
      </c>
      <c r="C850" s="1336"/>
      <c r="D850" s="1337"/>
      <c r="E850" s="108"/>
      <c r="F850" s="1336"/>
      <c r="G850" s="1337"/>
      <c r="H850" s="175"/>
    </row>
    <row r="851" spans="1:8" s="81" customFormat="1" ht="11.25" customHeight="1" thickBot="1">
      <c r="A851" s="79"/>
      <c r="B851" s="206"/>
      <c r="C851" s="1336"/>
      <c r="D851" s="1337"/>
      <c r="E851" s="108"/>
      <c r="F851" s="1336"/>
      <c r="G851" s="1337"/>
      <c r="H851" s="175"/>
    </row>
    <row r="852" spans="1:8" s="184" customFormat="1" ht="13.8">
      <c r="A852" s="2892">
        <f>A802+1</f>
        <v>42</v>
      </c>
      <c r="B852" s="1311" t="s">
        <v>33</v>
      </c>
      <c r="C852" s="1338"/>
      <c r="D852" s="1339"/>
      <c r="E852" s="1311" t="s">
        <v>33</v>
      </c>
      <c r="F852" s="1338"/>
      <c r="G852" s="1339"/>
      <c r="H852" s="175" t="s">
        <v>34</v>
      </c>
    </row>
    <row r="853" spans="1:8" s="98" customFormat="1" ht="15" customHeight="1">
      <c r="A853" s="184"/>
      <c r="B853" s="181" t="s">
        <v>22</v>
      </c>
      <c r="C853" s="222"/>
      <c r="D853" s="223"/>
      <c r="E853" s="181" t="s">
        <v>22</v>
      </c>
      <c r="F853" s="222"/>
      <c r="G853" s="223"/>
      <c r="H853" s="977"/>
    </row>
    <row r="854" spans="1:8" s="96" customFormat="1" ht="17.25" customHeight="1">
      <c r="A854" s="97"/>
      <c r="B854" s="1305" t="s">
        <v>96</v>
      </c>
      <c r="C854" s="1306"/>
      <c r="D854" s="1307"/>
      <c r="E854" s="1305" t="s">
        <v>437</v>
      </c>
      <c r="F854" s="1306"/>
      <c r="G854" s="1307"/>
      <c r="H854" s="977"/>
    </row>
    <row r="855" spans="1:8" s="228" customFormat="1">
      <c r="A855" s="95"/>
      <c r="B855" s="225" t="s">
        <v>4</v>
      </c>
      <c r="C855" s="226">
        <f>C856+C857</f>
        <v>73418519</v>
      </c>
      <c r="D855" s="226">
        <f>D856+D857</f>
        <v>-4519</v>
      </c>
      <c r="E855" s="225" t="s">
        <v>4</v>
      </c>
      <c r="F855" s="226">
        <f>F856+F857</f>
        <v>28490243</v>
      </c>
      <c r="G855" s="1308">
        <f>G856+G857</f>
        <v>4519</v>
      </c>
      <c r="H855" s="1346"/>
    </row>
    <row r="856" spans="1:8" s="193" customFormat="1">
      <c r="A856" s="224"/>
      <c r="B856" s="229" t="s">
        <v>35</v>
      </c>
      <c r="C856" s="100">
        <v>1313095</v>
      </c>
      <c r="D856" s="100"/>
      <c r="E856" s="229" t="s">
        <v>35</v>
      </c>
      <c r="F856" s="100">
        <v>113492</v>
      </c>
      <c r="G856" s="1309"/>
      <c r="H856" s="234"/>
    </row>
    <row r="857" spans="1:8" s="193" customFormat="1">
      <c r="A857" s="95"/>
      <c r="B857" s="229" t="s">
        <v>10</v>
      </c>
      <c r="C857" s="100">
        <f>C858</f>
        <v>72105424</v>
      </c>
      <c r="D857" s="100">
        <f>D858</f>
        <v>-4519</v>
      </c>
      <c r="E857" s="229" t="s">
        <v>10</v>
      </c>
      <c r="F857" s="100">
        <f>F858</f>
        <v>28376751</v>
      </c>
      <c r="G857" s="1309">
        <f>G858</f>
        <v>4519</v>
      </c>
      <c r="H857" s="220"/>
    </row>
    <row r="858" spans="1:8" s="193" customFormat="1">
      <c r="A858" s="95"/>
      <c r="B858" s="231" t="s">
        <v>11</v>
      </c>
      <c r="C858" s="100">
        <v>72105424</v>
      </c>
      <c r="D858" s="100">
        <v>-4519</v>
      </c>
      <c r="E858" s="231" t="s">
        <v>11</v>
      </c>
      <c r="F858" s="100">
        <v>28376751</v>
      </c>
      <c r="G858" s="1309">
        <v>4519</v>
      </c>
      <c r="H858" s="220"/>
    </row>
    <row r="859" spans="1:8" s="228" customFormat="1">
      <c r="A859" s="95"/>
      <c r="B859" s="225" t="s">
        <v>28</v>
      </c>
      <c r="C859" s="226">
        <f>C860+C870</f>
        <v>73418519</v>
      </c>
      <c r="D859" s="226">
        <f>D860+D868</f>
        <v>-4519</v>
      </c>
      <c r="E859" s="225" t="s">
        <v>28</v>
      </c>
      <c r="F859" s="226">
        <f>F860+F868</f>
        <v>28490243</v>
      </c>
      <c r="G859" s="1308">
        <f>G860+G868</f>
        <v>4519</v>
      </c>
      <c r="H859" s="220"/>
    </row>
    <row r="860" spans="1:8" s="193" customFormat="1">
      <c r="A860" s="224"/>
      <c r="B860" s="229" t="s">
        <v>2</v>
      </c>
      <c r="C860" s="100">
        <f>C861+C868+C866</f>
        <v>72754223</v>
      </c>
      <c r="D860" s="100">
        <f>D865+D866+D861</f>
        <v>-4519</v>
      </c>
      <c r="E860" s="229" t="s">
        <v>2</v>
      </c>
      <c r="F860" s="100">
        <f>F865+F866+F861</f>
        <v>25347102</v>
      </c>
      <c r="G860" s="1309">
        <f>G865+G866+G861</f>
        <v>4519</v>
      </c>
      <c r="H860" s="234"/>
    </row>
    <row r="861" spans="1:8" s="193" customFormat="1">
      <c r="A861" s="95"/>
      <c r="B861" s="231" t="s">
        <v>12</v>
      </c>
      <c r="C861" s="100">
        <f>C862+C864</f>
        <v>72584252</v>
      </c>
      <c r="D861" s="100">
        <f>D862+D864</f>
        <v>-4519</v>
      </c>
      <c r="E861" s="231" t="s">
        <v>12</v>
      </c>
      <c r="F861" s="100">
        <f>F862+F864</f>
        <v>25235253</v>
      </c>
      <c r="G861" s="1309">
        <f>G862+G864</f>
        <v>4519</v>
      </c>
      <c r="H861" s="220"/>
    </row>
    <row r="862" spans="1:8" s="193" customFormat="1">
      <c r="A862" s="95"/>
      <c r="B862" s="232" t="s">
        <v>38</v>
      </c>
      <c r="C862" s="100">
        <v>56731781</v>
      </c>
      <c r="D862" s="100"/>
      <c r="E862" s="232" t="s">
        <v>38</v>
      </c>
      <c r="F862" s="100">
        <v>22358004</v>
      </c>
      <c r="G862" s="1309"/>
      <c r="H862" s="220"/>
    </row>
    <row r="863" spans="1:8" s="193" customFormat="1">
      <c r="A863" s="95"/>
      <c r="B863" s="232" t="s">
        <v>36</v>
      </c>
      <c r="C863" s="100">
        <v>44100785</v>
      </c>
      <c r="D863" s="100"/>
      <c r="E863" s="232" t="s">
        <v>36</v>
      </c>
      <c r="F863" s="100">
        <v>17497866</v>
      </c>
      <c r="G863" s="1309"/>
      <c r="H863" s="220"/>
    </row>
    <row r="864" spans="1:8" s="193" customFormat="1">
      <c r="A864" s="95"/>
      <c r="B864" s="232" t="s">
        <v>15</v>
      </c>
      <c r="C864" s="100">
        <v>15852471</v>
      </c>
      <c r="D864" s="100">
        <v>-4519</v>
      </c>
      <c r="E864" s="232" t="s">
        <v>15</v>
      </c>
      <c r="F864" s="100">
        <v>2877249</v>
      </c>
      <c r="G864" s="1309">
        <v>4519</v>
      </c>
      <c r="H864" s="220"/>
    </row>
    <row r="865" spans="1:8" s="193" customFormat="1" ht="26.4">
      <c r="A865" s="95"/>
      <c r="B865" s="231" t="s">
        <v>54</v>
      </c>
      <c r="C865" s="100">
        <f>C866</f>
        <v>14946</v>
      </c>
      <c r="D865" s="100"/>
      <c r="E865" s="232" t="s">
        <v>330</v>
      </c>
      <c r="F865" s="100">
        <v>107299</v>
      </c>
      <c r="G865" s="1309"/>
      <c r="H865" s="220"/>
    </row>
    <row r="866" spans="1:8" s="193" customFormat="1" ht="15" customHeight="1">
      <c r="A866" s="95"/>
      <c r="B866" s="232" t="s">
        <v>39</v>
      </c>
      <c r="C866" s="100">
        <v>14946</v>
      </c>
      <c r="D866" s="100">
        <f>D867</f>
        <v>0</v>
      </c>
      <c r="E866" s="231" t="s">
        <v>54</v>
      </c>
      <c r="F866" s="100">
        <f>F867</f>
        <v>4550</v>
      </c>
      <c r="G866" s="1309">
        <f>G867</f>
        <v>0</v>
      </c>
      <c r="H866" s="220"/>
    </row>
    <row r="867" spans="1:8" s="193" customFormat="1">
      <c r="A867" s="95"/>
      <c r="B867" s="231" t="s">
        <v>19</v>
      </c>
      <c r="C867" s="100">
        <f>C868</f>
        <v>155025</v>
      </c>
      <c r="D867" s="100"/>
      <c r="E867" s="232" t="s">
        <v>39</v>
      </c>
      <c r="F867" s="100">
        <v>4550</v>
      </c>
      <c r="G867" s="1309"/>
      <c r="H867" s="220"/>
    </row>
    <row r="868" spans="1:8" s="193" customFormat="1" ht="26.4">
      <c r="A868" s="95"/>
      <c r="B868" s="232" t="s">
        <v>56</v>
      </c>
      <c r="C868" s="100">
        <f>C869</f>
        <v>155025</v>
      </c>
      <c r="D868" s="100">
        <f>D869</f>
        <v>0</v>
      </c>
      <c r="E868" s="229" t="s">
        <v>3</v>
      </c>
      <c r="F868" s="100">
        <f>F869</f>
        <v>3143141</v>
      </c>
      <c r="G868" s="1309">
        <f>G869</f>
        <v>0</v>
      </c>
      <c r="H868" s="220"/>
    </row>
    <row r="869" spans="1:8" s="193" customFormat="1" ht="39.6">
      <c r="A869" s="95"/>
      <c r="B869" s="232" t="s">
        <v>58</v>
      </c>
      <c r="C869" s="100">
        <v>155025</v>
      </c>
      <c r="D869" s="100"/>
      <c r="E869" s="231" t="s">
        <v>20</v>
      </c>
      <c r="F869" s="100">
        <v>3143141</v>
      </c>
      <c r="G869" s="1309"/>
      <c r="H869" s="220"/>
    </row>
    <row r="870" spans="1:8" s="193" customFormat="1">
      <c r="A870" s="95"/>
      <c r="B870" s="229" t="s">
        <v>3</v>
      </c>
      <c r="C870" s="100">
        <f>C871</f>
        <v>664296</v>
      </c>
      <c r="D870" s="230"/>
      <c r="E870" s="229"/>
      <c r="F870" s="100"/>
      <c r="G870" s="230"/>
      <c r="H870" s="220"/>
    </row>
    <row r="871" spans="1:8" s="193" customFormat="1" ht="13.8" thickBot="1">
      <c r="A871" s="95"/>
      <c r="B871" s="231" t="s">
        <v>20</v>
      </c>
      <c r="C871" s="100">
        <v>664296</v>
      </c>
      <c r="D871" s="230"/>
      <c r="E871" s="231"/>
      <c r="F871" s="100"/>
      <c r="G871" s="230"/>
      <c r="H871" s="220"/>
    </row>
    <row r="872" spans="1:8" s="193" customFormat="1" ht="85.5" customHeight="1" thickBot="1">
      <c r="A872" s="95"/>
      <c r="B872" s="3650" t="s">
        <v>438</v>
      </c>
      <c r="C872" s="3651"/>
      <c r="D872" s="3651"/>
      <c r="E872" s="3651"/>
      <c r="F872" s="3651"/>
      <c r="G872" s="3652"/>
      <c r="H872" s="220"/>
    </row>
    <row r="873" spans="1:8" s="1340" customFormat="1">
      <c r="A873" s="95"/>
      <c r="H873" s="220"/>
    </row>
    <row r="874" spans="1:8" s="1340" customFormat="1">
      <c r="B874" s="206" t="s">
        <v>113</v>
      </c>
      <c r="H874" s="220"/>
    </row>
    <row r="875" spans="1:8" s="1340" customFormat="1" ht="13.8" thickBot="1">
      <c r="B875" s="206"/>
      <c r="H875" s="220"/>
    </row>
    <row r="876" spans="1:8" s="184" customFormat="1" ht="13.8">
      <c r="A876" s="2892">
        <f>A852+1</f>
        <v>43</v>
      </c>
      <c r="B876" s="1311" t="s">
        <v>33</v>
      </c>
      <c r="C876" s="1338"/>
      <c r="D876" s="1339"/>
      <c r="E876" s="1311" t="s">
        <v>33</v>
      </c>
      <c r="F876" s="1338"/>
      <c r="G876" s="1339"/>
      <c r="H876" s="175" t="s">
        <v>34</v>
      </c>
    </row>
    <row r="877" spans="1:8" s="98" customFormat="1" ht="15" customHeight="1">
      <c r="A877" s="184"/>
      <c r="B877" s="181" t="s">
        <v>22</v>
      </c>
      <c r="C877" s="222"/>
      <c r="D877" s="223"/>
      <c r="E877" s="181" t="s">
        <v>22</v>
      </c>
      <c r="F877" s="222"/>
      <c r="G877" s="223"/>
      <c r="H877" s="977"/>
    </row>
    <row r="878" spans="1:8" s="96" customFormat="1" ht="17.25" customHeight="1">
      <c r="A878" s="97"/>
      <c r="B878" s="1305" t="s">
        <v>97</v>
      </c>
      <c r="C878" s="1306"/>
      <c r="D878" s="1307"/>
      <c r="E878" s="1305" t="s">
        <v>437</v>
      </c>
      <c r="F878" s="1306"/>
      <c r="G878" s="1307"/>
      <c r="H878" s="977"/>
    </row>
    <row r="879" spans="1:8" s="228" customFormat="1">
      <c r="A879" s="95"/>
      <c r="B879" s="225" t="s">
        <v>4</v>
      </c>
      <c r="C879" s="226">
        <f>C880+C881</f>
        <v>27493724</v>
      </c>
      <c r="D879" s="226">
        <f>D880+D881</f>
        <v>-590</v>
      </c>
      <c r="E879" s="225" t="s">
        <v>4</v>
      </c>
      <c r="F879" s="226">
        <f>F880+F881</f>
        <v>28490243</v>
      </c>
      <c r="G879" s="227">
        <f>G880+G881</f>
        <v>590</v>
      </c>
      <c r="H879" s="1346"/>
    </row>
    <row r="880" spans="1:8" s="193" customFormat="1">
      <c r="A880" s="224"/>
      <c r="B880" s="229" t="s">
        <v>35</v>
      </c>
      <c r="C880" s="100">
        <v>2147829</v>
      </c>
      <c r="D880" s="100"/>
      <c r="E880" s="229" t="s">
        <v>35</v>
      </c>
      <c r="F880" s="100">
        <v>113492</v>
      </c>
      <c r="G880" s="230"/>
      <c r="H880" s="234"/>
    </row>
    <row r="881" spans="1:8" s="193" customFormat="1">
      <c r="A881" s="95"/>
      <c r="B881" s="229" t="s">
        <v>10</v>
      </c>
      <c r="C881" s="100">
        <f>C882</f>
        <v>25345895</v>
      </c>
      <c r="D881" s="100">
        <f>D882</f>
        <v>-590</v>
      </c>
      <c r="E881" s="229" t="s">
        <v>10</v>
      </c>
      <c r="F881" s="100">
        <f>F882</f>
        <v>28376751</v>
      </c>
      <c r="G881" s="230">
        <f>G882</f>
        <v>590</v>
      </c>
      <c r="H881" s="220"/>
    </row>
    <row r="882" spans="1:8" s="193" customFormat="1">
      <c r="A882" s="95"/>
      <c r="B882" s="231" t="s">
        <v>11</v>
      </c>
      <c r="C882" s="100">
        <v>25345895</v>
      </c>
      <c r="D882" s="100">
        <v>-590</v>
      </c>
      <c r="E882" s="231" t="s">
        <v>11</v>
      </c>
      <c r="F882" s="100">
        <v>28376751</v>
      </c>
      <c r="G882" s="230">
        <v>590</v>
      </c>
      <c r="H882" s="220"/>
    </row>
    <row r="883" spans="1:8" s="228" customFormat="1">
      <c r="A883" s="95"/>
      <c r="B883" s="225" t="s">
        <v>28</v>
      </c>
      <c r="C883" s="226">
        <f>C884+C892</f>
        <v>27493724</v>
      </c>
      <c r="D883" s="226">
        <f>D884+D892</f>
        <v>-590</v>
      </c>
      <c r="E883" s="225" t="s">
        <v>28</v>
      </c>
      <c r="F883" s="226">
        <f>F884+F892</f>
        <v>28490243</v>
      </c>
      <c r="G883" s="227">
        <f>G884</f>
        <v>590</v>
      </c>
      <c r="H883" s="220"/>
    </row>
    <row r="884" spans="1:8" s="193" customFormat="1">
      <c r="A884" s="224"/>
      <c r="B884" s="229" t="s">
        <v>2</v>
      </c>
      <c r="C884" s="100">
        <f>C885+C889</f>
        <v>26812762</v>
      </c>
      <c r="D884" s="100">
        <f>D889+D890+D885</f>
        <v>-590</v>
      </c>
      <c r="E884" s="229" t="s">
        <v>2</v>
      </c>
      <c r="F884" s="100">
        <f>F889+F890+F885</f>
        <v>25347102</v>
      </c>
      <c r="G884" s="230">
        <f>G885+G892+G890</f>
        <v>590</v>
      </c>
      <c r="H884" s="234"/>
    </row>
    <row r="885" spans="1:8" s="193" customFormat="1">
      <c r="A885" s="95"/>
      <c r="B885" s="231" t="s">
        <v>12</v>
      </c>
      <c r="C885" s="100">
        <f>C886+C888</f>
        <v>26777762</v>
      </c>
      <c r="D885" s="100">
        <f>D886+D888</f>
        <v>-590</v>
      </c>
      <c r="E885" s="231" t="s">
        <v>12</v>
      </c>
      <c r="F885" s="100">
        <f>F886+F888</f>
        <v>25235253</v>
      </c>
      <c r="G885" s="230">
        <f>G886+G888</f>
        <v>590</v>
      </c>
      <c r="H885" s="220"/>
    </row>
    <row r="886" spans="1:8" s="193" customFormat="1">
      <c r="A886" s="95"/>
      <c r="B886" s="232" t="s">
        <v>38</v>
      </c>
      <c r="C886" s="100">
        <v>20123582</v>
      </c>
      <c r="D886" s="100"/>
      <c r="E886" s="232" t="s">
        <v>38</v>
      </c>
      <c r="F886" s="100">
        <v>22358004</v>
      </c>
      <c r="G886" s="230"/>
      <c r="H886" s="220"/>
    </row>
    <row r="887" spans="1:8" s="193" customFormat="1">
      <c r="A887" s="95"/>
      <c r="B887" s="232" t="s">
        <v>36</v>
      </c>
      <c r="C887" s="100">
        <v>15841324</v>
      </c>
      <c r="D887" s="100"/>
      <c r="E887" s="232" t="s">
        <v>36</v>
      </c>
      <c r="F887" s="100">
        <v>17497866</v>
      </c>
      <c r="G887" s="230"/>
      <c r="H887" s="220"/>
    </row>
    <row r="888" spans="1:8" s="193" customFormat="1">
      <c r="A888" s="95"/>
      <c r="B888" s="232" t="s">
        <v>15</v>
      </c>
      <c r="C888" s="100">
        <v>6654180</v>
      </c>
      <c r="D888" s="100">
        <v>-590</v>
      </c>
      <c r="E888" s="232" t="s">
        <v>15</v>
      </c>
      <c r="F888" s="100">
        <v>2877249</v>
      </c>
      <c r="G888" s="230">
        <v>590</v>
      </c>
      <c r="H888" s="220"/>
    </row>
    <row r="889" spans="1:8" s="193" customFormat="1">
      <c r="A889" s="95"/>
      <c r="B889" s="231" t="s">
        <v>19</v>
      </c>
      <c r="C889" s="100">
        <f>C890</f>
        <v>35000</v>
      </c>
      <c r="D889" s="100"/>
      <c r="E889" s="232" t="s">
        <v>330</v>
      </c>
      <c r="F889" s="100">
        <v>107299</v>
      </c>
      <c r="G889" s="230"/>
      <c r="H889" s="220"/>
    </row>
    <row r="890" spans="1:8" s="193" customFormat="1" ht="26.4">
      <c r="A890" s="95"/>
      <c r="B890" s="232" t="s">
        <v>56</v>
      </c>
      <c r="C890" s="100">
        <f>C891</f>
        <v>35000</v>
      </c>
      <c r="D890" s="100">
        <f>D891</f>
        <v>0</v>
      </c>
      <c r="E890" s="231" t="s">
        <v>54</v>
      </c>
      <c r="F890" s="100">
        <f>F891</f>
        <v>4550</v>
      </c>
      <c r="G890" s="230">
        <f>G891</f>
        <v>0</v>
      </c>
      <c r="H890" s="220"/>
    </row>
    <row r="891" spans="1:8" s="193" customFormat="1" ht="39.6">
      <c r="A891" s="95"/>
      <c r="B891" s="231" t="s">
        <v>58</v>
      </c>
      <c r="C891" s="100">
        <v>35000</v>
      </c>
      <c r="D891" s="100"/>
      <c r="E891" s="232" t="s">
        <v>39</v>
      </c>
      <c r="F891" s="100">
        <v>4550</v>
      </c>
      <c r="G891" s="230"/>
      <c r="H891" s="220"/>
    </row>
    <row r="892" spans="1:8" s="193" customFormat="1">
      <c r="A892" s="95"/>
      <c r="B892" s="229" t="s">
        <v>3</v>
      </c>
      <c r="C892" s="100">
        <f>C893</f>
        <v>680962</v>
      </c>
      <c r="D892" s="100">
        <f>D893</f>
        <v>0</v>
      </c>
      <c r="E892" s="229" t="s">
        <v>3</v>
      </c>
      <c r="F892" s="100">
        <f>F893</f>
        <v>3143141</v>
      </c>
      <c r="G892" s="230">
        <f>G893</f>
        <v>0</v>
      </c>
      <c r="H892" s="220"/>
    </row>
    <row r="893" spans="1:8" s="193" customFormat="1" ht="13.8" thickBot="1">
      <c r="A893" s="95"/>
      <c r="B893" s="231" t="s">
        <v>20</v>
      </c>
      <c r="C893" s="100">
        <v>680962</v>
      </c>
      <c r="D893" s="100"/>
      <c r="E893" s="231" t="s">
        <v>20</v>
      </c>
      <c r="F893" s="100">
        <v>3143141</v>
      </c>
      <c r="G893" s="230"/>
      <c r="H893" s="220"/>
    </row>
    <row r="894" spans="1:8" s="193" customFormat="1" ht="81" customHeight="1" thickBot="1">
      <c r="A894" s="95"/>
      <c r="B894" s="3650" t="s">
        <v>439</v>
      </c>
      <c r="C894" s="3651"/>
      <c r="D894" s="3651"/>
      <c r="E894" s="3651"/>
      <c r="F894" s="3651"/>
      <c r="G894" s="3652"/>
      <c r="H894" s="220"/>
    </row>
    <row r="895" spans="1:8" s="193" customFormat="1">
      <c r="A895" s="95"/>
      <c r="H895" s="220"/>
    </row>
    <row r="896" spans="1:8" s="1340" customFormat="1">
      <c r="A896" s="193"/>
      <c r="B896" s="206" t="s">
        <v>113</v>
      </c>
      <c r="H896" s="220"/>
    </row>
    <row r="897" spans="1:8" s="1340" customFormat="1" ht="13.8" thickBot="1">
      <c r="A897" s="193"/>
      <c r="B897" s="206"/>
      <c r="H897" s="220"/>
    </row>
    <row r="898" spans="1:8" s="184" customFormat="1" ht="13.8">
      <c r="A898" s="2892">
        <f>A876+1</f>
        <v>44</v>
      </c>
      <c r="B898" s="1311" t="s">
        <v>33</v>
      </c>
      <c r="C898" s="1338"/>
      <c r="D898" s="1339"/>
      <c r="E898" s="1311" t="s">
        <v>33</v>
      </c>
      <c r="F898" s="1338"/>
      <c r="G898" s="1339"/>
      <c r="H898" s="175" t="s">
        <v>34</v>
      </c>
    </row>
    <row r="899" spans="1:8" s="98" customFormat="1" ht="15" customHeight="1">
      <c r="A899" s="184"/>
      <c r="B899" s="181" t="s">
        <v>22</v>
      </c>
      <c r="C899" s="222"/>
      <c r="D899" s="223"/>
      <c r="E899" s="181" t="s">
        <v>22</v>
      </c>
      <c r="F899" s="222"/>
      <c r="G899" s="223"/>
      <c r="H899" s="977"/>
    </row>
    <row r="900" spans="1:8" s="96" customFormat="1" ht="17.25" customHeight="1">
      <c r="A900" s="97"/>
      <c r="B900" s="1305" t="s">
        <v>97</v>
      </c>
      <c r="C900" s="1306"/>
      <c r="D900" s="1307"/>
      <c r="E900" s="1305" t="s">
        <v>96</v>
      </c>
      <c r="F900" s="1306"/>
      <c r="G900" s="1307"/>
      <c r="H900" s="977"/>
    </row>
    <row r="901" spans="1:8" s="228" customFormat="1">
      <c r="A901" s="95"/>
      <c r="B901" s="225" t="s">
        <v>4</v>
      </c>
      <c r="C901" s="226">
        <f>C902+C903</f>
        <v>27493724</v>
      </c>
      <c r="D901" s="226">
        <f>D902+D903</f>
        <v>-1752</v>
      </c>
      <c r="E901" s="225" t="s">
        <v>4</v>
      </c>
      <c r="F901" s="226">
        <f>F902+F903</f>
        <v>73418519</v>
      </c>
      <c r="G901" s="227">
        <f>G902+G903</f>
        <v>1752</v>
      </c>
      <c r="H901" s="1346"/>
    </row>
    <row r="902" spans="1:8" s="193" customFormat="1">
      <c r="A902" s="224"/>
      <c r="B902" s="229" t="s">
        <v>35</v>
      </c>
      <c r="C902" s="100">
        <v>2147829</v>
      </c>
      <c r="D902" s="100"/>
      <c r="E902" s="229" t="s">
        <v>35</v>
      </c>
      <c r="F902" s="100">
        <v>1313095</v>
      </c>
      <c r="G902" s="230"/>
      <c r="H902" s="234"/>
    </row>
    <row r="903" spans="1:8" s="193" customFormat="1">
      <c r="A903" s="95"/>
      <c r="B903" s="229" t="s">
        <v>10</v>
      </c>
      <c r="C903" s="100">
        <f>C904</f>
        <v>25345895</v>
      </c>
      <c r="D903" s="100">
        <f>D904</f>
        <v>-1752</v>
      </c>
      <c r="E903" s="229" t="s">
        <v>10</v>
      </c>
      <c r="F903" s="100">
        <f>F904</f>
        <v>72105424</v>
      </c>
      <c r="G903" s="230">
        <f>G904</f>
        <v>1752</v>
      </c>
      <c r="H903" s="220"/>
    </row>
    <row r="904" spans="1:8" s="193" customFormat="1">
      <c r="A904" s="95"/>
      <c r="B904" s="231" t="s">
        <v>11</v>
      </c>
      <c r="C904" s="100">
        <v>25345895</v>
      </c>
      <c r="D904" s="100">
        <v>-1752</v>
      </c>
      <c r="E904" s="231" t="s">
        <v>11</v>
      </c>
      <c r="F904" s="100">
        <v>72105424</v>
      </c>
      <c r="G904" s="230">
        <v>1752</v>
      </c>
      <c r="H904" s="220"/>
    </row>
    <row r="905" spans="1:8" s="228" customFormat="1">
      <c r="A905" s="95"/>
      <c r="B905" s="225" t="s">
        <v>28</v>
      </c>
      <c r="C905" s="226">
        <f>C906+C914</f>
        <v>27493724</v>
      </c>
      <c r="D905" s="226">
        <f>D906+D914</f>
        <v>-1752</v>
      </c>
      <c r="E905" s="225" t="s">
        <v>28</v>
      </c>
      <c r="F905" s="226">
        <f>F906+F916</f>
        <v>73418519</v>
      </c>
      <c r="G905" s="227">
        <f>G906+G916</f>
        <v>1752</v>
      </c>
      <c r="H905" s="220"/>
    </row>
    <row r="906" spans="1:8" s="193" customFormat="1">
      <c r="A906" s="224"/>
      <c r="B906" s="229" t="s">
        <v>2</v>
      </c>
      <c r="C906" s="100">
        <f>C907+C911</f>
        <v>26812762</v>
      </c>
      <c r="D906" s="100">
        <f>D911+D912+D907</f>
        <v>-1752</v>
      </c>
      <c r="E906" s="229" t="s">
        <v>2</v>
      </c>
      <c r="F906" s="100">
        <f>F907+F914+F912</f>
        <v>72754223</v>
      </c>
      <c r="G906" s="230">
        <f>G907+G914+G912</f>
        <v>1752</v>
      </c>
      <c r="H906" s="234"/>
    </row>
    <row r="907" spans="1:8" s="193" customFormat="1">
      <c r="A907" s="95"/>
      <c r="B907" s="231" t="s">
        <v>12</v>
      </c>
      <c r="C907" s="100">
        <f>C908+C910</f>
        <v>26777762</v>
      </c>
      <c r="D907" s="100">
        <f>D908+D910</f>
        <v>-1752</v>
      </c>
      <c r="E907" s="231" t="s">
        <v>12</v>
      </c>
      <c r="F907" s="100">
        <f>F908+F910</f>
        <v>72584252</v>
      </c>
      <c r="G907" s="230">
        <f>G908+G910</f>
        <v>1752</v>
      </c>
      <c r="H907" s="220"/>
    </row>
    <row r="908" spans="1:8" s="193" customFormat="1">
      <c r="A908" s="95"/>
      <c r="B908" s="232" t="s">
        <v>38</v>
      </c>
      <c r="C908" s="100">
        <v>20123582</v>
      </c>
      <c r="D908" s="100"/>
      <c r="E908" s="232" t="s">
        <v>38</v>
      </c>
      <c r="F908" s="100">
        <v>56731781</v>
      </c>
      <c r="G908" s="230"/>
      <c r="H908" s="220"/>
    </row>
    <row r="909" spans="1:8" s="193" customFormat="1">
      <c r="A909" s="95"/>
      <c r="B909" s="232" t="s">
        <v>36</v>
      </c>
      <c r="C909" s="100">
        <v>15841324</v>
      </c>
      <c r="D909" s="100"/>
      <c r="E909" s="232" t="s">
        <v>36</v>
      </c>
      <c r="F909" s="100">
        <v>44100785</v>
      </c>
      <c r="G909" s="230"/>
      <c r="H909" s="220"/>
    </row>
    <row r="910" spans="1:8" s="193" customFormat="1" ht="30" customHeight="1">
      <c r="A910" s="95"/>
      <c r="B910" s="232" t="s">
        <v>15</v>
      </c>
      <c r="C910" s="100">
        <v>6654180</v>
      </c>
      <c r="D910" s="100">
        <v>-1752</v>
      </c>
      <c r="E910" s="232" t="s">
        <v>15</v>
      </c>
      <c r="F910" s="100">
        <v>15852471</v>
      </c>
      <c r="G910" s="230">
        <v>1752</v>
      </c>
      <c r="H910" s="220"/>
    </row>
    <row r="911" spans="1:8" s="193" customFormat="1" ht="26.4">
      <c r="A911" s="95"/>
      <c r="B911" s="231" t="s">
        <v>19</v>
      </c>
      <c r="C911" s="100">
        <f>C912</f>
        <v>35000</v>
      </c>
      <c r="D911" s="100"/>
      <c r="E911" s="231" t="s">
        <v>54</v>
      </c>
      <c r="F911" s="100">
        <f>F912</f>
        <v>14946</v>
      </c>
      <c r="G911" s="230"/>
      <c r="H911" s="220"/>
    </row>
    <row r="912" spans="1:8" s="193" customFormat="1" ht="26.4">
      <c r="A912" s="95"/>
      <c r="B912" s="232" t="s">
        <v>56</v>
      </c>
      <c r="C912" s="100">
        <f>C913</f>
        <v>35000</v>
      </c>
      <c r="D912" s="100">
        <f>D913</f>
        <v>0</v>
      </c>
      <c r="E912" s="232" t="s">
        <v>39</v>
      </c>
      <c r="F912" s="100">
        <v>14946</v>
      </c>
      <c r="G912" s="230">
        <f>G913</f>
        <v>0</v>
      </c>
      <c r="H912" s="220"/>
    </row>
    <row r="913" spans="1:8" s="193" customFormat="1" ht="39.6">
      <c r="A913" s="95"/>
      <c r="B913" s="231" t="s">
        <v>58</v>
      </c>
      <c r="C913" s="100">
        <v>35000</v>
      </c>
      <c r="D913" s="100"/>
      <c r="E913" s="231" t="s">
        <v>19</v>
      </c>
      <c r="F913" s="100">
        <f>F914</f>
        <v>155025</v>
      </c>
      <c r="G913" s="230"/>
      <c r="H913" s="220"/>
    </row>
    <row r="914" spans="1:8" s="193" customFormat="1" ht="26.4">
      <c r="A914" s="95"/>
      <c r="B914" s="229" t="s">
        <v>3</v>
      </c>
      <c r="C914" s="100">
        <f>C915</f>
        <v>680962</v>
      </c>
      <c r="D914" s="100">
        <f>D915</f>
        <v>0</v>
      </c>
      <c r="E914" s="232" t="s">
        <v>56</v>
      </c>
      <c r="F914" s="100">
        <f>F915</f>
        <v>155025</v>
      </c>
      <c r="G914" s="230">
        <f>G915</f>
        <v>0</v>
      </c>
      <c r="H914" s="220"/>
    </row>
    <row r="915" spans="1:8" s="193" customFormat="1" ht="39.6">
      <c r="A915" s="95"/>
      <c r="B915" s="231" t="s">
        <v>20</v>
      </c>
      <c r="C915" s="100">
        <v>680962</v>
      </c>
      <c r="D915" s="100"/>
      <c r="E915" s="232" t="s">
        <v>58</v>
      </c>
      <c r="F915" s="100">
        <v>155025</v>
      </c>
      <c r="G915" s="230">
        <f>G916</f>
        <v>0</v>
      </c>
      <c r="H915" s="220"/>
    </row>
    <row r="916" spans="1:8" s="193" customFormat="1">
      <c r="A916" s="95"/>
      <c r="B916" s="232"/>
      <c r="C916" s="100"/>
      <c r="D916" s="230"/>
      <c r="E916" s="229" t="s">
        <v>3</v>
      </c>
      <c r="F916" s="100">
        <f>F917</f>
        <v>664296</v>
      </c>
      <c r="G916" s="230"/>
      <c r="H916" s="220"/>
    </row>
    <row r="917" spans="1:8" s="193" customFormat="1" ht="13.8" thickBot="1">
      <c r="A917" s="95"/>
      <c r="B917" s="231"/>
      <c r="C917" s="100"/>
      <c r="D917" s="230"/>
      <c r="E917" s="231" t="s">
        <v>20</v>
      </c>
      <c r="F917" s="100">
        <v>664296</v>
      </c>
      <c r="G917" s="230"/>
      <c r="H917" s="220"/>
    </row>
    <row r="918" spans="1:8" s="193" customFormat="1" ht="80.25" customHeight="1" thickBot="1">
      <c r="A918" s="95"/>
      <c r="B918" s="3650" t="s">
        <v>440</v>
      </c>
      <c r="C918" s="3651"/>
      <c r="D918" s="3651"/>
      <c r="E918" s="3651"/>
      <c r="F918" s="3651"/>
      <c r="G918" s="3652"/>
      <c r="H918" s="220"/>
    </row>
    <row r="919" spans="1:8" s="193" customFormat="1">
      <c r="A919" s="95"/>
      <c r="H919" s="220"/>
    </row>
    <row r="920" spans="1:8" s="193" customFormat="1">
      <c r="B920" s="206" t="s">
        <v>113</v>
      </c>
      <c r="H920" s="220"/>
    </row>
    <row r="921" spans="1:8" s="193" customFormat="1" ht="13.8" thickBot="1">
      <c r="B921" s="206"/>
      <c r="H921" s="220"/>
    </row>
    <row r="922" spans="1:8" s="184" customFormat="1" ht="13.8">
      <c r="A922" s="2892">
        <f>A898+1</f>
        <v>45</v>
      </c>
      <c r="B922" s="1311" t="s">
        <v>33</v>
      </c>
      <c r="C922" s="1338"/>
      <c r="D922" s="1339"/>
      <c r="E922" s="1311" t="s">
        <v>33</v>
      </c>
      <c r="F922" s="1338"/>
      <c r="G922" s="1339"/>
      <c r="H922" s="175" t="s">
        <v>34</v>
      </c>
    </row>
    <row r="923" spans="1:8" s="98" customFormat="1" ht="15" customHeight="1">
      <c r="A923" s="184"/>
      <c r="B923" s="181" t="s">
        <v>22</v>
      </c>
      <c r="C923" s="222"/>
      <c r="D923" s="223"/>
      <c r="E923" s="181" t="s">
        <v>22</v>
      </c>
      <c r="F923" s="222"/>
      <c r="G923" s="223"/>
      <c r="H923" s="977"/>
    </row>
    <row r="924" spans="1:8" s="96" customFormat="1" ht="17.25" customHeight="1">
      <c r="A924" s="97"/>
      <c r="B924" s="1305" t="s">
        <v>403</v>
      </c>
      <c r="C924" s="1306"/>
      <c r="D924" s="1307"/>
      <c r="E924" s="1305" t="s">
        <v>96</v>
      </c>
      <c r="F924" s="1306"/>
      <c r="G924" s="1307"/>
      <c r="H924" s="977"/>
    </row>
    <row r="925" spans="1:8" s="228" customFormat="1">
      <c r="A925" s="95"/>
      <c r="B925" s="225" t="s">
        <v>4</v>
      </c>
      <c r="C925" s="226">
        <f>C926+C927</f>
        <v>12864325</v>
      </c>
      <c r="D925" s="226">
        <f>D926+D927</f>
        <v>-662</v>
      </c>
      <c r="E925" s="225" t="s">
        <v>4</v>
      </c>
      <c r="F925" s="226">
        <f>F926+F927</f>
        <v>73418519</v>
      </c>
      <c r="G925" s="227">
        <f>G926+G927</f>
        <v>662</v>
      </c>
      <c r="H925" s="1346"/>
    </row>
    <row r="926" spans="1:8" s="193" customFormat="1">
      <c r="A926" s="224"/>
      <c r="B926" s="229" t="s">
        <v>35</v>
      </c>
      <c r="C926" s="100">
        <v>173796</v>
      </c>
      <c r="D926" s="100"/>
      <c r="E926" s="229" t="s">
        <v>35</v>
      </c>
      <c r="F926" s="100">
        <v>1313095</v>
      </c>
      <c r="G926" s="230"/>
      <c r="H926" s="234"/>
    </row>
    <row r="927" spans="1:8" s="193" customFormat="1">
      <c r="A927" s="95"/>
      <c r="B927" s="229" t="s">
        <v>10</v>
      </c>
      <c r="C927" s="100">
        <f>C928</f>
        <v>12690529</v>
      </c>
      <c r="D927" s="100">
        <f>D928</f>
        <v>-662</v>
      </c>
      <c r="E927" s="229" t="s">
        <v>10</v>
      </c>
      <c r="F927" s="100">
        <f>F928</f>
        <v>72105424</v>
      </c>
      <c r="G927" s="230">
        <f>G928</f>
        <v>662</v>
      </c>
      <c r="H927" s="220"/>
    </row>
    <row r="928" spans="1:8" s="193" customFormat="1">
      <c r="A928" s="95"/>
      <c r="B928" s="231" t="s">
        <v>11</v>
      </c>
      <c r="C928" s="100">
        <v>12690529</v>
      </c>
      <c r="D928" s="100">
        <v>-662</v>
      </c>
      <c r="E928" s="231" t="s">
        <v>11</v>
      </c>
      <c r="F928" s="100">
        <v>72105424</v>
      </c>
      <c r="G928" s="230">
        <v>662</v>
      </c>
      <c r="H928" s="220"/>
    </row>
    <row r="929" spans="1:8" s="228" customFormat="1">
      <c r="A929" s="95"/>
      <c r="B929" s="225" t="s">
        <v>28</v>
      </c>
      <c r="C929" s="226">
        <f>C930+C939</f>
        <v>12864325</v>
      </c>
      <c r="D929" s="226">
        <f>D930+D939</f>
        <v>-662</v>
      </c>
      <c r="E929" s="225" t="s">
        <v>28</v>
      </c>
      <c r="F929" s="226">
        <f>F930+F940</f>
        <v>73418519</v>
      </c>
      <c r="G929" s="227">
        <f>G930+G941</f>
        <v>662</v>
      </c>
      <c r="H929" s="220"/>
    </row>
    <row r="930" spans="1:8" s="193" customFormat="1">
      <c r="A930" s="224"/>
      <c r="B930" s="229" t="s">
        <v>2</v>
      </c>
      <c r="C930" s="100">
        <f>C935+C937+C931</f>
        <v>12261212</v>
      </c>
      <c r="D930" s="100">
        <f>D935+D936+D931</f>
        <v>-662</v>
      </c>
      <c r="E930" s="229" t="s">
        <v>2</v>
      </c>
      <c r="F930" s="100">
        <f>F931+F938+F936</f>
        <v>72754223</v>
      </c>
      <c r="G930" s="230">
        <f>G931+G939+G936</f>
        <v>662</v>
      </c>
      <c r="H930" s="234"/>
    </row>
    <row r="931" spans="1:8" s="193" customFormat="1">
      <c r="A931" s="95"/>
      <c r="B931" s="231" t="s">
        <v>12</v>
      </c>
      <c r="C931" s="100">
        <f>C932+C934</f>
        <v>12151838</v>
      </c>
      <c r="D931" s="100">
        <f>D932+D934</f>
        <v>-662</v>
      </c>
      <c r="E931" s="231" t="s">
        <v>12</v>
      </c>
      <c r="F931" s="100">
        <f>F932+F934</f>
        <v>72584252</v>
      </c>
      <c r="G931" s="230">
        <f>G932+G934</f>
        <v>662</v>
      </c>
      <c r="H931" s="220"/>
    </row>
    <row r="932" spans="1:8" s="193" customFormat="1">
      <c r="A932" s="95"/>
      <c r="B932" s="232" t="s">
        <v>38</v>
      </c>
      <c r="C932" s="100">
        <v>4464726</v>
      </c>
      <c r="D932" s="100"/>
      <c r="E932" s="232" t="s">
        <v>38</v>
      </c>
      <c r="F932" s="100">
        <v>56731781</v>
      </c>
      <c r="G932" s="230"/>
      <c r="H932" s="220"/>
    </row>
    <row r="933" spans="1:8" s="193" customFormat="1">
      <c r="A933" s="95"/>
      <c r="B933" s="232" t="s">
        <v>36</v>
      </c>
      <c r="C933" s="100">
        <v>3439152</v>
      </c>
      <c r="D933" s="100"/>
      <c r="E933" s="232" t="s">
        <v>36</v>
      </c>
      <c r="F933" s="100">
        <v>44100785</v>
      </c>
      <c r="G933" s="230"/>
      <c r="H933" s="220"/>
    </row>
    <row r="934" spans="1:8" s="193" customFormat="1">
      <c r="A934" s="95"/>
      <c r="B934" s="232" t="s">
        <v>15</v>
      </c>
      <c r="C934" s="100">
        <v>7687112</v>
      </c>
      <c r="D934" s="100">
        <v>-662</v>
      </c>
      <c r="E934" s="232" t="s">
        <v>15</v>
      </c>
      <c r="F934" s="100">
        <v>15852471</v>
      </c>
      <c r="G934" s="230">
        <v>662</v>
      </c>
      <c r="H934" s="220"/>
    </row>
    <row r="935" spans="1:8" s="193" customFormat="1" ht="26.4">
      <c r="A935" s="95"/>
      <c r="B935" s="232" t="s">
        <v>16</v>
      </c>
      <c r="C935" s="100">
        <f>C936</f>
        <v>75240</v>
      </c>
      <c r="D935" s="100"/>
      <c r="E935" s="231" t="s">
        <v>54</v>
      </c>
      <c r="F935" s="100">
        <f>F936</f>
        <v>14946</v>
      </c>
      <c r="G935" s="230"/>
      <c r="H935" s="220"/>
    </row>
    <row r="936" spans="1:8" s="193" customFormat="1">
      <c r="A936" s="95"/>
      <c r="B936" s="231" t="s">
        <v>162</v>
      </c>
      <c r="C936" s="100">
        <v>75240</v>
      </c>
      <c r="D936" s="100">
        <f>D938</f>
        <v>0</v>
      </c>
      <c r="E936" s="232" t="s">
        <v>39</v>
      </c>
      <c r="F936" s="100">
        <v>14946</v>
      </c>
      <c r="G936" s="230">
        <f>G938</f>
        <v>0</v>
      </c>
      <c r="H936" s="220"/>
    </row>
    <row r="937" spans="1:8" s="193" customFormat="1" ht="26.4">
      <c r="A937" s="95"/>
      <c r="B937" s="231" t="s">
        <v>54</v>
      </c>
      <c r="C937" s="100">
        <f>C938</f>
        <v>34134</v>
      </c>
      <c r="D937" s="100"/>
      <c r="E937" s="231" t="s">
        <v>19</v>
      </c>
      <c r="F937" s="100">
        <f>F938</f>
        <v>155025</v>
      </c>
      <c r="G937" s="230"/>
      <c r="H937" s="220"/>
    </row>
    <row r="938" spans="1:8" s="193" customFormat="1" ht="26.4">
      <c r="A938" s="95"/>
      <c r="B938" s="232" t="s">
        <v>39</v>
      </c>
      <c r="C938" s="100">
        <v>34134</v>
      </c>
      <c r="D938" s="100"/>
      <c r="E938" s="232" t="s">
        <v>56</v>
      </c>
      <c r="F938" s="100">
        <f>F939</f>
        <v>155025</v>
      </c>
      <c r="G938" s="230"/>
      <c r="H938" s="220"/>
    </row>
    <row r="939" spans="1:8" s="193" customFormat="1" ht="39.6">
      <c r="A939" s="95"/>
      <c r="B939" s="229" t="s">
        <v>3</v>
      </c>
      <c r="C939" s="100">
        <f>C940</f>
        <v>603113</v>
      </c>
      <c r="D939" s="100">
        <f>D940</f>
        <v>0</v>
      </c>
      <c r="E939" s="232" t="s">
        <v>58</v>
      </c>
      <c r="F939" s="100">
        <v>155025</v>
      </c>
      <c r="G939" s="230">
        <f>G940</f>
        <v>0</v>
      </c>
      <c r="H939" s="220"/>
    </row>
    <row r="940" spans="1:8" s="193" customFormat="1">
      <c r="A940" s="95"/>
      <c r="B940" s="231" t="s">
        <v>20</v>
      </c>
      <c r="C940" s="100">
        <v>603113</v>
      </c>
      <c r="D940" s="100"/>
      <c r="E940" s="229" t="s">
        <v>3</v>
      </c>
      <c r="F940" s="100">
        <f>F941</f>
        <v>664296</v>
      </c>
      <c r="G940" s="230">
        <f>G941</f>
        <v>0</v>
      </c>
      <c r="H940" s="220"/>
    </row>
    <row r="941" spans="1:8" s="193" customFormat="1" ht="13.8" thickBot="1">
      <c r="A941" s="95"/>
      <c r="B941" s="232"/>
      <c r="C941" s="100"/>
      <c r="D941" s="230"/>
      <c r="E941" s="231" t="s">
        <v>20</v>
      </c>
      <c r="F941" s="100">
        <v>664296</v>
      </c>
      <c r="G941" s="230"/>
      <c r="H941" s="220"/>
    </row>
    <row r="942" spans="1:8" s="193" customFormat="1" ht="83.25" customHeight="1" thickBot="1">
      <c r="A942" s="95"/>
      <c r="B942" s="3650" t="s">
        <v>441</v>
      </c>
      <c r="C942" s="3651"/>
      <c r="D942" s="3651"/>
      <c r="E942" s="3651"/>
      <c r="F942" s="3651"/>
      <c r="G942" s="3652"/>
      <c r="H942" s="220"/>
    </row>
    <row r="943" spans="1:8" s="52" customFormat="1">
      <c r="A943" s="95"/>
      <c r="B943"/>
      <c r="C943"/>
      <c r="D943"/>
      <c r="E943"/>
      <c r="F943"/>
      <c r="G943"/>
      <c r="H943" s="220"/>
    </row>
    <row r="944" spans="1:8" s="193" customFormat="1">
      <c r="A944" s="176"/>
      <c r="B944" s="206" t="s">
        <v>113</v>
      </c>
      <c r="H944" s="1460"/>
    </row>
    <row r="945" spans="1:8" s="193" customFormat="1" ht="13.8" thickBot="1">
      <c r="A945" s="176"/>
      <c r="B945" s="206"/>
      <c r="H945" s="1460"/>
    </row>
    <row r="946" spans="1:8" s="184" customFormat="1" ht="13.8">
      <c r="A946" s="2892">
        <f>A922+1</f>
        <v>46</v>
      </c>
      <c r="B946" s="1311" t="s">
        <v>33</v>
      </c>
      <c r="C946" s="1338"/>
      <c r="D946" s="1339"/>
      <c r="E946" s="1311" t="s">
        <v>33</v>
      </c>
      <c r="F946" s="1338"/>
      <c r="G946" s="1339"/>
      <c r="H946" s="175" t="s">
        <v>34</v>
      </c>
    </row>
    <row r="947" spans="1:8" s="98" customFormat="1" ht="15" customHeight="1">
      <c r="A947" s="184"/>
      <c r="B947" s="181" t="s">
        <v>22</v>
      </c>
      <c r="C947" s="222"/>
      <c r="D947" s="223"/>
      <c r="E947" s="181" t="s">
        <v>22</v>
      </c>
      <c r="F947" s="222"/>
      <c r="G947" s="223"/>
      <c r="H947" s="977"/>
    </row>
    <row r="948" spans="1:8" s="96" customFormat="1" ht="17.25" customHeight="1">
      <c r="A948" s="97"/>
      <c r="B948" s="1305" t="s">
        <v>406</v>
      </c>
      <c r="C948" s="1306"/>
      <c r="D948" s="1307"/>
      <c r="E948" s="1305" t="s">
        <v>411</v>
      </c>
      <c r="F948" s="1306"/>
      <c r="G948" s="1307"/>
      <c r="H948" s="977"/>
    </row>
    <row r="949" spans="1:8" s="228" customFormat="1">
      <c r="A949" s="95"/>
      <c r="B949" s="225" t="s">
        <v>4</v>
      </c>
      <c r="C949" s="226">
        <f>C950+C951</f>
        <v>1174823</v>
      </c>
      <c r="D949" s="226">
        <f>D950+D951</f>
        <v>-656</v>
      </c>
      <c r="E949" s="225" t="s">
        <v>4</v>
      </c>
      <c r="F949" s="226">
        <f>F950+F951</f>
        <v>13325057</v>
      </c>
      <c r="G949" s="227">
        <f>G950+G951</f>
        <v>656</v>
      </c>
      <c r="H949" s="1346"/>
    </row>
    <row r="950" spans="1:8" s="193" customFormat="1">
      <c r="A950" s="224"/>
      <c r="B950" s="229" t="s">
        <v>35</v>
      </c>
      <c r="C950" s="100">
        <v>20000</v>
      </c>
      <c r="D950" s="100"/>
      <c r="E950" s="229" t="s">
        <v>35</v>
      </c>
      <c r="F950" s="100">
        <v>500000</v>
      </c>
      <c r="G950" s="230"/>
      <c r="H950" s="234"/>
    </row>
    <row r="951" spans="1:8" s="193" customFormat="1">
      <c r="A951" s="95"/>
      <c r="B951" s="229" t="s">
        <v>10</v>
      </c>
      <c r="C951" s="100">
        <f>C952</f>
        <v>1154823</v>
      </c>
      <c r="D951" s="100">
        <f>D952</f>
        <v>-656</v>
      </c>
      <c r="E951" s="229" t="s">
        <v>10</v>
      </c>
      <c r="F951" s="100">
        <f>F952</f>
        <v>12825057</v>
      </c>
      <c r="G951" s="230">
        <f>G952</f>
        <v>656</v>
      </c>
      <c r="H951" s="220"/>
    </row>
    <row r="952" spans="1:8" s="193" customFormat="1">
      <c r="A952" s="95"/>
      <c r="B952" s="231" t="s">
        <v>11</v>
      </c>
      <c r="C952" s="100">
        <v>1154823</v>
      </c>
      <c r="D952" s="100">
        <v>-656</v>
      </c>
      <c r="E952" s="231" t="s">
        <v>11</v>
      </c>
      <c r="F952" s="100">
        <v>12825057</v>
      </c>
      <c r="G952" s="230">
        <v>656</v>
      </c>
      <c r="H952" s="220"/>
    </row>
    <row r="953" spans="1:8" s="228" customFormat="1">
      <c r="A953" s="95"/>
      <c r="B953" s="225" t="s">
        <v>28</v>
      </c>
      <c r="C953" s="226">
        <f>C954+C959</f>
        <v>1174823</v>
      </c>
      <c r="D953" s="226">
        <f>D954</f>
        <v>-656</v>
      </c>
      <c r="E953" s="225" t="s">
        <v>28</v>
      </c>
      <c r="F953" s="226">
        <f>F954+F959</f>
        <v>13325057</v>
      </c>
      <c r="G953" s="227">
        <f>G954</f>
        <v>656</v>
      </c>
      <c r="H953" s="220"/>
    </row>
    <row r="954" spans="1:8" s="193" customFormat="1">
      <c r="A954" s="224"/>
      <c r="B954" s="229" t="s">
        <v>2</v>
      </c>
      <c r="C954" s="100">
        <f>C955</f>
        <v>1171173</v>
      </c>
      <c r="D954" s="100">
        <f>D959+D960+D955</f>
        <v>-656</v>
      </c>
      <c r="E954" s="229" t="s">
        <v>2</v>
      </c>
      <c r="F954" s="100">
        <f>F955</f>
        <v>12888376</v>
      </c>
      <c r="G954" s="230">
        <f>G955+G960</f>
        <v>656</v>
      </c>
      <c r="H954" s="234"/>
    </row>
    <row r="955" spans="1:8" s="193" customFormat="1">
      <c r="A955" s="95"/>
      <c r="B955" s="231" t="s">
        <v>12</v>
      </c>
      <c r="C955" s="100">
        <f>C956+C958</f>
        <v>1171173</v>
      </c>
      <c r="D955" s="100">
        <f>D956+D958</f>
        <v>-656</v>
      </c>
      <c r="E955" s="231" t="s">
        <v>12</v>
      </c>
      <c r="F955" s="100">
        <f>F956+F958</f>
        <v>12888376</v>
      </c>
      <c r="G955" s="230">
        <f>G956+G958</f>
        <v>656</v>
      </c>
      <c r="H955" s="220"/>
    </row>
    <row r="956" spans="1:8" s="193" customFormat="1">
      <c r="A956" s="95"/>
      <c r="B956" s="232" t="s">
        <v>38</v>
      </c>
      <c r="C956" s="100">
        <v>499562</v>
      </c>
      <c r="D956" s="100"/>
      <c r="E956" s="232" t="s">
        <v>38</v>
      </c>
      <c r="F956" s="100">
        <v>768664</v>
      </c>
      <c r="G956" s="230"/>
      <c r="H956" s="220"/>
    </row>
    <row r="957" spans="1:8" s="193" customFormat="1">
      <c r="A957" s="95"/>
      <c r="B957" s="232" t="s">
        <v>36</v>
      </c>
      <c r="C957" s="100">
        <v>296013</v>
      </c>
      <c r="D957" s="100"/>
      <c r="E957" s="232" t="s">
        <v>36</v>
      </c>
      <c r="F957" s="100">
        <v>610111</v>
      </c>
      <c r="G957" s="230"/>
      <c r="H957" s="220"/>
    </row>
    <row r="958" spans="1:8" s="193" customFormat="1">
      <c r="A958" s="95"/>
      <c r="B958" s="232" t="s">
        <v>15</v>
      </c>
      <c r="C958" s="100">
        <v>671611</v>
      </c>
      <c r="D958" s="100">
        <v>-656</v>
      </c>
      <c r="E958" s="232" t="s">
        <v>15</v>
      </c>
      <c r="F958" s="100">
        <v>12119712</v>
      </c>
      <c r="G958" s="230">
        <v>656</v>
      </c>
      <c r="H958" s="220"/>
    </row>
    <row r="959" spans="1:8" s="193" customFormat="1">
      <c r="A959" s="95"/>
      <c r="B959" s="229" t="s">
        <v>3</v>
      </c>
      <c r="C959" s="100">
        <f>C960</f>
        <v>3650</v>
      </c>
      <c r="D959" s="100"/>
      <c r="E959" s="229" t="s">
        <v>3</v>
      </c>
      <c r="F959" s="100">
        <f>F960</f>
        <v>436681</v>
      </c>
      <c r="G959" s="230"/>
      <c r="H959" s="220"/>
    </row>
    <row r="960" spans="1:8" s="193" customFormat="1" ht="13.8" thickBot="1">
      <c r="A960" s="95"/>
      <c r="B960" s="231" t="s">
        <v>20</v>
      </c>
      <c r="C960" s="100">
        <v>3650</v>
      </c>
      <c r="D960" s="100"/>
      <c r="E960" s="231" t="s">
        <v>20</v>
      </c>
      <c r="F960" s="100">
        <v>436681</v>
      </c>
      <c r="G960" s="230"/>
      <c r="H960" s="220"/>
    </row>
    <row r="961" spans="1:8" s="193" customFormat="1" ht="78" customHeight="1" thickBot="1">
      <c r="A961" s="95"/>
      <c r="B961" s="3650" t="s">
        <v>442</v>
      </c>
      <c r="C961" s="3651"/>
      <c r="D961" s="3651"/>
      <c r="E961" s="3651"/>
      <c r="F961" s="3651"/>
      <c r="G961" s="3652"/>
      <c r="H961" s="220"/>
    </row>
    <row r="962" spans="1:8" s="193" customFormat="1">
      <c r="A962" s="95"/>
      <c r="H962" s="220"/>
    </row>
    <row r="963" spans="1:8" s="193" customFormat="1">
      <c r="B963" s="1341" t="s">
        <v>113</v>
      </c>
      <c r="H963" s="220"/>
    </row>
    <row r="964" spans="1:8" s="193" customFormat="1" ht="13.8" thickBot="1">
      <c r="B964" s="1341"/>
      <c r="H964" s="220"/>
    </row>
    <row r="965" spans="1:8" s="1342" customFormat="1" ht="13.8">
      <c r="A965" s="2897">
        <f>A946+1</f>
        <v>47</v>
      </c>
      <c r="B965" s="1343" t="s">
        <v>33</v>
      </c>
      <c r="C965" s="1344"/>
      <c r="D965" s="1345"/>
      <c r="E965" s="1343" t="s">
        <v>33</v>
      </c>
      <c r="F965" s="1344"/>
      <c r="G965" s="1345"/>
      <c r="H965" s="175" t="s">
        <v>34</v>
      </c>
    </row>
    <row r="966" spans="1:8" s="96" customFormat="1" ht="15" customHeight="1">
      <c r="A966" s="1342"/>
      <c r="B966" s="1348" t="s">
        <v>22</v>
      </c>
      <c r="C966" s="1349"/>
      <c r="D966" s="1350"/>
      <c r="E966" s="1348" t="s">
        <v>22</v>
      </c>
      <c r="F966" s="1349"/>
      <c r="G966" s="1350"/>
      <c r="H966" s="1346"/>
    </row>
    <row r="967" spans="1:8" s="96" customFormat="1" ht="17.25" customHeight="1">
      <c r="A967" s="1347"/>
      <c r="B967" s="1351" t="s">
        <v>96</v>
      </c>
      <c r="C967" s="1306"/>
      <c r="D967" s="1307"/>
      <c r="E967" s="1351" t="s">
        <v>411</v>
      </c>
      <c r="F967" s="1306"/>
      <c r="G967" s="1307"/>
      <c r="H967" s="1346"/>
    </row>
    <row r="968" spans="1:8" s="1356" customFormat="1">
      <c r="A968" s="95"/>
      <c r="B968" s="1352" t="s">
        <v>4</v>
      </c>
      <c r="C968" s="1353">
        <f>C969+C970</f>
        <v>73418519</v>
      </c>
      <c r="D968" s="1354">
        <f>D969+D970</f>
        <v>-348761</v>
      </c>
      <c r="E968" s="1352" t="s">
        <v>4</v>
      </c>
      <c r="F968" s="1353">
        <f>F969+F970</f>
        <v>13325057</v>
      </c>
      <c r="G968" s="1355">
        <f>G969+G970</f>
        <v>348761</v>
      </c>
      <c r="H968" s="1346"/>
    </row>
    <row r="969" spans="1:8" s="193" customFormat="1">
      <c r="A969" s="95"/>
      <c r="B969" s="229" t="s">
        <v>35</v>
      </c>
      <c r="C969" s="100">
        <v>1313095</v>
      </c>
      <c r="D969" s="1357"/>
      <c r="E969" s="229" t="s">
        <v>35</v>
      </c>
      <c r="F969" s="100">
        <v>500000</v>
      </c>
      <c r="G969" s="230"/>
      <c r="H969" s="220"/>
    </row>
    <row r="970" spans="1:8" s="193" customFormat="1">
      <c r="A970" s="95"/>
      <c r="B970" s="229" t="s">
        <v>10</v>
      </c>
      <c r="C970" s="100">
        <f>C971</f>
        <v>72105424</v>
      </c>
      <c r="D970" s="1357">
        <f>D971</f>
        <v>-348761</v>
      </c>
      <c r="E970" s="229" t="s">
        <v>10</v>
      </c>
      <c r="F970" s="100">
        <f>F971</f>
        <v>12825057</v>
      </c>
      <c r="G970" s="230">
        <f>G971</f>
        <v>348761</v>
      </c>
      <c r="H970" s="220"/>
    </row>
    <row r="971" spans="1:8" s="193" customFormat="1">
      <c r="A971" s="95"/>
      <c r="B971" s="231" t="s">
        <v>11</v>
      </c>
      <c r="C971" s="100">
        <v>72105424</v>
      </c>
      <c r="D971" s="1357">
        <f>-324626-24135</f>
        <v>-348761</v>
      </c>
      <c r="E971" s="231" t="s">
        <v>11</v>
      </c>
      <c r="F971" s="100">
        <v>12825057</v>
      </c>
      <c r="G971" s="230">
        <f>324626+24135</f>
        <v>348761</v>
      </c>
      <c r="H971" s="220"/>
    </row>
    <row r="972" spans="1:8" s="1356" customFormat="1">
      <c r="A972" s="95"/>
      <c r="B972" s="1352" t="s">
        <v>28</v>
      </c>
      <c r="C972" s="1353">
        <f>C973+C983</f>
        <v>73418519</v>
      </c>
      <c r="D972" s="1354">
        <f>D973+D981</f>
        <v>-348761</v>
      </c>
      <c r="E972" s="1352" t="s">
        <v>28</v>
      </c>
      <c r="F972" s="1353">
        <f>F973+F978</f>
        <v>13325057</v>
      </c>
      <c r="G972" s="1355">
        <f>G973+G984</f>
        <v>348761</v>
      </c>
      <c r="H972" s="220"/>
    </row>
    <row r="973" spans="1:8" s="193" customFormat="1">
      <c r="A973" s="95"/>
      <c r="B973" s="229" t="s">
        <v>2</v>
      </c>
      <c r="C973" s="100">
        <f>C974+C981+C979</f>
        <v>72754223</v>
      </c>
      <c r="D973" s="1357">
        <f>D978+D979+D974</f>
        <v>-348761</v>
      </c>
      <c r="E973" s="229" t="s">
        <v>2</v>
      </c>
      <c r="F973" s="100">
        <f>F974</f>
        <v>12888376</v>
      </c>
      <c r="G973" s="230">
        <f>G974+G982+G979</f>
        <v>348761</v>
      </c>
      <c r="H973" s="220"/>
    </row>
    <row r="974" spans="1:8" s="193" customFormat="1">
      <c r="A974" s="95"/>
      <c r="B974" s="231" t="s">
        <v>12</v>
      </c>
      <c r="C974" s="100">
        <f>C975+C977</f>
        <v>72584252</v>
      </c>
      <c r="D974" s="1357">
        <f>D975+D977</f>
        <v>-348761</v>
      </c>
      <c r="E974" s="231" t="s">
        <v>12</v>
      </c>
      <c r="F974" s="100">
        <f>F975+F977</f>
        <v>12888376</v>
      </c>
      <c r="G974" s="230">
        <f>G975+G977</f>
        <v>348761</v>
      </c>
      <c r="H974" s="220"/>
    </row>
    <row r="975" spans="1:8" s="193" customFormat="1">
      <c r="A975" s="95"/>
      <c r="B975" s="232" t="s">
        <v>38</v>
      </c>
      <c r="C975" s="100">
        <v>56731781</v>
      </c>
      <c r="D975" s="1357">
        <f>-112503-5105</f>
        <v>-117608</v>
      </c>
      <c r="E975" s="232" t="s">
        <v>38</v>
      </c>
      <c r="F975" s="100">
        <v>768664</v>
      </c>
      <c r="G975" s="230">
        <f>112503+5105</f>
        <v>117608</v>
      </c>
      <c r="H975" s="220"/>
    </row>
    <row r="976" spans="1:8" s="193" customFormat="1">
      <c r="A976" s="95"/>
      <c r="B976" s="232" t="s">
        <v>36</v>
      </c>
      <c r="C976" s="100">
        <v>44100785</v>
      </c>
      <c r="D976" s="1357">
        <f>-90864-4114</f>
        <v>-94978</v>
      </c>
      <c r="E976" s="232" t="s">
        <v>36</v>
      </c>
      <c r="F976" s="100">
        <v>610111</v>
      </c>
      <c r="G976" s="230">
        <f>90864+4114</f>
        <v>94978</v>
      </c>
      <c r="H976" s="220"/>
    </row>
    <row r="977" spans="1:8" s="193" customFormat="1">
      <c r="A977" s="95"/>
      <c r="B977" s="232" t="s">
        <v>15</v>
      </c>
      <c r="C977" s="100">
        <v>15852471</v>
      </c>
      <c r="D977" s="1357">
        <f>-212123-19030</f>
        <v>-231153</v>
      </c>
      <c r="E977" s="232" t="s">
        <v>15</v>
      </c>
      <c r="F977" s="100">
        <v>12119712</v>
      </c>
      <c r="G977" s="230">
        <f>212123+19030</f>
        <v>231153</v>
      </c>
      <c r="H977" s="220"/>
    </row>
    <row r="978" spans="1:8" s="193" customFormat="1" ht="26.4">
      <c r="A978" s="95"/>
      <c r="B978" s="231" t="s">
        <v>54</v>
      </c>
      <c r="C978" s="100">
        <f>C979</f>
        <v>14946</v>
      </c>
      <c r="D978" s="1329"/>
      <c r="E978" s="1358" t="s">
        <v>3</v>
      </c>
      <c r="F978" s="100">
        <f>F979</f>
        <v>436681</v>
      </c>
      <c r="G978" s="230"/>
      <c r="H978" s="220"/>
    </row>
    <row r="979" spans="1:8" s="193" customFormat="1" ht="15" customHeight="1">
      <c r="A979" s="95"/>
      <c r="B979" s="232" t="s">
        <v>39</v>
      </c>
      <c r="C979" s="100">
        <v>14946</v>
      </c>
      <c r="D979" s="1329">
        <f>D980</f>
        <v>0</v>
      </c>
      <c r="E979" s="231" t="s">
        <v>20</v>
      </c>
      <c r="F979" s="100">
        <v>436681</v>
      </c>
      <c r="G979" s="230">
        <f>G981</f>
        <v>0</v>
      </c>
      <c r="H979" s="220"/>
    </row>
    <row r="980" spans="1:8" s="193" customFormat="1">
      <c r="A980" s="95"/>
      <c r="B980" s="231" t="s">
        <v>19</v>
      </c>
      <c r="C980" s="100">
        <f>C981</f>
        <v>155025</v>
      </c>
      <c r="D980" s="1329"/>
      <c r="E980" s="232"/>
      <c r="F980" s="100"/>
      <c r="G980" s="1309"/>
      <c r="H980" s="220"/>
    </row>
    <row r="981" spans="1:8" s="193" customFormat="1" ht="26.4">
      <c r="A981" s="95"/>
      <c r="B981" s="232" t="s">
        <v>56</v>
      </c>
      <c r="C981" s="100">
        <f>C982</f>
        <v>155025</v>
      </c>
      <c r="D981" s="1329">
        <f>D982</f>
        <v>0</v>
      </c>
      <c r="E981" s="229"/>
      <c r="F981" s="100"/>
      <c r="G981" s="1309"/>
      <c r="H981" s="220"/>
    </row>
    <row r="982" spans="1:8" s="193" customFormat="1" ht="39.6">
      <c r="A982" s="95"/>
      <c r="B982" s="232" t="s">
        <v>58</v>
      </c>
      <c r="C982" s="100">
        <v>155025</v>
      </c>
      <c r="D982" s="1329"/>
      <c r="E982" s="231"/>
      <c r="F982" s="100"/>
      <c r="G982" s="1309"/>
      <c r="H982" s="220"/>
    </row>
    <row r="983" spans="1:8" s="193" customFormat="1">
      <c r="A983" s="95"/>
      <c r="B983" s="229" t="s">
        <v>3</v>
      </c>
      <c r="C983" s="100">
        <f>C984</f>
        <v>664296</v>
      </c>
      <c r="D983" s="1329"/>
      <c r="E983" s="229"/>
      <c r="F983" s="100"/>
      <c r="G983" s="230"/>
      <c r="H983" s="220"/>
    </row>
    <row r="984" spans="1:8" s="193" customFormat="1" ht="13.8" thickBot="1">
      <c r="A984" s="95"/>
      <c r="B984" s="231" t="s">
        <v>20</v>
      </c>
      <c r="C984" s="100">
        <v>664296</v>
      </c>
      <c r="D984" s="1329"/>
      <c r="E984" s="231"/>
      <c r="F984" s="100"/>
      <c r="G984" s="230"/>
      <c r="H984" s="220"/>
    </row>
    <row r="985" spans="1:8" s="193" customFormat="1" ht="86.25" customHeight="1" thickBot="1">
      <c r="A985" s="95"/>
      <c r="B985" s="3656" t="s">
        <v>443</v>
      </c>
      <c r="C985" s="3657"/>
      <c r="D985" s="3657"/>
      <c r="E985" s="3657"/>
      <c r="F985" s="3657"/>
      <c r="G985" s="3658"/>
      <c r="H985" s="220"/>
    </row>
    <row r="986" spans="1:8" s="193" customFormat="1">
      <c r="A986" s="95"/>
      <c r="H986" s="220"/>
    </row>
    <row r="987" spans="1:8" s="52" customFormat="1">
      <c r="A987" s="193"/>
      <c r="B987" s="206" t="s">
        <v>113</v>
      </c>
      <c r="C987" s="961"/>
      <c r="D987" s="961"/>
      <c r="E987" s="961"/>
      <c r="F987" s="961"/>
      <c r="G987" s="961"/>
      <c r="H987" s="220"/>
    </row>
    <row r="988" spans="1:8" s="52" customFormat="1" ht="13.8" thickBot="1">
      <c r="A988" s="193"/>
      <c r="B988" s="206"/>
      <c r="C988" s="961"/>
      <c r="D988" s="961"/>
      <c r="E988" s="961"/>
      <c r="F988" s="961"/>
      <c r="G988" s="961"/>
      <c r="H988" s="220"/>
    </row>
    <row r="989" spans="1:8" s="184" customFormat="1" ht="13.8">
      <c r="A989" s="2892">
        <f>A965+1</f>
        <v>48</v>
      </c>
      <c r="B989" s="1311" t="s">
        <v>33</v>
      </c>
      <c r="C989" s="1338"/>
      <c r="D989" s="1339"/>
      <c r="E989" s="1311" t="s">
        <v>33</v>
      </c>
      <c r="F989" s="1338"/>
      <c r="G989" s="1339"/>
      <c r="H989" s="175" t="s">
        <v>34</v>
      </c>
    </row>
    <row r="990" spans="1:8" s="98" customFormat="1" ht="15" customHeight="1">
      <c r="A990" s="184"/>
      <c r="B990" s="181" t="s">
        <v>22</v>
      </c>
      <c r="C990" s="222"/>
      <c r="D990" s="223"/>
      <c r="E990" s="181" t="s">
        <v>22</v>
      </c>
      <c r="F990" s="222"/>
      <c r="G990" s="223"/>
      <c r="H990" s="977"/>
    </row>
    <row r="991" spans="1:8" s="96" customFormat="1" ht="17.25" customHeight="1">
      <c r="A991" s="97"/>
      <c r="B991" s="1305" t="s">
        <v>437</v>
      </c>
      <c r="C991" s="1306"/>
      <c r="D991" s="1307"/>
      <c r="E991" s="1305" t="s">
        <v>411</v>
      </c>
      <c r="F991" s="1306"/>
      <c r="G991" s="1307"/>
      <c r="H991" s="977"/>
    </row>
    <row r="992" spans="1:8" s="228" customFormat="1">
      <c r="A992" s="95"/>
      <c r="B992" s="225" t="s">
        <v>4</v>
      </c>
      <c r="C992" s="226">
        <f>C993+C994</f>
        <v>28490243</v>
      </c>
      <c r="D992" s="226">
        <f>D993+D994</f>
        <v>-8350</v>
      </c>
      <c r="E992" s="225" t="s">
        <v>4</v>
      </c>
      <c r="F992" s="226">
        <f>F993+F994</f>
        <v>13325057</v>
      </c>
      <c r="G992" s="227">
        <f>G993+G994</f>
        <v>8350</v>
      </c>
      <c r="H992" s="1346"/>
    </row>
    <row r="993" spans="1:8" s="193" customFormat="1">
      <c r="A993" s="224"/>
      <c r="B993" s="229" t="s">
        <v>35</v>
      </c>
      <c r="C993" s="100">
        <v>113492</v>
      </c>
      <c r="D993" s="100"/>
      <c r="E993" s="229" t="s">
        <v>35</v>
      </c>
      <c r="F993" s="100">
        <v>500000</v>
      </c>
      <c r="G993" s="230"/>
      <c r="H993" s="234"/>
    </row>
    <row r="994" spans="1:8" s="193" customFormat="1">
      <c r="A994" s="95"/>
      <c r="B994" s="229" t="s">
        <v>10</v>
      </c>
      <c r="C994" s="100">
        <f>C995</f>
        <v>28376751</v>
      </c>
      <c r="D994" s="100">
        <f>D995</f>
        <v>-8350</v>
      </c>
      <c r="E994" s="229" t="s">
        <v>10</v>
      </c>
      <c r="F994" s="100">
        <f>F995</f>
        <v>12825057</v>
      </c>
      <c r="G994" s="230">
        <f>G995</f>
        <v>8350</v>
      </c>
      <c r="H994" s="220"/>
    </row>
    <row r="995" spans="1:8" s="193" customFormat="1">
      <c r="A995" s="95"/>
      <c r="B995" s="231" t="s">
        <v>11</v>
      </c>
      <c r="C995" s="100">
        <v>28376751</v>
      </c>
      <c r="D995" s="100">
        <f>-5236-3114</f>
        <v>-8350</v>
      </c>
      <c r="E995" s="231" t="s">
        <v>11</v>
      </c>
      <c r="F995" s="100">
        <v>12825057</v>
      </c>
      <c r="G995" s="230">
        <f>5236+3114</f>
        <v>8350</v>
      </c>
      <c r="H995" s="220"/>
    </row>
    <row r="996" spans="1:8" s="228" customFormat="1">
      <c r="A996" s="95"/>
      <c r="B996" s="225" t="s">
        <v>28</v>
      </c>
      <c r="C996" s="226">
        <f>C997+C1005</f>
        <v>28490243</v>
      </c>
      <c r="D996" s="226">
        <f>D997+D1005</f>
        <v>-8350</v>
      </c>
      <c r="E996" s="225" t="s">
        <v>28</v>
      </c>
      <c r="F996" s="226">
        <f>F997+F1002</f>
        <v>13325057</v>
      </c>
      <c r="G996" s="227">
        <f>G997</f>
        <v>8350</v>
      </c>
      <c r="H996" s="220"/>
    </row>
    <row r="997" spans="1:8" s="193" customFormat="1">
      <c r="A997" s="224"/>
      <c r="B997" s="229" t="s">
        <v>2</v>
      </c>
      <c r="C997" s="100">
        <f>C1002+C1003+C998</f>
        <v>25347102</v>
      </c>
      <c r="D997" s="100">
        <f>D1002+D1003+D998</f>
        <v>-8350</v>
      </c>
      <c r="E997" s="229" t="s">
        <v>2</v>
      </c>
      <c r="F997" s="100">
        <f>F998</f>
        <v>12888376</v>
      </c>
      <c r="G997" s="230">
        <f>G998+G1005+G1003</f>
        <v>8350</v>
      </c>
      <c r="H997" s="234"/>
    </row>
    <row r="998" spans="1:8" s="193" customFormat="1">
      <c r="A998" s="95"/>
      <c r="B998" s="231" t="s">
        <v>12</v>
      </c>
      <c r="C998" s="100">
        <f>C999+C1001</f>
        <v>25235253</v>
      </c>
      <c r="D998" s="100">
        <f>D999+D1001</f>
        <v>-8350</v>
      </c>
      <c r="E998" s="231" t="s">
        <v>12</v>
      </c>
      <c r="F998" s="100">
        <f>F999+F1001</f>
        <v>12888376</v>
      </c>
      <c r="G998" s="230">
        <f>G999+G1001</f>
        <v>8350</v>
      </c>
      <c r="H998" s="220"/>
    </row>
    <row r="999" spans="1:8" s="193" customFormat="1">
      <c r="A999" s="95"/>
      <c r="B999" s="232" t="s">
        <v>38</v>
      </c>
      <c r="C999" s="100">
        <v>22358004</v>
      </c>
      <c r="D999" s="100"/>
      <c r="E999" s="232" t="s">
        <v>38</v>
      </c>
      <c r="F999" s="100">
        <v>768664</v>
      </c>
      <c r="G999" s="230"/>
      <c r="H999" s="220"/>
    </row>
    <row r="1000" spans="1:8" s="193" customFormat="1">
      <c r="A1000" s="95"/>
      <c r="B1000" s="232" t="s">
        <v>36</v>
      </c>
      <c r="C1000" s="100">
        <v>17497866</v>
      </c>
      <c r="D1000" s="100"/>
      <c r="E1000" s="232" t="s">
        <v>36</v>
      </c>
      <c r="F1000" s="100">
        <v>610111</v>
      </c>
      <c r="G1000" s="230"/>
      <c r="H1000" s="220"/>
    </row>
    <row r="1001" spans="1:8" s="193" customFormat="1">
      <c r="A1001" s="95"/>
      <c r="B1001" s="232" t="s">
        <v>15</v>
      </c>
      <c r="C1001" s="100">
        <v>2877249</v>
      </c>
      <c r="D1001" s="100">
        <f>-5236-3114</f>
        <v>-8350</v>
      </c>
      <c r="E1001" s="232" t="s">
        <v>15</v>
      </c>
      <c r="F1001" s="100">
        <v>12119712</v>
      </c>
      <c r="G1001" s="230">
        <f>5236+3114</f>
        <v>8350</v>
      </c>
      <c r="H1001" s="220"/>
    </row>
    <row r="1002" spans="1:8" s="193" customFormat="1">
      <c r="A1002" s="95"/>
      <c r="B1002" s="232" t="s">
        <v>330</v>
      </c>
      <c r="C1002" s="100">
        <v>107299</v>
      </c>
      <c r="D1002" s="100"/>
      <c r="E1002" s="229" t="s">
        <v>3</v>
      </c>
      <c r="F1002" s="100">
        <f>F1003</f>
        <v>436681</v>
      </c>
      <c r="G1002" s="230"/>
      <c r="H1002" s="220"/>
    </row>
    <row r="1003" spans="1:8" s="193" customFormat="1" ht="26.4">
      <c r="A1003" s="95"/>
      <c r="B1003" s="231" t="s">
        <v>54</v>
      </c>
      <c r="C1003" s="100">
        <f>C1004</f>
        <v>4550</v>
      </c>
      <c r="D1003" s="100">
        <f>D1004</f>
        <v>0</v>
      </c>
      <c r="E1003" s="231" t="s">
        <v>20</v>
      </c>
      <c r="F1003" s="100">
        <v>436681</v>
      </c>
      <c r="G1003" s="230">
        <f>G1004</f>
        <v>0</v>
      </c>
      <c r="H1003" s="220"/>
    </row>
    <row r="1004" spans="1:8" s="193" customFormat="1">
      <c r="A1004" s="95"/>
      <c r="B1004" s="232" t="s">
        <v>39</v>
      </c>
      <c r="C1004" s="100">
        <v>4550</v>
      </c>
      <c r="D1004" s="100"/>
      <c r="E1004" s="231"/>
      <c r="F1004" s="100"/>
      <c r="G1004" s="230"/>
      <c r="H1004" s="220"/>
    </row>
    <row r="1005" spans="1:8" s="193" customFormat="1">
      <c r="A1005" s="95"/>
      <c r="B1005" s="229" t="s">
        <v>3</v>
      </c>
      <c r="C1005" s="100">
        <f>C1006</f>
        <v>3143141</v>
      </c>
      <c r="D1005" s="100">
        <f>D1006</f>
        <v>0</v>
      </c>
      <c r="E1005" s="229"/>
      <c r="F1005" s="100">
        <f>F1006</f>
        <v>0</v>
      </c>
      <c r="G1005" s="230">
        <f>G1006</f>
        <v>0</v>
      </c>
      <c r="H1005" s="220"/>
    </row>
    <row r="1006" spans="1:8" s="193" customFormat="1" ht="13.8" thickBot="1">
      <c r="A1006" s="95"/>
      <c r="B1006" s="231" t="s">
        <v>20</v>
      </c>
      <c r="C1006" s="100">
        <v>3143141</v>
      </c>
      <c r="D1006" s="100"/>
      <c r="E1006" s="231"/>
      <c r="F1006" s="100"/>
      <c r="G1006" s="230"/>
      <c r="H1006" s="220"/>
    </row>
    <row r="1007" spans="1:8" s="193" customFormat="1" ht="65.25" customHeight="1" thickBot="1">
      <c r="A1007" s="95"/>
      <c r="B1007" s="3650" t="s">
        <v>444</v>
      </c>
      <c r="C1007" s="3651"/>
      <c r="D1007" s="3651"/>
      <c r="E1007" s="3651"/>
      <c r="F1007" s="3651"/>
      <c r="G1007" s="3652"/>
      <c r="H1007" s="220"/>
    </row>
    <row r="1008" spans="1:8" s="193" customFormat="1">
      <c r="A1008" s="95"/>
      <c r="H1008" s="220"/>
    </row>
    <row r="1009" spans="1:8" s="1340" customFormat="1">
      <c r="A1009" s="193"/>
      <c r="B1009" s="206" t="s">
        <v>113</v>
      </c>
      <c r="H1009" s="220"/>
    </row>
    <row r="1010" spans="1:8" s="1340" customFormat="1" ht="13.8" thickBot="1">
      <c r="A1010" s="193"/>
      <c r="B1010" s="206"/>
      <c r="H1010" s="220"/>
    </row>
    <row r="1011" spans="1:8" s="184" customFormat="1" ht="13.8">
      <c r="A1011" s="2892">
        <f>A989+1</f>
        <v>49</v>
      </c>
      <c r="B1011" s="1311" t="s">
        <v>33</v>
      </c>
      <c r="C1011" s="1338"/>
      <c r="D1011" s="1359"/>
      <c r="E1011" s="1311" t="s">
        <v>33</v>
      </c>
      <c r="F1011" s="1338"/>
      <c r="G1011" s="1359"/>
      <c r="H1011" s="175" t="s">
        <v>34</v>
      </c>
    </row>
    <row r="1012" spans="1:8" s="98" customFormat="1" ht="15" customHeight="1">
      <c r="A1012" s="184"/>
      <c r="B1012" s="181" t="s">
        <v>22</v>
      </c>
      <c r="C1012" s="222"/>
      <c r="D1012" s="1302"/>
      <c r="E1012" s="181" t="s">
        <v>22</v>
      </c>
      <c r="F1012" s="222"/>
      <c r="G1012" s="1302"/>
      <c r="H1012" s="977"/>
    </row>
    <row r="1013" spans="1:8" s="96" customFormat="1" ht="17.25" customHeight="1">
      <c r="A1013" s="97"/>
      <c r="B1013" s="1305" t="s">
        <v>97</v>
      </c>
      <c r="C1013" s="1306"/>
      <c r="D1013" s="1306"/>
      <c r="E1013" s="1305" t="s">
        <v>411</v>
      </c>
      <c r="F1013" s="1306"/>
      <c r="G1013" s="1360"/>
      <c r="H1013" s="977"/>
    </row>
    <row r="1014" spans="1:8" s="228" customFormat="1">
      <c r="A1014" s="95"/>
      <c r="B1014" s="225" t="s">
        <v>4</v>
      </c>
      <c r="C1014" s="226">
        <f>C1015+C1016</f>
        <v>27493724</v>
      </c>
      <c r="D1014" s="226">
        <f>D1015+D1016</f>
        <v>-18886</v>
      </c>
      <c r="E1014" s="225" t="s">
        <v>4</v>
      </c>
      <c r="F1014" s="226">
        <f>F1015+F1016</f>
        <v>13325057</v>
      </c>
      <c r="G1014" s="227">
        <f>G1015+G1016</f>
        <v>18886</v>
      </c>
      <c r="H1014" s="1346"/>
    </row>
    <row r="1015" spans="1:8" s="193" customFormat="1">
      <c r="A1015" s="224"/>
      <c r="B1015" s="229" t="s">
        <v>35</v>
      </c>
      <c r="C1015" s="100">
        <v>2147829</v>
      </c>
      <c r="D1015" s="100"/>
      <c r="E1015" s="1361" t="s">
        <v>35</v>
      </c>
      <c r="F1015" s="100">
        <v>500000</v>
      </c>
      <c r="G1015" s="230"/>
      <c r="H1015" s="234"/>
    </row>
    <row r="1016" spans="1:8" s="193" customFormat="1">
      <c r="A1016" s="95"/>
      <c r="B1016" s="229" t="s">
        <v>10</v>
      </c>
      <c r="C1016" s="100">
        <f>C1017</f>
        <v>25345895</v>
      </c>
      <c r="D1016" s="100">
        <f>D1017</f>
        <v>-18886</v>
      </c>
      <c r="E1016" s="1361" t="s">
        <v>10</v>
      </c>
      <c r="F1016" s="100">
        <f>F1017</f>
        <v>12825057</v>
      </c>
      <c r="G1016" s="230">
        <f>G1017</f>
        <v>18886</v>
      </c>
      <c r="H1016" s="220"/>
    </row>
    <row r="1017" spans="1:8" s="193" customFormat="1">
      <c r="A1017" s="95"/>
      <c r="B1017" s="231" t="s">
        <v>11</v>
      </c>
      <c r="C1017" s="100">
        <v>25345895</v>
      </c>
      <c r="D1017" s="100">
        <v>-18886</v>
      </c>
      <c r="E1017" s="1362" t="s">
        <v>11</v>
      </c>
      <c r="F1017" s="100">
        <v>12825057</v>
      </c>
      <c r="G1017" s="230">
        <v>18886</v>
      </c>
      <c r="H1017" s="220"/>
    </row>
    <row r="1018" spans="1:8" s="228" customFormat="1">
      <c r="A1018" s="95"/>
      <c r="B1018" s="225" t="s">
        <v>28</v>
      </c>
      <c r="C1018" s="226">
        <f>C1019+C1027</f>
        <v>27493724</v>
      </c>
      <c r="D1018" s="226">
        <f>D1019+D1027</f>
        <v>-18886</v>
      </c>
      <c r="E1018" s="1363" t="s">
        <v>28</v>
      </c>
      <c r="F1018" s="226">
        <f>F1019+F1028+F1024</f>
        <v>13325057</v>
      </c>
      <c r="G1018" s="227">
        <f>G1019</f>
        <v>18886</v>
      </c>
      <c r="H1018" s="220"/>
    </row>
    <row r="1019" spans="1:8" s="193" customFormat="1">
      <c r="A1019" s="224"/>
      <c r="B1019" s="229" t="s">
        <v>2</v>
      </c>
      <c r="C1019" s="100">
        <f>C1020+C1024</f>
        <v>26812762</v>
      </c>
      <c r="D1019" s="100">
        <f>D1024+D1025+D1020</f>
        <v>-18886</v>
      </c>
      <c r="E1019" s="1361" t="s">
        <v>2</v>
      </c>
      <c r="F1019" s="100">
        <f>F1020</f>
        <v>12888376</v>
      </c>
      <c r="G1019" s="230">
        <f>G1020+G1028+G1025</f>
        <v>18886</v>
      </c>
      <c r="H1019" s="234"/>
    </row>
    <row r="1020" spans="1:8" s="193" customFormat="1">
      <c r="A1020" s="95"/>
      <c r="B1020" s="231" t="s">
        <v>12</v>
      </c>
      <c r="C1020" s="100">
        <f>C1021+C1023</f>
        <v>26777762</v>
      </c>
      <c r="D1020" s="100">
        <f>D1021+D1023</f>
        <v>-18886</v>
      </c>
      <c r="E1020" s="1362" t="s">
        <v>12</v>
      </c>
      <c r="F1020" s="100">
        <f>F1021+F1023</f>
        <v>12888376</v>
      </c>
      <c r="G1020" s="230">
        <f>G1021+G1023</f>
        <v>18886</v>
      </c>
      <c r="H1020" s="220"/>
    </row>
    <row r="1021" spans="1:8" s="193" customFormat="1">
      <c r="A1021" s="95"/>
      <c r="B1021" s="232" t="s">
        <v>38</v>
      </c>
      <c r="C1021" s="100">
        <v>20123582</v>
      </c>
      <c r="D1021" s="100"/>
      <c r="E1021" s="1364" t="s">
        <v>38</v>
      </c>
      <c r="F1021" s="100">
        <v>768664</v>
      </c>
      <c r="G1021" s="230"/>
      <c r="H1021" s="220"/>
    </row>
    <row r="1022" spans="1:8" s="193" customFormat="1">
      <c r="A1022" s="95"/>
      <c r="B1022" s="232" t="s">
        <v>36</v>
      </c>
      <c r="C1022" s="100">
        <v>15841324</v>
      </c>
      <c r="D1022" s="100"/>
      <c r="E1022" s="1364" t="s">
        <v>36</v>
      </c>
      <c r="F1022" s="100">
        <v>610111</v>
      </c>
      <c r="G1022" s="230"/>
      <c r="H1022" s="220"/>
    </row>
    <row r="1023" spans="1:8" s="193" customFormat="1" ht="30" customHeight="1">
      <c r="A1023" s="95"/>
      <c r="B1023" s="232" t="s">
        <v>15</v>
      </c>
      <c r="C1023" s="100">
        <v>6654180</v>
      </c>
      <c r="D1023" s="100">
        <v>-18886</v>
      </c>
      <c r="E1023" s="1364" t="s">
        <v>15</v>
      </c>
      <c r="F1023" s="100">
        <v>12119712</v>
      </c>
      <c r="G1023" s="230">
        <v>18886</v>
      </c>
      <c r="H1023" s="220"/>
    </row>
    <row r="1024" spans="1:8" s="193" customFormat="1">
      <c r="A1024" s="95"/>
      <c r="B1024" s="231" t="s">
        <v>19</v>
      </c>
      <c r="C1024" s="100">
        <f>C1025</f>
        <v>35000</v>
      </c>
      <c r="D1024" s="100"/>
      <c r="E1024" s="229" t="s">
        <v>3</v>
      </c>
      <c r="F1024" s="100">
        <f>F1025</f>
        <v>436681</v>
      </c>
      <c r="G1024" s="230"/>
      <c r="H1024" s="220"/>
    </row>
    <row r="1025" spans="1:8" s="193" customFormat="1" ht="26.4">
      <c r="A1025" s="95"/>
      <c r="B1025" s="232" t="s">
        <v>56</v>
      </c>
      <c r="C1025" s="100">
        <f>C1026</f>
        <v>35000</v>
      </c>
      <c r="D1025" s="100">
        <f>D1026</f>
        <v>0</v>
      </c>
      <c r="E1025" s="231" t="s">
        <v>20</v>
      </c>
      <c r="F1025" s="100">
        <v>436681</v>
      </c>
      <c r="G1025" s="230">
        <f>G1027</f>
        <v>0</v>
      </c>
      <c r="H1025" s="220"/>
    </row>
    <row r="1026" spans="1:8" s="193" customFormat="1" ht="39.6">
      <c r="A1026" s="95"/>
      <c r="B1026" s="231" t="s">
        <v>58</v>
      </c>
      <c r="C1026" s="100">
        <v>35000</v>
      </c>
      <c r="D1026" s="100"/>
      <c r="E1026" s="231"/>
      <c r="F1026" s="100"/>
      <c r="G1026" s="230"/>
      <c r="H1026" s="220"/>
    </row>
    <row r="1027" spans="1:8" s="193" customFormat="1">
      <c r="A1027" s="95"/>
      <c r="B1027" s="229" t="s">
        <v>3</v>
      </c>
      <c r="C1027" s="100">
        <f>C1028</f>
        <v>680962</v>
      </c>
      <c r="D1027" s="100">
        <f>D1028</f>
        <v>0</v>
      </c>
      <c r="E1027" s="232"/>
      <c r="F1027" s="100"/>
      <c r="G1027" s="230"/>
      <c r="H1027" s="220"/>
    </row>
    <row r="1028" spans="1:8" s="193" customFormat="1" ht="13.8" thickBot="1">
      <c r="A1028" s="95"/>
      <c r="B1028" s="231" t="s">
        <v>20</v>
      </c>
      <c r="C1028" s="100">
        <v>680962</v>
      </c>
      <c r="D1028" s="100"/>
      <c r="E1028" s="232"/>
      <c r="F1028" s="100"/>
      <c r="G1028" s="230"/>
      <c r="H1028" s="220"/>
    </row>
    <row r="1029" spans="1:8" s="193" customFormat="1" ht="69" customHeight="1" thickBot="1">
      <c r="A1029" s="95"/>
      <c r="B1029" s="3650" t="s">
        <v>445</v>
      </c>
      <c r="C1029" s="3651"/>
      <c r="D1029" s="3651"/>
      <c r="E1029" s="3651"/>
      <c r="F1029" s="3651"/>
      <c r="G1029" s="3652"/>
      <c r="H1029" s="220"/>
    </row>
    <row r="1030" spans="1:8" s="193" customFormat="1">
      <c r="A1030" s="95"/>
      <c r="H1030" s="220"/>
    </row>
    <row r="1031" spans="1:8" s="193" customFormat="1">
      <c r="B1031" s="206" t="s">
        <v>113</v>
      </c>
      <c r="H1031" s="220"/>
    </row>
    <row r="1032" spans="1:8" s="193" customFormat="1" ht="13.8" thickBot="1">
      <c r="B1032" s="206"/>
      <c r="H1032" s="220"/>
    </row>
    <row r="1033" spans="1:8" s="184" customFormat="1" ht="13.8">
      <c r="A1033" s="2892">
        <f>A1011+1</f>
        <v>50</v>
      </c>
      <c r="B1033" s="1365" t="s">
        <v>33</v>
      </c>
      <c r="C1033" s="1366"/>
      <c r="D1033" s="1367"/>
      <c r="E1033" s="1365" t="s">
        <v>33</v>
      </c>
      <c r="F1033" s="1366"/>
      <c r="G1033" s="1367"/>
      <c r="H1033" s="175" t="s">
        <v>34</v>
      </c>
    </row>
    <row r="1034" spans="1:8" s="98" customFormat="1" ht="15" customHeight="1">
      <c r="A1034" s="184"/>
      <c r="B1034" s="678" t="s">
        <v>22</v>
      </c>
      <c r="C1034" s="1368"/>
      <c r="D1034" s="1369"/>
      <c r="E1034" s="678" t="s">
        <v>22</v>
      </c>
      <c r="F1034" s="1368"/>
      <c r="G1034" s="1369"/>
      <c r="H1034" s="977"/>
    </row>
    <row r="1035" spans="1:8" s="96" customFormat="1" ht="17.25" customHeight="1">
      <c r="A1035" s="97"/>
      <c r="B1035" s="1305" t="s">
        <v>403</v>
      </c>
      <c r="C1035" s="1306"/>
      <c r="D1035" s="1307"/>
      <c r="E1035" s="1305" t="s">
        <v>411</v>
      </c>
      <c r="F1035" s="1306"/>
      <c r="G1035" s="1307"/>
      <c r="H1035" s="977"/>
    </row>
    <row r="1036" spans="1:8" s="228" customFormat="1">
      <c r="A1036" s="95"/>
      <c r="B1036" s="225" t="s">
        <v>4</v>
      </c>
      <c r="C1036" s="226">
        <f>C1037+C1038</f>
        <v>12864325</v>
      </c>
      <c r="D1036" s="226">
        <f>D1037+D1038</f>
        <v>-23255</v>
      </c>
      <c r="E1036" s="225" t="s">
        <v>4</v>
      </c>
      <c r="F1036" s="226">
        <f>F1037+F1038</f>
        <v>13325057</v>
      </c>
      <c r="G1036" s="227">
        <f>G1037+G1038</f>
        <v>23255</v>
      </c>
      <c r="H1036" s="1346"/>
    </row>
    <row r="1037" spans="1:8" s="193" customFormat="1">
      <c r="A1037" s="224"/>
      <c r="B1037" s="229" t="s">
        <v>35</v>
      </c>
      <c r="C1037" s="100">
        <v>173796</v>
      </c>
      <c r="D1037" s="100"/>
      <c r="E1037" s="229" t="s">
        <v>35</v>
      </c>
      <c r="F1037" s="100">
        <v>500000</v>
      </c>
      <c r="G1037" s="230"/>
      <c r="H1037" s="234"/>
    </row>
    <row r="1038" spans="1:8" s="193" customFormat="1">
      <c r="A1038" s="95"/>
      <c r="B1038" s="229" t="s">
        <v>10</v>
      </c>
      <c r="C1038" s="100">
        <f>C1039</f>
        <v>12690529</v>
      </c>
      <c r="D1038" s="100">
        <f>D1039</f>
        <v>-23255</v>
      </c>
      <c r="E1038" s="229" t="s">
        <v>10</v>
      </c>
      <c r="F1038" s="100">
        <f>F1039</f>
        <v>12825057</v>
      </c>
      <c r="G1038" s="230">
        <f>G1039</f>
        <v>23255</v>
      </c>
      <c r="H1038" s="220"/>
    </row>
    <row r="1039" spans="1:8" s="193" customFormat="1">
      <c r="A1039" s="95"/>
      <c r="B1039" s="231" t="s">
        <v>11</v>
      </c>
      <c r="C1039" s="100">
        <v>12690529</v>
      </c>
      <c r="D1039" s="100">
        <v>-23255</v>
      </c>
      <c r="E1039" s="231" t="s">
        <v>11</v>
      </c>
      <c r="F1039" s="100">
        <v>12825057</v>
      </c>
      <c r="G1039" s="230">
        <v>23255</v>
      </c>
      <c r="H1039" s="220"/>
    </row>
    <row r="1040" spans="1:8" s="228" customFormat="1">
      <c r="A1040" s="95"/>
      <c r="B1040" s="225" t="s">
        <v>28</v>
      </c>
      <c r="C1040" s="226">
        <f>C1041+C1050</f>
        <v>12864325</v>
      </c>
      <c r="D1040" s="226">
        <f>D1041+D1050</f>
        <v>-23255</v>
      </c>
      <c r="E1040" s="225" t="s">
        <v>28</v>
      </c>
      <c r="F1040" s="226">
        <f>F1041+F1050+F1046</f>
        <v>13325057</v>
      </c>
      <c r="G1040" s="227">
        <f>G1041</f>
        <v>23255</v>
      </c>
      <c r="H1040" s="220"/>
    </row>
    <row r="1041" spans="1:8" s="193" customFormat="1">
      <c r="A1041" s="224"/>
      <c r="B1041" s="229" t="s">
        <v>2</v>
      </c>
      <c r="C1041" s="100">
        <f>C1046+C1048+C1042</f>
        <v>12261212</v>
      </c>
      <c r="D1041" s="100">
        <f>D1046+D1047+D1042</f>
        <v>-23255</v>
      </c>
      <c r="E1041" s="229" t="s">
        <v>2</v>
      </c>
      <c r="F1041" s="100">
        <f>F1042</f>
        <v>12888376</v>
      </c>
      <c r="G1041" s="230">
        <f>G1042+G1050+G1047</f>
        <v>23255</v>
      </c>
      <c r="H1041" s="234"/>
    </row>
    <row r="1042" spans="1:8" s="193" customFormat="1">
      <c r="A1042" s="95"/>
      <c r="B1042" s="231" t="s">
        <v>12</v>
      </c>
      <c r="C1042" s="100">
        <f>C1043+C1045</f>
        <v>12151838</v>
      </c>
      <c r="D1042" s="100">
        <f>D1043+D1045</f>
        <v>-23255</v>
      </c>
      <c r="E1042" s="231" t="s">
        <v>12</v>
      </c>
      <c r="F1042" s="100">
        <f>F1043+F1045</f>
        <v>12888376</v>
      </c>
      <c r="G1042" s="230">
        <f>G1043+G1045</f>
        <v>23255</v>
      </c>
      <c r="H1042" s="220"/>
    </row>
    <row r="1043" spans="1:8" s="193" customFormat="1">
      <c r="A1043" s="95"/>
      <c r="B1043" s="232" t="s">
        <v>38</v>
      </c>
      <c r="C1043" s="100">
        <v>4464726</v>
      </c>
      <c r="D1043" s="100"/>
      <c r="E1043" s="232" t="s">
        <v>38</v>
      </c>
      <c r="F1043" s="100">
        <v>768664</v>
      </c>
      <c r="G1043" s="230"/>
      <c r="H1043" s="220"/>
    </row>
    <row r="1044" spans="1:8" s="193" customFormat="1">
      <c r="A1044" s="95"/>
      <c r="B1044" s="232" t="s">
        <v>36</v>
      </c>
      <c r="C1044" s="100">
        <v>3439152</v>
      </c>
      <c r="D1044" s="100"/>
      <c r="E1044" s="232" t="s">
        <v>36</v>
      </c>
      <c r="F1044" s="100">
        <v>610111</v>
      </c>
      <c r="G1044" s="230"/>
      <c r="H1044" s="220"/>
    </row>
    <row r="1045" spans="1:8" s="193" customFormat="1">
      <c r="A1045" s="95"/>
      <c r="B1045" s="232" t="s">
        <v>15</v>
      </c>
      <c r="C1045" s="100">
        <v>7687112</v>
      </c>
      <c r="D1045" s="100">
        <v>-23255</v>
      </c>
      <c r="E1045" s="232" t="s">
        <v>15</v>
      </c>
      <c r="F1045" s="100">
        <v>12119712</v>
      </c>
      <c r="G1045" s="230">
        <v>23255</v>
      </c>
      <c r="H1045" s="220"/>
    </row>
    <row r="1046" spans="1:8" s="193" customFormat="1">
      <c r="A1046" s="95"/>
      <c r="B1046" s="232" t="s">
        <v>16</v>
      </c>
      <c r="C1046" s="100">
        <f>C1047</f>
        <v>75240</v>
      </c>
      <c r="D1046" s="100"/>
      <c r="E1046" s="229" t="s">
        <v>3</v>
      </c>
      <c r="F1046" s="100">
        <f>F1047</f>
        <v>436681</v>
      </c>
      <c r="G1046" s="230"/>
      <c r="H1046" s="220"/>
    </row>
    <row r="1047" spans="1:8" s="193" customFormat="1">
      <c r="A1047" s="95"/>
      <c r="B1047" s="231" t="s">
        <v>162</v>
      </c>
      <c r="C1047" s="100">
        <v>75240</v>
      </c>
      <c r="D1047" s="100">
        <f>D1049</f>
        <v>0</v>
      </c>
      <c r="E1047" s="231" t="s">
        <v>20</v>
      </c>
      <c r="F1047" s="100">
        <v>436681</v>
      </c>
      <c r="G1047" s="230">
        <f>G1049</f>
        <v>0</v>
      </c>
      <c r="H1047" s="220"/>
    </row>
    <row r="1048" spans="1:8" s="193" customFormat="1" ht="26.4">
      <c r="A1048" s="95"/>
      <c r="B1048" s="231" t="s">
        <v>54</v>
      </c>
      <c r="C1048" s="100">
        <f>C1049</f>
        <v>34134</v>
      </c>
      <c r="D1048" s="100"/>
      <c r="E1048" s="231"/>
      <c r="F1048" s="100"/>
      <c r="G1048" s="230"/>
      <c r="H1048" s="220"/>
    </row>
    <row r="1049" spans="1:8" s="193" customFormat="1">
      <c r="A1049" s="95"/>
      <c r="B1049" s="232" t="s">
        <v>39</v>
      </c>
      <c r="C1049" s="100">
        <v>34134</v>
      </c>
      <c r="D1049" s="100"/>
      <c r="E1049" s="231"/>
      <c r="F1049" s="100"/>
      <c r="G1049" s="230"/>
      <c r="H1049" s="220"/>
    </row>
    <row r="1050" spans="1:8" s="193" customFormat="1">
      <c r="A1050" s="95"/>
      <c r="B1050" s="229" t="s">
        <v>3</v>
      </c>
      <c r="C1050" s="100">
        <f>C1051</f>
        <v>603113</v>
      </c>
      <c r="D1050" s="100">
        <f>D1051</f>
        <v>0</v>
      </c>
      <c r="E1050" s="229"/>
      <c r="F1050" s="100">
        <f>F1051</f>
        <v>0</v>
      </c>
      <c r="G1050" s="230">
        <f>G1051</f>
        <v>0</v>
      </c>
      <c r="H1050" s="220"/>
    </row>
    <row r="1051" spans="1:8" s="193" customFormat="1" ht="13.8" thickBot="1">
      <c r="A1051" s="95"/>
      <c r="B1051" s="231" t="s">
        <v>20</v>
      </c>
      <c r="C1051" s="100">
        <v>603113</v>
      </c>
      <c r="D1051" s="100"/>
      <c r="E1051" s="231"/>
      <c r="F1051" s="100"/>
      <c r="G1051" s="230"/>
      <c r="H1051" s="220"/>
    </row>
    <row r="1052" spans="1:8" s="193" customFormat="1" ht="60" customHeight="1" thickBot="1">
      <c r="A1052" s="95"/>
      <c r="B1052" s="3650" t="s">
        <v>446</v>
      </c>
      <c r="C1052" s="3651"/>
      <c r="D1052" s="3651"/>
      <c r="E1052" s="3651"/>
      <c r="F1052" s="3651"/>
      <c r="G1052" s="3652"/>
      <c r="H1052" s="220"/>
    </row>
    <row r="1053" spans="1:8" s="193" customFormat="1">
      <c r="A1053" s="95"/>
      <c r="H1053" s="220"/>
    </row>
    <row r="1054" spans="1:8" s="193" customFormat="1">
      <c r="B1054" s="206" t="s">
        <v>113</v>
      </c>
      <c r="H1054" s="220"/>
    </row>
    <row r="1055" spans="1:8" s="193" customFormat="1" ht="13.8" thickBot="1">
      <c r="B1055" s="206"/>
      <c r="H1055" s="220"/>
    </row>
    <row r="1056" spans="1:8" s="184" customFormat="1" ht="13.8">
      <c r="A1056" s="2892">
        <f>A1033+1</f>
        <v>51</v>
      </c>
      <c r="B1056" s="1311" t="s">
        <v>33</v>
      </c>
      <c r="C1056" s="1338"/>
      <c r="D1056" s="1339"/>
      <c r="E1056" s="1311" t="s">
        <v>33</v>
      </c>
      <c r="F1056" s="1338"/>
      <c r="G1056" s="1339"/>
      <c r="H1056" s="175" t="s">
        <v>34</v>
      </c>
    </row>
    <row r="1057" spans="1:8" s="98" customFormat="1" ht="15" customHeight="1">
      <c r="A1057" s="184"/>
      <c r="B1057" s="181" t="s">
        <v>22</v>
      </c>
      <c r="C1057" s="222"/>
      <c r="D1057" s="223"/>
      <c r="E1057" s="181" t="s">
        <v>22</v>
      </c>
      <c r="F1057" s="222"/>
      <c r="G1057" s="223"/>
      <c r="H1057" s="977"/>
    </row>
    <row r="1058" spans="1:8" s="96" customFormat="1" ht="27.75" customHeight="1">
      <c r="A1058" s="97"/>
      <c r="B1058" s="1305" t="s">
        <v>97</v>
      </c>
      <c r="C1058" s="1306"/>
      <c r="D1058" s="1307"/>
      <c r="E1058" s="1305" t="s">
        <v>397</v>
      </c>
      <c r="F1058" s="1306"/>
      <c r="G1058" s="1307"/>
      <c r="H1058" s="977"/>
    </row>
    <row r="1059" spans="1:8" s="228" customFormat="1">
      <c r="A1059" s="95"/>
      <c r="B1059" s="225" t="s">
        <v>4</v>
      </c>
      <c r="C1059" s="226">
        <f>C1060+C1061</f>
        <v>27493724</v>
      </c>
      <c r="D1059" s="226">
        <v>-244635</v>
      </c>
      <c r="E1059" s="225" t="s">
        <v>4</v>
      </c>
      <c r="F1059" s="226">
        <f>F1060+F1061</f>
        <v>4728826</v>
      </c>
      <c r="G1059" s="227">
        <v>244635</v>
      </c>
      <c r="H1059" s="1346"/>
    </row>
    <row r="1060" spans="1:8" s="193" customFormat="1">
      <c r="A1060" s="224"/>
      <c r="B1060" s="229" t="s">
        <v>35</v>
      </c>
      <c r="C1060" s="100">
        <v>2147829</v>
      </c>
      <c r="D1060" s="100"/>
      <c r="E1060" s="229" t="s">
        <v>35</v>
      </c>
      <c r="F1060" s="100">
        <v>90000</v>
      </c>
      <c r="G1060" s="230"/>
      <c r="H1060" s="234"/>
    </row>
    <row r="1061" spans="1:8" s="193" customFormat="1">
      <c r="A1061" s="95"/>
      <c r="B1061" s="229" t="s">
        <v>10</v>
      </c>
      <c r="C1061" s="100">
        <f>C1062</f>
        <v>25345895</v>
      </c>
      <c r="D1061" s="100">
        <v>-244635</v>
      </c>
      <c r="E1061" s="229" t="s">
        <v>10</v>
      </c>
      <c r="F1061" s="100">
        <f>F1062</f>
        <v>4638826</v>
      </c>
      <c r="G1061" s="230">
        <v>244635</v>
      </c>
      <c r="H1061" s="220"/>
    </row>
    <row r="1062" spans="1:8" s="193" customFormat="1">
      <c r="A1062" s="95"/>
      <c r="B1062" s="231" t="s">
        <v>11</v>
      </c>
      <c r="C1062" s="100">
        <v>25345895</v>
      </c>
      <c r="D1062" s="100">
        <v>-244635</v>
      </c>
      <c r="E1062" s="231" t="s">
        <v>11</v>
      </c>
      <c r="F1062" s="100">
        <v>4638826</v>
      </c>
      <c r="G1062" s="230">
        <v>244635</v>
      </c>
      <c r="H1062" s="220"/>
    </row>
    <row r="1063" spans="1:8" s="228" customFormat="1">
      <c r="A1063" s="95"/>
      <c r="B1063" s="225" t="s">
        <v>28</v>
      </c>
      <c r="C1063" s="226">
        <f>C1064+C1072</f>
        <v>27493724</v>
      </c>
      <c r="D1063" s="226">
        <v>-244635</v>
      </c>
      <c r="E1063" s="225" t="s">
        <v>28</v>
      </c>
      <c r="F1063" s="226">
        <f>F1065+F1069</f>
        <v>4728826</v>
      </c>
      <c r="G1063" s="227">
        <v>244635</v>
      </c>
      <c r="H1063" s="220"/>
    </row>
    <row r="1064" spans="1:8" s="193" customFormat="1">
      <c r="A1064" s="224"/>
      <c r="B1064" s="229" t="s">
        <v>2</v>
      </c>
      <c r="C1064" s="100">
        <f>C1065+C1069</f>
        <v>26812762</v>
      </c>
      <c r="D1064" s="100">
        <v>-244635</v>
      </c>
      <c r="E1064" s="229" t="s">
        <v>2</v>
      </c>
      <c r="F1064" s="100">
        <f>F1065</f>
        <v>3833286</v>
      </c>
      <c r="G1064" s="230">
        <v>244635</v>
      </c>
      <c r="H1064" s="234"/>
    </row>
    <row r="1065" spans="1:8" s="193" customFormat="1">
      <c r="A1065" s="95"/>
      <c r="B1065" s="231" t="s">
        <v>12</v>
      </c>
      <c r="C1065" s="100">
        <f>C1066+C1068</f>
        <v>26777762</v>
      </c>
      <c r="D1065" s="100">
        <v>-244635</v>
      </c>
      <c r="E1065" s="231" t="s">
        <v>12</v>
      </c>
      <c r="F1065" s="100">
        <f>F1066+F1068</f>
        <v>3833286</v>
      </c>
      <c r="G1065" s="230">
        <v>244635</v>
      </c>
      <c r="H1065" s="220"/>
    </row>
    <row r="1066" spans="1:8" s="193" customFormat="1">
      <c r="A1066" s="95"/>
      <c r="B1066" s="232" t="s">
        <v>38</v>
      </c>
      <c r="C1066" s="100">
        <v>20123582</v>
      </c>
      <c r="D1066" s="100">
        <v>-175615</v>
      </c>
      <c r="E1066" s="232" t="s">
        <v>38</v>
      </c>
      <c r="F1066" s="100">
        <v>1991651</v>
      </c>
      <c r="G1066" s="230">
        <v>175615</v>
      </c>
      <c r="H1066" s="220"/>
    </row>
    <row r="1067" spans="1:8" s="193" customFormat="1">
      <c r="A1067" s="95"/>
      <c r="B1067" s="232" t="s">
        <v>36</v>
      </c>
      <c r="C1067" s="100">
        <v>15841324</v>
      </c>
      <c r="D1067" s="100">
        <v>-141525</v>
      </c>
      <c r="E1067" s="232" t="s">
        <v>36</v>
      </c>
      <c r="F1067" s="100">
        <v>1577634</v>
      </c>
      <c r="G1067" s="230">
        <v>141525</v>
      </c>
      <c r="H1067" s="220"/>
    </row>
    <row r="1068" spans="1:8" s="193" customFormat="1">
      <c r="A1068" s="95"/>
      <c r="B1068" s="232" t="s">
        <v>15</v>
      </c>
      <c r="C1068" s="100">
        <v>6654180</v>
      </c>
      <c r="D1068" s="100">
        <v>-69020</v>
      </c>
      <c r="E1068" s="232" t="s">
        <v>15</v>
      </c>
      <c r="F1068" s="100">
        <v>1841635</v>
      </c>
      <c r="G1068" s="230">
        <v>69020</v>
      </c>
      <c r="H1068" s="220"/>
    </row>
    <row r="1069" spans="1:8" s="193" customFormat="1">
      <c r="A1069" s="95"/>
      <c r="B1069" s="231" t="s">
        <v>19</v>
      </c>
      <c r="C1069" s="100">
        <f>C1070</f>
        <v>35000</v>
      </c>
      <c r="D1069" s="100"/>
      <c r="E1069" s="229" t="s">
        <v>3</v>
      </c>
      <c r="F1069" s="100">
        <f>F1070</f>
        <v>895540</v>
      </c>
      <c r="G1069" s="230"/>
      <c r="H1069" s="220"/>
    </row>
    <row r="1070" spans="1:8" s="193" customFormat="1" ht="26.4">
      <c r="A1070" s="95"/>
      <c r="B1070" s="232" t="s">
        <v>56</v>
      </c>
      <c r="C1070" s="100">
        <f>C1071</f>
        <v>35000</v>
      </c>
      <c r="D1070" s="100">
        <f>D1071</f>
        <v>0</v>
      </c>
      <c r="E1070" s="231" t="s">
        <v>20</v>
      </c>
      <c r="F1070" s="100">
        <v>895540</v>
      </c>
      <c r="G1070" s="230">
        <v>0</v>
      </c>
      <c r="H1070" s="220"/>
    </row>
    <row r="1071" spans="1:8" s="193" customFormat="1" ht="30.75" customHeight="1">
      <c r="A1071" s="95"/>
      <c r="B1071" s="231" t="s">
        <v>58</v>
      </c>
      <c r="C1071" s="100">
        <v>35000</v>
      </c>
      <c r="D1071" s="100"/>
      <c r="E1071" s="232"/>
      <c r="F1071" s="100"/>
      <c r="G1071" s="230"/>
      <c r="H1071" s="220"/>
    </row>
    <row r="1072" spans="1:8" s="193" customFormat="1">
      <c r="A1072" s="95"/>
      <c r="B1072" s="229" t="s">
        <v>3</v>
      </c>
      <c r="C1072" s="100">
        <f>C1073</f>
        <v>680962</v>
      </c>
      <c r="D1072" s="100">
        <f>D1073</f>
        <v>0</v>
      </c>
      <c r="E1072" s="229"/>
      <c r="F1072" s="100"/>
      <c r="G1072" s="230">
        <f>G1073</f>
        <v>0</v>
      </c>
      <c r="H1072" s="220"/>
    </row>
    <row r="1073" spans="1:8" s="193" customFormat="1" ht="13.8" thickBot="1">
      <c r="A1073" s="95"/>
      <c r="B1073" s="231" t="s">
        <v>20</v>
      </c>
      <c r="C1073" s="100">
        <v>680962</v>
      </c>
      <c r="D1073" s="100"/>
      <c r="E1073" s="231"/>
      <c r="F1073" s="100"/>
      <c r="G1073" s="230"/>
      <c r="H1073" s="220"/>
    </row>
    <row r="1074" spans="1:8" s="193" customFormat="1" ht="81.75" customHeight="1" thickBot="1">
      <c r="A1074" s="95"/>
      <c r="B1074" s="3650" t="s">
        <v>447</v>
      </c>
      <c r="C1074" s="3651"/>
      <c r="D1074" s="3651"/>
      <c r="E1074" s="3651"/>
      <c r="F1074" s="3651"/>
      <c r="G1074" s="3652"/>
      <c r="H1074" s="220"/>
    </row>
    <row r="1075" spans="1:8" s="81" customFormat="1">
      <c r="A1075" s="95"/>
      <c r="B1075" s="1258"/>
      <c r="C1075" s="1258"/>
      <c r="D1075" s="1258"/>
      <c r="E1075" s="1268"/>
      <c r="F1075" s="1268"/>
      <c r="G1075" s="1268"/>
      <c r="H1075" s="220"/>
    </row>
    <row r="1076" spans="1:8" s="81" customFormat="1">
      <c r="A1076" s="79"/>
      <c r="B1076" s="206" t="s">
        <v>113</v>
      </c>
      <c r="C1076"/>
      <c r="D1076"/>
      <c r="E1076"/>
      <c r="F1076"/>
      <c r="G1076"/>
      <c r="H1076" s="175"/>
    </row>
    <row r="1077" spans="1:8" s="81" customFormat="1" ht="13.8" thickBot="1">
      <c r="A1077" s="79"/>
      <c r="B1077" s="206"/>
      <c r="C1077"/>
      <c r="D1077"/>
      <c r="E1077"/>
      <c r="F1077"/>
      <c r="G1077"/>
      <c r="H1077" s="175"/>
    </row>
    <row r="1078" spans="1:8" s="81" customFormat="1" ht="13.8">
      <c r="A1078" s="2893">
        <f>A1056+1</f>
        <v>52</v>
      </c>
      <c r="B1078" s="1228" t="s">
        <v>53</v>
      </c>
      <c r="C1078" s="110"/>
      <c r="D1078" s="111"/>
      <c r="E1078" s="108"/>
      <c r="F1078" s="108"/>
      <c r="G1078" s="109"/>
      <c r="H1078" s="562" t="s">
        <v>232</v>
      </c>
    </row>
    <row r="1079" spans="1:8" s="81" customFormat="1">
      <c r="A1079" s="79"/>
      <c r="B1079" s="1254" t="s">
        <v>59</v>
      </c>
      <c r="C1079" s="105"/>
      <c r="D1079" s="104"/>
      <c r="E1079" s="108"/>
      <c r="F1079" s="108"/>
      <c r="G1079" s="109"/>
      <c r="H1079" s="175"/>
    </row>
    <row r="1080" spans="1:8" s="81" customFormat="1">
      <c r="A1080" s="79"/>
      <c r="B1080" s="1251" t="s">
        <v>103</v>
      </c>
      <c r="C1080" s="105"/>
      <c r="D1080" s="104"/>
      <c r="E1080" s="108"/>
      <c r="F1080" s="108"/>
      <c r="G1080" s="109"/>
      <c r="H1080" s="175"/>
    </row>
    <row r="1081" spans="1:8" s="81" customFormat="1" ht="27" customHeight="1">
      <c r="A1081" s="79"/>
      <c r="B1081" s="1280" t="s">
        <v>397</v>
      </c>
      <c r="C1081" s="105"/>
      <c r="D1081" s="104"/>
      <c r="E1081" s="108"/>
      <c r="F1081" s="108"/>
      <c r="G1081" s="109"/>
      <c r="H1081" s="175"/>
    </row>
    <row r="1082" spans="1:8" s="81" customFormat="1" ht="26.4">
      <c r="A1082" s="79"/>
      <c r="B1082" s="1251" t="s">
        <v>448</v>
      </c>
      <c r="C1082" s="103">
        <f>C1083</f>
        <v>0</v>
      </c>
      <c r="D1082" s="1237"/>
      <c r="E1082" s="108"/>
      <c r="F1082" s="108"/>
      <c r="G1082" s="109"/>
      <c r="H1082" s="175"/>
    </row>
    <row r="1083" spans="1:8" s="81" customFormat="1">
      <c r="A1083" s="79"/>
      <c r="B1083" s="1245" t="s">
        <v>125</v>
      </c>
      <c r="C1083" s="101">
        <f>C1084</f>
        <v>0</v>
      </c>
      <c r="D1083" s="1242"/>
      <c r="E1083" s="108"/>
      <c r="F1083" s="108"/>
      <c r="G1083" s="109"/>
      <c r="H1083" s="175"/>
    </row>
    <row r="1084" spans="1:8" s="81" customFormat="1">
      <c r="A1084" s="79"/>
      <c r="B1084" s="1245" t="s">
        <v>4</v>
      </c>
      <c r="C1084" s="101">
        <f>C1085</f>
        <v>0</v>
      </c>
      <c r="D1084" s="1243">
        <f>D1085</f>
        <v>528398</v>
      </c>
      <c r="E1084" s="108"/>
      <c r="F1084" s="108"/>
      <c r="G1084" s="109"/>
      <c r="H1084" s="175"/>
    </row>
    <row r="1085" spans="1:8" s="81" customFormat="1">
      <c r="A1085" s="79"/>
      <c r="B1085" s="1252" t="s">
        <v>10</v>
      </c>
      <c r="C1085" s="103">
        <f>C1086</f>
        <v>0</v>
      </c>
      <c r="D1085" s="1242">
        <f>D1086</f>
        <v>528398</v>
      </c>
      <c r="E1085" s="108"/>
      <c r="F1085" s="108"/>
      <c r="G1085" s="109"/>
      <c r="H1085" s="175"/>
    </row>
    <row r="1086" spans="1:8" s="81" customFormat="1">
      <c r="A1086" s="79"/>
      <c r="B1086" s="1238" t="s">
        <v>11</v>
      </c>
      <c r="C1086" s="1240"/>
      <c r="D1086" s="104">
        <v>528398</v>
      </c>
      <c r="E1086" s="108"/>
      <c r="F1086" s="108"/>
      <c r="G1086" s="109"/>
      <c r="H1086" s="175"/>
    </row>
    <row r="1087" spans="1:8" s="81" customFormat="1">
      <c r="A1087" s="79"/>
      <c r="B1087" s="1245" t="s">
        <v>1</v>
      </c>
      <c r="C1087" s="105">
        <f t="shared" ref="C1087:D1089" si="32">C1088</f>
        <v>0</v>
      </c>
      <c r="D1087" s="1237">
        <f t="shared" si="32"/>
        <v>528398</v>
      </c>
      <c r="E1087" s="108"/>
      <c r="F1087" s="108"/>
      <c r="G1087" s="109"/>
      <c r="H1087" s="175"/>
    </row>
    <row r="1088" spans="1:8" s="81" customFormat="1">
      <c r="A1088" s="79"/>
      <c r="B1088" s="229" t="s">
        <v>2</v>
      </c>
      <c r="C1088" s="105">
        <f t="shared" si="32"/>
        <v>0</v>
      </c>
      <c r="D1088" s="104">
        <f t="shared" si="32"/>
        <v>528398</v>
      </c>
      <c r="E1088" s="108"/>
      <c r="F1088" s="108"/>
      <c r="G1088" s="109"/>
      <c r="H1088" s="175"/>
    </row>
    <row r="1089" spans="1:8" s="81" customFormat="1">
      <c r="A1089" s="79"/>
      <c r="B1089" s="231" t="s">
        <v>12</v>
      </c>
      <c r="C1089" s="105">
        <f t="shared" si="32"/>
        <v>0</v>
      </c>
      <c r="D1089" s="104">
        <f t="shared" si="32"/>
        <v>528398</v>
      </c>
      <c r="E1089" s="108"/>
      <c r="F1089" s="108"/>
      <c r="G1089" s="109"/>
      <c r="H1089" s="175"/>
    </row>
    <row r="1090" spans="1:8" s="81" customFormat="1" ht="13.8" thickBot="1">
      <c r="A1090" s="79"/>
      <c r="B1090" s="232" t="s">
        <v>15</v>
      </c>
      <c r="C1090" s="105"/>
      <c r="D1090" s="104">
        <v>528398</v>
      </c>
      <c r="E1090" s="108"/>
      <c r="F1090" s="108"/>
      <c r="G1090" s="109"/>
      <c r="H1090" s="175"/>
    </row>
    <row r="1091" spans="1:8" s="81" customFormat="1" ht="211.5" customHeight="1" thickBot="1">
      <c r="A1091" s="79"/>
      <c r="B1091" s="3643" t="s">
        <v>449</v>
      </c>
      <c r="C1091" s="3644"/>
      <c r="D1091" s="3645"/>
      <c r="E1091" s="1268"/>
      <c r="F1091" s="1268"/>
      <c r="G1091" s="1268"/>
      <c r="H1091" s="175"/>
    </row>
    <row r="1092" spans="1:8" s="81" customFormat="1">
      <c r="A1092" s="79"/>
      <c r="B1092" s="1258"/>
      <c r="C1092" s="1258"/>
      <c r="D1092" s="1258"/>
      <c r="E1092" s="1268"/>
      <c r="F1092" s="1268"/>
      <c r="G1092" s="1268"/>
      <c r="H1092" s="175"/>
    </row>
    <row r="1093" spans="1:8" s="81" customFormat="1">
      <c r="A1093" s="79"/>
      <c r="B1093" s="206" t="s">
        <v>115</v>
      </c>
      <c r="C1093" s="1258"/>
      <c r="D1093" s="1258"/>
      <c r="E1093" s="1268"/>
      <c r="F1093" s="1268"/>
      <c r="G1093" s="1268"/>
      <c r="H1093" s="175"/>
    </row>
    <row r="1094" spans="1:8" s="81" customFormat="1" ht="13.8" thickBot="1">
      <c r="A1094" s="79"/>
      <c r="B1094" s="206"/>
      <c r="C1094" s="1258"/>
      <c r="D1094" s="1258"/>
      <c r="E1094" s="1268"/>
      <c r="F1094" s="1268"/>
      <c r="G1094" s="1268"/>
      <c r="H1094" s="175"/>
    </row>
    <row r="1095" spans="1:8" s="81" customFormat="1" ht="13.8">
      <c r="A1095" s="79">
        <f>A1078</f>
        <v>52</v>
      </c>
      <c r="B1095" s="436" t="s">
        <v>450</v>
      </c>
      <c r="C1095" s="341"/>
      <c r="D1095" s="342"/>
      <c r="E1095" s="436" t="s">
        <v>53</v>
      </c>
      <c r="F1095" s="364"/>
      <c r="G1095" s="365"/>
      <c r="H1095" s="562" t="s">
        <v>232</v>
      </c>
    </row>
    <row r="1096" spans="1:8" s="81" customFormat="1">
      <c r="A1096" s="79"/>
      <c r="B1096" s="280" t="s">
        <v>167</v>
      </c>
      <c r="C1096" s="343"/>
      <c r="D1096" s="344"/>
      <c r="E1096" s="280" t="s">
        <v>116</v>
      </c>
      <c r="F1096" s="443"/>
      <c r="G1096" s="412"/>
      <c r="H1096" s="175"/>
    </row>
    <row r="1097" spans="1:8" s="81" customFormat="1">
      <c r="A1097" s="79"/>
      <c r="B1097" s="561" t="s">
        <v>125</v>
      </c>
      <c r="C1097" s="422"/>
      <c r="D1097" s="557"/>
      <c r="E1097" s="345" t="s">
        <v>117</v>
      </c>
      <c r="F1097" s="444"/>
      <c r="G1097" s="445"/>
      <c r="H1097" s="175"/>
    </row>
    <row r="1098" spans="1:8" s="81" customFormat="1">
      <c r="A1098" s="79"/>
      <c r="B1098" s="556" t="s">
        <v>225</v>
      </c>
      <c r="C1098" s="897">
        <v>1183186580</v>
      </c>
      <c r="D1098" s="1283">
        <v>528398</v>
      </c>
      <c r="E1098" s="281" t="s">
        <v>125</v>
      </c>
      <c r="F1098" s="446"/>
      <c r="G1098" s="447"/>
      <c r="H1098" s="175"/>
    </row>
    <row r="1099" spans="1:8" s="81" customFormat="1">
      <c r="A1099" s="79"/>
      <c r="B1099" s="556"/>
      <c r="C1099" s="422"/>
      <c r="D1099" s="557"/>
      <c r="E1099" s="1284" t="s">
        <v>4</v>
      </c>
      <c r="F1099" s="348">
        <f>F1100+F1101</f>
        <v>164421262</v>
      </c>
      <c r="G1099" s="349">
        <f>G1100+G1101</f>
        <v>528398</v>
      </c>
      <c r="H1099" s="175"/>
    </row>
    <row r="1100" spans="1:8" s="81" customFormat="1" ht="26.4">
      <c r="A1100" s="79"/>
      <c r="B1100" s="213"/>
      <c r="C1100" s="370"/>
      <c r="D1100" s="259"/>
      <c r="E1100" s="1286" t="s">
        <v>37</v>
      </c>
      <c r="F1100" s="350">
        <v>6890974</v>
      </c>
      <c r="G1100" s="351"/>
      <c r="H1100" s="175"/>
    </row>
    <row r="1101" spans="1:8" s="81" customFormat="1">
      <c r="A1101" s="79"/>
      <c r="B1101" s="213"/>
      <c r="C1101" s="370"/>
      <c r="D1101" s="283"/>
      <c r="E1101" s="1286" t="s">
        <v>10</v>
      </c>
      <c r="F1101" s="350">
        <f>F1102</f>
        <v>157530288</v>
      </c>
      <c r="G1101" s="351">
        <f>G1102</f>
        <v>528398</v>
      </c>
      <c r="H1101" s="175"/>
    </row>
    <row r="1102" spans="1:8" s="81" customFormat="1">
      <c r="A1102" s="79"/>
      <c r="B1102" s="214"/>
      <c r="C1102" s="370"/>
      <c r="D1102" s="378"/>
      <c r="E1102" s="1286" t="s">
        <v>11</v>
      </c>
      <c r="F1102" s="350">
        <v>157530288</v>
      </c>
      <c r="G1102" s="351">
        <v>528398</v>
      </c>
      <c r="H1102" s="175"/>
    </row>
    <row r="1103" spans="1:8" s="81" customFormat="1">
      <c r="A1103" s="79"/>
      <c r="B1103" s="239"/>
      <c r="C1103" s="369"/>
      <c r="D1103" s="378"/>
      <c r="E1103" s="1284" t="s">
        <v>28</v>
      </c>
      <c r="F1103" s="348">
        <f>F1104+F1117</f>
        <v>164421262</v>
      </c>
      <c r="G1103" s="349">
        <f>G1104+G1117</f>
        <v>528398</v>
      </c>
      <c r="H1103" s="175"/>
    </row>
    <row r="1104" spans="1:8" s="81" customFormat="1">
      <c r="A1104" s="79"/>
      <c r="B1104" s="213"/>
      <c r="C1104" s="370"/>
      <c r="D1104" s="283"/>
      <c r="E1104" s="1286" t="s">
        <v>2</v>
      </c>
      <c r="F1104" s="350">
        <f>F1105+F1109+F1110+F1112+F1114</f>
        <v>161318489</v>
      </c>
      <c r="G1104" s="351">
        <f>G1105+G1109+G1110+G1112+G1114</f>
        <v>528398</v>
      </c>
      <c r="H1104" s="175"/>
    </row>
    <row r="1105" spans="1:8" s="81" customFormat="1">
      <c r="A1105" s="79"/>
      <c r="B1105" s="214"/>
      <c r="C1105" s="370"/>
      <c r="D1105" s="283"/>
      <c r="E1105" s="1286" t="s">
        <v>12</v>
      </c>
      <c r="F1105" s="350">
        <f>F1106+F1108</f>
        <v>160990272</v>
      </c>
      <c r="G1105" s="351">
        <f>G1106+G1108</f>
        <v>528398</v>
      </c>
      <c r="H1105" s="175"/>
    </row>
    <row r="1106" spans="1:8" s="81" customFormat="1">
      <c r="A1106" s="79"/>
      <c r="B1106" s="215"/>
      <c r="C1106" s="370"/>
      <c r="D1106" s="283"/>
      <c r="E1106" s="1286" t="s">
        <v>38</v>
      </c>
      <c r="F1106" s="350">
        <v>109830486</v>
      </c>
      <c r="G1106" s="351"/>
      <c r="H1106" s="175"/>
    </row>
    <row r="1107" spans="1:8" s="81" customFormat="1">
      <c r="A1107" s="79"/>
      <c r="B1107" s="216"/>
      <c r="C1107" s="370"/>
      <c r="D1107" s="283"/>
      <c r="E1107" s="1286" t="s">
        <v>36</v>
      </c>
      <c r="F1107" s="350">
        <v>85741217</v>
      </c>
      <c r="G1107" s="351"/>
      <c r="H1107" s="175"/>
    </row>
    <row r="1108" spans="1:8" s="81" customFormat="1">
      <c r="A1108" s="79"/>
      <c r="B1108" s="215"/>
      <c r="C1108" s="370"/>
      <c r="D1108" s="283"/>
      <c r="E1108" s="1286" t="s">
        <v>15</v>
      </c>
      <c r="F1108" s="350">
        <v>51159786</v>
      </c>
      <c r="G1108" s="351">
        <v>528398</v>
      </c>
      <c r="H1108" s="175"/>
    </row>
    <row r="1109" spans="1:8" s="81" customFormat="1">
      <c r="A1109" s="79"/>
      <c r="B1109" s="213"/>
      <c r="C1109" s="370"/>
      <c r="D1109" s="283"/>
      <c r="E1109" s="1286" t="s">
        <v>330</v>
      </c>
      <c r="F1109" s="350">
        <v>4309</v>
      </c>
      <c r="G1109" s="351"/>
      <c r="H1109" s="175"/>
    </row>
    <row r="1110" spans="1:8" s="81" customFormat="1">
      <c r="A1110" s="79"/>
      <c r="B1110" s="214"/>
      <c r="C1110" s="370"/>
      <c r="D1110" s="283"/>
      <c r="E1110" s="1286" t="s">
        <v>16</v>
      </c>
      <c r="F1110" s="350">
        <f>F1111</f>
        <v>75240</v>
      </c>
      <c r="G1110" s="351">
        <f>G1111</f>
        <v>0</v>
      </c>
      <c r="H1110" s="175"/>
    </row>
    <row r="1111" spans="1:8" s="81" customFormat="1">
      <c r="A1111" s="79"/>
      <c r="B1111" s="214"/>
      <c r="C1111" s="370"/>
      <c r="D1111" s="283"/>
      <c r="E1111" s="1286" t="s">
        <v>162</v>
      </c>
      <c r="F1111" s="350">
        <v>75240</v>
      </c>
      <c r="G1111" s="351"/>
      <c r="H1111" s="175"/>
    </row>
    <row r="1112" spans="1:8" s="81" customFormat="1" ht="26.4">
      <c r="A1112" s="79"/>
      <c r="B1112" s="215"/>
      <c r="C1112" s="370"/>
      <c r="D1112" s="283"/>
      <c r="E1112" s="1286" t="s">
        <v>54</v>
      </c>
      <c r="F1112" s="350">
        <f>F1113</f>
        <v>56386</v>
      </c>
      <c r="G1112" s="351">
        <f>G1113</f>
        <v>0</v>
      </c>
      <c r="H1112" s="175"/>
    </row>
    <row r="1113" spans="1:8" s="81" customFormat="1">
      <c r="A1113" s="79"/>
      <c r="B1113" s="214"/>
      <c r="C1113" s="370"/>
      <c r="D1113" s="283"/>
      <c r="E1113" s="1286" t="s">
        <v>39</v>
      </c>
      <c r="F1113" s="350">
        <v>56386</v>
      </c>
      <c r="G1113" s="351"/>
      <c r="H1113" s="175"/>
    </row>
    <row r="1114" spans="1:8" s="81" customFormat="1">
      <c r="A1114" s="79"/>
      <c r="B1114" s="215"/>
      <c r="C1114" s="370"/>
      <c r="D1114" s="283"/>
      <c r="E1114" s="1286" t="s">
        <v>19</v>
      </c>
      <c r="F1114" s="350">
        <f>F1115</f>
        <v>192282</v>
      </c>
      <c r="G1114" s="351">
        <f>G1115</f>
        <v>0</v>
      </c>
      <c r="H1114" s="175"/>
    </row>
    <row r="1115" spans="1:8" s="81" customFormat="1" ht="26.4">
      <c r="A1115" s="79"/>
      <c r="B1115" s="214"/>
      <c r="C1115" s="370"/>
      <c r="D1115" s="283"/>
      <c r="E1115" s="1286" t="s">
        <v>56</v>
      </c>
      <c r="F1115" s="350">
        <f>F1116</f>
        <v>192282</v>
      </c>
      <c r="G1115" s="351">
        <f>G1116</f>
        <v>0</v>
      </c>
      <c r="H1115" s="175"/>
    </row>
    <row r="1116" spans="1:8" s="81" customFormat="1" ht="24.75" customHeight="1">
      <c r="A1116" s="79"/>
      <c r="B1116" s="215"/>
      <c r="C1116" s="370"/>
      <c r="D1116" s="283"/>
      <c r="E1116" s="1286" t="s">
        <v>58</v>
      </c>
      <c r="F1116" s="350">
        <v>192282</v>
      </c>
      <c r="G1116" s="351"/>
      <c r="H1116" s="175"/>
    </row>
    <row r="1117" spans="1:8" s="81" customFormat="1">
      <c r="A1117" s="79"/>
      <c r="B1117" s="214"/>
      <c r="C1117" s="370"/>
      <c r="D1117" s="283"/>
      <c r="E1117" s="1286" t="s">
        <v>3</v>
      </c>
      <c r="F1117" s="350">
        <f>F1118</f>
        <v>3102773</v>
      </c>
      <c r="G1117" s="351">
        <f>G1118</f>
        <v>0</v>
      </c>
      <c r="H1117" s="175"/>
    </row>
    <row r="1118" spans="1:8" s="81" customFormat="1" ht="13.8" thickBot="1">
      <c r="A1118" s="79"/>
      <c r="B1118" s="215"/>
      <c r="C1118" s="370"/>
      <c r="D1118" s="283"/>
      <c r="E1118" s="1286" t="s">
        <v>20</v>
      </c>
      <c r="F1118" s="350">
        <v>3102773</v>
      </c>
      <c r="G1118" s="351"/>
      <c r="H1118" s="175"/>
    </row>
    <row r="1119" spans="1:8" s="81" customFormat="1" ht="119.25" customHeight="1" thickBot="1">
      <c r="A1119" s="79"/>
      <c r="B1119" s="3643" t="s">
        <v>451</v>
      </c>
      <c r="C1119" s="3644"/>
      <c r="D1119" s="3644"/>
      <c r="E1119" s="3644"/>
      <c r="F1119" s="3644"/>
      <c r="G1119" s="3645"/>
      <c r="H1119" s="175"/>
    </row>
    <row r="1120" spans="1:8" s="81" customFormat="1">
      <c r="A1120" s="79"/>
      <c r="B1120" s="1258"/>
      <c r="C1120" s="1258"/>
      <c r="D1120" s="1258"/>
      <c r="E1120" s="1258"/>
      <c r="F1120" s="1258"/>
      <c r="G1120" s="1258"/>
      <c r="H1120" s="175"/>
    </row>
    <row r="1121" spans="1:8" s="81" customFormat="1">
      <c r="A1121" s="79"/>
      <c r="B1121" s="206" t="s">
        <v>115</v>
      </c>
      <c r="C1121" s="1258"/>
      <c r="D1121" s="1258"/>
      <c r="E1121" s="1258"/>
      <c r="F1121" s="1258"/>
      <c r="G1121" s="1258"/>
      <c r="H1121" s="175"/>
    </row>
    <row r="1122" spans="1:8" s="81" customFormat="1" ht="13.8" thickBot="1">
      <c r="A1122" s="79"/>
      <c r="B1122" s="206"/>
      <c r="C1122" s="1258"/>
      <c r="D1122" s="1258"/>
      <c r="E1122" s="1258"/>
      <c r="F1122" s="1258"/>
      <c r="G1122" s="1258"/>
      <c r="H1122" s="175"/>
    </row>
    <row r="1123" spans="1:8" s="81" customFormat="1" ht="13.8">
      <c r="A1123" s="79">
        <f>A1078+1</f>
        <v>53</v>
      </c>
      <c r="B1123" s="436" t="s">
        <v>53</v>
      </c>
      <c r="C1123" s="364"/>
      <c r="D1123" s="365"/>
      <c r="E1123" s="1258"/>
      <c r="F1123" s="1258"/>
      <c r="G1123" s="1258"/>
      <c r="H1123" s="175" t="s">
        <v>34</v>
      </c>
    </row>
    <row r="1124" spans="1:8" s="81" customFormat="1">
      <c r="A1124" s="79"/>
      <c r="B1124" s="280" t="s">
        <v>116</v>
      </c>
      <c r="C1124" s="443"/>
      <c r="D1124" s="412"/>
      <c r="E1124" s="1258"/>
      <c r="F1124" s="1258"/>
      <c r="G1124" s="1258"/>
      <c r="H1124" s="175"/>
    </row>
    <row r="1125" spans="1:8" s="81" customFormat="1">
      <c r="A1125" s="79"/>
      <c r="B1125" s="345" t="s">
        <v>117</v>
      </c>
      <c r="C1125" s="444"/>
      <c r="D1125" s="445"/>
      <c r="E1125" s="1258"/>
      <c r="F1125" s="1258"/>
      <c r="G1125" s="1258"/>
      <c r="H1125" s="175"/>
    </row>
    <row r="1126" spans="1:8" s="81" customFormat="1">
      <c r="A1126" s="79"/>
      <c r="B1126" s="281" t="s">
        <v>125</v>
      </c>
      <c r="C1126" s="446"/>
      <c r="D1126" s="447"/>
      <c r="E1126" s="1258"/>
      <c r="F1126" s="1258"/>
      <c r="G1126" s="1258"/>
      <c r="H1126" s="175"/>
    </row>
    <row r="1127" spans="1:8" s="81" customFormat="1">
      <c r="A1127" s="79"/>
      <c r="B1127" s="527" t="s">
        <v>4</v>
      </c>
      <c r="C1127" s="348">
        <v>164421262</v>
      </c>
      <c r="D1127" s="349">
        <f>D1128+D1129</f>
        <v>0</v>
      </c>
      <c r="E1127" s="1258"/>
      <c r="F1127" s="1258"/>
      <c r="G1127" s="1258"/>
      <c r="H1127" s="175"/>
    </row>
    <row r="1128" spans="1:8" s="81" customFormat="1" ht="26.4">
      <c r="A1128" s="79"/>
      <c r="B1128" s="1260" t="s">
        <v>37</v>
      </c>
      <c r="C1128" s="350">
        <v>6890974</v>
      </c>
      <c r="D1128" s="351"/>
      <c r="E1128" s="1258"/>
      <c r="F1128" s="1258"/>
      <c r="G1128" s="1258"/>
      <c r="H1128" s="175"/>
    </row>
    <row r="1129" spans="1:8" s="81" customFormat="1">
      <c r="A1129" s="79"/>
      <c r="B1129" s="1260" t="s">
        <v>10</v>
      </c>
      <c r="C1129" s="350">
        <v>157530288</v>
      </c>
      <c r="D1129" s="351">
        <f>D1130</f>
        <v>0</v>
      </c>
      <c r="E1129" s="1258"/>
      <c r="F1129" s="1258"/>
      <c r="G1129" s="1258"/>
      <c r="H1129" s="175"/>
    </row>
    <row r="1130" spans="1:8" s="81" customFormat="1">
      <c r="A1130" s="79"/>
      <c r="B1130" s="1260" t="s">
        <v>11</v>
      </c>
      <c r="C1130" s="350">
        <v>157530288</v>
      </c>
      <c r="D1130" s="351"/>
      <c r="E1130" s="1258"/>
      <c r="F1130" s="1258"/>
      <c r="G1130" s="1258"/>
      <c r="H1130" s="175"/>
    </row>
    <row r="1131" spans="1:8" s="81" customFormat="1">
      <c r="A1131" s="79"/>
      <c r="B1131" s="527" t="s">
        <v>28</v>
      </c>
      <c r="C1131" s="348">
        <v>164421262</v>
      </c>
      <c r="D1131" s="349">
        <f>D1132+D1145</f>
        <v>0</v>
      </c>
      <c r="E1131" s="1258"/>
      <c r="F1131" s="1258"/>
      <c r="G1131" s="1258"/>
      <c r="H1131" s="175"/>
    </row>
    <row r="1132" spans="1:8" s="81" customFormat="1">
      <c r="A1132" s="79"/>
      <c r="B1132" s="1260" t="s">
        <v>2</v>
      </c>
      <c r="C1132" s="350">
        <v>161318489</v>
      </c>
      <c r="D1132" s="351">
        <f>D1133+D1137+D1138+D1140+D1142</f>
        <v>0</v>
      </c>
      <c r="E1132" s="1258"/>
      <c r="F1132" s="1258"/>
      <c r="G1132" s="1258"/>
      <c r="H1132" s="175"/>
    </row>
    <row r="1133" spans="1:8" s="81" customFormat="1">
      <c r="A1133" s="79"/>
      <c r="B1133" s="1260" t="s">
        <v>12</v>
      </c>
      <c r="C1133" s="350">
        <v>160990272</v>
      </c>
      <c r="D1133" s="351">
        <f>D1134+D1136</f>
        <v>56025</v>
      </c>
      <c r="E1133" s="1258"/>
      <c r="F1133" s="1258"/>
      <c r="G1133" s="1258"/>
      <c r="H1133" s="175"/>
    </row>
    <row r="1134" spans="1:8" s="81" customFormat="1">
      <c r="A1134" s="79"/>
      <c r="B1134" s="1260" t="s">
        <v>38</v>
      </c>
      <c r="C1134" s="350">
        <v>109830486</v>
      </c>
      <c r="D1134" s="351"/>
      <c r="E1134" s="1258"/>
      <c r="F1134" s="1258"/>
      <c r="G1134" s="1258"/>
      <c r="H1134" s="175"/>
    </row>
    <row r="1135" spans="1:8" s="81" customFormat="1">
      <c r="A1135" s="79"/>
      <c r="B1135" s="1260" t="s">
        <v>36</v>
      </c>
      <c r="C1135" s="350">
        <v>85741217</v>
      </c>
      <c r="D1135" s="351"/>
      <c r="E1135" s="1258"/>
      <c r="F1135" s="1258"/>
      <c r="G1135" s="1258"/>
      <c r="H1135" s="175"/>
    </row>
    <row r="1136" spans="1:8" s="81" customFormat="1">
      <c r="A1136" s="79"/>
      <c r="B1136" s="1260" t="s">
        <v>15</v>
      </c>
      <c r="C1136" s="350">
        <v>51159786</v>
      </c>
      <c r="D1136" s="351">
        <v>56025</v>
      </c>
      <c r="E1136" s="1258"/>
      <c r="F1136" s="1258"/>
      <c r="G1136" s="1258"/>
      <c r="H1136" s="175"/>
    </row>
    <row r="1137" spans="1:8" s="81" customFormat="1">
      <c r="A1137" s="79"/>
      <c r="B1137" s="1260" t="s">
        <v>330</v>
      </c>
      <c r="C1137" s="350">
        <v>4309</v>
      </c>
      <c r="D1137" s="351"/>
      <c r="E1137" s="1258"/>
      <c r="F1137" s="1258"/>
      <c r="G1137" s="1258"/>
      <c r="H1137" s="175"/>
    </row>
    <row r="1138" spans="1:8" s="81" customFormat="1">
      <c r="A1138" s="79"/>
      <c r="B1138" s="1260" t="s">
        <v>16</v>
      </c>
      <c r="C1138" s="350">
        <v>75240</v>
      </c>
      <c r="D1138" s="351">
        <f>D1139</f>
        <v>0</v>
      </c>
      <c r="E1138" s="1258"/>
      <c r="F1138" s="1258"/>
      <c r="G1138" s="1258"/>
      <c r="H1138" s="175"/>
    </row>
    <row r="1139" spans="1:8" s="81" customFormat="1">
      <c r="A1139" s="79"/>
      <c r="B1139" s="1260" t="s">
        <v>162</v>
      </c>
      <c r="C1139" s="350">
        <v>75240</v>
      </c>
      <c r="D1139" s="351"/>
      <c r="E1139" s="1258"/>
      <c r="F1139" s="1258"/>
      <c r="G1139" s="1258"/>
      <c r="H1139" s="175"/>
    </row>
    <row r="1140" spans="1:8" s="81" customFormat="1" ht="26.4">
      <c r="A1140" s="79"/>
      <c r="B1140" s="1260" t="s">
        <v>54</v>
      </c>
      <c r="C1140" s="350">
        <v>56386</v>
      </c>
      <c r="D1140" s="351">
        <f>D1141</f>
        <v>0</v>
      </c>
      <c r="E1140" s="1258"/>
      <c r="F1140" s="1258"/>
      <c r="G1140" s="1258"/>
      <c r="H1140" s="175"/>
    </row>
    <row r="1141" spans="1:8" s="81" customFormat="1">
      <c r="A1141" s="79"/>
      <c r="B1141" s="1260" t="s">
        <v>39</v>
      </c>
      <c r="C1141" s="350">
        <v>56386</v>
      </c>
      <c r="D1141" s="351"/>
      <c r="E1141" s="1258"/>
      <c r="F1141" s="1258"/>
      <c r="G1141" s="1258"/>
      <c r="H1141" s="175"/>
    </row>
    <row r="1142" spans="1:8" s="81" customFormat="1">
      <c r="A1142" s="79"/>
      <c r="B1142" s="1260" t="s">
        <v>19</v>
      </c>
      <c r="C1142" s="350">
        <v>192282</v>
      </c>
      <c r="D1142" s="351">
        <f>D1143</f>
        <v>-56025</v>
      </c>
      <c r="E1142" s="1258"/>
      <c r="F1142" s="1258"/>
      <c r="G1142" s="1258"/>
      <c r="H1142" s="175"/>
    </row>
    <row r="1143" spans="1:8" s="81" customFormat="1" ht="26.4">
      <c r="A1143" s="79"/>
      <c r="B1143" s="1260" t="s">
        <v>56</v>
      </c>
      <c r="C1143" s="350">
        <v>192282</v>
      </c>
      <c r="D1143" s="351">
        <f>D1144</f>
        <v>-56025</v>
      </c>
      <c r="E1143" s="1258"/>
      <c r="F1143" s="1258"/>
      <c r="G1143" s="1258"/>
      <c r="H1143" s="175"/>
    </row>
    <row r="1144" spans="1:8" s="81" customFormat="1" ht="26.25" customHeight="1">
      <c r="A1144" s="79"/>
      <c r="B1144" s="1260" t="s">
        <v>58</v>
      </c>
      <c r="C1144" s="350">
        <v>192282</v>
      </c>
      <c r="D1144" s="351">
        <v>-56025</v>
      </c>
      <c r="E1144" s="1258"/>
      <c r="F1144" s="1258"/>
      <c r="G1144" s="1258"/>
      <c r="H1144" s="175"/>
    </row>
    <row r="1145" spans="1:8" s="81" customFormat="1">
      <c r="A1145" s="79"/>
      <c r="B1145" s="1260" t="s">
        <v>3</v>
      </c>
      <c r="C1145" s="350">
        <v>3102773</v>
      </c>
      <c r="D1145" s="351">
        <f>D1146</f>
        <v>0</v>
      </c>
      <c r="E1145" s="1258"/>
      <c r="F1145" s="1258"/>
      <c r="G1145" s="1258"/>
      <c r="H1145" s="175"/>
    </row>
    <row r="1146" spans="1:8" s="81" customFormat="1">
      <c r="A1146" s="79"/>
      <c r="B1146" s="1260" t="s">
        <v>20</v>
      </c>
      <c r="C1146" s="350">
        <v>3102773</v>
      </c>
      <c r="D1146" s="351"/>
      <c r="E1146" s="1258"/>
      <c r="F1146" s="1258"/>
      <c r="G1146" s="1258"/>
      <c r="H1146" s="175"/>
    </row>
    <row r="1147" spans="1:8" s="81" customFormat="1">
      <c r="A1147" s="79"/>
      <c r="B1147" s="281" t="s">
        <v>126</v>
      </c>
      <c r="C1147" s="446"/>
      <c r="D1147" s="447"/>
      <c r="E1147" s="1258"/>
      <c r="F1147" s="1258"/>
      <c r="G1147" s="1258"/>
      <c r="H1147" s="175"/>
    </row>
    <row r="1148" spans="1:8" s="81" customFormat="1">
      <c r="A1148" s="79"/>
      <c r="B1148" s="527" t="s">
        <v>4</v>
      </c>
      <c r="C1148" s="348">
        <v>156590284</v>
      </c>
      <c r="D1148" s="349">
        <f>D1149+D1150</f>
        <v>0</v>
      </c>
      <c r="E1148" s="1258"/>
      <c r="F1148" s="1258"/>
      <c r="G1148" s="1258"/>
      <c r="H1148" s="175"/>
    </row>
    <row r="1149" spans="1:8" s="81" customFormat="1" ht="26.4">
      <c r="A1149" s="79"/>
      <c r="B1149" s="1260" t="s">
        <v>37</v>
      </c>
      <c r="C1149" s="350">
        <v>6579695</v>
      </c>
      <c r="D1149" s="351"/>
      <c r="E1149" s="1258"/>
      <c r="F1149" s="1258"/>
      <c r="G1149" s="1258"/>
      <c r="H1149" s="175"/>
    </row>
    <row r="1150" spans="1:8" s="81" customFormat="1">
      <c r="A1150" s="79"/>
      <c r="B1150" s="1260" t="s">
        <v>10</v>
      </c>
      <c r="C1150" s="350">
        <v>150010589</v>
      </c>
      <c r="D1150" s="351">
        <f>D1151</f>
        <v>0</v>
      </c>
      <c r="E1150" s="1258"/>
      <c r="F1150" s="1258"/>
      <c r="G1150" s="1258"/>
      <c r="H1150" s="175"/>
    </row>
    <row r="1151" spans="1:8" s="81" customFormat="1">
      <c r="A1151" s="79"/>
      <c r="B1151" s="1260" t="s">
        <v>11</v>
      </c>
      <c r="C1151" s="350">
        <v>150010589</v>
      </c>
      <c r="D1151" s="351"/>
      <c r="E1151" s="1258"/>
      <c r="F1151" s="1258"/>
      <c r="G1151" s="1258"/>
      <c r="H1151" s="175"/>
    </row>
    <row r="1152" spans="1:8" s="81" customFormat="1">
      <c r="A1152" s="79"/>
      <c r="B1152" s="527" t="s">
        <v>28</v>
      </c>
      <c r="C1152" s="348">
        <v>156590284</v>
      </c>
      <c r="D1152" s="349">
        <f>D1153+D1165</f>
        <v>0</v>
      </c>
      <c r="E1152" s="1258"/>
      <c r="F1152" s="1258"/>
      <c r="G1152" s="1258"/>
      <c r="H1152" s="175"/>
    </row>
    <row r="1153" spans="1:8" s="81" customFormat="1">
      <c r="A1153" s="79"/>
      <c r="B1153" s="1260" t="s">
        <v>2</v>
      </c>
      <c r="C1153" s="350">
        <v>155157714</v>
      </c>
      <c r="D1153" s="351">
        <f>D1154+D1158+D1160+D1162</f>
        <v>0</v>
      </c>
      <c r="E1153" s="1258"/>
      <c r="F1153" s="1258"/>
      <c r="G1153" s="1258"/>
      <c r="H1153" s="175"/>
    </row>
    <row r="1154" spans="1:8" s="81" customFormat="1">
      <c r="A1154" s="79"/>
      <c r="B1154" s="1260" t="s">
        <v>12</v>
      </c>
      <c r="C1154" s="350">
        <v>154836063</v>
      </c>
      <c r="D1154" s="351">
        <f>D1155+D1157</f>
        <v>128025</v>
      </c>
      <c r="E1154" s="1258"/>
      <c r="F1154" s="1258"/>
      <c r="G1154" s="1258"/>
      <c r="H1154" s="175"/>
    </row>
    <row r="1155" spans="1:8" s="81" customFormat="1">
      <c r="A1155" s="79"/>
      <c r="B1155" s="1260" t="s">
        <v>38</v>
      </c>
      <c r="C1155" s="350">
        <v>109508350</v>
      </c>
      <c r="D1155" s="351"/>
      <c r="E1155" s="1258"/>
      <c r="F1155" s="1258"/>
      <c r="G1155" s="1258"/>
      <c r="H1155" s="175"/>
    </row>
    <row r="1156" spans="1:8" s="81" customFormat="1">
      <c r="A1156" s="79"/>
      <c r="B1156" s="1260" t="s">
        <v>36</v>
      </c>
      <c r="C1156" s="350">
        <v>85489302</v>
      </c>
      <c r="D1156" s="351"/>
      <c r="E1156" s="1258"/>
      <c r="F1156" s="1258"/>
      <c r="G1156" s="1258"/>
      <c r="H1156" s="175"/>
    </row>
    <row r="1157" spans="1:8" s="81" customFormat="1">
      <c r="A1157" s="79"/>
      <c r="B1157" s="1260" t="s">
        <v>15</v>
      </c>
      <c r="C1157" s="350">
        <v>45327713</v>
      </c>
      <c r="D1157" s="351">
        <v>128025</v>
      </c>
      <c r="E1157" s="1258"/>
      <c r="F1157" s="1258"/>
      <c r="G1157" s="1258"/>
      <c r="H1157" s="175"/>
    </row>
    <row r="1158" spans="1:8" s="81" customFormat="1">
      <c r="A1158" s="79"/>
      <c r="B1158" s="1260" t="s">
        <v>16</v>
      </c>
      <c r="C1158" s="350">
        <v>75240</v>
      </c>
      <c r="D1158" s="351">
        <f>D1159</f>
        <v>0</v>
      </c>
      <c r="E1158" s="1258"/>
      <c r="F1158" s="1258"/>
      <c r="G1158" s="1258"/>
      <c r="H1158" s="175"/>
    </row>
    <row r="1159" spans="1:8" s="81" customFormat="1">
      <c r="A1159" s="79"/>
      <c r="B1159" s="1260" t="s">
        <v>162</v>
      </c>
      <c r="C1159" s="350">
        <v>75240</v>
      </c>
      <c r="D1159" s="351"/>
      <c r="E1159" s="1258"/>
      <c r="F1159" s="1258"/>
      <c r="G1159" s="1258"/>
      <c r="H1159" s="175"/>
    </row>
    <row r="1160" spans="1:8" s="81" customFormat="1" ht="26.4">
      <c r="A1160" s="79"/>
      <c r="B1160" s="1260" t="s">
        <v>54</v>
      </c>
      <c r="C1160" s="350">
        <v>56386</v>
      </c>
      <c r="D1160" s="351">
        <f>D1161</f>
        <v>0</v>
      </c>
      <c r="E1160" s="1258"/>
      <c r="F1160" s="1258"/>
      <c r="G1160" s="1258"/>
      <c r="H1160" s="175"/>
    </row>
    <row r="1161" spans="1:8" s="81" customFormat="1">
      <c r="A1161" s="79"/>
      <c r="B1161" s="1260" t="s">
        <v>39</v>
      </c>
      <c r="C1161" s="350">
        <v>56386</v>
      </c>
      <c r="D1161" s="351"/>
      <c r="E1161" s="1258"/>
      <c r="F1161" s="1258"/>
      <c r="G1161" s="1258"/>
      <c r="H1161" s="175"/>
    </row>
    <row r="1162" spans="1:8" s="81" customFormat="1">
      <c r="A1162" s="79"/>
      <c r="B1162" s="1260" t="s">
        <v>19</v>
      </c>
      <c r="C1162" s="350">
        <v>190025</v>
      </c>
      <c r="D1162" s="351">
        <f>D1163</f>
        <v>-128025</v>
      </c>
      <c r="E1162" s="1258"/>
      <c r="F1162" s="1258"/>
      <c r="G1162" s="1258"/>
      <c r="H1162" s="175"/>
    </row>
    <row r="1163" spans="1:8" s="81" customFormat="1" ht="26.4">
      <c r="A1163" s="79"/>
      <c r="B1163" s="1260" t="s">
        <v>56</v>
      </c>
      <c r="C1163" s="350">
        <v>190025</v>
      </c>
      <c r="D1163" s="351">
        <f>D1164</f>
        <v>-128025</v>
      </c>
      <c r="E1163" s="1258"/>
      <c r="F1163" s="1258"/>
      <c r="G1163" s="1258"/>
      <c r="H1163" s="175"/>
    </row>
    <row r="1164" spans="1:8" s="81" customFormat="1" ht="28.5" customHeight="1">
      <c r="A1164" s="79"/>
      <c r="B1164" s="1260" t="s">
        <v>58</v>
      </c>
      <c r="C1164" s="350">
        <v>190025</v>
      </c>
      <c r="D1164" s="351">
        <v>-128025</v>
      </c>
      <c r="E1164" s="1258"/>
      <c r="F1164" s="1258"/>
      <c r="G1164" s="1258"/>
      <c r="H1164" s="175"/>
    </row>
    <row r="1165" spans="1:8" s="81" customFormat="1">
      <c r="A1165" s="79"/>
      <c r="B1165" s="1260" t="s">
        <v>3</v>
      </c>
      <c r="C1165" s="350">
        <v>1432570</v>
      </c>
      <c r="D1165" s="351">
        <f>D1166</f>
        <v>0</v>
      </c>
      <c r="E1165" s="1258"/>
      <c r="F1165" s="1258"/>
      <c r="G1165" s="1258"/>
      <c r="H1165" s="175"/>
    </row>
    <row r="1166" spans="1:8" s="81" customFormat="1" ht="13.8" thickBot="1">
      <c r="A1166" s="79"/>
      <c r="B1166" s="1370" t="s">
        <v>20</v>
      </c>
      <c r="C1166" s="408">
        <v>1432570</v>
      </c>
      <c r="D1166" s="1371"/>
      <c r="E1166" s="1258"/>
      <c r="F1166" s="1258"/>
      <c r="G1166" s="1258"/>
      <c r="H1166" s="175"/>
    </row>
    <row r="1167" spans="1:8" s="81" customFormat="1" ht="73.5" customHeight="1" thickBot="1">
      <c r="A1167" s="79"/>
      <c r="B1167" s="3643" t="s">
        <v>452</v>
      </c>
      <c r="C1167" s="3644"/>
      <c r="D1167" s="3645"/>
      <c r="E1167" s="1258"/>
      <c r="F1167" s="1258"/>
      <c r="G1167" s="1258"/>
      <c r="H1167" s="175"/>
    </row>
    <row r="1168" spans="1:8" s="81" customFormat="1">
      <c r="A1168" s="79"/>
      <c r="B1168" s="1258"/>
      <c r="C1168" s="1258"/>
      <c r="D1168" s="1258"/>
      <c r="E1168" s="1258"/>
      <c r="F1168" s="1258"/>
      <c r="G1168" s="1258"/>
      <c r="H1168" s="175"/>
    </row>
    <row r="1169" spans="1:8" s="81" customFormat="1">
      <c r="A1169" s="79"/>
      <c r="B1169" s="206" t="s">
        <v>113</v>
      </c>
      <c r="C1169" s="218"/>
      <c r="D1169" s="218"/>
      <c r="E1169" s="219"/>
      <c r="F1169" s="218"/>
      <c r="G1169" s="218"/>
      <c r="H1169" s="175"/>
    </row>
    <row r="1170" spans="1:8" s="81" customFormat="1" ht="13.8" thickBot="1">
      <c r="A1170" s="79"/>
      <c r="B1170" s="206"/>
      <c r="C1170" s="218"/>
      <c r="D1170" s="218"/>
      <c r="E1170" s="219"/>
      <c r="F1170" s="218"/>
      <c r="G1170" s="218"/>
      <c r="H1170" s="175"/>
    </row>
    <row r="1171" spans="1:8" s="81" customFormat="1" ht="13.8">
      <c r="A1171" s="2889">
        <f>A1123+1</f>
        <v>54</v>
      </c>
      <c r="B1171" s="436" t="s">
        <v>53</v>
      </c>
      <c r="C1171" s="1372"/>
      <c r="D1171" s="1373"/>
      <c r="E1171" s="436" t="s">
        <v>53</v>
      </c>
      <c r="F1171" s="1372"/>
      <c r="G1171" s="1373"/>
      <c r="H1171" s="175" t="s">
        <v>34</v>
      </c>
    </row>
    <row r="1172" spans="1:8" s="81" customFormat="1">
      <c r="A1172" s="79"/>
      <c r="B1172" s="1248" t="s">
        <v>59</v>
      </c>
      <c r="C1172" s="1249"/>
      <c r="D1172" s="1250"/>
      <c r="E1172" s="1248" t="s">
        <v>59</v>
      </c>
      <c r="F1172" s="1249"/>
      <c r="G1172" s="1250"/>
      <c r="H1172" s="175"/>
    </row>
    <row r="1173" spans="1:8" s="81" customFormat="1">
      <c r="A1173" s="79"/>
      <c r="B1173" s="1251" t="s">
        <v>103</v>
      </c>
      <c r="C1173" s="105"/>
      <c r="D1173" s="104"/>
      <c r="E1173" s="1251" t="s">
        <v>103</v>
      </c>
      <c r="F1173" s="105"/>
      <c r="G1173" s="104"/>
      <c r="H1173" s="175"/>
    </row>
    <row r="1174" spans="1:8" s="81" customFormat="1">
      <c r="A1174" s="79"/>
      <c r="B1174" s="1374" t="s">
        <v>453</v>
      </c>
      <c r="C1174" s="1375"/>
      <c r="D1174" s="1376"/>
      <c r="E1174" s="1374" t="s">
        <v>453</v>
      </c>
      <c r="F1174" s="1375"/>
      <c r="G1174" s="1376"/>
      <c r="H1174" s="175"/>
    </row>
    <row r="1175" spans="1:8" s="81" customFormat="1" ht="25.5" customHeight="1" thickBot="1">
      <c r="A1175" s="79"/>
      <c r="B1175" s="1251" t="s">
        <v>454</v>
      </c>
      <c r="C1175" s="103"/>
      <c r="D1175" s="1237"/>
      <c r="E1175" s="1251" t="s">
        <v>455</v>
      </c>
      <c r="F1175" s="103"/>
      <c r="G1175" s="1237"/>
      <c r="H1175" s="175"/>
    </row>
    <row r="1176" spans="1:8" s="81" customFormat="1" ht="57.75" customHeight="1" thickBot="1">
      <c r="A1176" s="79"/>
      <c r="B1176" s="3659" t="s">
        <v>456</v>
      </c>
      <c r="C1176" s="3660"/>
      <c r="D1176" s="3660"/>
      <c r="E1176" s="3660"/>
      <c r="F1176" s="3660"/>
      <c r="G1176" s="3661"/>
      <c r="H1176" s="175"/>
    </row>
    <row r="1177" spans="1:8" s="81" customFormat="1">
      <c r="A1177" s="79"/>
      <c r="B1177" s="108"/>
      <c r="C1177" s="108"/>
      <c r="D1177" s="109"/>
      <c r="E1177" s="108"/>
      <c r="F1177" s="108"/>
      <c r="G1177" s="109"/>
      <c r="H1177" s="175"/>
    </row>
    <row r="1178" spans="1:8" s="81" customFormat="1">
      <c r="A1178" s="79"/>
      <c r="B1178" s="206" t="s">
        <v>113</v>
      </c>
      <c r="C1178" s="218"/>
      <c r="D1178" s="218"/>
      <c r="E1178" s="219"/>
      <c r="F1178" s="218"/>
      <c r="G1178" s="218"/>
      <c r="H1178" s="175"/>
    </row>
    <row r="1179" spans="1:8" s="81" customFormat="1" ht="13.8" thickBot="1">
      <c r="A1179" s="79"/>
      <c r="B1179" s="206"/>
      <c r="C1179" s="218"/>
      <c r="D1179" s="218"/>
      <c r="E1179" s="219"/>
      <c r="F1179" s="218"/>
      <c r="G1179" s="218"/>
      <c r="H1179" s="175"/>
    </row>
    <row r="1180" spans="1:8" s="81" customFormat="1" ht="13.8">
      <c r="A1180" s="2898">
        <f>A1171+1</f>
        <v>55</v>
      </c>
      <c r="B1180" s="436" t="s">
        <v>53</v>
      </c>
      <c r="C1180" s="1372"/>
      <c r="D1180" s="1373"/>
      <c r="E1180" s="436" t="s">
        <v>53</v>
      </c>
      <c r="F1180" s="1372"/>
      <c r="G1180" s="1373"/>
      <c r="H1180" s="175" t="s">
        <v>34</v>
      </c>
    </row>
    <row r="1181" spans="1:8" s="81" customFormat="1">
      <c r="A1181" s="79"/>
      <c r="B1181" s="1248" t="s">
        <v>59</v>
      </c>
      <c r="C1181" s="1249"/>
      <c r="D1181" s="1250"/>
      <c r="E1181" s="1248" t="s">
        <v>59</v>
      </c>
      <c r="F1181" s="1249"/>
      <c r="G1181" s="1250"/>
      <c r="H1181" s="175"/>
    </row>
    <row r="1182" spans="1:8" s="81" customFormat="1">
      <c r="A1182" s="79"/>
      <c r="B1182" s="1251" t="s">
        <v>103</v>
      </c>
      <c r="C1182" s="105"/>
      <c r="D1182" s="104"/>
      <c r="E1182" s="1251" t="s">
        <v>103</v>
      </c>
      <c r="F1182" s="105"/>
      <c r="G1182" s="104"/>
      <c r="H1182" s="175"/>
    </row>
    <row r="1183" spans="1:8" s="81" customFormat="1">
      <c r="A1183" s="79"/>
      <c r="B1183" s="1374" t="s">
        <v>453</v>
      </c>
      <c r="C1183" s="1375"/>
      <c r="D1183" s="1376"/>
      <c r="E1183" s="1374" t="s">
        <v>453</v>
      </c>
      <c r="F1183" s="1375"/>
      <c r="G1183" s="1376"/>
      <c r="H1183" s="175"/>
    </row>
    <row r="1184" spans="1:8" s="81" customFormat="1" ht="27.75" customHeight="1" thickBot="1">
      <c r="A1184" s="79"/>
      <c r="B1184" s="1251" t="s">
        <v>457</v>
      </c>
      <c r="C1184" s="103"/>
      <c r="D1184" s="1237"/>
      <c r="E1184" s="1251" t="s">
        <v>458</v>
      </c>
      <c r="F1184" s="103"/>
      <c r="G1184" s="1237"/>
      <c r="H1184" s="175"/>
    </row>
    <row r="1185" spans="1:8" s="81" customFormat="1" ht="18.75" customHeight="1" thickBot="1">
      <c r="A1185" s="79"/>
      <c r="B1185" s="3659" t="s">
        <v>459</v>
      </c>
      <c r="C1185" s="3660"/>
      <c r="D1185" s="3660"/>
      <c r="E1185" s="3660"/>
      <c r="F1185" s="3660"/>
      <c r="G1185" s="3661"/>
      <c r="H1185" s="175"/>
    </row>
    <row r="1186" spans="1:8" s="81" customFormat="1" ht="14.25" customHeight="1">
      <c r="A1186" s="79"/>
      <c r="B1186" s="824"/>
      <c r="C1186" s="824"/>
      <c r="D1186" s="824"/>
      <c r="E1186" s="824"/>
      <c r="F1186" s="824"/>
      <c r="G1186" s="824"/>
      <c r="H1186" s="175"/>
    </row>
    <row r="1187" spans="1:8" s="81" customFormat="1">
      <c r="A1187" s="79"/>
      <c r="B1187" s="206" t="s">
        <v>113</v>
      </c>
      <c r="C1187" s="218"/>
      <c r="D1187" s="218"/>
      <c r="E1187" s="219"/>
      <c r="F1187" s="218"/>
      <c r="G1187" s="218"/>
      <c r="H1187" s="175"/>
    </row>
    <row r="1188" spans="1:8" s="81" customFormat="1" ht="13.8" thickBot="1">
      <c r="A1188" s="79"/>
      <c r="B1188" s="206"/>
      <c r="C1188" s="218"/>
      <c r="D1188" s="218"/>
      <c r="E1188" s="219"/>
      <c r="F1188" s="218"/>
      <c r="G1188" s="218"/>
      <c r="H1188" s="175"/>
    </row>
    <row r="1189" spans="1:8" s="81" customFormat="1" ht="13.8">
      <c r="A1189" s="2889">
        <f>A1180+1</f>
        <v>56</v>
      </c>
      <c r="B1189" s="436" t="s">
        <v>53</v>
      </c>
      <c r="C1189" s="1372"/>
      <c r="D1189" s="1373"/>
      <c r="E1189" s="1258"/>
      <c r="F1189" s="1258"/>
      <c r="G1189" s="1258"/>
      <c r="H1189" s="175" t="s">
        <v>34</v>
      </c>
    </row>
    <row r="1190" spans="1:8" s="81" customFormat="1">
      <c r="A1190" s="79"/>
      <c r="B1190" s="1248" t="s">
        <v>59</v>
      </c>
      <c r="C1190" s="1249"/>
      <c r="D1190" s="1250"/>
      <c r="E1190" s="1258"/>
      <c r="F1190" s="1258"/>
      <c r="G1190" s="1258"/>
      <c r="H1190" s="175"/>
    </row>
    <row r="1191" spans="1:8" s="81" customFormat="1">
      <c r="A1191" s="79"/>
      <c r="B1191" s="1251" t="s">
        <v>103</v>
      </c>
      <c r="C1191" s="105"/>
      <c r="D1191" s="104"/>
      <c r="E1191" s="1258"/>
      <c r="F1191" s="1258"/>
      <c r="G1191" s="1258"/>
      <c r="H1191" s="175"/>
    </row>
    <row r="1192" spans="1:8" s="81" customFormat="1">
      <c r="A1192" s="79"/>
      <c r="B1192" s="1232" t="s">
        <v>453</v>
      </c>
      <c r="C1192" s="1306"/>
      <c r="D1192" s="1377"/>
      <c r="E1192" s="1258"/>
      <c r="F1192" s="1258"/>
      <c r="G1192" s="1258"/>
      <c r="H1192" s="175"/>
    </row>
    <row r="1193" spans="1:8" s="81" customFormat="1" ht="13.5" customHeight="1">
      <c r="A1193" s="79"/>
      <c r="B1193" s="1251" t="s">
        <v>460</v>
      </c>
      <c r="C1193" s="103"/>
      <c r="D1193" s="1237"/>
      <c r="E1193" s="108"/>
      <c r="F1193" s="108"/>
      <c r="G1193" s="109"/>
      <c r="H1193" s="175"/>
    </row>
    <row r="1194" spans="1:8" s="81" customFormat="1">
      <c r="A1194" s="79"/>
      <c r="B1194" s="1245" t="s">
        <v>414</v>
      </c>
      <c r="C1194" s="101"/>
      <c r="D1194" s="1242"/>
      <c r="E1194" s="108"/>
      <c r="F1194" s="108"/>
      <c r="G1194" s="109"/>
      <c r="H1194" s="175"/>
    </row>
    <row r="1195" spans="1:8" s="81" customFormat="1">
      <c r="A1195" s="79"/>
      <c r="B1195" s="1245" t="s">
        <v>4</v>
      </c>
      <c r="C1195" s="103">
        <f>C1196</f>
        <v>70955016</v>
      </c>
      <c r="D1195" s="1243">
        <f>D1196</f>
        <v>6450456</v>
      </c>
      <c r="E1195" s="108"/>
      <c r="F1195" s="108"/>
      <c r="G1195" s="109"/>
      <c r="H1195" s="175"/>
    </row>
    <row r="1196" spans="1:8" s="81" customFormat="1">
      <c r="A1196" s="79"/>
      <c r="B1196" s="1252" t="s">
        <v>10</v>
      </c>
      <c r="C1196" s="105">
        <f>C1197</f>
        <v>70955016</v>
      </c>
      <c r="D1196" s="1242">
        <f>D1197</f>
        <v>6450456</v>
      </c>
      <c r="E1196" s="108"/>
      <c r="F1196" s="108"/>
      <c r="G1196" s="109"/>
      <c r="H1196" s="175"/>
    </row>
    <row r="1197" spans="1:8" s="81" customFormat="1">
      <c r="A1197" s="79"/>
      <c r="B1197" s="1238" t="s">
        <v>11</v>
      </c>
      <c r="C1197" s="1240">
        <f>6450456*11</f>
        <v>70955016</v>
      </c>
      <c r="D1197" s="1242">
        <f>D1198</f>
        <v>6450456</v>
      </c>
      <c r="E1197" s="108"/>
      <c r="F1197" s="108"/>
      <c r="G1197" s="109"/>
      <c r="H1197" s="175"/>
    </row>
    <row r="1198" spans="1:8" s="81" customFormat="1" ht="14.25" customHeight="1">
      <c r="A1198" s="79"/>
      <c r="B1198" s="1245" t="s">
        <v>1</v>
      </c>
      <c r="C1198" s="103">
        <f>C1199</f>
        <v>70955016</v>
      </c>
      <c r="D1198" s="1237">
        <f>D1199</f>
        <v>6450456</v>
      </c>
      <c r="E1198" s="108"/>
      <c r="F1198" s="108"/>
      <c r="G1198" s="109"/>
      <c r="H1198" s="175"/>
    </row>
    <row r="1199" spans="1:8" s="81" customFormat="1">
      <c r="A1199" s="79"/>
      <c r="B1199" s="90" t="s">
        <v>2</v>
      </c>
      <c r="C1199" s="1240">
        <f>C1200</f>
        <v>70955016</v>
      </c>
      <c r="D1199" s="1242">
        <f>D1200</f>
        <v>6450456</v>
      </c>
      <c r="E1199" s="108"/>
      <c r="F1199" s="108"/>
      <c r="G1199" s="109"/>
      <c r="H1199" s="175"/>
    </row>
    <row r="1200" spans="1:8" s="81" customFormat="1" ht="13.5" customHeight="1">
      <c r="A1200" s="79"/>
      <c r="B1200" s="90" t="s">
        <v>12</v>
      </c>
      <c r="C1200" s="105">
        <f>C1201</f>
        <v>70955016</v>
      </c>
      <c r="D1200" s="104">
        <f>D1201</f>
        <v>6450456</v>
      </c>
      <c r="E1200" s="108"/>
      <c r="F1200" s="108"/>
      <c r="G1200" s="109"/>
      <c r="H1200" s="175"/>
    </row>
    <row r="1201" spans="1:8" s="81" customFormat="1" ht="13.8" thickBot="1">
      <c r="A1201" s="79"/>
      <c r="B1201" s="90" t="s">
        <v>15</v>
      </c>
      <c r="C1201" s="1240">
        <f>6450456*11</f>
        <v>70955016</v>
      </c>
      <c r="D1201" s="1244">
        <v>6450456</v>
      </c>
      <c r="E1201" s="108"/>
      <c r="F1201" s="108"/>
      <c r="G1201" s="109"/>
      <c r="H1201" s="175"/>
    </row>
    <row r="1202" spans="1:8" s="81" customFormat="1" ht="56.25" customHeight="1" thickBot="1">
      <c r="A1202" s="79"/>
      <c r="B1202" s="3659" t="s">
        <v>461</v>
      </c>
      <c r="C1202" s="3660"/>
      <c r="D1202" s="3661"/>
      <c r="E1202" s="108"/>
      <c r="F1202" s="108"/>
      <c r="G1202" s="109"/>
      <c r="H1202" s="175"/>
    </row>
    <row r="1203" spans="1:8" s="81" customFormat="1">
      <c r="A1203" s="79"/>
      <c r="B1203" s="1258"/>
      <c r="C1203" s="1258"/>
      <c r="D1203" s="1258"/>
      <c r="E1203" s="1258"/>
      <c r="F1203" s="1258"/>
      <c r="G1203" s="1258"/>
      <c r="H1203" s="175"/>
    </row>
    <row r="1204" spans="1:8" s="81" customFormat="1">
      <c r="A1204" s="79"/>
      <c r="B1204" s="206" t="s">
        <v>113</v>
      </c>
      <c r="C1204"/>
      <c r="D1204"/>
      <c r="E1204" s="1268"/>
      <c r="F1204" s="1268"/>
      <c r="G1204" s="1268"/>
      <c r="H1204" s="175"/>
    </row>
    <row r="1205" spans="1:8" s="81" customFormat="1" ht="13.8" thickBot="1">
      <c r="A1205" s="79"/>
      <c r="B1205" s="206"/>
      <c r="C1205"/>
      <c r="D1205"/>
      <c r="E1205" s="1268"/>
      <c r="F1205" s="1268"/>
      <c r="G1205" s="1268"/>
      <c r="H1205" s="175"/>
    </row>
    <row r="1206" spans="1:8" s="81" customFormat="1" ht="13.8">
      <c r="A1206" s="2898">
        <f>A1189+1</f>
        <v>57</v>
      </c>
      <c r="B1206" s="436" t="s">
        <v>53</v>
      </c>
      <c r="C1206" s="341"/>
      <c r="D1206" s="342"/>
      <c r="E1206" s="436" t="s">
        <v>285</v>
      </c>
      <c r="F1206" s="341"/>
      <c r="G1206" s="342"/>
      <c r="H1206" s="175" t="s">
        <v>34</v>
      </c>
    </row>
    <row r="1207" spans="1:8" s="81" customFormat="1">
      <c r="A1207" s="79"/>
      <c r="B1207" s="280" t="s">
        <v>167</v>
      </c>
      <c r="C1207" s="343"/>
      <c r="D1207" s="344"/>
      <c r="E1207" s="280" t="s">
        <v>22</v>
      </c>
      <c r="F1207" s="343"/>
      <c r="G1207" s="344"/>
      <c r="H1207" s="175"/>
    </row>
    <row r="1208" spans="1:8" s="81" customFormat="1">
      <c r="A1208" s="79"/>
      <c r="B1208" s="281" t="s">
        <v>118</v>
      </c>
      <c r="C1208" s="343"/>
      <c r="D1208" s="1378"/>
      <c r="E1208" s="888" t="s">
        <v>299</v>
      </c>
      <c r="F1208" s="532"/>
      <c r="G1208" s="533"/>
      <c r="H1208" s="175"/>
    </row>
    <row r="1209" spans="1:8" s="81" customFormat="1" ht="52.8">
      <c r="A1209" s="79"/>
      <c r="B1209" s="556" t="s">
        <v>301</v>
      </c>
      <c r="C1209" s="897">
        <v>1627400</v>
      </c>
      <c r="D1209" s="1283">
        <v>36300</v>
      </c>
      <c r="E1209" s="561" t="s">
        <v>4</v>
      </c>
      <c r="F1209" s="369">
        <f>F1210</f>
        <v>1168489</v>
      </c>
      <c r="G1209" s="553">
        <f>G1210</f>
        <v>36300</v>
      </c>
      <c r="H1209" s="175"/>
    </row>
    <row r="1210" spans="1:8" s="81" customFormat="1">
      <c r="A1210" s="79"/>
      <c r="B1210" s="281"/>
      <c r="C1210" s="343"/>
      <c r="D1210" s="1378"/>
      <c r="E1210" s="558" t="s">
        <v>10</v>
      </c>
      <c r="F1210" s="370">
        <f>F1211</f>
        <v>1168489</v>
      </c>
      <c r="G1210" s="554">
        <f>G1211</f>
        <v>36300</v>
      </c>
      <c r="H1210" s="175"/>
    </row>
    <row r="1211" spans="1:8" s="81" customFormat="1">
      <c r="A1211" s="79"/>
      <c r="B1211" s="556"/>
      <c r="C1211" s="897"/>
      <c r="D1211" s="1283"/>
      <c r="E1211" s="1379" t="s">
        <v>11</v>
      </c>
      <c r="F1211" s="370">
        <v>1168489</v>
      </c>
      <c r="G1211" s="554">
        <v>36300</v>
      </c>
      <c r="H1211" s="175"/>
    </row>
    <row r="1212" spans="1:8" s="81" customFormat="1">
      <c r="A1212" s="79"/>
      <c r="B1212" s="281"/>
      <c r="C1212" s="343"/>
      <c r="D1212" s="1378"/>
      <c r="E1212" s="561" t="s">
        <v>28</v>
      </c>
      <c r="F1212" s="369">
        <v>81020</v>
      </c>
      <c r="G1212" s="553">
        <f>G1213</f>
        <v>36300</v>
      </c>
      <c r="H1212" s="175"/>
    </row>
    <row r="1213" spans="1:8" s="81" customFormat="1">
      <c r="A1213" s="79"/>
      <c r="B1213" s="1380"/>
      <c r="C1213" s="1381"/>
      <c r="D1213" s="1382"/>
      <c r="E1213" s="558" t="s">
        <v>2</v>
      </c>
      <c r="F1213" s="370">
        <v>81020</v>
      </c>
      <c r="G1213" s="554">
        <f>G1214</f>
        <v>36300</v>
      </c>
      <c r="H1213" s="175"/>
    </row>
    <row r="1214" spans="1:8" s="81" customFormat="1">
      <c r="A1214" s="79"/>
      <c r="B1214" s="556"/>
      <c r="C1214" s="897"/>
      <c r="D1214" s="1283"/>
      <c r="E1214" s="1379" t="s">
        <v>12</v>
      </c>
      <c r="F1214" s="370">
        <v>81020</v>
      </c>
      <c r="G1214" s="554">
        <f>G1215+G1217</f>
        <v>36300</v>
      </c>
      <c r="H1214" s="175"/>
    </row>
    <row r="1215" spans="1:8" s="81" customFormat="1" ht="13.5" customHeight="1">
      <c r="A1215" s="79"/>
      <c r="B1215" s="556"/>
      <c r="C1215" s="897"/>
      <c r="D1215" s="1283"/>
      <c r="E1215" s="1383" t="s">
        <v>38</v>
      </c>
      <c r="F1215" s="370">
        <v>790484</v>
      </c>
      <c r="G1215" s="554"/>
      <c r="H1215" s="175"/>
    </row>
    <row r="1216" spans="1:8" s="81" customFormat="1" ht="13.5" customHeight="1">
      <c r="A1216" s="79"/>
      <c r="B1216" s="556"/>
      <c r="C1216" s="897"/>
      <c r="D1216" s="1283"/>
      <c r="E1216" s="1383" t="s">
        <v>36</v>
      </c>
      <c r="F1216" s="370">
        <v>612297</v>
      </c>
      <c r="G1216" s="554"/>
      <c r="H1216" s="175"/>
    </row>
    <row r="1217" spans="1:8" s="81" customFormat="1" ht="13.5" customHeight="1">
      <c r="A1217" s="79"/>
      <c r="B1217" s="556"/>
      <c r="C1217" s="897"/>
      <c r="D1217" s="1283"/>
      <c r="E1217" s="1383" t="s">
        <v>15</v>
      </c>
      <c r="F1217" s="370">
        <v>276980</v>
      </c>
      <c r="G1217" s="554">
        <v>36300</v>
      </c>
      <c r="H1217" s="175"/>
    </row>
    <row r="1218" spans="1:8" s="81" customFormat="1" ht="13.5" customHeight="1">
      <c r="A1218" s="79"/>
      <c r="B1218" s="556"/>
      <c r="C1218" s="897"/>
      <c r="D1218" s="1283"/>
      <c r="E1218" s="1260" t="s">
        <v>3</v>
      </c>
      <c r="F1218" s="350">
        <f>F1219</f>
        <v>101025</v>
      </c>
      <c r="G1218" s="283"/>
      <c r="H1218" s="175"/>
    </row>
    <row r="1219" spans="1:8" s="81" customFormat="1" ht="13.5" customHeight="1" thickBot="1">
      <c r="A1219" s="79"/>
      <c r="B1219" s="1380"/>
      <c r="C1219" s="1381"/>
      <c r="D1219" s="1382"/>
      <c r="E1219" s="1384" t="s">
        <v>20</v>
      </c>
      <c r="F1219" s="448">
        <v>101025</v>
      </c>
      <c r="G1219" s="891"/>
      <c r="H1219" s="175"/>
    </row>
    <row r="1220" spans="1:8" s="81" customFormat="1" ht="56.25" customHeight="1" thickBot="1">
      <c r="A1220" s="79"/>
      <c r="B1220" s="3662" t="s">
        <v>462</v>
      </c>
      <c r="C1220" s="3663"/>
      <c r="D1220" s="3663"/>
      <c r="E1220" s="3663"/>
      <c r="F1220" s="3663"/>
      <c r="G1220" s="3664"/>
      <c r="H1220" s="175"/>
    </row>
    <row r="1221" spans="1:8" s="81" customFormat="1" ht="13.5" customHeight="1">
      <c r="A1221" s="79"/>
      <c r="B1221" s="1385"/>
      <c r="C1221" s="1385"/>
      <c r="D1221" s="1385"/>
      <c r="E1221" s="1386"/>
      <c r="F1221" s="1268"/>
      <c r="G1221" s="1268"/>
      <c r="H1221" s="175"/>
    </row>
    <row r="1222" spans="1:8" s="81" customFormat="1">
      <c r="A1222" s="79"/>
      <c r="B1222" s="206" t="s">
        <v>115</v>
      </c>
      <c r="C1222"/>
      <c r="D1222"/>
      <c r="E1222" s="1268"/>
      <c r="F1222" s="1268"/>
      <c r="G1222" s="1268"/>
      <c r="H1222" s="175"/>
    </row>
    <row r="1223" spans="1:8" s="81" customFormat="1" ht="13.8" thickBot="1">
      <c r="A1223" s="79"/>
      <c r="B1223" s="206"/>
      <c r="C1223"/>
      <c r="D1223"/>
      <c r="E1223" s="1268"/>
      <c r="F1223" s="1268"/>
      <c r="G1223" s="1268"/>
      <c r="H1223" s="175"/>
    </row>
    <row r="1224" spans="1:8" s="81" customFormat="1" ht="13.8">
      <c r="A1224" s="338">
        <f>A1206</f>
        <v>57</v>
      </c>
      <c r="B1224" s="436" t="s">
        <v>53</v>
      </c>
      <c r="C1224" s="341"/>
      <c r="D1224" s="342"/>
      <c r="E1224" s="436" t="s">
        <v>285</v>
      </c>
      <c r="F1224" s="1387"/>
      <c r="G1224" s="342"/>
      <c r="H1224" s="175" t="s">
        <v>34</v>
      </c>
    </row>
    <row r="1225" spans="1:8" s="81" customFormat="1">
      <c r="A1225" s="79"/>
      <c r="B1225" s="280" t="s">
        <v>167</v>
      </c>
      <c r="C1225" s="343"/>
      <c r="D1225" s="344"/>
      <c r="E1225" s="280" t="s">
        <v>116</v>
      </c>
      <c r="F1225" s="1388"/>
      <c r="G1225" s="344"/>
      <c r="H1225" s="175"/>
    </row>
    <row r="1226" spans="1:8" s="81" customFormat="1">
      <c r="A1226" s="79"/>
      <c r="B1226" s="556"/>
      <c r="C1226" s="897"/>
      <c r="D1226" s="1283"/>
      <c r="E1226" s="345" t="s">
        <v>117</v>
      </c>
      <c r="F1226" s="1389"/>
      <c r="G1226" s="344"/>
      <c r="H1226" s="175"/>
    </row>
    <row r="1227" spans="1:8" s="81" customFormat="1">
      <c r="A1227" s="79"/>
      <c r="B1227" s="281" t="s">
        <v>118</v>
      </c>
      <c r="C1227" s="343"/>
      <c r="D1227" s="1378"/>
      <c r="E1227" s="281" t="s">
        <v>118</v>
      </c>
      <c r="F1227" s="1389"/>
      <c r="G1227" s="344"/>
      <c r="H1227" s="175"/>
    </row>
    <row r="1228" spans="1:8" s="81" customFormat="1" ht="52.8">
      <c r="A1228" s="79"/>
      <c r="B1228" s="556" t="s">
        <v>301</v>
      </c>
      <c r="C1228" s="897">
        <v>1627400</v>
      </c>
      <c r="D1228" s="1283">
        <v>36300</v>
      </c>
      <c r="E1228" s="281" t="s">
        <v>4</v>
      </c>
      <c r="F1228" s="1390">
        <v>83594948</v>
      </c>
      <c r="G1228" s="1391">
        <f>G1229+G1230</f>
        <v>36300</v>
      </c>
      <c r="H1228" s="175"/>
    </row>
    <row r="1229" spans="1:8" s="81" customFormat="1" ht="26.4">
      <c r="A1229" s="79"/>
      <c r="B1229" s="556"/>
      <c r="C1229" s="897"/>
      <c r="D1229" s="1283"/>
      <c r="E1229" s="280" t="s">
        <v>37</v>
      </c>
      <c r="F1229" s="1381">
        <v>1011750</v>
      </c>
      <c r="G1229" s="1392"/>
      <c r="H1229" s="175"/>
    </row>
    <row r="1230" spans="1:8" s="81" customFormat="1">
      <c r="A1230" s="79"/>
      <c r="B1230" s="556"/>
      <c r="C1230" s="897"/>
      <c r="D1230" s="1283"/>
      <c r="E1230" s="280" t="s">
        <v>10</v>
      </c>
      <c r="F1230" s="1381">
        <v>82583198</v>
      </c>
      <c r="G1230" s="1392">
        <f>G1231</f>
        <v>36300</v>
      </c>
      <c r="H1230" s="175"/>
    </row>
    <row r="1231" spans="1:8" s="81" customFormat="1">
      <c r="A1231" s="79"/>
      <c r="B1231" s="556"/>
      <c r="C1231" s="897"/>
      <c r="D1231" s="1283"/>
      <c r="E1231" s="280" t="s">
        <v>11</v>
      </c>
      <c r="F1231" s="1381">
        <v>82583198</v>
      </c>
      <c r="G1231" s="1392">
        <v>36300</v>
      </c>
      <c r="H1231" s="175"/>
    </row>
    <row r="1232" spans="1:8" s="81" customFormat="1">
      <c r="A1232" s="79"/>
      <c r="B1232" s="556"/>
      <c r="C1232" s="897"/>
      <c r="D1232" s="1283"/>
      <c r="E1232" s="281" t="s">
        <v>28</v>
      </c>
      <c r="F1232" s="1390">
        <v>83594948</v>
      </c>
      <c r="G1232" s="1391">
        <f>G1233</f>
        <v>36300</v>
      </c>
      <c r="H1232" s="175"/>
    </row>
    <row r="1233" spans="1:8" s="81" customFormat="1">
      <c r="A1233" s="79"/>
      <c r="B1233" s="556"/>
      <c r="C1233" s="897"/>
      <c r="D1233" s="1283"/>
      <c r="E1233" s="280" t="s">
        <v>2</v>
      </c>
      <c r="F1233" s="1381">
        <v>83295294</v>
      </c>
      <c r="G1233" s="1392">
        <f>G1234</f>
        <v>36300</v>
      </c>
      <c r="H1233" s="175"/>
    </row>
    <row r="1234" spans="1:8" s="81" customFormat="1">
      <c r="A1234" s="79"/>
      <c r="B1234" s="556"/>
      <c r="C1234" s="897"/>
      <c r="D1234" s="1283"/>
      <c r="E1234" s="280" t="s">
        <v>12</v>
      </c>
      <c r="F1234" s="1381">
        <v>13936247</v>
      </c>
      <c r="G1234" s="1392">
        <f>G1235+G1237</f>
        <v>36300</v>
      </c>
      <c r="H1234" s="175"/>
    </row>
    <row r="1235" spans="1:8" s="81" customFormat="1">
      <c r="A1235" s="79"/>
      <c r="B1235" s="556"/>
      <c r="C1235" s="897"/>
      <c r="D1235" s="1283"/>
      <c r="E1235" s="280" t="s">
        <v>38</v>
      </c>
      <c r="F1235" s="1381">
        <v>8213802</v>
      </c>
      <c r="G1235" s="1392"/>
      <c r="H1235" s="175"/>
    </row>
    <row r="1236" spans="1:8" s="81" customFormat="1">
      <c r="A1236" s="79"/>
      <c r="B1236" s="556"/>
      <c r="C1236" s="897"/>
      <c r="D1236" s="1283"/>
      <c r="E1236" s="280" t="s">
        <v>36</v>
      </c>
      <c r="F1236" s="1381">
        <v>6446883</v>
      </c>
      <c r="G1236" s="1392"/>
      <c r="H1236" s="175"/>
    </row>
    <row r="1237" spans="1:8" s="81" customFormat="1">
      <c r="A1237" s="79"/>
      <c r="B1237" s="556"/>
      <c r="C1237" s="897"/>
      <c r="D1237" s="1283"/>
      <c r="E1237" s="280" t="s">
        <v>15</v>
      </c>
      <c r="F1237" s="1381">
        <v>5722445</v>
      </c>
      <c r="G1237" s="1392">
        <v>36300</v>
      </c>
      <c r="H1237" s="175"/>
    </row>
    <row r="1238" spans="1:8" s="81" customFormat="1">
      <c r="A1238" s="79"/>
      <c r="B1238" s="556"/>
      <c r="C1238" s="897"/>
      <c r="D1238" s="1283"/>
      <c r="E1238" s="280" t="s">
        <v>16</v>
      </c>
      <c r="F1238" s="1381">
        <v>53462808</v>
      </c>
      <c r="G1238" s="344"/>
      <c r="H1238" s="175"/>
    </row>
    <row r="1239" spans="1:8" s="81" customFormat="1">
      <c r="A1239" s="79"/>
      <c r="B1239" s="556"/>
      <c r="C1239" s="897"/>
      <c r="D1239" s="1283"/>
      <c r="E1239" s="280" t="s">
        <v>17</v>
      </c>
      <c r="F1239" s="1381">
        <v>52999938</v>
      </c>
      <c r="G1239" s="344"/>
      <c r="H1239" s="175"/>
    </row>
    <row r="1240" spans="1:8" s="81" customFormat="1">
      <c r="A1240" s="79"/>
      <c r="B1240" s="556"/>
      <c r="C1240" s="897"/>
      <c r="D1240" s="1283"/>
      <c r="E1240" s="280" t="s">
        <v>162</v>
      </c>
      <c r="F1240" s="1381">
        <v>462870</v>
      </c>
      <c r="G1240" s="344"/>
      <c r="H1240" s="175"/>
    </row>
    <row r="1241" spans="1:8" s="81" customFormat="1" ht="26.4">
      <c r="A1241" s="79"/>
      <c r="B1241" s="556"/>
      <c r="C1241" s="897"/>
      <c r="D1241" s="1283"/>
      <c r="E1241" s="280" t="s">
        <v>54</v>
      </c>
      <c r="F1241" s="1381">
        <v>703084</v>
      </c>
      <c r="G1241" s="344"/>
      <c r="H1241" s="175"/>
    </row>
    <row r="1242" spans="1:8" s="81" customFormat="1">
      <c r="A1242" s="79"/>
      <c r="B1242" s="280"/>
      <c r="C1242" s="343"/>
      <c r="D1242" s="344"/>
      <c r="E1242" s="280" t="s">
        <v>39</v>
      </c>
      <c r="F1242" s="1381">
        <v>703084</v>
      </c>
      <c r="G1242" s="344"/>
      <c r="H1242" s="175"/>
    </row>
    <row r="1243" spans="1:8" s="81" customFormat="1">
      <c r="A1243" s="79"/>
      <c r="B1243" s="280"/>
      <c r="C1243" s="343"/>
      <c r="D1243" s="344"/>
      <c r="E1243" s="280" t="s">
        <v>19</v>
      </c>
      <c r="F1243" s="1381">
        <v>15193155</v>
      </c>
      <c r="G1243" s="344"/>
      <c r="H1243" s="175"/>
    </row>
    <row r="1244" spans="1:8" s="81" customFormat="1" ht="26.4">
      <c r="A1244" s="79"/>
      <c r="B1244" s="280"/>
      <c r="C1244" s="343"/>
      <c r="D1244" s="344"/>
      <c r="E1244" s="280" t="s">
        <v>56</v>
      </c>
      <c r="F1244" s="1381">
        <v>14477236</v>
      </c>
      <c r="G1244" s="344"/>
      <c r="H1244" s="175"/>
    </row>
    <row r="1245" spans="1:8" s="81" customFormat="1" ht="15.75" customHeight="1">
      <c r="A1245" s="79"/>
      <c r="B1245" s="280"/>
      <c r="C1245" s="343"/>
      <c r="D1245" s="344"/>
      <c r="E1245" s="280" t="s">
        <v>57</v>
      </c>
      <c r="F1245" s="1381">
        <v>14407236</v>
      </c>
      <c r="G1245" s="344"/>
      <c r="H1245" s="175"/>
    </row>
    <row r="1246" spans="1:8" s="81" customFormat="1" ht="30" customHeight="1">
      <c r="A1246" s="79"/>
      <c r="B1246" s="280"/>
      <c r="C1246" s="343"/>
      <c r="D1246" s="344"/>
      <c r="E1246" s="280" t="s">
        <v>58</v>
      </c>
      <c r="F1246" s="1381">
        <v>70000</v>
      </c>
      <c r="G1246" s="344"/>
      <c r="H1246" s="175"/>
    </row>
    <row r="1247" spans="1:8" s="81" customFormat="1" ht="26.4">
      <c r="A1247" s="79"/>
      <c r="B1247" s="280"/>
      <c r="C1247" s="343"/>
      <c r="D1247" s="344"/>
      <c r="E1247" s="280" t="s">
        <v>55</v>
      </c>
      <c r="F1247" s="1381">
        <v>715919</v>
      </c>
      <c r="G1247" s="344"/>
      <c r="H1247" s="175"/>
    </row>
    <row r="1248" spans="1:8" s="81" customFormat="1" ht="39.6">
      <c r="A1248" s="79"/>
      <c r="B1248" s="280"/>
      <c r="C1248" s="343"/>
      <c r="D1248" s="344"/>
      <c r="E1248" s="280" t="s">
        <v>294</v>
      </c>
      <c r="F1248" s="1381">
        <v>715919</v>
      </c>
      <c r="G1248" s="344"/>
      <c r="H1248" s="175"/>
    </row>
    <row r="1249" spans="1:8" s="81" customFormat="1">
      <c r="A1249" s="79"/>
      <c r="B1249" s="280"/>
      <c r="C1249" s="343"/>
      <c r="D1249" s="344"/>
      <c r="E1249" s="280" t="s">
        <v>3</v>
      </c>
      <c r="F1249" s="1381">
        <v>299654</v>
      </c>
      <c r="G1249" s="344"/>
      <c r="H1249" s="175"/>
    </row>
    <row r="1250" spans="1:8" s="81" customFormat="1">
      <c r="A1250" s="79"/>
      <c r="B1250" s="280"/>
      <c r="C1250" s="343"/>
      <c r="D1250" s="344"/>
      <c r="E1250" s="280" t="s">
        <v>20</v>
      </c>
      <c r="F1250" s="1381">
        <v>299654</v>
      </c>
      <c r="G1250" s="344"/>
      <c r="H1250" s="175"/>
    </row>
    <row r="1251" spans="1:8" s="81" customFormat="1">
      <c r="A1251" s="79"/>
      <c r="B1251" s="281" t="s">
        <v>125</v>
      </c>
      <c r="C1251" s="343"/>
      <c r="D1251" s="1378"/>
      <c r="E1251" s="281" t="s">
        <v>125</v>
      </c>
      <c r="F1251" s="1389"/>
      <c r="G1251" s="344"/>
      <c r="H1251" s="175"/>
    </row>
    <row r="1252" spans="1:8" s="81" customFormat="1" ht="52.8">
      <c r="A1252" s="79"/>
      <c r="B1252" s="556" t="s">
        <v>301</v>
      </c>
      <c r="C1252" s="897">
        <v>1627400</v>
      </c>
      <c r="D1252" s="1283">
        <v>36300</v>
      </c>
      <c r="E1252" s="1393" t="s">
        <v>4</v>
      </c>
      <c r="F1252" s="1390">
        <v>64076913</v>
      </c>
      <c r="G1252" s="1391">
        <f>G1253+G1254</f>
        <v>3630</v>
      </c>
      <c r="H1252" s="175"/>
    </row>
    <row r="1253" spans="1:8" s="81" customFormat="1" ht="26.4">
      <c r="A1253" s="79"/>
      <c r="B1253" s="556"/>
      <c r="C1253" s="897"/>
      <c r="D1253" s="1283"/>
      <c r="E1253" s="1380" t="s">
        <v>37</v>
      </c>
      <c r="F1253" s="1381">
        <v>1011750</v>
      </c>
      <c r="G1253" s="1392"/>
      <c r="H1253" s="175"/>
    </row>
    <row r="1254" spans="1:8" s="81" customFormat="1">
      <c r="A1254" s="79"/>
      <c r="B1254" s="556"/>
      <c r="C1254" s="897"/>
      <c r="D1254" s="1283"/>
      <c r="E1254" s="1380" t="s">
        <v>10</v>
      </c>
      <c r="F1254" s="1381">
        <v>63065163</v>
      </c>
      <c r="G1254" s="1392">
        <f>G1255</f>
        <v>3630</v>
      </c>
      <c r="H1254" s="175"/>
    </row>
    <row r="1255" spans="1:8" s="81" customFormat="1">
      <c r="A1255" s="79"/>
      <c r="B1255" s="113" t="s">
        <v>70</v>
      </c>
      <c r="C1255" s="99"/>
      <c r="D1255" s="143"/>
      <c r="E1255" s="1380" t="s">
        <v>11</v>
      </c>
      <c r="F1255" s="1381">
        <v>63065163</v>
      </c>
      <c r="G1255" s="1392">
        <v>3630</v>
      </c>
      <c r="H1255" s="175"/>
    </row>
    <row r="1256" spans="1:8" s="81" customFormat="1">
      <c r="A1256" s="79"/>
      <c r="B1256" s="322" t="s">
        <v>52</v>
      </c>
      <c r="C1256" s="573">
        <v>-64961594</v>
      </c>
      <c r="D1256" s="568">
        <f>D1252-G1256</f>
        <v>32670</v>
      </c>
      <c r="E1256" s="1393" t="s">
        <v>28</v>
      </c>
      <c r="F1256" s="1390">
        <v>64076913</v>
      </c>
      <c r="G1256" s="1391">
        <f>G1257</f>
        <v>3630</v>
      </c>
      <c r="H1256" s="175"/>
    </row>
    <row r="1257" spans="1:8" s="81" customFormat="1">
      <c r="A1257" s="79"/>
      <c r="B1257" s="556"/>
      <c r="C1257" s="897"/>
      <c r="D1257" s="1283"/>
      <c r="E1257" s="1380" t="s">
        <v>2</v>
      </c>
      <c r="F1257" s="1381">
        <v>63861799</v>
      </c>
      <c r="G1257" s="1392">
        <f>G1258</f>
        <v>3630</v>
      </c>
      <c r="H1257" s="175"/>
    </row>
    <row r="1258" spans="1:8" s="81" customFormat="1">
      <c r="A1258" s="79"/>
      <c r="B1258" s="556"/>
      <c r="C1258" s="897"/>
      <c r="D1258" s="1283"/>
      <c r="E1258" s="1380" t="s">
        <v>12</v>
      </c>
      <c r="F1258" s="1381">
        <v>13480770</v>
      </c>
      <c r="G1258" s="1392">
        <f>G1259+G1261</f>
        <v>3630</v>
      </c>
      <c r="H1258" s="175"/>
    </row>
    <row r="1259" spans="1:8" s="81" customFormat="1">
      <c r="A1259" s="79"/>
      <c r="B1259" s="556"/>
      <c r="C1259" s="897"/>
      <c r="D1259" s="1283"/>
      <c r="E1259" s="1380" t="s">
        <v>38</v>
      </c>
      <c r="F1259" s="1381">
        <v>8178885</v>
      </c>
      <c r="G1259" s="1392"/>
      <c r="H1259" s="175"/>
    </row>
    <row r="1260" spans="1:8" s="81" customFormat="1">
      <c r="A1260" s="79"/>
      <c r="B1260" s="556"/>
      <c r="C1260" s="897"/>
      <c r="D1260" s="1283"/>
      <c r="E1260" s="1380" t="s">
        <v>36</v>
      </c>
      <c r="F1260" s="1381">
        <v>6405846</v>
      </c>
      <c r="G1260" s="1392"/>
      <c r="H1260" s="175"/>
    </row>
    <row r="1261" spans="1:8" s="81" customFormat="1">
      <c r="A1261" s="79"/>
      <c r="B1261" s="556"/>
      <c r="C1261" s="897"/>
      <c r="D1261" s="1283"/>
      <c r="E1261" s="1380" t="s">
        <v>15</v>
      </c>
      <c r="F1261" s="1381">
        <v>5301885</v>
      </c>
      <c r="G1261" s="1392">
        <v>3630</v>
      </c>
      <c r="H1261" s="175"/>
    </row>
    <row r="1262" spans="1:8" s="81" customFormat="1">
      <c r="A1262" s="79"/>
      <c r="B1262" s="556"/>
      <c r="C1262" s="897"/>
      <c r="D1262" s="1283"/>
      <c r="E1262" s="1380" t="s">
        <v>16</v>
      </c>
      <c r="F1262" s="1381">
        <v>39045776</v>
      </c>
      <c r="G1262" s="553"/>
      <c r="H1262" s="175"/>
    </row>
    <row r="1263" spans="1:8" s="81" customFormat="1">
      <c r="A1263" s="79"/>
      <c r="B1263" s="556"/>
      <c r="C1263" s="897"/>
      <c r="D1263" s="1283"/>
      <c r="E1263" s="1380" t="s">
        <v>17</v>
      </c>
      <c r="F1263" s="1381">
        <v>38582906</v>
      </c>
      <c r="G1263" s="553"/>
      <c r="H1263" s="175"/>
    </row>
    <row r="1264" spans="1:8" s="81" customFormat="1">
      <c r="A1264" s="79"/>
      <c r="B1264" s="556"/>
      <c r="C1264" s="897"/>
      <c r="D1264" s="1283"/>
      <c r="E1264" s="1380" t="s">
        <v>162</v>
      </c>
      <c r="F1264" s="1381">
        <v>462870</v>
      </c>
      <c r="G1264" s="553"/>
      <c r="H1264" s="175"/>
    </row>
    <row r="1265" spans="1:8" s="81" customFormat="1" ht="15.75" customHeight="1">
      <c r="A1265" s="79"/>
      <c r="B1265" s="556"/>
      <c r="C1265" s="897"/>
      <c r="D1265" s="1283"/>
      <c r="E1265" s="1380" t="s">
        <v>54</v>
      </c>
      <c r="F1265" s="1381">
        <v>738884</v>
      </c>
      <c r="G1265" s="553"/>
      <c r="H1265" s="175"/>
    </row>
    <row r="1266" spans="1:8" s="81" customFormat="1">
      <c r="A1266" s="79"/>
      <c r="B1266" s="556"/>
      <c r="C1266" s="897"/>
      <c r="D1266" s="1283"/>
      <c r="E1266" s="1380" t="s">
        <v>39</v>
      </c>
      <c r="F1266" s="1381">
        <v>738884</v>
      </c>
      <c r="G1266" s="553"/>
      <c r="H1266" s="175"/>
    </row>
    <row r="1267" spans="1:8" s="81" customFormat="1">
      <c r="A1267" s="79"/>
      <c r="B1267" s="556"/>
      <c r="C1267" s="897"/>
      <c r="D1267" s="1283"/>
      <c r="E1267" s="1380" t="s">
        <v>19</v>
      </c>
      <c r="F1267" s="1381">
        <v>10596369</v>
      </c>
      <c r="G1267" s="553"/>
      <c r="H1267" s="175"/>
    </row>
    <row r="1268" spans="1:8" s="81" customFormat="1" ht="26.4">
      <c r="A1268" s="79"/>
      <c r="B1268" s="556"/>
      <c r="C1268" s="897"/>
      <c r="D1268" s="1283"/>
      <c r="E1268" s="1380" t="s">
        <v>56</v>
      </c>
      <c r="F1268" s="1381">
        <v>9855450</v>
      </c>
      <c r="G1268" s="553"/>
      <c r="H1268" s="175"/>
    </row>
    <row r="1269" spans="1:8" s="81" customFormat="1" ht="26.4">
      <c r="A1269" s="79"/>
      <c r="B1269" s="556"/>
      <c r="C1269" s="897"/>
      <c r="D1269" s="1283"/>
      <c r="E1269" s="1380" t="s">
        <v>57</v>
      </c>
      <c r="F1269" s="1381">
        <v>9785450</v>
      </c>
      <c r="G1269" s="553"/>
      <c r="H1269" s="175"/>
    </row>
    <row r="1270" spans="1:8" s="81" customFormat="1" ht="30" customHeight="1">
      <c r="A1270" s="79"/>
      <c r="B1270" s="556"/>
      <c r="C1270" s="897"/>
      <c r="D1270" s="1283"/>
      <c r="E1270" s="1380" t="s">
        <v>58</v>
      </c>
      <c r="F1270" s="1381">
        <v>70000</v>
      </c>
      <c r="G1270" s="553"/>
      <c r="H1270" s="175"/>
    </row>
    <row r="1271" spans="1:8" s="81" customFormat="1" ht="26.4">
      <c r="A1271" s="79"/>
      <c r="B1271" s="556"/>
      <c r="C1271" s="897"/>
      <c r="D1271" s="1283"/>
      <c r="E1271" s="1380" t="s">
        <v>55</v>
      </c>
      <c r="F1271" s="1381">
        <v>740919</v>
      </c>
      <c r="G1271" s="553"/>
      <c r="H1271" s="175"/>
    </row>
    <row r="1272" spans="1:8" s="81" customFormat="1" ht="39.6">
      <c r="A1272" s="79"/>
      <c r="B1272" s="556"/>
      <c r="C1272" s="897"/>
      <c r="D1272" s="1283"/>
      <c r="E1272" s="1380" t="s">
        <v>294</v>
      </c>
      <c r="F1272" s="1381">
        <v>740919</v>
      </c>
      <c r="G1272" s="553"/>
      <c r="H1272" s="175"/>
    </row>
    <row r="1273" spans="1:8" s="81" customFormat="1">
      <c r="A1273" s="79"/>
      <c r="B1273" s="556"/>
      <c r="C1273" s="897"/>
      <c r="D1273" s="1283"/>
      <c r="E1273" s="1380" t="s">
        <v>3</v>
      </c>
      <c r="F1273" s="1381">
        <v>215114</v>
      </c>
      <c r="G1273" s="553"/>
      <c r="H1273" s="175"/>
    </row>
    <row r="1274" spans="1:8" s="81" customFormat="1">
      <c r="A1274" s="79"/>
      <c r="B1274" s="556"/>
      <c r="C1274" s="897"/>
      <c r="D1274" s="1283"/>
      <c r="E1274" s="1380" t="s">
        <v>20</v>
      </c>
      <c r="F1274" s="1381">
        <v>215114</v>
      </c>
      <c r="G1274" s="553"/>
      <c r="H1274" s="175"/>
    </row>
    <row r="1275" spans="1:8" s="81" customFormat="1">
      <c r="A1275" s="79"/>
      <c r="B1275" s="281" t="s">
        <v>126</v>
      </c>
      <c r="C1275" s="343"/>
      <c r="D1275" s="1378"/>
      <c r="E1275" s="281" t="s">
        <v>126</v>
      </c>
      <c r="F1275" s="1389"/>
      <c r="G1275" s="344"/>
      <c r="H1275" s="175"/>
    </row>
    <row r="1276" spans="1:8" s="81" customFormat="1" ht="52.8">
      <c r="A1276" s="79"/>
      <c r="B1276" s="1380" t="s">
        <v>301</v>
      </c>
      <c r="C1276" s="1381">
        <v>1627400</v>
      </c>
      <c r="D1276" s="1382">
        <v>36300</v>
      </c>
      <c r="E1276" s="1393" t="s">
        <v>4</v>
      </c>
      <c r="F1276" s="1390">
        <v>36712516</v>
      </c>
      <c r="G1276" s="1391">
        <f>G1277+G1278</f>
        <v>3630</v>
      </c>
      <c r="H1276" s="175"/>
    </row>
    <row r="1277" spans="1:8" s="81" customFormat="1" ht="26.4">
      <c r="A1277" s="79"/>
      <c r="B1277" s="1380"/>
      <c r="C1277" s="1381"/>
      <c r="D1277" s="1382"/>
      <c r="E1277" s="1380" t="s">
        <v>37</v>
      </c>
      <c r="F1277" s="1381">
        <v>1011750</v>
      </c>
      <c r="G1277" s="1392"/>
      <c r="H1277" s="175"/>
    </row>
    <row r="1278" spans="1:8" s="81" customFormat="1">
      <c r="A1278" s="79"/>
      <c r="B1278" s="1380"/>
      <c r="C1278" s="1381"/>
      <c r="D1278" s="1382"/>
      <c r="E1278" s="1380" t="s">
        <v>10</v>
      </c>
      <c r="F1278" s="1381">
        <v>35700766</v>
      </c>
      <c r="G1278" s="1392">
        <f>G1279</f>
        <v>3630</v>
      </c>
      <c r="H1278" s="175"/>
    </row>
    <row r="1279" spans="1:8" s="81" customFormat="1">
      <c r="A1279" s="79"/>
      <c r="B1279" s="113" t="s">
        <v>70</v>
      </c>
      <c r="C1279" s="99"/>
      <c r="D1279" s="143"/>
      <c r="E1279" s="1380" t="s">
        <v>11</v>
      </c>
      <c r="F1279" s="1381">
        <v>35700766</v>
      </c>
      <c r="G1279" s="1392">
        <v>3630</v>
      </c>
      <c r="H1279" s="175"/>
    </row>
    <row r="1280" spans="1:8" s="81" customFormat="1">
      <c r="A1280" s="79"/>
      <c r="B1280" s="322" t="s">
        <v>52</v>
      </c>
      <c r="C1280" s="573">
        <v>145783954</v>
      </c>
      <c r="D1280" s="568">
        <f>D1276-G1280</f>
        <v>32670</v>
      </c>
      <c r="E1280" s="1393" t="s">
        <v>28</v>
      </c>
      <c r="F1280" s="1390">
        <v>36712516</v>
      </c>
      <c r="G1280" s="1391">
        <f>G1281</f>
        <v>3630</v>
      </c>
      <c r="H1280" s="175"/>
    </row>
    <row r="1281" spans="1:8" s="81" customFormat="1">
      <c r="A1281" s="79"/>
      <c r="B1281" s="1380"/>
      <c r="C1281" s="1381"/>
      <c r="D1281" s="1382"/>
      <c r="E1281" s="1380" t="s">
        <v>2</v>
      </c>
      <c r="F1281" s="1381">
        <v>36494562</v>
      </c>
      <c r="G1281" s="1392">
        <f>G1282</f>
        <v>3630</v>
      </c>
      <c r="H1281" s="175"/>
    </row>
    <row r="1282" spans="1:8" s="81" customFormat="1">
      <c r="A1282" s="79"/>
      <c r="B1282" s="1380"/>
      <c r="C1282" s="1381"/>
      <c r="D1282" s="1382"/>
      <c r="E1282" s="1380" t="s">
        <v>12</v>
      </c>
      <c r="F1282" s="1381">
        <v>13436571</v>
      </c>
      <c r="G1282" s="1392">
        <f>G1283+G1285</f>
        <v>3630</v>
      </c>
      <c r="H1282" s="175"/>
    </row>
    <row r="1283" spans="1:8" s="81" customFormat="1">
      <c r="A1283" s="79"/>
      <c r="B1283" s="1380"/>
      <c r="C1283" s="1381"/>
      <c r="D1283" s="1382"/>
      <c r="E1283" s="1380" t="s">
        <v>38</v>
      </c>
      <c r="F1283" s="1381">
        <v>8099577</v>
      </c>
      <c r="G1283" s="1392"/>
      <c r="H1283" s="175"/>
    </row>
    <row r="1284" spans="1:8" s="81" customFormat="1">
      <c r="A1284" s="79"/>
      <c r="B1284" s="1380"/>
      <c r="C1284" s="1381"/>
      <c r="D1284" s="1382"/>
      <c r="E1284" s="1380" t="s">
        <v>36</v>
      </c>
      <c r="F1284" s="1381">
        <v>6360846</v>
      </c>
      <c r="G1284" s="1392"/>
      <c r="H1284" s="175"/>
    </row>
    <row r="1285" spans="1:8" s="81" customFormat="1">
      <c r="A1285" s="79"/>
      <c r="B1285" s="1380"/>
      <c r="C1285" s="1381"/>
      <c r="D1285" s="1382"/>
      <c r="E1285" s="1380" t="s">
        <v>15</v>
      </c>
      <c r="F1285" s="1381">
        <v>5336994</v>
      </c>
      <c r="G1285" s="1392">
        <v>3630</v>
      </c>
      <c r="H1285" s="175"/>
    </row>
    <row r="1286" spans="1:8" s="81" customFormat="1">
      <c r="A1286" s="79"/>
      <c r="B1286" s="1380"/>
      <c r="C1286" s="1381"/>
      <c r="D1286" s="1382"/>
      <c r="E1286" s="1380" t="s">
        <v>16</v>
      </c>
      <c r="F1286" s="1381">
        <v>20982362</v>
      </c>
      <c r="G1286" s="553"/>
      <c r="H1286" s="175"/>
    </row>
    <row r="1287" spans="1:8" s="81" customFormat="1">
      <c r="A1287" s="79"/>
      <c r="B1287" s="1380"/>
      <c r="C1287" s="1381"/>
      <c r="D1287" s="1382"/>
      <c r="E1287" s="1380" t="s">
        <v>17</v>
      </c>
      <c r="F1287" s="1381">
        <v>20519492</v>
      </c>
      <c r="G1287" s="553"/>
      <c r="H1287" s="175"/>
    </row>
    <row r="1288" spans="1:8" s="81" customFormat="1">
      <c r="A1288" s="79"/>
      <c r="B1288" s="1380"/>
      <c r="C1288" s="1381"/>
      <c r="D1288" s="1382"/>
      <c r="E1288" s="1380" t="s">
        <v>162</v>
      </c>
      <c r="F1288" s="1381">
        <v>462870</v>
      </c>
      <c r="G1288" s="553"/>
      <c r="H1288" s="175"/>
    </row>
    <row r="1289" spans="1:8" s="81" customFormat="1" ht="24" customHeight="1">
      <c r="A1289" s="79"/>
      <c r="B1289" s="1380"/>
      <c r="C1289" s="1381"/>
      <c r="D1289" s="1382"/>
      <c r="E1289" s="1380" t="s">
        <v>54</v>
      </c>
      <c r="F1289" s="1381">
        <v>781084</v>
      </c>
      <c r="G1289" s="553"/>
      <c r="H1289" s="175"/>
    </row>
    <row r="1290" spans="1:8" s="81" customFormat="1">
      <c r="A1290" s="79"/>
      <c r="B1290" s="1380"/>
      <c r="C1290" s="1381"/>
      <c r="D1290" s="1382"/>
      <c r="E1290" s="1380" t="s">
        <v>39</v>
      </c>
      <c r="F1290" s="1381">
        <v>781084</v>
      </c>
      <c r="G1290" s="553"/>
      <c r="H1290" s="175"/>
    </row>
    <row r="1291" spans="1:8" s="81" customFormat="1">
      <c r="A1291" s="79"/>
      <c r="B1291" s="1380"/>
      <c r="C1291" s="1381"/>
      <c r="D1291" s="1382"/>
      <c r="E1291" s="1380" t="s">
        <v>19</v>
      </c>
      <c r="F1291" s="1381">
        <v>1294545</v>
      </c>
      <c r="G1291" s="553"/>
      <c r="H1291" s="175"/>
    </row>
    <row r="1292" spans="1:8" s="81" customFormat="1" ht="26.4">
      <c r="A1292" s="79"/>
      <c r="B1292" s="1380"/>
      <c r="C1292" s="1381"/>
      <c r="D1292" s="1382"/>
      <c r="E1292" s="1380" t="s">
        <v>56</v>
      </c>
      <c r="F1292" s="1381">
        <v>578626</v>
      </c>
      <c r="G1292" s="553"/>
      <c r="H1292" s="175"/>
    </row>
    <row r="1293" spans="1:8" s="81" customFormat="1" ht="26.4">
      <c r="A1293" s="79"/>
      <c r="B1293" s="1380"/>
      <c r="C1293" s="1381"/>
      <c r="D1293" s="1382"/>
      <c r="E1293" s="1380" t="s">
        <v>57</v>
      </c>
      <c r="F1293" s="1381">
        <v>508626</v>
      </c>
      <c r="G1293" s="553"/>
      <c r="H1293" s="175"/>
    </row>
    <row r="1294" spans="1:8" s="81" customFormat="1" ht="37.200000000000003" customHeight="1">
      <c r="A1294" s="79"/>
      <c r="B1294" s="1380"/>
      <c r="C1294" s="1381"/>
      <c r="D1294" s="1382"/>
      <c r="E1294" s="1380" t="s">
        <v>58</v>
      </c>
      <c r="F1294" s="1381">
        <v>70000</v>
      </c>
      <c r="G1294" s="553"/>
      <c r="H1294" s="175"/>
    </row>
    <row r="1295" spans="1:8" s="81" customFormat="1" ht="26.4">
      <c r="A1295" s="79"/>
      <c r="B1295" s="1380"/>
      <c r="C1295" s="1381"/>
      <c r="D1295" s="1382"/>
      <c r="E1295" s="1380" t="s">
        <v>55</v>
      </c>
      <c r="F1295" s="1381">
        <v>715919</v>
      </c>
      <c r="G1295" s="553"/>
      <c r="H1295" s="175"/>
    </row>
    <row r="1296" spans="1:8" s="81" customFormat="1" ht="39.6">
      <c r="A1296" s="79"/>
      <c r="B1296" s="1380"/>
      <c r="C1296" s="1381"/>
      <c r="D1296" s="1382"/>
      <c r="E1296" s="1380" t="s">
        <v>294</v>
      </c>
      <c r="F1296" s="1381">
        <v>715919</v>
      </c>
      <c r="G1296" s="553"/>
      <c r="H1296" s="175"/>
    </row>
    <row r="1297" spans="1:8" s="81" customFormat="1">
      <c r="A1297" s="79"/>
      <c r="B1297" s="1380"/>
      <c r="C1297" s="1381"/>
      <c r="D1297" s="1382"/>
      <c r="E1297" s="1380" t="s">
        <v>3</v>
      </c>
      <c r="F1297" s="1381">
        <v>217954</v>
      </c>
      <c r="G1297" s="553"/>
      <c r="H1297" s="175"/>
    </row>
    <row r="1298" spans="1:8" s="81" customFormat="1" ht="13.8" thickBot="1">
      <c r="A1298" s="79"/>
      <c r="B1298" s="1380"/>
      <c r="C1298" s="1381"/>
      <c r="D1298" s="1382"/>
      <c r="E1298" s="1380" t="s">
        <v>20</v>
      </c>
      <c r="F1298" s="1381">
        <v>217954</v>
      </c>
      <c r="G1298" s="553"/>
      <c r="H1298" s="175"/>
    </row>
    <row r="1299" spans="1:8" s="81" customFormat="1" ht="64.5" customHeight="1" thickBot="1">
      <c r="A1299" s="79"/>
      <c r="B1299" s="3662" t="s">
        <v>463</v>
      </c>
      <c r="C1299" s="3663"/>
      <c r="D1299" s="3663"/>
      <c r="E1299" s="3663"/>
      <c r="F1299" s="3663"/>
      <c r="G1299" s="3664"/>
      <c r="H1299" s="175"/>
    </row>
    <row r="1300" spans="1:8" s="81" customFormat="1">
      <c r="A1300" s="79"/>
      <c r="B1300" s="1394"/>
      <c r="C1300" s="1394"/>
      <c r="D1300" s="1394"/>
      <c r="E1300" s="1394"/>
      <c r="F1300" s="1394"/>
      <c r="G1300" s="1394"/>
      <c r="H1300" s="175"/>
    </row>
    <row r="1301" spans="1:8" s="81" customFormat="1">
      <c r="A1301" s="79"/>
      <c r="B1301" s="206" t="s">
        <v>113</v>
      </c>
      <c r="C1301"/>
      <c r="D1301"/>
      <c r="E1301" s="1268"/>
      <c r="F1301" s="1268"/>
      <c r="G1301" s="1268"/>
      <c r="H1301" s="175"/>
    </row>
    <row r="1302" spans="1:8" s="81" customFormat="1" ht="13.8" thickBot="1">
      <c r="A1302" s="79"/>
      <c r="B1302" s="206"/>
      <c r="C1302"/>
      <c r="D1302"/>
      <c r="E1302" s="1268"/>
      <c r="F1302" s="1268"/>
      <c r="G1302" s="1268"/>
      <c r="H1302" s="175"/>
    </row>
    <row r="1303" spans="1:8" s="81" customFormat="1" ht="27.6">
      <c r="A1303" s="2898">
        <f>A1206+1</f>
        <v>58</v>
      </c>
      <c r="B1303" s="1395" t="s">
        <v>298</v>
      </c>
      <c r="C1303" s="341"/>
      <c r="D1303" s="342"/>
      <c r="E1303" s="436" t="s">
        <v>106</v>
      </c>
      <c r="F1303" s="364"/>
      <c r="G1303" s="365"/>
      <c r="H1303" s="175" t="s">
        <v>34</v>
      </c>
    </row>
    <row r="1304" spans="1:8" s="81" customFormat="1">
      <c r="A1304" s="176"/>
      <c r="B1304" s="280" t="s">
        <v>22</v>
      </c>
      <c r="C1304" s="343"/>
      <c r="D1304" s="344"/>
      <c r="E1304" s="280" t="s">
        <v>22</v>
      </c>
      <c r="F1304" s="343"/>
      <c r="G1304" s="344"/>
      <c r="H1304" s="175"/>
    </row>
    <row r="1305" spans="1:8" s="81" customFormat="1" ht="39.6">
      <c r="A1305" s="176"/>
      <c r="B1305" s="366" t="s">
        <v>233</v>
      </c>
      <c r="C1305" s="532"/>
      <c r="D1305" s="533"/>
      <c r="E1305" s="840" t="s">
        <v>464</v>
      </c>
      <c r="F1305" s="532"/>
      <c r="G1305" s="533"/>
      <c r="H1305" s="175"/>
    </row>
    <row r="1306" spans="1:8" s="81" customFormat="1">
      <c r="A1306" s="176"/>
      <c r="B1306" s="561" t="s">
        <v>4</v>
      </c>
      <c r="C1306" s="369">
        <v>50507066</v>
      </c>
      <c r="D1306" s="378">
        <f t="shared" ref="D1306:D1311" si="33">D1307</f>
        <v>-15957</v>
      </c>
      <c r="E1306" s="561" t="s">
        <v>4</v>
      </c>
      <c r="F1306" s="369"/>
      <c r="G1306" s="121">
        <f>G1307</f>
        <v>15957</v>
      </c>
      <c r="H1306" s="175"/>
    </row>
    <row r="1307" spans="1:8" s="81" customFormat="1">
      <c r="A1307" s="176"/>
      <c r="B1307" s="558" t="s">
        <v>10</v>
      </c>
      <c r="C1307" s="370">
        <v>50507066</v>
      </c>
      <c r="D1307" s="283">
        <f t="shared" si="33"/>
        <v>-15957</v>
      </c>
      <c r="E1307" s="1396" t="s">
        <v>10</v>
      </c>
      <c r="F1307" s="1397"/>
      <c r="G1307" s="1398">
        <f>G1308</f>
        <v>15957</v>
      </c>
      <c r="H1307" s="175"/>
    </row>
    <row r="1308" spans="1:8" s="81" customFormat="1">
      <c r="A1308" s="176"/>
      <c r="B1308" s="1379" t="s">
        <v>11</v>
      </c>
      <c r="C1308" s="370">
        <v>50507066</v>
      </c>
      <c r="D1308" s="283">
        <f t="shared" si="33"/>
        <v>-15957</v>
      </c>
      <c r="E1308" s="558" t="s">
        <v>11</v>
      </c>
      <c r="F1308" s="370"/>
      <c r="G1308" s="843">
        <v>15957</v>
      </c>
      <c r="H1308" s="175"/>
    </row>
    <row r="1309" spans="1:8" s="81" customFormat="1">
      <c r="A1309" s="176"/>
      <c r="B1309" s="561" t="s">
        <v>28</v>
      </c>
      <c r="C1309" s="369">
        <v>50507066</v>
      </c>
      <c r="D1309" s="378">
        <f t="shared" si="33"/>
        <v>-15957</v>
      </c>
      <c r="E1309" s="1399" t="s">
        <v>28</v>
      </c>
      <c r="F1309" s="369"/>
      <c r="G1309" s="121">
        <f>G1310+G1315</f>
        <v>15957</v>
      </c>
      <c r="H1309" s="175"/>
    </row>
    <row r="1310" spans="1:8" s="81" customFormat="1">
      <c r="A1310" s="176"/>
      <c r="B1310" s="558" t="s">
        <v>2</v>
      </c>
      <c r="C1310" s="370">
        <v>50507066</v>
      </c>
      <c r="D1310" s="283">
        <f t="shared" si="33"/>
        <v>-15957</v>
      </c>
      <c r="E1310" s="556" t="s">
        <v>2</v>
      </c>
      <c r="F1310" s="422"/>
      <c r="G1310" s="843">
        <f>G1311</f>
        <v>15057</v>
      </c>
      <c r="H1310" s="175"/>
    </row>
    <row r="1311" spans="1:8" s="81" customFormat="1">
      <c r="A1311" s="176"/>
      <c r="B1311" s="1379" t="s">
        <v>16</v>
      </c>
      <c r="C1311" s="370">
        <v>50507066</v>
      </c>
      <c r="D1311" s="283">
        <f t="shared" si="33"/>
        <v>-15957</v>
      </c>
      <c r="E1311" s="558" t="s">
        <v>12</v>
      </c>
      <c r="F1311" s="370"/>
      <c r="G1311" s="843">
        <f>G1312+G1314</f>
        <v>15057</v>
      </c>
      <c r="H1311" s="175"/>
    </row>
    <row r="1312" spans="1:8" s="81" customFormat="1">
      <c r="A1312" s="176"/>
      <c r="B1312" s="1383" t="s">
        <v>17</v>
      </c>
      <c r="C1312" s="370">
        <v>50507066</v>
      </c>
      <c r="D1312" s="283">
        <v>-15957</v>
      </c>
      <c r="E1312" s="1379" t="s">
        <v>38</v>
      </c>
      <c r="F1312" s="370"/>
      <c r="G1312" s="843">
        <v>7554</v>
      </c>
      <c r="H1312" s="175"/>
    </row>
    <row r="1313" spans="1:8" s="81" customFormat="1">
      <c r="A1313" s="176"/>
      <c r="B1313" s="215"/>
      <c r="C1313" s="370"/>
      <c r="D1313" s="283"/>
      <c r="E1313" s="1383" t="s">
        <v>36</v>
      </c>
      <c r="F1313" s="370"/>
      <c r="G1313" s="843">
        <v>6088</v>
      </c>
      <c r="H1313" s="175"/>
    </row>
    <row r="1314" spans="1:8" s="81" customFormat="1">
      <c r="A1314" s="176"/>
      <c r="B1314" s="461"/>
      <c r="C1314" s="375"/>
      <c r="D1314" s="259"/>
      <c r="E1314" s="1383" t="s">
        <v>15</v>
      </c>
      <c r="F1314" s="370"/>
      <c r="G1314" s="843">
        <v>7503</v>
      </c>
      <c r="H1314" s="175"/>
    </row>
    <row r="1315" spans="1:8" s="81" customFormat="1">
      <c r="A1315" s="176"/>
      <c r="B1315" s="461"/>
      <c r="C1315" s="375"/>
      <c r="D1315" s="259"/>
      <c r="E1315" s="1383" t="s">
        <v>3</v>
      </c>
      <c r="F1315" s="370"/>
      <c r="G1315" s="843">
        <f>G1316</f>
        <v>900</v>
      </c>
      <c r="H1315" s="175"/>
    </row>
    <row r="1316" spans="1:8" s="81" customFormat="1">
      <c r="A1316" s="176"/>
      <c r="B1316" s="461"/>
      <c r="C1316" s="375"/>
      <c r="D1316" s="259"/>
      <c r="E1316" s="558" t="s">
        <v>20</v>
      </c>
      <c r="F1316" s="370"/>
      <c r="G1316" s="843">
        <v>900</v>
      </c>
      <c r="H1316" s="175"/>
    </row>
    <row r="1317" spans="1:8" s="81" customFormat="1">
      <c r="A1317" s="176"/>
      <c r="B1317" s="280" t="s">
        <v>59</v>
      </c>
      <c r="C1317" s="375"/>
      <c r="D1317" s="259"/>
      <c r="E1317" s="280" t="s">
        <v>59</v>
      </c>
      <c r="F1317" s="446"/>
      <c r="G1317" s="447"/>
      <c r="H1317" s="175"/>
    </row>
    <row r="1318" spans="1:8" s="81" customFormat="1" ht="39.6">
      <c r="A1318" s="176"/>
      <c r="B1318" s="1400" t="s">
        <v>346</v>
      </c>
      <c r="C1318" s="375"/>
      <c r="D1318" s="259"/>
      <c r="E1318" s="281" t="s">
        <v>465</v>
      </c>
      <c r="F1318" s="446"/>
      <c r="G1318" s="447"/>
      <c r="H1318" s="175"/>
    </row>
    <row r="1319" spans="1:8" s="81" customFormat="1">
      <c r="A1319" s="176"/>
      <c r="B1319" s="281" t="s">
        <v>118</v>
      </c>
      <c r="C1319" s="375"/>
      <c r="D1319" s="1401"/>
      <c r="E1319" s="281" t="s">
        <v>118</v>
      </c>
      <c r="F1319" s="375"/>
      <c r="G1319" s="259"/>
      <c r="H1319" s="175"/>
    </row>
    <row r="1320" spans="1:8" s="81" customFormat="1">
      <c r="A1320" s="176"/>
      <c r="B1320" s="561" t="s">
        <v>4</v>
      </c>
      <c r="C1320" s="369">
        <v>50507066</v>
      </c>
      <c r="D1320" s="1402">
        <f t="shared" ref="D1320:D1325" si="34">D1321</f>
        <v>-15957</v>
      </c>
      <c r="E1320" s="561" t="s">
        <v>4</v>
      </c>
      <c r="F1320" s="369"/>
      <c r="G1320" s="378">
        <f>G1321</f>
        <v>15957</v>
      </c>
      <c r="H1320" s="175"/>
    </row>
    <row r="1321" spans="1:8" s="81" customFormat="1">
      <c r="A1321" s="176"/>
      <c r="B1321" s="558" t="s">
        <v>10</v>
      </c>
      <c r="C1321" s="370">
        <v>50507066</v>
      </c>
      <c r="D1321" s="1403">
        <f t="shared" si="34"/>
        <v>-15957</v>
      </c>
      <c r="E1321" s="558" t="s">
        <v>10</v>
      </c>
      <c r="F1321" s="370"/>
      <c r="G1321" s="843">
        <f>G1322</f>
        <v>15957</v>
      </c>
      <c r="H1321" s="175"/>
    </row>
    <row r="1322" spans="1:8" s="81" customFormat="1">
      <c r="A1322" s="176"/>
      <c r="B1322" s="1379" t="s">
        <v>11</v>
      </c>
      <c r="C1322" s="370">
        <v>50507066</v>
      </c>
      <c r="D1322" s="1403">
        <f t="shared" si="34"/>
        <v>-15957</v>
      </c>
      <c r="E1322" s="1379" t="s">
        <v>11</v>
      </c>
      <c r="F1322" s="370"/>
      <c r="G1322" s="843">
        <v>15957</v>
      </c>
      <c r="H1322" s="175"/>
    </row>
    <row r="1323" spans="1:8" s="81" customFormat="1">
      <c r="A1323" s="176"/>
      <c r="B1323" s="561" t="s">
        <v>28</v>
      </c>
      <c r="C1323" s="369">
        <v>50507066</v>
      </c>
      <c r="D1323" s="1402">
        <f t="shared" si="34"/>
        <v>-15957</v>
      </c>
      <c r="E1323" s="561" t="s">
        <v>28</v>
      </c>
      <c r="F1323" s="369"/>
      <c r="G1323" s="121">
        <f>G1324+G1329</f>
        <v>15957</v>
      </c>
      <c r="H1323" s="175"/>
    </row>
    <row r="1324" spans="1:8" s="81" customFormat="1">
      <c r="B1324" s="558" t="s">
        <v>2</v>
      </c>
      <c r="C1324" s="370">
        <v>50507066</v>
      </c>
      <c r="D1324" s="1403">
        <f t="shared" si="34"/>
        <v>-15957</v>
      </c>
      <c r="E1324" s="558" t="s">
        <v>2</v>
      </c>
      <c r="F1324" s="370"/>
      <c r="G1324" s="843">
        <f>G1325</f>
        <v>15057</v>
      </c>
      <c r="H1324" s="175"/>
    </row>
    <row r="1325" spans="1:8" s="81" customFormat="1">
      <c r="B1325" s="1379" t="s">
        <v>16</v>
      </c>
      <c r="C1325" s="370">
        <v>50507066</v>
      </c>
      <c r="D1325" s="1403">
        <f t="shared" si="34"/>
        <v>-15957</v>
      </c>
      <c r="E1325" s="1379" t="s">
        <v>12</v>
      </c>
      <c r="F1325" s="370"/>
      <c r="G1325" s="843">
        <f>G1326+G1328</f>
        <v>15057</v>
      </c>
      <c r="H1325" s="175"/>
    </row>
    <row r="1326" spans="1:8" s="81" customFormat="1">
      <c r="B1326" s="1383" t="s">
        <v>17</v>
      </c>
      <c r="C1326" s="370">
        <v>50507066</v>
      </c>
      <c r="D1326" s="1403">
        <v>-15957</v>
      </c>
      <c r="E1326" s="1383" t="s">
        <v>38</v>
      </c>
      <c r="F1326" s="370"/>
      <c r="G1326" s="843">
        <v>7554</v>
      </c>
      <c r="H1326" s="175"/>
    </row>
    <row r="1327" spans="1:8" s="81" customFormat="1">
      <c r="B1327" s="461"/>
      <c r="C1327" s="375"/>
      <c r="D1327" s="1401"/>
      <c r="E1327" s="1383" t="s">
        <v>36</v>
      </c>
      <c r="F1327" s="370"/>
      <c r="G1327" s="843">
        <v>6088</v>
      </c>
      <c r="H1327" s="175"/>
    </row>
    <row r="1328" spans="1:8" s="81" customFormat="1">
      <c r="B1328" s="461"/>
      <c r="C1328" s="375"/>
      <c r="D1328" s="1401"/>
      <c r="E1328" s="280" t="s">
        <v>15</v>
      </c>
      <c r="F1328" s="370"/>
      <c r="G1328" s="283">
        <v>7503</v>
      </c>
      <c r="H1328" s="175"/>
    </row>
    <row r="1329" spans="1:8" s="81" customFormat="1">
      <c r="B1329" s="461"/>
      <c r="C1329" s="375"/>
      <c r="D1329" s="1401"/>
      <c r="E1329" s="556" t="s">
        <v>3</v>
      </c>
      <c r="F1329" s="370"/>
      <c r="G1329" s="283">
        <f>G1330</f>
        <v>900</v>
      </c>
      <c r="H1329" s="175"/>
    </row>
    <row r="1330" spans="1:8" s="81" customFormat="1" ht="13.8" thickBot="1">
      <c r="B1330" s="540"/>
      <c r="C1330" s="541"/>
      <c r="D1330" s="1404"/>
      <c r="E1330" s="1405" t="s">
        <v>20</v>
      </c>
      <c r="F1330" s="442"/>
      <c r="G1330" s="535">
        <v>900</v>
      </c>
      <c r="H1330" s="175"/>
    </row>
    <row r="1331" spans="1:8" s="81" customFormat="1" ht="86.25" customHeight="1" thickBot="1">
      <c r="B1331" s="3600" t="s">
        <v>466</v>
      </c>
      <c r="C1331" s="3601"/>
      <c r="D1331" s="3601"/>
      <c r="E1331" s="3601"/>
      <c r="F1331" s="3601"/>
      <c r="G1331" s="3602"/>
      <c r="H1331" s="175"/>
    </row>
    <row r="1332" spans="1:8" s="81" customFormat="1">
      <c r="A1332" s="3605"/>
      <c r="B1332" s="3605"/>
      <c r="C1332" s="3605"/>
      <c r="D1332" s="3605"/>
      <c r="E1332" s="3605"/>
      <c r="F1332" s="3605"/>
      <c r="G1332" s="3605"/>
      <c r="H1332" s="175"/>
    </row>
    <row r="1333" spans="1:8" s="81" customFormat="1">
      <c r="A1333" s="175"/>
      <c r="B1333" s="206" t="s">
        <v>115</v>
      </c>
      <c r="C1333"/>
      <c r="D1333"/>
      <c r="E1333"/>
      <c r="F1333"/>
      <c r="G1333"/>
      <c r="H1333" s="175"/>
    </row>
    <row r="1334" spans="1:8" s="81" customFormat="1" ht="13.8" thickBot="1">
      <c r="A1334" s="175"/>
      <c r="B1334" s="206"/>
      <c r="C1334"/>
      <c r="D1334"/>
      <c r="E1334"/>
      <c r="F1334"/>
      <c r="G1334"/>
      <c r="H1334" s="175"/>
    </row>
    <row r="1335" spans="1:8" s="81" customFormat="1" ht="27.6">
      <c r="A1335" s="2896">
        <f>A1224+1</f>
        <v>58</v>
      </c>
      <c r="B1335" s="1395" t="s">
        <v>298</v>
      </c>
      <c r="C1335" s="341"/>
      <c r="D1335" s="342"/>
      <c r="E1335" s="436" t="s">
        <v>106</v>
      </c>
      <c r="F1335" s="364"/>
      <c r="G1335" s="365"/>
      <c r="H1335" s="175" t="s">
        <v>34</v>
      </c>
    </row>
    <row r="1336" spans="1:8" s="81" customFormat="1" ht="13.8">
      <c r="A1336" s="175"/>
      <c r="B1336" s="280" t="s">
        <v>116</v>
      </c>
      <c r="C1336" s="543"/>
      <c r="D1336" s="544"/>
      <c r="E1336" s="280" t="s">
        <v>116</v>
      </c>
      <c r="F1336" s="443"/>
      <c r="G1336" s="412"/>
      <c r="H1336" s="175"/>
    </row>
    <row r="1337" spans="1:8" s="81" customFormat="1" ht="26.4">
      <c r="A1337" s="176"/>
      <c r="B1337" s="345" t="s">
        <v>123</v>
      </c>
      <c r="C1337" s="389"/>
      <c r="D1337" s="445"/>
      <c r="E1337" s="345" t="s">
        <v>123</v>
      </c>
      <c r="F1337" s="389"/>
      <c r="G1337" s="445"/>
      <c r="H1337" s="175"/>
    </row>
    <row r="1338" spans="1:8" s="81" customFormat="1">
      <c r="A1338" s="176"/>
      <c r="B1338" s="281" t="s">
        <v>118</v>
      </c>
      <c r="C1338" s="375"/>
      <c r="D1338" s="259"/>
      <c r="E1338" s="281" t="s">
        <v>118</v>
      </c>
      <c r="F1338" s="375"/>
      <c r="G1338" s="259"/>
      <c r="H1338" s="175"/>
    </row>
    <row r="1339" spans="1:8" s="81" customFormat="1">
      <c r="A1339" s="176"/>
      <c r="B1339" s="527" t="s">
        <v>4</v>
      </c>
      <c r="C1339" s="348">
        <v>50507066</v>
      </c>
      <c r="D1339" s="378">
        <f t="shared" ref="D1339:D1344" si="35">D1340</f>
        <v>-15957</v>
      </c>
      <c r="E1339" s="527" t="s">
        <v>4</v>
      </c>
      <c r="F1339" s="348">
        <v>10214688</v>
      </c>
      <c r="G1339" s="378">
        <f>G1347</f>
        <v>15957</v>
      </c>
      <c r="H1339" s="175"/>
    </row>
    <row r="1340" spans="1:8" s="81" customFormat="1">
      <c r="A1340" s="176"/>
      <c r="B1340" s="1260" t="s">
        <v>10</v>
      </c>
      <c r="C1340" s="350">
        <v>50507066</v>
      </c>
      <c r="D1340" s="283">
        <f t="shared" si="35"/>
        <v>-15957</v>
      </c>
      <c r="E1340" s="1260" t="s">
        <v>75</v>
      </c>
      <c r="F1340" s="350">
        <v>4224640</v>
      </c>
      <c r="G1340" s="283"/>
      <c r="H1340" s="175"/>
    </row>
    <row r="1341" spans="1:8" s="81" customFormat="1">
      <c r="A1341" s="176"/>
      <c r="B1341" s="1260" t="s">
        <v>11</v>
      </c>
      <c r="C1341" s="350">
        <v>50507066</v>
      </c>
      <c r="D1341" s="283">
        <f t="shared" si="35"/>
        <v>-15957</v>
      </c>
      <c r="E1341" s="1260" t="s">
        <v>6</v>
      </c>
      <c r="F1341" s="350">
        <v>3122453</v>
      </c>
      <c r="G1341" s="283"/>
      <c r="H1341" s="175"/>
    </row>
    <row r="1342" spans="1:8" s="81" customFormat="1">
      <c r="A1342" s="176"/>
      <c r="B1342" s="527" t="s">
        <v>28</v>
      </c>
      <c r="C1342" s="348">
        <v>50507066</v>
      </c>
      <c r="D1342" s="378">
        <f t="shared" si="35"/>
        <v>-15957</v>
      </c>
      <c r="E1342" s="1260" t="s">
        <v>7</v>
      </c>
      <c r="F1342" s="350">
        <v>5687</v>
      </c>
      <c r="G1342" s="283"/>
      <c r="H1342" s="175"/>
    </row>
    <row r="1343" spans="1:8" s="81" customFormat="1">
      <c r="A1343" s="176"/>
      <c r="B1343" s="1260" t="s">
        <v>2</v>
      </c>
      <c r="C1343" s="350">
        <v>50507066</v>
      </c>
      <c r="D1343" s="283">
        <f t="shared" si="35"/>
        <v>-15957</v>
      </c>
      <c r="E1343" s="1260" t="s">
        <v>8</v>
      </c>
      <c r="F1343" s="350">
        <v>5687</v>
      </c>
      <c r="G1343" s="283"/>
      <c r="H1343" s="175"/>
    </row>
    <row r="1344" spans="1:8" s="81" customFormat="1">
      <c r="A1344" s="176"/>
      <c r="B1344" s="1260" t="s">
        <v>16</v>
      </c>
      <c r="C1344" s="350">
        <v>50507066</v>
      </c>
      <c r="D1344" s="283">
        <f t="shared" si="35"/>
        <v>-15957</v>
      </c>
      <c r="E1344" s="1260" t="s">
        <v>9</v>
      </c>
      <c r="F1344" s="350">
        <v>5687</v>
      </c>
      <c r="G1344" s="283"/>
      <c r="H1344" s="175"/>
    </row>
    <row r="1345" spans="1:8" s="81" customFormat="1" ht="26.4">
      <c r="A1345" s="176"/>
      <c r="B1345" s="1260" t="s">
        <v>17</v>
      </c>
      <c r="C1345" s="350">
        <v>50507066</v>
      </c>
      <c r="D1345" s="1403">
        <v>-15957</v>
      </c>
      <c r="E1345" s="1406" t="s">
        <v>63</v>
      </c>
      <c r="F1345" s="348">
        <v>5687</v>
      </c>
      <c r="G1345" s="378"/>
      <c r="H1345" s="175"/>
    </row>
    <row r="1346" spans="1:8" s="81" customFormat="1" ht="26.4">
      <c r="A1346" s="176"/>
      <c r="B1346" s="461"/>
      <c r="C1346" s="375"/>
      <c r="D1346" s="259"/>
      <c r="E1346" s="1260" t="s">
        <v>467</v>
      </c>
      <c r="F1346" s="350">
        <v>5687</v>
      </c>
      <c r="G1346" s="283"/>
      <c r="H1346" s="175"/>
    </row>
    <row r="1347" spans="1:8" s="81" customFormat="1">
      <c r="A1347" s="176"/>
      <c r="B1347" s="461"/>
      <c r="C1347" s="375"/>
      <c r="D1347" s="259"/>
      <c r="E1347" s="1260" t="s">
        <v>10</v>
      </c>
      <c r="F1347" s="350">
        <v>5984361</v>
      </c>
      <c r="G1347" s="283">
        <f>G1348</f>
        <v>15957</v>
      </c>
      <c r="H1347" s="175"/>
    </row>
    <row r="1348" spans="1:8" s="81" customFormat="1">
      <c r="A1348" s="176"/>
      <c r="B1348" s="461"/>
      <c r="C1348" s="375"/>
      <c r="D1348" s="259"/>
      <c r="E1348" s="1260" t="s">
        <v>11</v>
      </c>
      <c r="F1348" s="350">
        <v>5984361</v>
      </c>
      <c r="G1348" s="283">
        <v>15957</v>
      </c>
      <c r="H1348" s="175"/>
    </row>
    <row r="1349" spans="1:8" s="81" customFormat="1">
      <c r="A1349" s="176"/>
      <c r="B1349" s="461"/>
      <c r="C1349" s="375"/>
      <c r="D1349" s="259"/>
      <c r="E1349" s="527" t="s">
        <v>28</v>
      </c>
      <c r="F1349" s="348">
        <v>10214688</v>
      </c>
      <c r="G1349" s="378">
        <f>G1350+G1361</f>
        <v>15957</v>
      </c>
      <c r="H1349" s="175"/>
    </row>
    <row r="1350" spans="1:8" s="81" customFormat="1">
      <c r="A1350" s="176"/>
      <c r="B1350" s="461"/>
      <c r="C1350" s="375"/>
      <c r="D1350" s="259"/>
      <c r="E1350" s="1260" t="s">
        <v>2</v>
      </c>
      <c r="F1350" s="350">
        <v>2891765</v>
      </c>
      <c r="G1350" s="283">
        <f>G1351</f>
        <v>15057</v>
      </c>
      <c r="H1350" s="175"/>
    </row>
    <row r="1351" spans="1:8" s="81" customFormat="1">
      <c r="A1351" s="176"/>
      <c r="B1351" s="461"/>
      <c r="C1351" s="375"/>
      <c r="D1351" s="259"/>
      <c r="E1351" s="1260" t="s">
        <v>12</v>
      </c>
      <c r="F1351" s="350">
        <v>1577304</v>
      </c>
      <c r="G1351" s="283">
        <f>G1352+G1354</f>
        <v>15057</v>
      </c>
      <c r="H1351" s="175"/>
    </row>
    <row r="1352" spans="1:8" s="81" customFormat="1">
      <c r="A1352" s="176"/>
      <c r="B1352" s="461"/>
      <c r="C1352" s="375"/>
      <c r="D1352" s="259"/>
      <c r="E1352" s="1260" t="s">
        <v>38</v>
      </c>
      <c r="F1352" s="350">
        <v>536895</v>
      </c>
      <c r="G1352" s="283">
        <v>7554</v>
      </c>
      <c r="H1352" s="175"/>
    </row>
    <row r="1353" spans="1:8" s="81" customFormat="1">
      <c r="A1353" s="176"/>
      <c r="B1353" s="461"/>
      <c r="C1353" s="375"/>
      <c r="D1353" s="259"/>
      <c r="E1353" s="1260" t="s">
        <v>36</v>
      </c>
      <c r="F1353" s="350">
        <v>410546</v>
      </c>
      <c r="G1353" s="283">
        <v>6088</v>
      </c>
      <c r="H1353" s="175"/>
    </row>
    <row r="1354" spans="1:8" s="81" customFormat="1">
      <c r="A1354" s="176"/>
      <c r="B1354" s="461"/>
      <c r="C1354" s="375"/>
      <c r="D1354" s="259"/>
      <c r="E1354" s="1260" t="s">
        <v>15</v>
      </c>
      <c r="F1354" s="350">
        <v>1040409</v>
      </c>
      <c r="G1354" s="283">
        <v>7503</v>
      </c>
      <c r="H1354" s="175"/>
    </row>
    <row r="1355" spans="1:8" s="81" customFormat="1">
      <c r="A1355" s="176"/>
      <c r="B1355" s="461"/>
      <c r="C1355" s="375"/>
      <c r="D1355" s="259"/>
      <c r="E1355" s="1260" t="s">
        <v>16</v>
      </c>
      <c r="F1355" s="350">
        <v>187169</v>
      </c>
      <c r="G1355" s="283"/>
      <c r="H1355" s="175"/>
    </row>
    <row r="1356" spans="1:8" s="81" customFormat="1">
      <c r="A1356" s="176"/>
      <c r="B1356" s="461"/>
      <c r="C1356" s="375"/>
      <c r="D1356" s="259"/>
      <c r="E1356" s="1260" t="s">
        <v>17</v>
      </c>
      <c r="F1356" s="350">
        <v>187169</v>
      </c>
      <c r="G1356" s="283"/>
      <c r="H1356" s="175"/>
    </row>
    <row r="1357" spans="1:8" s="81" customFormat="1" ht="26.4">
      <c r="A1357" s="176"/>
      <c r="B1357" s="461"/>
      <c r="C1357" s="375"/>
      <c r="D1357" s="259"/>
      <c r="E1357" s="1260" t="s">
        <v>54</v>
      </c>
      <c r="F1357" s="350">
        <v>353947</v>
      </c>
      <c r="G1357" s="283"/>
      <c r="H1357" s="175"/>
    </row>
    <row r="1358" spans="1:8" s="81" customFormat="1">
      <c r="A1358" s="176"/>
      <c r="B1358" s="461"/>
      <c r="C1358" s="375"/>
      <c r="D1358" s="259"/>
      <c r="E1358" s="1260" t="s">
        <v>39</v>
      </c>
      <c r="F1358" s="350">
        <v>353947</v>
      </c>
      <c r="G1358" s="283"/>
      <c r="H1358" s="175"/>
    </row>
    <row r="1359" spans="1:8" s="81" customFormat="1">
      <c r="A1359" s="176"/>
      <c r="B1359" s="461"/>
      <c r="C1359" s="375"/>
      <c r="D1359" s="259"/>
      <c r="E1359" s="1260" t="s">
        <v>19</v>
      </c>
      <c r="F1359" s="350">
        <v>773345</v>
      </c>
      <c r="G1359" s="283"/>
      <c r="H1359" s="175"/>
    </row>
    <row r="1360" spans="1:8" s="81" customFormat="1">
      <c r="A1360" s="176"/>
      <c r="B1360" s="461"/>
      <c r="C1360" s="375"/>
      <c r="D1360" s="259"/>
      <c r="E1360" s="1260" t="s">
        <v>105</v>
      </c>
      <c r="F1360" s="350">
        <v>773345</v>
      </c>
      <c r="G1360" s="283"/>
      <c r="H1360" s="175"/>
    </row>
    <row r="1361" spans="1:8" s="81" customFormat="1">
      <c r="A1361" s="176"/>
      <c r="B1361" s="461"/>
      <c r="C1361" s="375"/>
      <c r="D1361" s="259"/>
      <c r="E1361" s="1260" t="s">
        <v>3</v>
      </c>
      <c r="F1361" s="350">
        <v>7322923</v>
      </c>
      <c r="G1361" s="283">
        <f>G1362</f>
        <v>900</v>
      </c>
      <c r="H1361" s="175"/>
    </row>
    <row r="1362" spans="1:8" s="81" customFormat="1">
      <c r="A1362" s="176"/>
      <c r="B1362" s="461"/>
      <c r="C1362" s="375"/>
      <c r="D1362" s="259"/>
      <c r="E1362" s="1260" t="s">
        <v>20</v>
      </c>
      <c r="F1362" s="350">
        <v>4973815</v>
      </c>
      <c r="G1362" s="283">
        <v>900</v>
      </c>
      <c r="H1362" s="175"/>
    </row>
    <row r="1363" spans="1:8" s="81" customFormat="1">
      <c r="A1363" s="176"/>
      <c r="B1363" s="461"/>
      <c r="C1363" s="375"/>
      <c r="D1363" s="259"/>
      <c r="E1363" s="1260" t="s">
        <v>61</v>
      </c>
      <c r="F1363" s="350">
        <v>2349108</v>
      </c>
      <c r="G1363" s="283"/>
      <c r="H1363" s="175"/>
    </row>
    <row r="1364" spans="1:8" s="81" customFormat="1" ht="13.8" thickBot="1">
      <c r="A1364" s="176"/>
      <c r="B1364" s="461"/>
      <c r="C1364" s="375"/>
      <c r="D1364" s="259"/>
      <c r="E1364" s="1260" t="s">
        <v>348</v>
      </c>
      <c r="F1364" s="350">
        <v>2349108</v>
      </c>
      <c r="G1364" s="283"/>
      <c r="H1364" s="175"/>
    </row>
    <row r="1365" spans="1:8" s="81" customFormat="1" ht="90.75" customHeight="1" thickBot="1">
      <c r="B1365" s="3665" t="s">
        <v>468</v>
      </c>
      <c r="C1365" s="3666"/>
      <c r="D1365" s="3666"/>
      <c r="E1365" s="3666"/>
      <c r="F1365" s="3666"/>
      <c r="G1365" s="3667"/>
      <c r="H1365" s="175"/>
    </row>
    <row r="1366" spans="1:8" s="81" customFormat="1">
      <c r="B1366" s="1407"/>
      <c r="C1366" s="1407"/>
      <c r="D1366" s="1407"/>
      <c r="E1366" s="1407"/>
      <c r="F1366" s="1407"/>
      <c r="G1366" s="1407"/>
      <c r="H1366" s="175"/>
    </row>
    <row r="1367" spans="1:8" s="81" customFormat="1">
      <c r="A1367" s="79"/>
      <c r="B1367" s="206" t="s">
        <v>113</v>
      </c>
      <c r="C1367" s="218"/>
      <c r="D1367" s="218"/>
      <c r="E1367" s="219"/>
      <c r="F1367" s="218"/>
      <c r="G1367" s="218"/>
      <c r="H1367" s="175"/>
    </row>
    <row r="1368" spans="1:8" s="81" customFormat="1" ht="13.8" thickBot="1">
      <c r="A1368" s="79"/>
      <c r="B1368" s="206"/>
      <c r="C1368" s="218"/>
      <c r="D1368" s="218"/>
      <c r="E1368" s="219"/>
      <c r="F1368" s="218"/>
      <c r="G1368" s="218"/>
      <c r="H1368" s="175"/>
    </row>
    <row r="1369" spans="1:8" s="81" customFormat="1" ht="13.8">
      <c r="A1369" s="2898">
        <f>A1303+1</f>
        <v>59</v>
      </c>
      <c r="B1369" s="1228" t="s">
        <v>29</v>
      </c>
      <c r="C1369" s="110"/>
      <c r="D1369" s="111"/>
      <c r="E1369" s="1228" t="s">
        <v>53</v>
      </c>
      <c r="F1369" s="110"/>
      <c r="G1369" s="111"/>
      <c r="H1369" s="175" t="s">
        <v>34</v>
      </c>
    </row>
    <row r="1370" spans="1:8" s="81" customFormat="1">
      <c r="A1370" s="79"/>
      <c r="B1370" s="1229" t="s">
        <v>22</v>
      </c>
      <c r="C1370" s="1230"/>
      <c r="D1370" s="1231"/>
      <c r="E1370" s="1229" t="s">
        <v>22</v>
      </c>
      <c r="F1370" s="1230"/>
      <c r="G1370" s="1231"/>
      <c r="H1370" s="175"/>
    </row>
    <row r="1371" spans="1:8" s="81" customFormat="1" ht="39.6">
      <c r="A1371" s="79"/>
      <c r="B1371" s="1232" t="s">
        <v>233</v>
      </c>
      <c r="C1371" s="1233"/>
      <c r="D1371" s="1234"/>
      <c r="E1371" s="1232" t="s">
        <v>469</v>
      </c>
      <c r="F1371" s="1233"/>
      <c r="G1371" s="1234"/>
      <c r="H1371" s="175"/>
    </row>
    <row r="1372" spans="1:8" s="81" customFormat="1">
      <c r="A1372" s="79"/>
      <c r="B1372" s="1235" t="s">
        <v>4</v>
      </c>
      <c r="C1372" s="1236">
        <f>C1373</f>
        <v>50507066</v>
      </c>
      <c r="D1372" s="1237">
        <f>D1374</f>
        <v>-20627</v>
      </c>
      <c r="E1372" s="1235" t="s">
        <v>4</v>
      </c>
      <c r="F1372" s="1236">
        <f>F1373+F1374</f>
        <v>92114</v>
      </c>
      <c r="G1372" s="1237">
        <f>G1374</f>
        <v>20627</v>
      </c>
      <c r="H1372" s="175"/>
    </row>
    <row r="1373" spans="1:8" s="81" customFormat="1">
      <c r="A1373" s="79"/>
      <c r="B1373" s="1238" t="s">
        <v>10</v>
      </c>
      <c r="C1373" s="1239">
        <f>C1374</f>
        <v>50507066</v>
      </c>
      <c r="D1373" s="104">
        <f>D1374</f>
        <v>-20627</v>
      </c>
      <c r="E1373" s="1238" t="s">
        <v>75</v>
      </c>
      <c r="F1373" s="1240">
        <v>75242</v>
      </c>
      <c r="G1373" s="1237"/>
      <c r="H1373" s="175"/>
    </row>
    <row r="1374" spans="1:8" s="81" customFormat="1">
      <c r="A1374" s="79"/>
      <c r="B1374" s="1241" t="s">
        <v>11</v>
      </c>
      <c r="C1374" s="101">
        <v>50507066</v>
      </c>
      <c r="D1374" s="1242">
        <v>-20627</v>
      </c>
      <c r="E1374" s="1238" t="s">
        <v>10</v>
      </c>
      <c r="F1374" s="1239">
        <f>F1375</f>
        <v>16872</v>
      </c>
      <c r="G1374" s="1242">
        <f>G1375</f>
        <v>20627</v>
      </c>
      <c r="H1374" s="175"/>
    </row>
    <row r="1375" spans="1:8" s="81" customFormat="1">
      <c r="A1375" s="79"/>
      <c r="B1375" s="1235" t="s">
        <v>1</v>
      </c>
      <c r="C1375" s="103">
        <f t="shared" ref="C1375:D1377" si="36">C1376</f>
        <v>50507066</v>
      </c>
      <c r="D1375" s="1243">
        <f t="shared" si="36"/>
        <v>-20627</v>
      </c>
      <c r="E1375" s="1241" t="s">
        <v>11</v>
      </c>
      <c r="F1375" s="101">
        <v>16872</v>
      </c>
      <c r="G1375" s="1244">
        <v>20627</v>
      </c>
      <c r="H1375" s="175"/>
    </row>
    <row r="1376" spans="1:8" s="81" customFormat="1">
      <c r="A1376" s="79"/>
      <c r="B1376" s="1241" t="s">
        <v>2</v>
      </c>
      <c r="C1376" s="1239">
        <f t="shared" si="36"/>
        <v>50507066</v>
      </c>
      <c r="D1376" s="104">
        <f t="shared" si="36"/>
        <v>-20627</v>
      </c>
      <c r="E1376" s="1235" t="s">
        <v>1</v>
      </c>
      <c r="F1376" s="103">
        <f>F1377+F1384</f>
        <v>92114</v>
      </c>
      <c r="G1376" s="1237">
        <f>G1377+G1384</f>
        <v>20627</v>
      </c>
      <c r="H1376" s="175"/>
    </row>
    <row r="1377" spans="1:8" s="81" customFormat="1">
      <c r="A1377" s="79"/>
      <c r="B1377" s="4" t="s">
        <v>16</v>
      </c>
      <c r="C1377" s="1240">
        <f t="shared" si="36"/>
        <v>50507066</v>
      </c>
      <c r="D1377" s="1242">
        <f t="shared" si="36"/>
        <v>-20627</v>
      </c>
      <c r="E1377" s="90" t="s">
        <v>2</v>
      </c>
      <c r="F1377" s="1240">
        <f>F1378+F1382</f>
        <v>41849</v>
      </c>
      <c r="G1377" s="1242">
        <f>G1378+G1382</f>
        <v>17741</v>
      </c>
      <c r="H1377" s="175"/>
    </row>
    <row r="1378" spans="1:8" s="81" customFormat="1">
      <c r="A1378" s="79"/>
      <c r="B1378" s="4" t="s">
        <v>17</v>
      </c>
      <c r="C1378" s="1240">
        <v>50507066</v>
      </c>
      <c r="D1378" s="1242">
        <v>-20627</v>
      </c>
      <c r="E1378" s="90" t="s">
        <v>12</v>
      </c>
      <c r="F1378" s="105">
        <f>F1379+F1381</f>
        <v>37867</v>
      </c>
      <c r="G1378" s="104">
        <f>G1379+G1381</f>
        <v>17741</v>
      </c>
      <c r="H1378" s="175"/>
    </row>
    <row r="1379" spans="1:8" s="81" customFormat="1">
      <c r="A1379" s="79"/>
      <c r="B1379" s="4"/>
      <c r="C1379" s="1240"/>
      <c r="D1379" s="1242"/>
      <c r="E1379" s="90" t="s">
        <v>38</v>
      </c>
      <c r="F1379" s="1240">
        <v>621</v>
      </c>
      <c r="G1379" s="104"/>
      <c r="H1379" s="175"/>
    </row>
    <row r="1380" spans="1:8" s="81" customFormat="1">
      <c r="A1380" s="79"/>
      <c r="B1380" s="4"/>
      <c r="C1380" s="1240"/>
      <c r="D1380" s="1242"/>
      <c r="E1380" s="90" t="s">
        <v>36</v>
      </c>
      <c r="F1380" s="105">
        <v>500</v>
      </c>
      <c r="G1380" s="104"/>
      <c r="H1380" s="175"/>
    </row>
    <row r="1381" spans="1:8" s="81" customFormat="1">
      <c r="A1381" s="79"/>
      <c r="B1381" s="4"/>
      <c r="C1381" s="1240"/>
      <c r="D1381" s="1242"/>
      <c r="E1381" s="90" t="s">
        <v>15</v>
      </c>
      <c r="F1381" s="1240">
        <v>37246</v>
      </c>
      <c r="G1381" s="104">
        <v>17741</v>
      </c>
      <c r="H1381" s="175"/>
    </row>
    <row r="1382" spans="1:8" s="81" customFormat="1" ht="26.4">
      <c r="A1382" s="79"/>
      <c r="B1382" s="4"/>
      <c r="C1382" s="1240"/>
      <c r="D1382" s="1242"/>
      <c r="E1382" s="90" t="s">
        <v>54</v>
      </c>
      <c r="F1382" s="1240">
        <f>F1383</f>
        <v>3982</v>
      </c>
      <c r="G1382" s="104">
        <f>G1383</f>
        <v>0</v>
      </c>
      <c r="H1382" s="175"/>
    </row>
    <row r="1383" spans="1:8" s="81" customFormat="1">
      <c r="A1383" s="79"/>
      <c r="B1383" s="4"/>
      <c r="C1383" s="1240"/>
      <c r="D1383" s="1242"/>
      <c r="E1383" s="90" t="s">
        <v>39</v>
      </c>
      <c r="F1383" s="1240">
        <v>3982</v>
      </c>
      <c r="G1383" s="104"/>
      <c r="H1383" s="175"/>
    </row>
    <row r="1384" spans="1:8" s="81" customFormat="1">
      <c r="A1384" s="79"/>
      <c r="B1384" s="4"/>
      <c r="C1384" s="1240"/>
      <c r="D1384" s="1242"/>
      <c r="E1384" s="90" t="s">
        <v>3</v>
      </c>
      <c r="F1384" s="105">
        <f>F1385</f>
        <v>50265</v>
      </c>
      <c r="G1384" s="104">
        <f>G1385</f>
        <v>2886</v>
      </c>
      <c r="H1384" s="175"/>
    </row>
    <row r="1385" spans="1:8" s="81" customFormat="1">
      <c r="A1385" s="79"/>
      <c r="B1385" s="4"/>
      <c r="C1385" s="1240"/>
      <c r="D1385" s="1242"/>
      <c r="E1385" s="90" t="s">
        <v>20</v>
      </c>
      <c r="F1385" s="1240">
        <v>50265</v>
      </c>
      <c r="G1385" s="104">
        <v>2886</v>
      </c>
      <c r="H1385" s="175"/>
    </row>
    <row r="1386" spans="1:8" s="81" customFormat="1">
      <c r="A1386" s="79"/>
      <c r="B1386" s="1248" t="s">
        <v>59</v>
      </c>
      <c r="C1386" s="1249"/>
      <c r="D1386" s="1250"/>
      <c r="E1386" s="1248" t="s">
        <v>59</v>
      </c>
      <c r="F1386" s="1249"/>
      <c r="G1386" s="1250"/>
      <c r="H1386" s="175"/>
    </row>
    <row r="1387" spans="1:8" s="81" customFormat="1" ht="39.6">
      <c r="A1387" s="79"/>
      <c r="B1387" s="1251" t="s">
        <v>346</v>
      </c>
      <c r="C1387" s="105"/>
      <c r="D1387" s="104"/>
      <c r="E1387" s="1408" t="s">
        <v>470</v>
      </c>
      <c r="F1387" s="105"/>
      <c r="G1387" s="104"/>
      <c r="H1387" s="175"/>
    </row>
    <row r="1388" spans="1:8" s="81" customFormat="1" ht="39.6">
      <c r="A1388" s="79"/>
      <c r="B1388" s="1251"/>
      <c r="C1388" s="105"/>
      <c r="D1388" s="104"/>
      <c r="E1388" s="1408" t="s">
        <v>471</v>
      </c>
      <c r="F1388" s="103">
        <f>F1389</f>
        <v>0</v>
      </c>
      <c r="G1388" s="1237"/>
      <c r="H1388" s="175"/>
    </row>
    <row r="1389" spans="1:8" s="81" customFormat="1">
      <c r="A1389" s="79"/>
      <c r="B1389" s="1245" t="s">
        <v>118</v>
      </c>
      <c r="C1389" s="1246"/>
      <c r="D1389" s="1247"/>
      <c r="E1389" s="1245" t="s">
        <v>118</v>
      </c>
      <c r="F1389" s="101">
        <f>F1390</f>
        <v>0</v>
      </c>
      <c r="G1389" s="1242"/>
      <c r="H1389" s="175"/>
    </row>
    <row r="1390" spans="1:8" s="81" customFormat="1">
      <c r="A1390" s="79"/>
      <c r="B1390" s="1245" t="s">
        <v>4</v>
      </c>
      <c r="C1390" s="103">
        <f>C1391</f>
        <v>50507066</v>
      </c>
      <c r="D1390" s="1237">
        <f>D1391</f>
        <v>-20627</v>
      </c>
      <c r="E1390" s="1245" t="s">
        <v>4</v>
      </c>
      <c r="F1390" s="101"/>
      <c r="G1390" s="1243">
        <f>G1391</f>
        <v>20627</v>
      </c>
      <c r="H1390" s="175"/>
    </row>
    <row r="1391" spans="1:8" s="81" customFormat="1">
      <c r="A1391" s="79"/>
      <c r="B1391" s="1252" t="s">
        <v>10</v>
      </c>
      <c r="C1391" s="101">
        <f>C1392</f>
        <v>50507066</v>
      </c>
      <c r="D1391" s="1242">
        <f>D1392</f>
        <v>-20627</v>
      </c>
      <c r="E1391" s="1252" t="s">
        <v>10</v>
      </c>
      <c r="F1391" s="103">
        <f>F1392</f>
        <v>0</v>
      </c>
      <c r="G1391" s="1242">
        <f>G1392</f>
        <v>20627</v>
      </c>
      <c r="H1391" s="175"/>
    </row>
    <row r="1392" spans="1:8" s="81" customFormat="1">
      <c r="A1392" s="79"/>
      <c r="B1392" s="1253" t="s">
        <v>11</v>
      </c>
      <c r="C1392" s="101">
        <v>50507066</v>
      </c>
      <c r="D1392" s="1244">
        <v>-20627</v>
      </c>
      <c r="E1392" s="1238" t="s">
        <v>11</v>
      </c>
      <c r="F1392" s="1240">
        <f>F1393</f>
        <v>0</v>
      </c>
      <c r="G1392" s="1242">
        <f>G1393</f>
        <v>20627</v>
      </c>
      <c r="H1392" s="175"/>
    </row>
    <row r="1393" spans="1:8" s="81" customFormat="1">
      <c r="A1393" s="79"/>
      <c r="B1393" s="1245" t="s">
        <v>1</v>
      </c>
      <c r="C1393" s="103">
        <f t="shared" ref="C1393:D1395" si="37">C1394</f>
        <v>50507066</v>
      </c>
      <c r="D1393" s="1237">
        <f t="shared" si="37"/>
        <v>-20627</v>
      </c>
      <c r="E1393" s="1245" t="s">
        <v>1</v>
      </c>
      <c r="F1393" s="105">
        <f>F1394</f>
        <v>0</v>
      </c>
      <c r="G1393" s="1237">
        <f>G1394+G1397</f>
        <v>20627</v>
      </c>
      <c r="H1393" s="175"/>
    </row>
    <row r="1394" spans="1:8" s="81" customFormat="1">
      <c r="A1394" s="79"/>
      <c r="B1394" s="1253" t="s">
        <v>2</v>
      </c>
      <c r="C1394" s="101">
        <f t="shared" si="37"/>
        <v>50507066</v>
      </c>
      <c r="D1394" s="1242">
        <f t="shared" si="37"/>
        <v>-20627</v>
      </c>
      <c r="E1394" s="90" t="s">
        <v>2</v>
      </c>
      <c r="F1394" s="1240"/>
      <c r="G1394" s="1242">
        <f>G1395</f>
        <v>17741</v>
      </c>
      <c r="H1394" s="175"/>
    </row>
    <row r="1395" spans="1:8" s="81" customFormat="1">
      <c r="A1395" s="79"/>
      <c r="B1395" s="1254" t="s">
        <v>16</v>
      </c>
      <c r="C1395" s="105">
        <f t="shared" si="37"/>
        <v>50507066</v>
      </c>
      <c r="D1395" s="104">
        <f t="shared" si="37"/>
        <v>-20627</v>
      </c>
      <c r="E1395" s="90" t="s">
        <v>12</v>
      </c>
      <c r="F1395" s="105"/>
      <c r="G1395" s="104">
        <f>G1396</f>
        <v>17741</v>
      </c>
      <c r="H1395" s="175"/>
    </row>
    <row r="1396" spans="1:8" s="81" customFormat="1">
      <c r="A1396" s="79"/>
      <c r="B1396" s="1254" t="s">
        <v>17</v>
      </c>
      <c r="C1396" s="101">
        <v>50507066</v>
      </c>
      <c r="D1396" s="1244">
        <v>-20627</v>
      </c>
      <c r="E1396" s="90" t="s">
        <v>15</v>
      </c>
      <c r="F1396" s="1240"/>
      <c r="G1396" s="104">
        <v>17741</v>
      </c>
      <c r="H1396" s="175"/>
    </row>
    <row r="1397" spans="1:8" s="81" customFormat="1">
      <c r="A1397" s="79"/>
      <c r="B1397" s="1254"/>
      <c r="C1397" s="101"/>
      <c r="D1397" s="1244"/>
      <c r="E1397" s="90" t="s">
        <v>3</v>
      </c>
      <c r="F1397" s="1240"/>
      <c r="G1397" s="104">
        <f>G1398</f>
        <v>2886</v>
      </c>
      <c r="H1397" s="175"/>
    </row>
    <row r="1398" spans="1:8" s="81" customFormat="1">
      <c r="A1398" s="79"/>
      <c r="B1398" s="1254"/>
      <c r="C1398" s="101"/>
      <c r="D1398" s="1244"/>
      <c r="E1398" s="169" t="s">
        <v>20</v>
      </c>
      <c r="F1398" s="1255"/>
      <c r="G1398" s="1256">
        <v>2886</v>
      </c>
      <c r="H1398" s="175"/>
    </row>
    <row r="1399" spans="1:8" s="81" customFormat="1">
      <c r="A1399" s="79"/>
      <c r="B1399" s="1245" t="s">
        <v>125</v>
      </c>
      <c r="C1399" s="1246"/>
      <c r="D1399" s="1247"/>
      <c r="E1399" s="1245" t="s">
        <v>125</v>
      </c>
      <c r="F1399" s="103"/>
      <c r="G1399" s="104"/>
      <c r="H1399" s="175"/>
    </row>
    <row r="1400" spans="1:8" s="81" customFormat="1">
      <c r="A1400" s="79"/>
      <c r="B1400" s="1245" t="s">
        <v>4</v>
      </c>
      <c r="C1400" s="103">
        <f>C1401</f>
        <v>595875296</v>
      </c>
      <c r="D1400" s="1237">
        <f>D1401</f>
        <v>-37996</v>
      </c>
      <c r="E1400" s="1245" t="s">
        <v>4</v>
      </c>
      <c r="F1400" s="103"/>
      <c r="G1400" s="1237">
        <f>G1401</f>
        <v>37996</v>
      </c>
      <c r="H1400" s="175"/>
    </row>
    <row r="1401" spans="1:8" s="81" customFormat="1">
      <c r="A1401" s="79"/>
      <c r="B1401" s="1252" t="s">
        <v>10</v>
      </c>
      <c r="C1401" s="101">
        <f>C1402</f>
        <v>595875296</v>
      </c>
      <c r="D1401" s="1242">
        <f>D1402</f>
        <v>-37996</v>
      </c>
      <c r="E1401" s="1238" t="s">
        <v>10</v>
      </c>
      <c r="F1401" s="1240">
        <v>0</v>
      </c>
      <c r="G1401" s="104">
        <f>G1402</f>
        <v>37996</v>
      </c>
      <c r="H1401" s="175"/>
    </row>
    <row r="1402" spans="1:8" s="81" customFormat="1">
      <c r="A1402" s="79"/>
      <c r="B1402" s="1253" t="s">
        <v>11</v>
      </c>
      <c r="C1402" s="101">
        <v>595875296</v>
      </c>
      <c r="D1402" s="1244">
        <v>-37996</v>
      </c>
      <c r="E1402" s="1238" t="s">
        <v>11</v>
      </c>
      <c r="F1402" s="1240">
        <v>0</v>
      </c>
      <c r="G1402" s="104">
        <f>G1403</f>
        <v>37996</v>
      </c>
      <c r="H1402" s="175"/>
    </row>
    <row r="1403" spans="1:8" s="81" customFormat="1">
      <c r="A1403" s="79"/>
      <c r="B1403" s="1245" t="s">
        <v>1</v>
      </c>
      <c r="C1403" s="103">
        <f t="shared" ref="C1403:D1405" si="38">C1404</f>
        <v>595875296</v>
      </c>
      <c r="D1403" s="1237">
        <f t="shared" si="38"/>
        <v>-37996</v>
      </c>
      <c r="E1403" s="1245" t="s">
        <v>1</v>
      </c>
      <c r="F1403" s="103">
        <v>0</v>
      </c>
      <c r="G1403" s="1237">
        <f>G1404+G1407</f>
        <v>37996</v>
      </c>
      <c r="H1403" s="175"/>
    </row>
    <row r="1404" spans="1:8" s="81" customFormat="1">
      <c r="A1404" s="79"/>
      <c r="B1404" s="1253" t="s">
        <v>2</v>
      </c>
      <c r="C1404" s="101">
        <f t="shared" si="38"/>
        <v>595875296</v>
      </c>
      <c r="D1404" s="1242">
        <f t="shared" si="38"/>
        <v>-37996</v>
      </c>
      <c r="E1404" s="90" t="s">
        <v>2</v>
      </c>
      <c r="F1404" s="1240"/>
      <c r="G1404" s="104">
        <f>G1405</f>
        <v>33744</v>
      </c>
      <c r="H1404" s="175"/>
    </row>
    <row r="1405" spans="1:8" s="81" customFormat="1">
      <c r="A1405" s="79"/>
      <c r="B1405" s="1254" t="s">
        <v>16</v>
      </c>
      <c r="C1405" s="105">
        <f t="shared" si="38"/>
        <v>595875296</v>
      </c>
      <c r="D1405" s="104">
        <f t="shared" si="38"/>
        <v>-37996</v>
      </c>
      <c r="E1405" s="90" t="s">
        <v>12</v>
      </c>
      <c r="F1405" s="105"/>
      <c r="G1405" s="104">
        <f>G1406</f>
        <v>33744</v>
      </c>
      <c r="H1405" s="175"/>
    </row>
    <row r="1406" spans="1:8" s="81" customFormat="1">
      <c r="A1406" s="79"/>
      <c r="B1406" s="1254" t="s">
        <v>17</v>
      </c>
      <c r="C1406" s="101">
        <v>595875296</v>
      </c>
      <c r="D1406" s="1244">
        <v>-37996</v>
      </c>
      <c r="E1406" s="90" t="s">
        <v>15</v>
      </c>
      <c r="F1406" s="1240"/>
      <c r="G1406" s="104">
        <v>33744</v>
      </c>
      <c r="H1406" s="175"/>
    </row>
    <row r="1407" spans="1:8" s="81" customFormat="1">
      <c r="A1407" s="79"/>
      <c r="B1407" s="1254"/>
      <c r="C1407" s="101"/>
      <c r="D1407" s="1244"/>
      <c r="E1407" s="90" t="s">
        <v>3</v>
      </c>
      <c r="F1407" s="1240"/>
      <c r="G1407" s="104">
        <f>G1408</f>
        <v>4252</v>
      </c>
      <c r="H1407" s="175"/>
    </row>
    <row r="1408" spans="1:8" s="81" customFormat="1" ht="13.8" thickBot="1">
      <c r="A1408" s="79"/>
      <c r="B1408" s="1254"/>
      <c r="C1408" s="101"/>
      <c r="D1408" s="1244"/>
      <c r="E1408" s="90" t="s">
        <v>20</v>
      </c>
      <c r="F1408" s="1240"/>
      <c r="G1408" s="104">
        <v>4252</v>
      </c>
      <c r="H1408" s="175"/>
    </row>
    <row r="1409" spans="1:8" s="81" customFormat="1" ht="74.25" customHeight="1" thickBot="1">
      <c r="A1409" s="79"/>
      <c r="B1409" s="3668" t="s">
        <v>472</v>
      </c>
      <c r="C1409" s="3669"/>
      <c r="D1409" s="3669"/>
      <c r="E1409" s="3669"/>
      <c r="F1409" s="3669"/>
      <c r="G1409" s="3670"/>
      <c r="H1409" s="175"/>
    </row>
    <row r="1410" spans="1:8" s="81" customFormat="1">
      <c r="A1410" s="79"/>
      <c r="B1410" s="1257"/>
      <c r="C1410" s="1257"/>
      <c r="D1410" s="1257"/>
      <c r="E1410" s="1258"/>
      <c r="F1410" s="1258"/>
      <c r="G1410" s="1258"/>
      <c r="H1410" s="175"/>
    </row>
    <row r="1411" spans="1:8" s="81" customFormat="1">
      <c r="A1411" s="79"/>
      <c r="B1411" s="206" t="s">
        <v>115</v>
      </c>
      <c r="C1411" s="1258"/>
      <c r="D1411" s="1258"/>
      <c r="E1411" s="1258"/>
      <c r="F1411" s="1258"/>
      <c r="G1411" s="1258"/>
      <c r="H1411" s="175"/>
    </row>
    <row r="1412" spans="1:8" s="81" customFormat="1" ht="13.8" thickBot="1">
      <c r="A1412" s="79"/>
      <c r="B1412" s="206"/>
      <c r="C1412" s="1258"/>
      <c r="D1412" s="1258"/>
      <c r="E1412" s="1258"/>
      <c r="F1412" s="1258"/>
      <c r="G1412" s="1258"/>
      <c r="H1412" s="175"/>
    </row>
    <row r="1413" spans="1:8" s="81" customFormat="1" ht="13.8">
      <c r="A1413" s="338">
        <f>A1335+1</f>
        <v>59</v>
      </c>
      <c r="B1413" s="436" t="s">
        <v>399</v>
      </c>
      <c r="C1413" s="364"/>
      <c r="D1413" s="365"/>
      <c r="E1413" s="436" t="s">
        <v>53</v>
      </c>
      <c r="F1413" s="364"/>
      <c r="G1413" s="365"/>
      <c r="H1413" s="175" t="s">
        <v>34</v>
      </c>
    </row>
    <row r="1414" spans="1:8" s="81" customFormat="1">
      <c r="A1414" s="79"/>
      <c r="B1414" s="280" t="s">
        <v>116</v>
      </c>
      <c r="C1414" s="443"/>
      <c r="D1414" s="412"/>
      <c r="E1414" s="280" t="s">
        <v>116</v>
      </c>
      <c r="F1414" s="443"/>
      <c r="G1414" s="412"/>
      <c r="H1414" s="175"/>
    </row>
    <row r="1415" spans="1:8" s="81" customFormat="1" ht="26.4">
      <c r="A1415" s="79"/>
      <c r="B1415" s="345" t="s">
        <v>123</v>
      </c>
      <c r="C1415" s="444"/>
      <c r="D1415" s="445"/>
      <c r="E1415" s="345" t="s">
        <v>123</v>
      </c>
      <c r="F1415" s="444"/>
      <c r="G1415" s="445"/>
      <c r="H1415" s="175"/>
    </row>
    <row r="1416" spans="1:8" s="81" customFormat="1">
      <c r="A1416" s="79"/>
      <c r="B1416" s="281" t="s">
        <v>118</v>
      </c>
      <c r="C1416" s="446"/>
      <c r="D1416" s="447"/>
      <c r="E1416" s="281" t="s">
        <v>118</v>
      </c>
      <c r="F1416" s="446"/>
      <c r="G1416" s="447"/>
      <c r="H1416" s="175"/>
    </row>
    <row r="1417" spans="1:8" s="81" customFormat="1">
      <c r="A1417" s="79"/>
      <c r="B1417" s="527" t="s">
        <v>4</v>
      </c>
      <c r="C1417" s="348">
        <f>C1418</f>
        <v>50507066</v>
      </c>
      <c r="D1417" s="289">
        <f>D1418</f>
        <v>-20627</v>
      </c>
      <c r="E1417" s="527" t="s">
        <v>4</v>
      </c>
      <c r="F1417" s="348">
        <v>10214688</v>
      </c>
      <c r="G1417" s="349">
        <f>G1425</f>
        <v>20627</v>
      </c>
      <c r="H1417" s="175"/>
    </row>
    <row r="1418" spans="1:8" s="81" customFormat="1">
      <c r="A1418" s="79"/>
      <c r="B1418" s="1260" t="s">
        <v>10</v>
      </c>
      <c r="C1418" s="350">
        <f>C1419</f>
        <v>50507066</v>
      </c>
      <c r="D1418" s="288">
        <f>D1419</f>
        <v>-20627</v>
      </c>
      <c r="E1418" s="1260" t="s">
        <v>75</v>
      </c>
      <c r="F1418" s="350">
        <v>4224640</v>
      </c>
      <c r="G1418" s="351"/>
      <c r="H1418" s="175"/>
    </row>
    <row r="1419" spans="1:8" s="81" customFormat="1">
      <c r="A1419" s="79"/>
      <c r="B1419" s="1260" t="s">
        <v>11</v>
      </c>
      <c r="C1419" s="350">
        <v>50507066</v>
      </c>
      <c r="D1419" s="288">
        <v>-20627</v>
      </c>
      <c r="E1419" s="1260" t="s">
        <v>6</v>
      </c>
      <c r="F1419" s="350">
        <v>3122453</v>
      </c>
      <c r="G1419" s="351"/>
      <c r="H1419" s="175"/>
    </row>
    <row r="1420" spans="1:8" s="81" customFormat="1">
      <c r="A1420" s="79"/>
      <c r="B1420" s="527" t="s">
        <v>1</v>
      </c>
      <c r="C1420" s="348">
        <f t="shared" ref="C1420:D1422" si="39">C1421</f>
        <v>50507066</v>
      </c>
      <c r="D1420" s="289">
        <f t="shared" si="39"/>
        <v>-20627</v>
      </c>
      <c r="E1420" s="1260" t="s">
        <v>7</v>
      </c>
      <c r="F1420" s="350">
        <v>5687</v>
      </c>
      <c r="G1420" s="351"/>
      <c r="H1420" s="175"/>
    </row>
    <row r="1421" spans="1:8" s="81" customFormat="1">
      <c r="A1421" s="79"/>
      <c r="B1421" s="1260" t="s">
        <v>2</v>
      </c>
      <c r="C1421" s="350">
        <f t="shared" si="39"/>
        <v>50507066</v>
      </c>
      <c r="D1421" s="288">
        <f t="shared" si="39"/>
        <v>-20627</v>
      </c>
      <c r="E1421" s="527" t="s">
        <v>8</v>
      </c>
      <c r="F1421" s="348">
        <v>5687</v>
      </c>
      <c r="G1421" s="349"/>
      <c r="H1421" s="175"/>
    </row>
    <row r="1422" spans="1:8" s="81" customFormat="1">
      <c r="A1422" s="79"/>
      <c r="B1422" s="1260" t="s">
        <v>16</v>
      </c>
      <c r="C1422" s="350">
        <f t="shared" si="39"/>
        <v>50507066</v>
      </c>
      <c r="D1422" s="288">
        <f t="shared" si="39"/>
        <v>-20627</v>
      </c>
      <c r="E1422" s="1260" t="s">
        <v>9</v>
      </c>
      <c r="F1422" s="350">
        <v>5687</v>
      </c>
      <c r="G1422" s="351"/>
      <c r="H1422" s="175"/>
    </row>
    <row r="1423" spans="1:8" s="81" customFormat="1" ht="26.4">
      <c r="A1423" s="79"/>
      <c r="B1423" s="1260" t="s">
        <v>17</v>
      </c>
      <c r="C1423" s="350">
        <v>50507066</v>
      </c>
      <c r="D1423" s="288">
        <v>-20627</v>
      </c>
      <c r="E1423" s="1260" t="s">
        <v>63</v>
      </c>
      <c r="F1423" s="350">
        <v>5687</v>
      </c>
      <c r="G1423" s="351"/>
      <c r="H1423" s="175"/>
    </row>
    <row r="1424" spans="1:8" s="81" customFormat="1" ht="26.4">
      <c r="A1424" s="79"/>
      <c r="B1424" s="1260"/>
      <c r="C1424" s="350"/>
      <c r="D1424" s="447"/>
      <c r="E1424" s="1260" t="s">
        <v>467</v>
      </c>
      <c r="F1424" s="350">
        <v>5687</v>
      </c>
      <c r="G1424" s="351"/>
      <c r="H1424" s="175"/>
    </row>
    <row r="1425" spans="1:8" s="81" customFormat="1">
      <c r="A1425" s="79"/>
      <c r="B1425" s="1260"/>
      <c r="C1425" s="350"/>
      <c r="D1425" s="289">
        <f t="shared" ref="D1425:D1430" si="40">D1426</f>
        <v>0</v>
      </c>
      <c r="E1425" s="1260" t="s">
        <v>10</v>
      </c>
      <c r="F1425" s="350">
        <v>5984361</v>
      </c>
      <c r="G1425" s="351">
        <f>G1426</f>
        <v>20627</v>
      </c>
      <c r="H1425" s="175"/>
    </row>
    <row r="1426" spans="1:8" s="81" customFormat="1">
      <c r="A1426" s="79"/>
      <c r="B1426" s="1260"/>
      <c r="C1426" s="350"/>
      <c r="D1426" s="288">
        <f t="shared" si="40"/>
        <v>0</v>
      </c>
      <c r="E1426" s="1260" t="s">
        <v>11</v>
      </c>
      <c r="F1426" s="350">
        <v>5984361</v>
      </c>
      <c r="G1426" s="351">
        <f>G1427</f>
        <v>20627</v>
      </c>
      <c r="H1426" s="175"/>
    </row>
    <row r="1427" spans="1:8" s="81" customFormat="1">
      <c r="A1427" s="79"/>
      <c r="B1427" s="1260"/>
      <c r="C1427" s="350"/>
      <c r="D1427" s="288">
        <f t="shared" si="40"/>
        <v>0</v>
      </c>
      <c r="E1427" s="527" t="s">
        <v>28</v>
      </c>
      <c r="F1427" s="348">
        <v>10214688</v>
      </c>
      <c r="G1427" s="349">
        <v>20627</v>
      </c>
      <c r="H1427" s="175"/>
    </row>
    <row r="1428" spans="1:8" s="81" customFormat="1">
      <c r="A1428" s="79"/>
      <c r="B1428" s="1260"/>
      <c r="C1428" s="350"/>
      <c r="D1428" s="289">
        <f t="shared" si="40"/>
        <v>0</v>
      </c>
      <c r="E1428" s="1260" t="s">
        <v>2</v>
      </c>
      <c r="F1428" s="350">
        <v>2891765</v>
      </c>
      <c r="G1428" s="351">
        <v>17741</v>
      </c>
      <c r="H1428" s="175"/>
    </row>
    <row r="1429" spans="1:8" s="81" customFormat="1">
      <c r="A1429" s="79"/>
      <c r="B1429" s="1260"/>
      <c r="C1429" s="350"/>
      <c r="D1429" s="288">
        <f t="shared" si="40"/>
        <v>0</v>
      </c>
      <c r="E1429" s="1260" t="s">
        <v>12</v>
      </c>
      <c r="F1429" s="350">
        <v>1577304</v>
      </c>
      <c r="G1429" s="351">
        <v>17741</v>
      </c>
      <c r="H1429" s="175"/>
    </row>
    <row r="1430" spans="1:8" s="81" customFormat="1">
      <c r="A1430" s="79"/>
      <c r="B1430" s="1260"/>
      <c r="C1430" s="350"/>
      <c r="D1430" s="288">
        <f t="shared" si="40"/>
        <v>0</v>
      </c>
      <c r="E1430" s="1260" t="s">
        <v>38</v>
      </c>
      <c r="F1430" s="350">
        <v>536895</v>
      </c>
      <c r="G1430" s="351"/>
      <c r="H1430" s="175"/>
    </row>
    <row r="1431" spans="1:8" s="81" customFormat="1">
      <c r="A1431" s="79"/>
      <c r="B1431" s="1260"/>
      <c r="C1431" s="350"/>
      <c r="D1431" s="288"/>
      <c r="E1431" s="1260" t="s">
        <v>36</v>
      </c>
      <c r="F1431" s="350">
        <v>410546</v>
      </c>
      <c r="G1431" s="351"/>
      <c r="H1431" s="175"/>
    </row>
    <row r="1432" spans="1:8" s="81" customFormat="1">
      <c r="A1432" s="79"/>
      <c r="B1432" s="1260"/>
      <c r="C1432" s="350"/>
      <c r="D1432" s="288"/>
      <c r="E1432" s="1260" t="s">
        <v>15</v>
      </c>
      <c r="F1432" s="350">
        <v>1040409</v>
      </c>
      <c r="G1432" s="351">
        <v>17741</v>
      </c>
      <c r="H1432" s="175"/>
    </row>
    <row r="1433" spans="1:8" s="81" customFormat="1">
      <c r="A1433" s="79"/>
      <c r="B1433" s="1260"/>
      <c r="C1433" s="350"/>
      <c r="D1433" s="288"/>
      <c r="E1433" s="1260" t="s">
        <v>16</v>
      </c>
      <c r="F1433" s="350">
        <v>187169</v>
      </c>
      <c r="G1433" s="351"/>
      <c r="H1433" s="175"/>
    </row>
    <row r="1434" spans="1:8" s="81" customFormat="1">
      <c r="A1434" s="79"/>
      <c r="B1434" s="1260"/>
      <c r="C1434" s="350"/>
      <c r="D1434" s="288"/>
      <c r="E1434" s="1260" t="s">
        <v>17</v>
      </c>
      <c r="F1434" s="350">
        <v>187169</v>
      </c>
      <c r="G1434" s="351"/>
      <c r="H1434" s="175"/>
    </row>
    <row r="1435" spans="1:8" s="81" customFormat="1" ht="26.4">
      <c r="A1435" s="79"/>
      <c r="B1435" s="1260"/>
      <c r="C1435" s="350"/>
      <c r="D1435" s="288"/>
      <c r="E1435" s="1260" t="s">
        <v>54</v>
      </c>
      <c r="F1435" s="350">
        <v>353947</v>
      </c>
      <c r="G1435" s="351"/>
      <c r="H1435" s="175"/>
    </row>
    <row r="1436" spans="1:8" s="81" customFormat="1">
      <c r="A1436" s="79"/>
      <c r="B1436" s="1260"/>
      <c r="C1436" s="350"/>
      <c r="D1436" s="288"/>
      <c r="E1436" s="1260" t="s">
        <v>39</v>
      </c>
      <c r="F1436" s="350">
        <v>353947</v>
      </c>
      <c r="G1436" s="351"/>
      <c r="H1436" s="175"/>
    </row>
    <row r="1437" spans="1:8" s="81" customFormat="1">
      <c r="A1437" s="79"/>
      <c r="B1437" s="1260"/>
      <c r="C1437" s="350"/>
      <c r="D1437" s="288"/>
      <c r="E1437" s="1260" t="s">
        <v>19</v>
      </c>
      <c r="F1437" s="350">
        <v>773345</v>
      </c>
      <c r="G1437" s="351"/>
      <c r="H1437" s="175"/>
    </row>
    <row r="1438" spans="1:8" s="81" customFormat="1" ht="12.75" customHeight="1">
      <c r="A1438" s="79"/>
      <c r="B1438" s="1260"/>
      <c r="C1438" s="350"/>
      <c r="D1438" s="288"/>
      <c r="E1438" s="1260" t="s">
        <v>105</v>
      </c>
      <c r="F1438" s="350">
        <v>773345</v>
      </c>
      <c r="G1438" s="351"/>
      <c r="H1438" s="175"/>
    </row>
    <row r="1439" spans="1:8" s="81" customFormat="1">
      <c r="A1439" s="79"/>
      <c r="B1439" s="1260"/>
      <c r="C1439" s="350"/>
      <c r="D1439" s="288"/>
      <c r="E1439" s="1260" t="s">
        <v>3</v>
      </c>
      <c r="F1439" s="350">
        <v>7322923</v>
      </c>
      <c r="G1439" s="351">
        <v>2886</v>
      </c>
      <c r="H1439" s="175"/>
    </row>
    <row r="1440" spans="1:8" s="81" customFormat="1">
      <c r="A1440" s="79"/>
      <c r="B1440" s="1260"/>
      <c r="C1440" s="350"/>
      <c r="D1440" s="288"/>
      <c r="E1440" s="1260" t="s">
        <v>20</v>
      </c>
      <c r="F1440" s="350">
        <v>4973815</v>
      </c>
      <c r="G1440" s="351">
        <v>2886</v>
      </c>
      <c r="H1440" s="175"/>
    </row>
    <row r="1441" spans="1:8" s="81" customFormat="1">
      <c r="A1441" s="79"/>
      <c r="B1441" s="1260"/>
      <c r="C1441" s="350"/>
      <c r="D1441" s="288"/>
      <c r="E1441" s="1260" t="s">
        <v>61</v>
      </c>
      <c r="F1441" s="350">
        <v>2349108</v>
      </c>
      <c r="G1441" s="351"/>
      <c r="H1441" s="175"/>
    </row>
    <row r="1442" spans="1:8" s="81" customFormat="1">
      <c r="A1442" s="79"/>
      <c r="B1442" s="1260"/>
      <c r="C1442" s="350"/>
      <c r="D1442" s="288"/>
      <c r="E1442" s="1260" t="s">
        <v>348</v>
      </c>
      <c r="F1442" s="350">
        <v>2349108</v>
      </c>
      <c r="G1442" s="351"/>
      <c r="H1442" s="175"/>
    </row>
    <row r="1443" spans="1:8" s="81" customFormat="1">
      <c r="A1443" s="79"/>
      <c r="B1443" s="281" t="s">
        <v>125</v>
      </c>
      <c r="C1443" s="446"/>
      <c r="D1443" s="288"/>
      <c r="E1443" s="281" t="s">
        <v>125</v>
      </c>
      <c r="F1443" s="446"/>
      <c r="G1443" s="447"/>
      <c r="H1443" s="175"/>
    </row>
    <row r="1444" spans="1:8" s="81" customFormat="1">
      <c r="A1444" s="79"/>
      <c r="B1444" s="527" t="s">
        <v>4</v>
      </c>
      <c r="C1444" s="348">
        <f>C1445</f>
        <v>595875296</v>
      </c>
      <c r="D1444" s="348">
        <f>D1445</f>
        <v>-37996</v>
      </c>
      <c r="E1444" s="527" t="s">
        <v>4</v>
      </c>
      <c r="F1444" s="348">
        <v>5186538</v>
      </c>
      <c r="G1444" s="349">
        <f>G1447</f>
        <v>37996</v>
      </c>
      <c r="H1444" s="175"/>
    </row>
    <row r="1445" spans="1:8" s="81" customFormat="1">
      <c r="A1445" s="79"/>
      <c r="B1445" s="1260" t="s">
        <v>10</v>
      </c>
      <c r="C1445" s="350">
        <f>C1446</f>
        <v>595875296</v>
      </c>
      <c r="D1445" s="350">
        <f>D1446</f>
        <v>-37996</v>
      </c>
      <c r="E1445" s="1260" t="s">
        <v>75</v>
      </c>
      <c r="F1445" s="350">
        <v>2933504</v>
      </c>
      <c r="G1445" s="351"/>
      <c r="H1445" s="175"/>
    </row>
    <row r="1446" spans="1:8" s="81" customFormat="1">
      <c r="A1446" s="79"/>
      <c r="B1446" s="1260" t="s">
        <v>11</v>
      </c>
      <c r="C1446" s="350">
        <v>595875296</v>
      </c>
      <c r="D1446" s="288">
        <v>-37996</v>
      </c>
      <c r="E1446" s="1260" t="s">
        <v>6</v>
      </c>
      <c r="F1446" s="350">
        <v>2822450</v>
      </c>
      <c r="G1446" s="351"/>
      <c r="H1446" s="175"/>
    </row>
    <row r="1447" spans="1:8" s="81" customFormat="1">
      <c r="A1447" s="79"/>
      <c r="B1447" s="527" t="s">
        <v>28</v>
      </c>
      <c r="C1447" s="348">
        <f t="shared" ref="C1447:D1449" si="41">C1448</f>
        <v>595875296</v>
      </c>
      <c r="D1447" s="348">
        <f t="shared" si="41"/>
        <v>-37996</v>
      </c>
      <c r="E1447" s="1260" t="s">
        <v>10</v>
      </c>
      <c r="F1447" s="350">
        <v>2253034</v>
      </c>
      <c r="G1447" s="351">
        <f>G1448</f>
        <v>37996</v>
      </c>
      <c r="H1447" s="175"/>
    </row>
    <row r="1448" spans="1:8" s="81" customFormat="1">
      <c r="A1448" s="79"/>
      <c r="B1448" s="1260" t="s">
        <v>2</v>
      </c>
      <c r="C1448" s="350">
        <f t="shared" si="41"/>
        <v>595875296</v>
      </c>
      <c r="D1448" s="288">
        <f t="shared" si="41"/>
        <v>-37996</v>
      </c>
      <c r="E1448" s="1260" t="s">
        <v>11</v>
      </c>
      <c r="F1448" s="350">
        <v>2253034</v>
      </c>
      <c r="G1448" s="351">
        <f>G1449</f>
        <v>37996</v>
      </c>
      <c r="H1448" s="175"/>
    </row>
    <row r="1449" spans="1:8" s="81" customFormat="1">
      <c r="A1449" s="79"/>
      <c r="B1449" s="1260" t="s">
        <v>16</v>
      </c>
      <c r="C1449" s="350">
        <f t="shared" si="41"/>
        <v>595875296</v>
      </c>
      <c r="D1449" s="288">
        <f t="shared" si="41"/>
        <v>-37996</v>
      </c>
      <c r="E1449" s="527" t="s">
        <v>28</v>
      </c>
      <c r="F1449" s="348">
        <v>5186538</v>
      </c>
      <c r="G1449" s="349">
        <v>37996</v>
      </c>
      <c r="H1449" s="175"/>
    </row>
    <row r="1450" spans="1:8" s="81" customFormat="1">
      <c r="A1450" s="79"/>
      <c r="B1450" s="1260" t="s">
        <v>17</v>
      </c>
      <c r="C1450" s="350">
        <v>595875296</v>
      </c>
      <c r="D1450" s="288">
        <v>-37996</v>
      </c>
      <c r="E1450" s="1260" t="s">
        <v>2</v>
      </c>
      <c r="F1450" s="350">
        <v>3059738</v>
      </c>
      <c r="G1450" s="351">
        <v>33744</v>
      </c>
      <c r="H1450" s="175"/>
    </row>
    <row r="1451" spans="1:8" s="81" customFormat="1">
      <c r="A1451" s="79"/>
      <c r="B1451" s="1260"/>
      <c r="C1451" s="350"/>
      <c r="D1451" s="288"/>
      <c r="E1451" s="1260" t="s">
        <v>12</v>
      </c>
      <c r="F1451" s="350">
        <v>1092521</v>
      </c>
      <c r="G1451" s="351">
        <v>33744</v>
      </c>
      <c r="H1451" s="175"/>
    </row>
    <row r="1452" spans="1:8" s="81" customFormat="1">
      <c r="A1452" s="79"/>
      <c r="B1452" s="1260"/>
      <c r="C1452" s="350"/>
      <c r="D1452" s="288"/>
      <c r="E1452" s="1260" t="s">
        <v>38</v>
      </c>
      <c r="F1452" s="350">
        <v>453530</v>
      </c>
      <c r="G1452" s="351"/>
      <c r="H1452" s="175"/>
    </row>
    <row r="1453" spans="1:8" s="81" customFormat="1">
      <c r="A1453" s="79"/>
      <c r="B1453" s="1260"/>
      <c r="C1453" s="350"/>
      <c r="D1453" s="288"/>
      <c r="E1453" s="1260" t="s">
        <v>36</v>
      </c>
      <c r="F1453" s="350">
        <v>354971</v>
      </c>
      <c r="G1453" s="351"/>
      <c r="H1453" s="175"/>
    </row>
    <row r="1454" spans="1:8" s="81" customFormat="1">
      <c r="A1454" s="79"/>
      <c r="B1454" s="1260"/>
      <c r="C1454" s="350"/>
      <c r="D1454" s="288"/>
      <c r="E1454" s="1260" t="s">
        <v>15</v>
      </c>
      <c r="F1454" s="350">
        <v>638991</v>
      </c>
      <c r="G1454" s="351">
        <v>33744</v>
      </c>
      <c r="H1454" s="175"/>
    </row>
    <row r="1455" spans="1:8" s="81" customFormat="1">
      <c r="A1455" s="79"/>
      <c r="B1455" s="1260"/>
      <c r="C1455" s="350"/>
      <c r="D1455" s="288"/>
      <c r="E1455" s="1260" t="s">
        <v>16</v>
      </c>
      <c r="F1455" s="350">
        <v>194240</v>
      </c>
      <c r="G1455" s="351"/>
      <c r="H1455" s="175"/>
    </row>
    <row r="1456" spans="1:8" s="81" customFormat="1">
      <c r="A1456" s="79"/>
      <c r="B1456" s="1260"/>
      <c r="C1456" s="350"/>
      <c r="D1456" s="288"/>
      <c r="E1456" s="1260" t="s">
        <v>17</v>
      </c>
      <c r="F1456" s="350">
        <v>194240</v>
      </c>
      <c r="G1456" s="351"/>
      <c r="H1456" s="175"/>
    </row>
    <row r="1457" spans="1:8" s="81" customFormat="1" ht="26.4">
      <c r="A1457" s="79"/>
      <c r="B1457" s="1260"/>
      <c r="C1457" s="350"/>
      <c r="D1457" s="288"/>
      <c r="E1457" s="1260" t="s">
        <v>54</v>
      </c>
      <c r="F1457" s="350">
        <v>3990</v>
      </c>
      <c r="G1457" s="351"/>
      <c r="H1457" s="175"/>
    </row>
    <row r="1458" spans="1:8" s="81" customFormat="1">
      <c r="A1458" s="79"/>
      <c r="B1458" s="1260"/>
      <c r="C1458" s="350"/>
      <c r="D1458" s="288"/>
      <c r="E1458" s="1260" t="s">
        <v>39</v>
      </c>
      <c r="F1458" s="350">
        <v>3990</v>
      </c>
      <c r="G1458" s="351"/>
      <c r="H1458" s="175"/>
    </row>
    <row r="1459" spans="1:8" s="81" customFormat="1">
      <c r="A1459" s="79"/>
      <c r="B1459" s="1260"/>
      <c r="C1459" s="350"/>
      <c r="D1459" s="288"/>
      <c r="E1459" s="1260" t="s">
        <v>19</v>
      </c>
      <c r="F1459" s="350">
        <v>1768987</v>
      </c>
      <c r="G1459" s="351"/>
      <c r="H1459" s="175"/>
    </row>
    <row r="1460" spans="1:8" s="81" customFormat="1">
      <c r="A1460" s="79"/>
      <c r="B1460" s="1260"/>
      <c r="C1460" s="350"/>
      <c r="D1460" s="288"/>
      <c r="E1460" s="1260" t="s">
        <v>105</v>
      </c>
      <c r="F1460" s="350">
        <v>1768987</v>
      </c>
      <c r="G1460" s="351"/>
      <c r="H1460" s="175"/>
    </row>
    <row r="1461" spans="1:8" s="81" customFormat="1">
      <c r="A1461" s="79"/>
      <c r="B1461" s="1260"/>
      <c r="C1461" s="350"/>
      <c r="D1461" s="288"/>
      <c r="E1461" s="1260" t="s">
        <v>3</v>
      </c>
      <c r="F1461" s="350">
        <v>2126800</v>
      </c>
      <c r="G1461" s="351">
        <v>4252</v>
      </c>
      <c r="H1461" s="175"/>
    </row>
    <row r="1462" spans="1:8" s="81" customFormat="1" ht="12.75" customHeight="1">
      <c r="A1462" s="79"/>
      <c r="B1462" s="1260"/>
      <c r="C1462" s="350"/>
      <c r="D1462" s="288"/>
      <c r="E1462" s="1260" t="s">
        <v>20</v>
      </c>
      <c r="F1462" s="350">
        <v>1073337</v>
      </c>
      <c r="G1462" s="351">
        <v>4252</v>
      </c>
      <c r="H1462" s="175"/>
    </row>
    <row r="1463" spans="1:8" s="81" customFormat="1">
      <c r="A1463" s="79"/>
      <c r="B1463" s="1260"/>
      <c r="C1463" s="350"/>
      <c r="D1463" s="288"/>
      <c r="E1463" s="1260" t="s">
        <v>61</v>
      </c>
      <c r="F1463" s="350">
        <v>1053463</v>
      </c>
      <c r="G1463" s="351"/>
      <c r="H1463" s="175"/>
    </row>
    <row r="1464" spans="1:8" s="81" customFormat="1" ht="13.8" thickBot="1">
      <c r="A1464" s="79"/>
      <c r="B1464" s="1260"/>
      <c r="C1464" s="350"/>
      <c r="D1464" s="288"/>
      <c r="E1464" s="1260" t="s">
        <v>348</v>
      </c>
      <c r="F1464" s="350">
        <v>1053463</v>
      </c>
      <c r="G1464" s="351"/>
      <c r="H1464" s="175"/>
    </row>
    <row r="1465" spans="1:8" s="81" customFormat="1" ht="74.25" customHeight="1" thickBot="1">
      <c r="A1465" s="79"/>
      <c r="B1465" s="3668" t="s">
        <v>473</v>
      </c>
      <c r="C1465" s="3669"/>
      <c r="D1465" s="3669"/>
      <c r="E1465" s="3669"/>
      <c r="F1465" s="3669"/>
      <c r="G1465" s="3670"/>
      <c r="H1465" s="175"/>
    </row>
    <row r="1466" spans="1:8" s="81" customFormat="1">
      <c r="B1466" s="1407"/>
      <c r="C1466" s="1407"/>
      <c r="D1466" s="1407"/>
      <c r="E1466" s="1407"/>
      <c r="F1466" s="1407"/>
      <c r="G1466" s="1407"/>
      <c r="H1466" s="175"/>
    </row>
    <row r="1467" spans="1:8" s="81" customFormat="1">
      <c r="A1467" s="175"/>
      <c r="B1467" s="206" t="s">
        <v>113</v>
      </c>
      <c r="C1467"/>
      <c r="D1467"/>
      <c r="E1467"/>
      <c r="F1467"/>
      <c r="G1467"/>
      <c r="H1467" s="175"/>
    </row>
    <row r="1468" spans="1:8" s="81" customFormat="1" ht="13.8" thickBot="1">
      <c r="A1468" s="175"/>
      <c r="B1468" s="206"/>
      <c r="C1468"/>
      <c r="D1468"/>
      <c r="E1468"/>
      <c r="F1468"/>
      <c r="G1468"/>
      <c r="H1468" s="175"/>
    </row>
    <row r="1469" spans="1:8" s="81" customFormat="1" ht="27" customHeight="1">
      <c r="A1469" s="2899">
        <f>A1369+1</f>
        <v>60</v>
      </c>
      <c r="B1469" s="1395" t="s">
        <v>298</v>
      </c>
      <c r="C1469" s="341"/>
      <c r="D1469" s="342"/>
      <c r="E1469" s="436" t="s">
        <v>106</v>
      </c>
      <c r="F1469" s="364"/>
      <c r="G1469" s="365"/>
      <c r="H1469" s="175" t="s">
        <v>34</v>
      </c>
    </row>
    <row r="1470" spans="1:8" s="81" customFormat="1">
      <c r="A1470" s="176"/>
      <c r="B1470" s="280" t="s">
        <v>22</v>
      </c>
      <c r="C1470" s="343"/>
      <c r="D1470" s="344"/>
      <c r="E1470" s="280" t="s">
        <v>22</v>
      </c>
      <c r="F1470" s="343"/>
      <c r="G1470" s="344"/>
      <c r="H1470" s="175"/>
    </row>
    <row r="1471" spans="1:8" s="81" customFormat="1" ht="39.6">
      <c r="A1471" s="176"/>
      <c r="B1471" s="366" t="s">
        <v>233</v>
      </c>
      <c r="C1471" s="532"/>
      <c r="D1471" s="533"/>
      <c r="E1471" s="366" t="s">
        <v>474</v>
      </c>
      <c r="F1471" s="532"/>
      <c r="G1471" s="533"/>
      <c r="H1471" s="175"/>
    </row>
    <row r="1472" spans="1:8" s="81" customFormat="1">
      <c r="A1472" s="176"/>
      <c r="B1472" s="561" t="s">
        <v>4</v>
      </c>
      <c r="C1472" s="369">
        <v>50507066</v>
      </c>
      <c r="D1472" s="378">
        <v>-6178</v>
      </c>
      <c r="E1472" s="561" t="s">
        <v>4</v>
      </c>
      <c r="F1472" s="369">
        <v>92114</v>
      </c>
      <c r="G1472" s="121">
        <v>6178</v>
      </c>
      <c r="H1472" s="175"/>
    </row>
    <row r="1473" spans="1:8" s="81" customFormat="1">
      <c r="A1473" s="176"/>
      <c r="B1473" s="558" t="s">
        <v>10</v>
      </c>
      <c r="C1473" s="370">
        <v>50507066</v>
      </c>
      <c r="D1473" s="283">
        <v>-6178</v>
      </c>
      <c r="E1473" s="1396" t="s">
        <v>75</v>
      </c>
      <c r="F1473" s="1397">
        <v>75242</v>
      </c>
      <c r="G1473" s="1398"/>
      <c r="H1473" s="175"/>
    </row>
    <row r="1474" spans="1:8" s="81" customFormat="1">
      <c r="A1474" s="176"/>
      <c r="B1474" s="1379" t="s">
        <v>11</v>
      </c>
      <c r="C1474" s="370">
        <v>50507066</v>
      </c>
      <c r="D1474" s="283">
        <v>-6178</v>
      </c>
      <c r="E1474" s="558" t="s">
        <v>10</v>
      </c>
      <c r="F1474" s="370">
        <f>F1475</f>
        <v>16872</v>
      </c>
      <c r="G1474" s="843">
        <v>6178</v>
      </c>
      <c r="H1474" s="175"/>
    </row>
    <row r="1475" spans="1:8" s="81" customFormat="1" ht="15" customHeight="1">
      <c r="A1475" s="176"/>
      <c r="B1475" s="561" t="s">
        <v>28</v>
      </c>
      <c r="C1475" s="369">
        <v>50507066</v>
      </c>
      <c r="D1475" s="378">
        <v>-6178</v>
      </c>
      <c r="E1475" s="1379" t="s">
        <v>11</v>
      </c>
      <c r="F1475" s="370">
        <v>16872</v>
      </c>
      <c r="G1475" s="843">
        <v>6178</v>
      </c>
      <c r="H1475" s="175"/>
    </row>
    <row r="1476" spans="1:8" s="81" customFormat="1">
      <c r="A1476" s="176"/>
      <c r="B1476" s="558" t="s">
        <v>2</v>
      </c>
      <c r="C1476" s="370">
        <v>50507066</v>
      </c>
      <c r="D1476" s="283">
        <v>-6178</v>
      </c>
      <c r="E1476" s="561" t="s">
        <v>28</v>
      </c>
      <c r="F1476" s="369">
        <f>F1477+F1484</f>
        <v>92114</v>
      </c>
      <c r="G1476" s="121">
        <f>G1477+G1484</f>
        <v>6178</v>
      </c>
      <c r="H1476" s="175"/>
    </row>
    <row r="1477" spans="1:8" s="81" customFormat="1">
      <c r="A1477" s="176"/>
      <c r="B1477" s="1379" t="s">
        <v>16</v>
      </c>
      <c r="C1477" s="370">
        <v>50507066</v>
      </c>
      <c r="D1477" s="283">
        <v>-6178</v>
      </c>
      <c r="E1477" s="558" t="s">
        <v>2</v>
      </c>
      <c r="F1477" s="370">
        <f>F1478+F1482</f>
        <v>41849</v>
      </c>
      <c r="G1477" s="843">
        <f>G1478</f>
        <v>5558</v>
      </c>
      <c r="H1477" s="175"/>
    </row>
    <row r="1478" spans="1:8" s="81" customFormat="1">
      <c r="A1478" s="176"/>
      <c r="B1478" s="1383" t="s">
        <v>17</v>
      </c>
      <c r="C1478" s="370">
        <v>50507066</v>
      </c>
      <c r="D1478" s="283">
        <v>-6178</v>
      </c>
      <c r="E1478" s="1379" t="s">
        <v>12</v>
      </c>
      <c r="F1478" s="370">
        <f>F1479+F1481</f>
        <v>37867</v>
      </c>
      <c r="G1478" s="843">
        <f>G1479+G1481</f>
        <v>5558</v>
      </c>
      <c r="H1478" s="175"/>
    </row>
    <row r="1479" spans="1:8" s="81" customFormat="1">
      <c r="A1479" s="176"/>
      <c r="B1479" s="215"/>
      <c r="C1479" s="370"/>
      <c r="D1479" s="283"/>
      <c r="E1479" s="1383" t="s">
        <v>38</v>
      </c>
      <c r="F1479" s="370">
        <v>621</v>
      </c>
      <c r="G1479" s="843">
        <v>2835</v>
      </c>
      <c r="H1479" s="175"/>
    </row>
    <row r="1480" spans="1:8" s="81" customFormat="1">
      <c r="A1480" s="176"/>
      <c r="B1480" s="461"/>
      <c r="C1480" s="375"/>
      <c r="D1480" s="259"/>
      <c r="E1480" s="1383" t="s">
        <v>36</v>
      </c>
      <c r="F1480" s="370">
        <v>500</v>
      </c>
      <c r="G1480" s="843">
        <v>2285</v>
      </c>
      <c r="H1480" s="175"/>
    </row>
    <row r="1481" spans="1:8" s="81" customFormat="1">
      <c r="A1481" s="176"/>
      <c r="B1481" s="461"/>
      <c r="C1481" s="375"/>
      <c r="D1481" s="259"/>
      <c r="E1481" s="1383" t="s">
        <v>15</v>
      </c>
      <c r="F1481" s="370">
        <v>37246</v>
      </c>
      <c r="G1481" s="843">
        <v>2723</v>
      </c>
      <c r="H1481" s="175"/>
    </row>
    <row r="1482" spans="1:8" s="81" customFormat="1" ht="26.4">
      <c r="A1482" s="176"/>
      <c r="B1482" s="461"/>
      <c r="C1482" s="375"/>
      <c r="D1482" s="259"/>
      <c r="E1482" s="1383" t="s">
        <v>54</v>
      </c>
      <c r="F1482" s="370">
        <f>F1483</f>
        <v>3982</v>
      </c>
      <c r="G1482" s="843"/>
      <c r="H1482" s="175"/>
    </row>
    <row r="1483" spans="1:8" s="81" customFormat="1">
      <c r="A1483" s="176"/>
      <c r="B1483" s="461"/>
      <c r="C1483" s="375"/>
      <c r="D1483" s="259"/>
      <c r="E1483" s="1383" t="s">
        <v>39</v>
      </c>
      <c r="F1483" s="370">
        <v>3982</v>
      </c>
      <c r="G1483" s="843"/>
      <c r="H1483" s="175"/>
    </row>
    <row r="1484" spans="1:8" s="81" customFormat="1">
      <c r="A1484" s="176"/>
      <c r="B1484" s="461"/>
      <c r="C1484" s="375"/>
      <c r="D1484" s="259"/>
      <c r="E1484" s="558" t="s">
        <v>3</v>
      </c>
      <c r="F1484" s="370">
        <f>F1485</f>
        <v>50265</v>
      </c>
      <c r="G1484" s="843">
        <f>G1485</f>
        <v>620</v>
      </c>
      <c r="H1484" s="175"/>
    </row>
    <row r="1485" spans="1:8" s="81" customFormat="1">
      <c r="A1485" s="176"/>
      <c r="B1485" s="461"/>
      <c r="C1485" s="375"/>
      <c r="D1485" s="259"/>
      <c r="E1485" s="1379" t="s">
        <v>20</v>
      </c>
      <c r="F1485" s="370">
        <v>50265</v>
      </c>
      <c r="G1485" s="843">
        <v>620</v>
      </c>
      <c r="H1485" s="175"/>
    </row>
    <row r="1486" spans="1:8" s="81" customFormat="1">
      <c r="A1486" s="176"/>
      <c r="B1486" s="280" t="s">
        <v>59</v>
      </c>
      <c r="C1486" s="375"/>
      <c r="D1486" s="259"/>
      <c r="E1486" s="280" t="s">
        <v>59</v>
      </c>
      <c r="F1486" s="446"/>
      <c r="G1486" s="447"/>
      <c r="H1486" s="175"/>
    </row>
    <row r="1487" spans="1:8" s="81" customFormat="1" ht="39.6">
      <c r="A1487" s="176"/>
      <c r="B1487" s="552" t="s">
        <v>346</v>
      </c>
      <c r="C1487" s="375"/>
      <c r="D1487" s="259"/>
      <c r="E1487" s="281" t="s">
        <v>475</v>
      </c>
      <c r="F1487" s="446"/>
      <c r="G1487" s="447"/>
      <c r="H1487" s="175"/>
    </row>
    <row r="1488" spans="1:8" s="81" customFormat="1">
      <c r="A1488" s="176"/>
      <c r="B1488" s="280"/>
      <c r="C1488" s="375"/>
      <c r="D1488" s="259"/>
      <c r="E1488" s="1409" t="s">
        <v>476</v>
      </c>
      <c r="F1488" s="446"/>
      <c r="G1488" s="447"/>
      <c r="H1488" s="175"/>
    </row>
    <row r="1489" spans="1:8" s="81" customFormat="1">
      <c r="A1489" s="176"/>
      <c r="B1489" s="281" t="s">
        <v>118</v>
      </c>
      <c r="C1489" s="375"/>
      <c r="D1489" s="259"/>
      <c r="E1489" s="281" t="s">
        <v>118</v>
      </c>
      <c r="F1489" s="375"/>
      <c r="G1489" s="259"/>
      <c r="H1489" s="175"/>
    </row>
    <row r="1490" spans="1:8" s="81" customFormat="1">
      <c r="A1490" s="176"/>
      <c r="B1490" s="561" t="s">
        <v>4</v>
      </c>
      <c r="C1490" s="369">
        <v>50507066</v>
      </c>
      <c r="D1490" s="378">
        <v>-6178</v>
      </c>
      <c r="E1490" s="561" t="s">
        <v>4</v>
      </c>
      <c r="F1490" s="369"/>
      <c r="G1490" s="378">
        <f>G1491</f>
        <v>6178</v>
      </c>
      <c r="H1490" s="175"/>
    </row>
    <row r="1491" spans="1:8" s="81" customFormat="1">
      <c r="A1491" s="176"/>
      <c r="B1491" s="558" t="s">
        <v>10</v>
      </c>
      <c r="C1491" s="370">
        <v>50507066</v>
      </c>
      <c r="D1491" s="283">
        <v>-6178</v>
      </c>
      <c r="E1491" s="558" t="s">
        <v>10</v>
      </c>
      <c r="F1491" s="370"/>
      <c r="G1491" s="843">
        <f>G1492</f>
        <v>6178</v>
      </c>
      <c r="H1491" s="175"/>
    </row>
    <row r="1492" spans="1:8" s="81" customFormat="1">
      <c r="A1492" s="176"/>
      <c r="B1492" s="1379" t="s">
        <v>11</v>
      </c>
      <c r="C1492" s="370">
        <v>50507066</v>
      </c>
      <c r="D1492" s="283">
        <v>-6178</v>
      </c>
      <c r="E1492" s="1379" t="s">
        <v>11</v>
      </c>
      <c r="F1492" s="370"/>
      <c r="G1492" s="843">
        <v>6178</v>
      </c>
      <c r="H1492" s="175"/>
    </row>
    <row r="1493" spans="1:8" s="81" customFormat="1">
      <c r="A1493" s="176"/>
      <c r="B1493" s="561" t="s">
        <v>28</v>
      </c>
      <c r="C1493" s="369">
        <v>50507066</v>
      </c>
      <c r="D1493" s="378">
        <v>-6178</v>
      </c>
      <c r="E1493" s="561" t="s">
        <v>28</v>
      </c>
      <c r="F1493" s="369"/>
      <c r="G1493" s="121">
        <f>G1494+G1499</f>
        <v>6178</v>
      </c>
      <c r="H1493" s="175"/>
    </row>
    <row r="1494" spans="1:8" s="81" customFormat="1">
      <c r="B1494" s="558" t="s">
        <v>2</v>
      </c>
      <c r="C1494" s="370">
        <v>50507066</v>
      </c>
      <c r="D1494" s="283">
        <v>-6178</v>
      </c>
      <c r="E1494" s="558" t="s">
        <v>2</v>
      </c>
      <c r="F1494" s="370"/>
      <c r="G1494" s="843">
        <f>G1495</f>
        <v>5558</v>
      </c>
      <c r="H1494" s="175"/>
    </row>
    <row r="1495" spans="1:8" s="81" customFormat="1">
      <c r="B1495" s="1379" t="s">
        <v>16</v>
      </c>
      <c r="C1495" s="370">
        <v>50507066</v>
      </c>
      <c r="D1495" s="283">
        <v>-6178</v>
      </c>
      <c r="E1495" s="1379" t="s">
        <v>12</v>
      </c>
      <c r="F1495" s="370"/>
      <c r="G1495" s="843">
        <f>G1496+G1498</f>
        <v>5558</v>
      </c>
      <c r="H1495" s="175"/>
    </row>
    <row r="1496" spans="1:8" s="81" customFormat="1">
      <c r="B1496" s="1383" t="s">
        <v>17</v>
      </c>
      <c r="C1496" s="370">
        <v>50507066</v>
      </c>
      <c r="D1496" s="283">
        <v>-6178</v>
      </c>
      <c r="E1496" s="1383" t="s">
        <v>38</v>
      </c>
      <c r="F1496" s="370"/>
      <c r="G1496" s="843">
        <v>2835</v>
      </c>
      <c r="H1496" s="175"/>
    </row>
    <row r="1497" spans="1:8" s="81" customFormat="1">
      <c r="B1497" s="461"/>
      <c r="C1497" s="375"/>
      <c r="D1497" s="259"/>
      <c r="E1497" s="1383" t="s">
        <v>36</v>
      </c>
      <c r="F1497" s="370"/>
      <c r="G1497" s="843">
        <v>2285</v>
      </c>
      <c r="H1497" s="175"/>
    </row>
    <row r="1498" spans="1:8" s="81" customFormat="1">
      <c r="B1498" s="461"/>
      <c r="C1498" s="375"/>
      <c r="D1498" s="259"/>
      <c r="E1498" s="1383" t="s">
        <v>15</v>
      </c>
      <c r="F1498" s="370"/>
      <c r="G1498" s="843">
        <v>2723</v>
      </c>
      <c r="H1498" s="175"/>
    </row>
    <row r="1499" spans="1:8" s="81" customFormat="1">
      <c r="B1499" s="461"/>
      <c r="C1499" s="375"/>
      <c r="D1499" s="259"/>
      <c r="E1499" s="558" t="s">
        <v>3</v>
      </c>
      <c r="F1499" s="370"/>
      <c r="G1499" s="283">
        <f>G1500</f>
        <v>620</v>
      </c>
      <c r="H1499" s="175"/>
    </row>
    <row r="1500" spans="1:8" s="81" customFormat="1">
      <c r="B1500" s="461"/>
      <c r="C1500" s="375"/>
      <c r="D1500" s="259"/>
      <c r="E1500" s="1379" t="s">
        <v>20</v>
      </c>
      <c r="F1500" s="370"/>
      <c r="G1500" s="283">
        <v>620</v>
      </c>
      <c r="H1500" s="175"/>
    </row>
    <row r="1501" spans="1:8" s="81" customFormat="1">
      <c r="B1501" s="416" t="s">
        <v>125</v>
      </c>
      <c r="C1501" s="375"/>
      <c r="D1501" s="259"/>
      <c r="E1501" s="281" t="s">
        <v>125</v>
      </c>
      <c r="F1501" s="375"/>
      <c r="G1501" s="259"/>
      <c r="H1501" s="175"/>
    </row>
    <row r="1502" spans="1:8" s="81" customFormat="1">
      <c r="B1502" s="561" t="s">
        <v>4</v>
      </c>
      <c r="C1502" s="348">
        <v>595875296</v>
      </c>
      <c r="D1502" s="378">
        <f>D1503</f>
        <v>-50477</v>
      </c>
      <c r="E1502" s="561" t="s">
        <v>4</v>
      </c>
      <c r="F1502" s="369"/>
      <c r="G1502" s="378">
        <f>G1503</f>
        <v>50477</v>
      </c>
      <c r="H1502" s="175"/>
    </row>
    <row r="1503" spans="1:8" s="81" customFormat="1">
      <c r="B1503" s="558" t="s">
        <v>10</v>
      </c>
      <c r="C1503" s="350">
        <v>595875296</v>
      </c>
      <c r="D1503" s="283">
        <f>D1504</f>
        <v>-50477</v>
      </c>
      <c r="E1503" s="558" t="s">
        <v>10</v>
      </c>
      <c r="F1503" s="370"/>
      <c r="G1503" s="283">
        <f>G1504</f>
        <v>50477</v>
      </c>
      <c r="H1503" s="175"/>
    </row>
    <row r="1504" spans="1:8" s="81" customFormat="1">
      <c r="B1504" s="1379" t="s">
        <v>11</v>
      </c>
      <c r="C1504" s="350">
        <v>595875296</v>
      </c>
      <c r="D1504" s="283">
        <v>-50477</v>
      </c>
      <c r="E1504" s="1379" t="s">
        <v>11</v>
      </c>
      <c r="F1504" s="370"/>
      <c r="G1504" s="283">
        <f>G1505</f>
        <v>50477</v>
      </c>
      <c r="H1504" s="175"/>
    </row>
    <row r="1505" spans="1:8" s="81" customFormat="1">
      <c r="B1505" s="561" t="s">
        <v>28</v>
      </c>
      <c r="C1505" s="348">
        <v>595875296</v>
      </c>
      <c r="D1505" s="378">
        <f>D1506</f>
        <v>-50477</v>
      </c>
      <c r="E1505" s="561" t="s">
        <v>28</v>
      </c>
      <c r="F1505" s="369"/>
      <c r="G1505" s="378">
        <f>G1511+G1506</f>
        <v>50477</v>
      </c>
      <c r="H1505" s="175"/>
    </row>
    <row r="1506" spans="1:8" s="81" customFormat="1">
      <c r="B1506" s="558" t="s">
        <v>2</v>
      </c>
      <c r="C1506" s="350">
        <v>595875296</v>
      </c>
      <c r="D1506" s="283">
        <f>D1507</f>
        <v>-50477</v>
      </c>
      <c r="E1506" s="558" t="s">
        <v>2</v>
      </c>
      <c r="F1506" s="370"/>
      <c r="G1506" s="283">
        <f>G1507</f>
        <v>24730</v>
      </c>
      <c r="H1506" s="175"/>
    </row>
    <row r="1507" spans="1:8" s="81" customFormat="1">
      <c r="B1507" s="1379" t="s">
        <v>16</v>
      </c>
      <c r="C1507" s="350">
        <v>595875296</v>
      </c>
      <c r="D1507" s="283">
        <f>D1508</f>
        <v>-50477</v>
      </c>
      <c r="E1507" s="1379" t="s">
        <v>12</v>
      </c>
      <c r="F1507" s="370"/>
      <c r="G1507" s="283">
        <f>G1508+G1510</f>
        <v>24730</v>
      </c>
      <c r="H1507" s="175"/>
    </row>
    <row r="1508" spans="1:8" s="81" customFormat="1">
      <c r="B1508" s="1383" t="s">
        <v>17</v>
      </c>
      <c r="C1508" s="350">
        <v>595875296</v>
      </c>
      <c r="D1508" s="283">
        <v>-50477</v>
      </c>
      <c r="E1508" s="1383" t="s">
        <v>38</v>
      </c>
      <c r="F1508" s="370"/>
      <c r="G1508" s="283">
        <v>1126</v>
      </c>
      <c r="H1508" s="175"/>
    </row>
    <row r="1509" spans="1:8" s="81" customFormat="1">
      <c r="B1509" s="461"/>
      <c r="C1509" s="375"/>
      <c r="D1509" s="259"/>
      <c r="E1509" s="1383" t="s">
        <v>36</v>
      </c>
      <c r="F1509" s="370"/>
      <c r="G1509" s="283">
        <v>907</v>
      </c>
      <c r="H1509" s="175"/>
    </row>
    <row r="1510" spans="1:8" s="81" customFormat="1">
      <c r="B1510" s="461"/>
      <c r="C1510" s="375"/>
      <c r="D1510" s="259"/>
      <c r="E1510" s="1383" t="s">
        <v>15</v>
      </c>
      <c r="F1510" s="370"/>
      <c r="G1510" s="283">
        <v>23604</v>
      </c>
      <c r="H1510" s="175"/>
    </row>
    <row r="1511" spans="1:8" s="81" customFormat="1">
      <c r="B1511" s="461"/>
      <c r="C1511" s="375"/>
      <c r="D1511" s="259"/>
      <c r="E1511" s="558" t="s">
        <v>3</v>
      </c>
      <c r="F1511" s="370"/>
      <c r="G1511" s="283">
        <f>G1512</f>
        <v>25747</v>
      </c>
      <c r="H1511" s="175"/>
    </row>
    <row r="1512" spans="1:8" s="81" customFormat="1" ht="13.8" thickBot="1">
      <c r="B1512" s="461"/>
      <c r="C1512" s="375"/>
      <c r="D1512" s="259"/>
      <c r="E1512" s="1379" t="s">
        <v>20</v>
      </c>
      <c r="F1512" s="370"/>
      <c r="G1512" s="283">
        <v>25747</v>
      </c>
      <c r="H1512" s="175"/>
    </row>
    <row r="1513" spans="1:8" s="81" customFormat="1" ht="60" customHeight="1" thickBot="1">
      <c r="B1513" s="3665" t="s">
        <v>477</v>
      </c>
      <c r="C1513" s="3666"/>
      <c r="D1513" s="3666"/>
      <c r="E1513" s="3666"/>
      <c r="F1513" s="3666"/>
      <c r="G1513" s="3667"/>
      <c r="H1513" s="175"/>
    </row>
    <row r="1514" spans="1:8" s="81" customFormat="1">
      <c r="A1514" s="3605"/>
      <c r="B1514" s="3605"/>
      <c r="C1514" s="3605"/>
      <c r="D1514" s="3605"/>
      <c r="E1514" s="3605"/>
      <c r="F1514" s="3605"/>
      <c r="G1514" s="3605"/>
      <c r="H1514" s="175"/>
    </row>
    <row r="1515" spans="1:8" s="81" customFormat="1">
      <c r="A1515" s="175"/>
      <c r="B1515" s="206" t="s">
        <v>115</v>
      </c>
      <c r="C1515"/>
      <c r="D1515"/>
      <c r="E1515"/>
      <c r="F1515"/>
      <c r="G1515"/>
      <c r="H1515" s="175"/>
    </row>
    <row r="1516" spans="1:8" s="81" customFormat="1" ht="13.8" thickBot="1">
      <c r="A1516" s="175"/>
      <c r="B1516" s="206"/>
      <c r="C1516"/>
      <c r="D1516"/>
      <c r="E1516"/>
      <c r="F1516"/>
      <c r="G1516"/>
      <c r="H1516" s="175"/>
    </row>
    <row r="1517" spans="1:8" s="81" customFormat="1" ht="27.6">
      <c r="A1517" s="2896">
        <f>A1413+1</f>
        <v>60</v>
      </c>
      <c r="B1517" s="1395" t="s">
        <v>298</v>
      </c>
      <c r="C1517" s="341"/>
      <c r="D1517" s="342"/>
      <c r="E1517" s="436" t="s">
        <v>106</v>
      </c>
      <c r="F1517" s="364"/>
      <c r="G1517" s="365"/>
      <c r="H1517" s="175" t="s">
        <v>34</v>
      </c>
    </row>
    <row r="1518" spans="1:8" s="81" customFormat="1" ht="13.8">
      <c r="A1518" s="175"/>
      <c r="B1518" s="280" t="s">
        <v>116</v>
      </c>
      <c r="C1518" s="543"/>
      <c r="D1518" s="544"/>
      <c r="E1518" s="280" t="s">
        <v>116</v>
      </c>
      <c r="F1518" s="443"/>
      <c r="G1518" s="412"/>
      <c r="H1518" s="175"/>
    </row>
    <row r="1519" spans="1:8" s="81" customFormat="1" ht="26.4">
      <c r="A1519" s="176"/>
      <c r="B1519" s="345" t="s">
        <v>123</v>
      </c>
      <c r="C1519" s="389"/>
      <c r="D1519" s="445"/>
      <c r="E1519" s="345" t="s">
        <v>123</v>
      </c>
      <c r="F1519" s="389"/>
      <c r="G1519" s="445"/>
      <c r="H1519" s="175"/>
    </row>
    <row r="1520" spans="1:8" s="81" customFormat="1">
      <c r="A1520" s="176"/>
      <c r="B1520" s="281" t="s">
        <v>118</v>
      </c>
      <c r="C1520" s="375"/>
      <c r="D1520" s="259"/>
      <c r="E1520" s="281" t="s">
        <v>118</v>
      </c>
      <c r="F1520" s="375"/>
      <c r="G1520" s="259"/>
      <c r="H1520" s="175"/>
    </row>
    <row r="1521" spans="1:8" s="81" customFormat="1">
      <c r="A1521" s="176"/>
      <c r="B1521" s="527" t="s">
        <v>4</v>
      </c>
      <c r="C1521" s="348">
        <v>50507066</v>
      </c>
      <c r="D1521" s="378">
        <v>-6178</v>
      </c>
      <c r="E1521" s="527" t="s">
        <v>4</v>
      </c>
      <c r="F1521" s="348">
        <v>10214688</v>
      </c>
      <c r="G1521" s="378">
        <f>G1529</f>
        <v>6178</v>
      </c>
      <c r="H1521" s="175"/>
    </row>
    <row r="1522" spans="1:8" s="81" customFormat="1">
      <c r="A1522" s="176"/>
      <c r="B1522" s="1260" t="s">
        <v>10</v>
      </c>
      <c r="C1522" s="350">
        <v>50507066</v>
      </c>
      <c r="D1522" s="283">
        <v>-6178</v>
      </c>
      <c r="E1522" s="1260" t="s">
        <v>75</v>
      </c>
      <c r="F1522" s="350">
        <v>4224640</v>
      </c>
      <c r="G1522" s="283"/>
      <c r="H1522" s="175"/>
    </row>
    <row r="1523" spans="1:8" s="81" customFormat="1">
      <c r="A1523" s="176"/>
      <c r="B1523" s="1260" t="s">
        <v>11</v>
      </c>
      <c r="C1523" s="350">
        <v>50507066</v>
      </c>
      <c r="D1523" s="283">
        <v>-6178</v>
      </c>
      <c r="E1523" s="1260" t="s">
        <v>6</v>
      </c>
      <c r="F1523" s="350">
        <v>3122453</v>
      </c>
      <c r="G1523" s="283"/>
      <c r="H1523" s="175"/>
    </row>
    <row r="1524" spans="1:8" s="81" customFormat="1">
      <c r="A1524" s="176"/>
      <c r="B1524" s="527" t="s">
        <v>28</v>
      </c>
      <c r="C1524" s="348">
        <v>50507066</v>
      </c>
      <c r="D1524" s="378">
        <v>-6178</v>
      </c>
      <c r="E1524" s="1260" t="s">
        <v>7</v>
      </c>
      <c r="F1524" s="350">
        <v>5687</v>
      </c>
      <c r="G1524" s="283"/>
      <c r="H1524" s="175"/>
    </row>
    <row r="1525" spans="1:8" s="81" customFormat="1">
      <c r="A1525" s="176"/>
      <c r="B1525" s="1260" t="s">
        <v>2</v>
      </c>
      <c r="C1525" s="350">
        <v>50507066</v>
      </c>
      <c r="D1525" s="283">
        <v>-6178</v>
      </c>
      <c r="E1525" s="1260" t="s">
        <v>8</v>
      </c>
      <c r="F1525" s="350">
        <v>5687</v>
      </c>
      <c r="G1525" s="283"/>
      <c r="H1525" s="175"/>
    </row>
    <row r="1526" spans="1:8" s="81" customFormat="1">
      <c r="A1526" s="176"/>
      <c r="B1526" s="1260" t="s">
        <v>16</v>
      </c>
      <c r="C1526" s="350">
        <v>50507066</v>
      </c>
      <c r="D1526" s="283">
        <v>-6178</v>
      </c>
      <c r="E1526" s="1260" t="s">
        <v>9</v>
      </c>
      <c r="F1526" s="350">
        <v>5687</v>
      </c>
      <c r="G1526" s="283"/>
      <c r="H1526" s="175"/>
    </row>
    <row r="1527" spans="1:8" s="81" customFormat="1" ht="26.4">
      <c r="A1527" s="176"/>
      <c r="B1527" s="1260" t="s">
        <v>17</v>
      </c>
      <c r="C1527" s="350">
        <v>50507066</v>
      </c>
      <c r="D1527" s="283">
        <v>-6178</v>
      </c>
      <c r="E1527" s="1406" t="s">
        <v>63</v>
      </c>
      <c r="F1527" s="354">
        <v>5687</v>
      </c>
      <c r="G1527" s="378"/>
      <c r="H1527" s="175"/>
    </row>
    <row r="1528" spans="1:8" s="81" customFormat="1" ht="26.4">
      <c r="A1528" s="176"/>
      <c r="B1528" s="461"/>
      <c r="C1528" s="375"/>
      <c r="D1528" s="259"/>
      <c r="E1528" s="1260" t="s">
        <v>467</v>
      </c>
      <c r="F1528" s="350">
        <v>5687</v>
      </c>
      <c r="G1528" s="283"/>
      <c r="H1528" s="175"/>
    </row>
    <row r="1529" spans="1:8" s="81" customFormat="1">
      <c r="A1529" s="176"/>
      <c r="B1529" s="461"/>
      <c r="C1529" s="375"/>
      <c r="D1529" s="259"/>
      <c r="E1529" s="1260" t="s">
        <v>10</v>
      </c>
      <c r="F1529" s="350">
        <v>5984361</v>
      </c>
      <c r="G1529" s="283">
        <f>G1530</f>
        <v>6178</v>
      </c>
      <c r="H1529" s="175"/>
    </row>
    <row r="1530" spans="1:8" s="81" customFormat="1">
      <c r="A1530" s="176"/>
      <c r="B1530" s="461"/>
      <c r="C1530" s="375"/>
      <c r="D1530" s="259"/>
      <c r="E1530" s="1260" t="s">
        <v>11</v>
      </c>
      <c r="F1530" s="350">
        <v>5984361</v>
      </c>
      <c r="G1530" s="283">
        <v>6178</v>
      </c>
      <c r="H1530" s="175"/>
    </row>
    <row r="1531" spans="1:8" s="81" customFormat="1">
      <c r="A1531" s="176"/>
      <c r="B1531" s="461"/>
      <c r="C1531" s="375"/>
      <c r="D1531" s="259"/>
      <c r="E1531" s="527" t="s">
        <v>28</v>
      </c>
      <c r="F1531" s="348">
        <v>10214688</v>
      </c>
      <c r="G1531" s="378">
        <f>G1532+G1543</f>
        <v>6178</v>
      </c>
      <c r="H1531" s="175"/>
    </row>
    <row r="1532" spans="1:8" s="81" customFormat="1">
      <c r="A1532" s="176"/>
      <c r="B1532" s="461"/>
      <c r="C1532" s="375"/>
      <c r="D1532" s="259"/>
      <c r="E1532" s="1260" t="s">
        <v>2</v>
      </c>
      <c r="F1532" s="350">
        <v>2891765</v>
      </c>
      <c r="G1532" s="283">
        <f>G1533</f>
        <v>5558</v>
      </c>
      <c r="H1532" s="175"/>
    </row>
    <row r="1533" spans="1:8" s="81" customFormat="1">
      <c r="A1533" s="176"/>
      <c r="B1533" s="461"/>
      <c r="C1533" s="375"/>
      <c r="D1533" s="259"/>
      <c r="E1533" s="1260" t="s">
        <v>12</v>
      </c>
      <c r="F1533" s="350">
        <v>1577304</v>
      </c>
      <c r="G1533" s="283">
        <f>G1534+G1536</f>
        <v>5558</v>
      </c>
      <c r="H1533" s="175"/>
    </row>
    <row r="1534" spans="1:8" s="81" customFormat="1">
      <c r="A1534" s="176"/>
      <c r="B1534" s="461"/>
      <c r="C1534" s="375"/>
      <c r="D1534" s="259"/>
      <c r="E1534" s="1260" t="s">
        <v>38</v>
      </c>
      <c r="F1534" s="350">
        <v>536895</v>
      </c>
      <c r="G1534" s="283">
        <v>2835</v>
      </c>
      <c r="H1534" s="175"/>
    </row>
    <row r="1535" spans="1:8" s="81" customFormat="1">
      <c r="A1535" s="176"/>
      <c r="B1535" s="461"/>
      <c r="C1535" s="375"/>
      <c r="D1535" s="259"/>
      <c r="E1535" s="1260" t="s">
        <v>36</v>
      </c>
      <c r="F1535" s="350">
        <v>410546</v>
      </c>
      <c r="G1535" s="283">
        <v>2285</v>
      </c>
      <c r="H1535" s="175"/>
    </row>
    <row r="1536" spans="1:8" s="81" customFormat="1">
      <c r="A1536" s="176"/>
      <c r="B1536" s="461"/>
      <c r="C1536" s="375"/>
      <c r="D1536" s="259"/>
      <c r="E1536" s="1260" t="s">
        <v>15</v>
      </c>
      <c r="F1536" s="350">
        <v>1040409</v>
      </c>
      <c r="G1536" s="283">
        <v>2723</v>
      </c>
      <c r="H1536" s="175"/>
    </row>
    <row r="1537" spans="1:8" s="81" customFormat="1">
      <c r="A1537" s="176"/>
      <c r="B1537" s="461"/>
      <c r="C1537" s="375"/>
      <c r="D1537" s="259"/>
      <c r="E1537" s="1260" t="s">
        <v>16</v>
      </c>
      <c r="F1537" s="350">
        <v>187169</v>
      </c>
      <c r="G1537" s="283"/>
      <c r="H1537" s="175"/>
    </row>
    <row r="1538" spans="1:8" s="81" customFormat="1">
      <c r="A1538" s="176"/>
      <c r="B1538" s="461"/>
      <c r="C1538" s="375"/>
      <c r="D1538" s="259"/>
      <c r="E1538" s="1260" t="s">
        <v>17</v>
      </c>
      <c r="F1538" s="350">
        <v>187169</v>
      </c>
      <c r="G1538" s="283"/>
      <c r="H1538" s="175"/>
    </row>
    <row r="1539" spans="1:8" s="81" customFormat="1" ht="26.4">
      <c r="A1539" s="176"/>
      <c r="B1539" s="461"/>
      <c r="C1539" s="375"/>
      <c r="D1539" s="259"/>
      <c r="E1539" s="1260" t="s">
        <v>54</v>
      </c>
      <c r="F1539" s="350">
        <v>353947</v>
      </c>
      <c r="G1539" s="283"/>
      <c r="H1539" s="175"/>
    </row>
    <row r="1540" spans="1:8" s="81" customFormat="1">
      <c r="A1540" s="176"/>
      <c r="B1540" s="461"/>
      <c r="C1540" s="375"/>
      <c r="D1540" s="259"/>
      <c r="E1540" s="1260" t="s">
        <v>39</v>
      </c>
      <c r="F1540" s="350">
        <v>353947</v>
      </c>
      <c r="G1540" s="283"/>
      <c r="H1540" s="175"/>
    </row>
    <row r="1541" spans="1:8" s="81" customFormat="1">
      <c r="A1541" s="176"/>
      <c r="B1541" s="461"/>
      <c r="C1541" s="375"/>
      <c r="D1541" s="259"/>
      <c r="E1541" s="1260" t="s">
        <v>19</v>
      </c>
      <c r="F1541" s="350">
        <v>773345</v>
      </c>
      <c r="G1541" s="283"/>
      <c r="H1541" s="175"/>
    </row>
    <row r="1542" spans="1:8" s="81" customFormat="1">
      <c r="A1542" s="176"/>
      <c r="B1542" s="461"/>
      <c r="C1542" s="375"/>
      <c r="D1542" s="259"/>
      <c r="E1542" s="1260" t="s">
        <v>105</v>
      </c>
      <c r="F1542" s="350">
        <v>773345</v>
      </c>
      <c r="G1542" s="283"/>
      <c r="H1542" s="175"/>
    </row>
    <row r="1543" spans="1:8" s="81" customFormat="1">
      <c r="A1543" s="176"/>
      <c r="B1543" s="461"/>
      <c r="C1543" s="375"/>
      <c r="D1543" s="259"/>
      <c r="E1543" s="1260" t="s">
        <v>3</v>
      </c>
      <c r="F1543" s="350">
        <v>7322923</v>
      </c>
      <c r="G1543" s="283">
        <f>G1544</f>
        <v>620</v>
      </c>
      <c r="H1543" s="175"/>
    </row>
    <row r="1544" spans="1:8" s="81" customFormat="1">
      <c r="A1544" s="176"/>
      <c r="B1544" s="461"/>
      <c r="C1544" s="375"/>
      <c r="D1544" s="259"/>
      <c r="E1544" s="1260" t="s">
        <v>20</v>
      </c>
      <c r="F1544" s="350">
        <v>4973815</v>
      </c>
      <c r="G1544" s="283">
        <v>620</v>
      </c>
      <c r="H1544" s="175"/>
    </row>
    <row r="1545" spans="1:8" s="81" customFormat="1">
      <c r="A1545" s="176"/>
      <c r="B1545" s="461"/>
      <c r="C1545" s="375"/>
      <c r="D1545" s="259"/>
      <c r="E1545" s="1260" t="s">
        <v>61</v>
      </c>
      <c r="F1545" s="350">
        <v>2349108</v>
      </c>
      <c r="G1545" s="283"/>
      <c r="H1545" s="175"/>
    </row>
    <row r="1546" spans="1:8" s="81" customFormat="1">
      <c r="A1546" s="176"/>
      <c r="B1546" s="461"/>
      <c r="C1546" s="375"/>
      <c r="D1546" s="259"/>
      <c r="E1546" s="1260" t="s">
        <v>348</v>
      </c>
      <c r="F1546" s="350">
        <v>2349108</v>
      </c>
      <c r="G1546" s="283"/>
      <c r="H1546" s="175"/>
    </row>
    <row r="1547" spans="1:8" s="81" customFormat="1">
      <c r="B1547" s="416" t="s">
        <v>125</v>
      </c>
      <c r="C1547" s="375"/>
      <c r="D1547" s="259"/>
      <c r="E1547" s="281" t="s">
        <v>125</v>
      </c>
      <c r="F1547" s="375"/>
      <c r="G1547" s="259"/>
      <c r="H1547" s="175"/>
    </row>
    <row r="1548" spans="1:8" s="81" customFormat="1">
      <c r="B1548" s="527" t="s">
        <v>4</v>
      </c>
      <c r="C1548" s="348">
        <v>595875296</v>
      </c>
      <c r="D1548" s="378">
        <v>-50477</v>
      </c>
      <c r="E1548" s="527" t="s">
        <v>4</v>
      </c>
      <c r="F1548" s="348">
        <v>5186538</v>
      </c>
      <c r="G1548" s="378">
        <f>G1551</f>
        <v>50477</v>
      </c>
      <c r="H1548" s="175"/>
    </row>
    <row r="1549" spans="1:8" s="81" customFormat="1">
      <c r="B1549" s="1260" t="s">
        <v>10</v>
      </c>
      <c r="C1549" s="350">
        <v>595875296</v>
      </c>
      <c r="D1549" s="283">
        <v>-50477</v>
      </c>
      <c r="E1549" s="1260" t="s">
        <v>75</v>
      </c>
      <c r="F1549" s="350">
        <v>2933504</v>
      </c>
      <c r="G1549" s="283"/>
      <c r="H1549" s="175"/>
    </row>
    <row r="1550" spans="1:8" s="81" customFormat="1">
      <c r="B1550" s="1260" t="s">
        <v>11</v>
      </c>
      <c r="C1550" s="350">
        <v>595875296</v>
      </c>
      <c r="D1550" s="283">
        <v>-50477</v>
      </c>
      <c r="E1550" s="1260" t="s">
        <v>6</v>
      </c>
      <c r="F1550" s="350">
        <v>2822450</v>
      </c>
      <c r="G1550" s="283"/>
      <c r="H1550" s="175"/>
    </row>
    <row r="1551" spans="1:8" s="81" customFormat="1">
      <c r="B1551" s="527" t="s">
        <v>28</v>
      </c>
      <c r="C1551" s="348">
        <v>595875296</v>
      </c>
      <c r="D1551" s="378">
        <v>-50477</v>
      </c>
      <c r="E1551" s="1260" t="s">
        <v>10</v>
      </c>
      <c r="F1551" s="350">
        <v>2253034</v>
      </c>
      <c r="G1551" s="283">
        <f>G1552</f>
        <v>50477</v>
      </c>
      <c r="H1551" s="175"/>
    </row>
    <row r="1552" spans="1:8" s="81" customFormat="1">
      <c r="B1552" s="1260" t="s">
        <v>2</v>
      </c>
      <c r="C1552" s="350">
        <v>595875296</v>
      </c>
      <c r="D1552" s="283">
        <v>-50477</v>
      </c>
      <c r="E1552" s="1260" t="s">
        <v>11</v>
      </c>
      <c r="F1552" s="350">
        <v>2253034</v>
      </c>
      <c r="G1552" s="283">
        <v>50477</v>
      </c>
      <c r="H1552" s="175"/>
    </row>
    <row r="1553" spans="2:8" s="81" customFormat="1">
      <c r="B1553" s="1260" t="s">
        <v>16</v>
      </c>
      <c r="C1553" s="350">
        <v>595875296</v>
      </c>
      <c r="D1553" s="283">
        <v>-50477</v>
      </c>
      <c r="E1553" s="527" t="s">
        <v>28</v>
      </c>
      <c r="F1553" s="348">
        <v>5186538</v>
      </c>
      <c r="G1553" s="378">
        <f>G1554+G1565</f>
        <v>50477</v>
      </c>
      <c r="H1553" s="175"/>
    </row>
    <row r="1554" spans="2:8" s="81" customFormat="1">
      <c r="B1554" s="1260" t="s">
        <v>17</v>
      </c>
      <c r="C1554" s="350">
        <v>595875296</v>
      </c>
      <c r="D1554" s="283">
        <v>-50477</v>
      </c>
      <c r="E1554" s="1406" t="s">
        <v>2</v>
      </c>
      <c r="F1554" s="354">
        <v>3059738</v>
      </c>
      <c r="G1554" s="283">
        <f>G1555</f>
        <v>24730</v>
      </c>
      <c r="H1554" s="175"/>
    </row>
    <row r="1555" spans="2:8" s="81" customFormat="1">
      <c r="B1555" s="461"/>
      <c r="C1555" s="375"/>
      <c r="D1555" s="259"/>
      <c r="E1555" s="1260" t="s">
        <v>12</v>
      </c>
      <c r="F1555" s="350">
        <v>1092521</v>
      </c>
      <c r="G1555" s="283">
        <f>G1556+G1558</f>
        <v>24730</v>
      </c>
      <c r="H1555" s="175"/>
    </row>
    <row r="1556" spans="2:8" s="81" customFormat="1">
      <c r="B1556" s="461"/>
      <c r="C1556" s="375"/>
      <c r="D1556" s="259"/>
      <c r="E1556" s="1260" t="s">
        <v>38</v>
      </c>
      <c r="F1556" s="350">
        <v>453530</v>
      </c>
      <c r="G1556" s="283">
        <v>1126</v>
      </c>
      <c r="H1556" s="175"/>
    </row>
    <row r="1557" spans="2:8" s="81" customFormat="1">
      <c r="B1557" s="461"/>
      <c r="C1557" s="375"/>
      <c r="D1557" s="259"/>
      <c r="E1557" s="1260" t="s">
        <v>36</v>
      </c>
      <c r="F1557" s="350">
        <v>354971</v>
      </c>
      <c r="G1557" s="283">
        <v>907</v>
      </c>
      <c r="H1557" s="175"/>
    </row>
    <row r="1558" spans="2:8" s="81" customFormat="1">
      <c r="B1558" s="461"/>
      <c r="C1558" s="375"/>
      <c r="D1558" s="259"/>
      <c r="E1558" s="1260" t="s">
        <v>15</v>
      </c>
      <c r="F1558" s="350">
        <v>638991</v>
      </c>
      <c r="G1558" s="283">
        <v>23604</v>
      </c>
      <c r="H1558" s="175"/>
    </row>
    <row r="1559" spans="2:8" s="81" customFormat="1">
      <c r="B1559" s="461"/>
      <c r="C1559" s="375"/>
      <c r="D1559" s="259"/>
      <c r="E1559" s="1260" t="s">
        <v>16</v>
      </c>
      <c r="F1559" s="350">
        <v>194240</v>
      </c>
      <c r="G1559" s="283"/>
      <c r="H1559" s="175"/>
    </row>
    <row r="1560" spans="2:8" s="81" customFormat="1">
      <c r="B1560" s="461"/>
      <c r="C1560" s="375"/>
      <c r="D1560" s="259"/>
      <c r="E1560" s="1260" t="s">
        <v>17</v>
      </c>
      <c r="F1560" s="350">
        <v>194240</v>
      </c>
      <c r="G1560" s="283"/>
      <c r="H1560" s="175"/>
    </row>
    <row r="1561" spans="2:8" s="81" customFormat="1" ht="26.4">
      <c r="B1561" s="461"/>
      <c r="C1561" s="375"/>
      <c r="D1561" s="259"/>
      <c r="E1561" s="1260" t="s">
        <v>54</v>
      </c>
      <c r="F1561" s="350">
        <v>3990</v>
      </c>
      <c r="G1561" s="283"/>
      <c r="H1561" s="175"/>
    </row>
    <row r="1562" spans="2:8" s="81" customFormat="1">
      <c r="B1562" s="461"/>
      <c r="C1562" s="375"/>
      <c r="D1562" s="259"/>
      <c r="E1562" s="1260" t="s">
        <v>39</v>
      </c>
      <c r="F1562" s="350">
        <v>3990</v>
      </c>
      <c r="G1562" s="283"/>
      <c r="H1562" s="175"/>
    </row>
    <row r="1563" spans="2:8" s="81" customFormat="1">
      <c r="B1563" s="461"/>
      <c r="C1563" s="375"/>
      <c r="D1563" s="259"/>
      <c r="E1563" s="1260" t="s">
        <v>19</v>
      </c>
      <c r="F1563" s="350">
        <v>1768987</v>
      </c>
      <c r="G1563" s="283"/>
      <c r="H1563" s="175"/>
    </row>
    <row r="1564" spans="2:8" s="81" customFormat="1">
      <c r="B1564" s="461"/>
      <c r="C1564" s="375"/>
      <c r="D1564" s="259"/>
      <c r="E1564" s="1260" t="s">
        <v>105</v>
      </c>
      <c r="F1564" s="350">
        <v>1768987</v>
      </c>
      <c r="G1564" s="283"/>
      <c r="H1564" s="175"/>
    </row>
    <row r="1565" spans="2:8" s="81" customFormat="1">
      <c r="B1565" s="461"/>
      <c r="C1565" s="375"/>
      <c r="D1565" s="259"/>
      <c r="E1565" s="1260" t="s">
        <v>3</v>
      </c>
      <c r="F1565" s="350">
        <v>2126800</v>
      </c>
      <c r="G1565" s="283">
        <f>G1566</f>
        <v>25747</v>
      </c>
      <c r="H1565" s="175"/>
    </row>
    <row r="1566" spans="2:8" s="81" customFormat="1">
      <c r="B1566" s="461"/>
      <c r="C1566" s="375"/>
      <c r="D1566" s="259"/>
      <c r="E1566" s="1260" t="s">
        <v>20</v>
      </c>
      <c r="F1566" s="350">
        <v>1073337</v>
      </c>
      <c r="G1566" s="283">
        <v>25747</v>
      </c>
      <c r="H1566" s="175"/>
    </row>
    <row r="1567" spans="2:8" s="81" customFormat="1">
      <c r="B1567" s="461"/>
      <c r="C1567" s="375"/>
      <c r="D1567" s="259"/>
      <c r="E1567" s="1260" t="s">
        <v>61</v>
      </c>
      <c r="F1567" s="350">
        <v>1053463</v>
      </c>
      <c r="G1567" s="283"/>
      <c r="H1567" s="175"/>
    </row>
    <row r="1568" spans="2:8" s="81" customFormat="1" ht="13.8" thickBot="1">
      <c r="B1568" s="461"/>
      <c r="C1568" s="375"/>
      <c r="D1568" s="259"/>
      <c r="E1568" s="1260" t="s">
        <v>348</v>
      </c>
      <c r="F1568" s="350">
        <v>1053463</v>
      </c>
      <c r="G1568" s="283"/>
      <c r="H1568" s="175"/>
    </row>
    <row r="1569" spans="1:8" s="81" customFormat="1" ht="66.75" customHeight="1" thickBot="1">
      <c r="B1569" s="3600" t="s">
        <v>478</v>
      </c>
      <c r="C1569" s="3601"/>
      <c r="D1569" s="3601"/>
      <c r="E1569" s="3601"/>
      <c r="F1569" s="3601"/>
      <c r="G1569" s="3602"/>
      <c r="H1569" s="175"/>
    </row>
    <row r="1570" spans="1:8" s="81" customFormat="1">
      <c r="A1570" s="206"/>
      <c r="C1570"/>
      <c r="D1570"/>
      <c r="E1570"/>
      <c r="F1570"/>
      <c r="G1570"/>
      <c r="H1570" s="175"/>
    </row>
    <row r="1571" spans="1:8" s="81" customFormat="1">
      <c r="A1571" s="175"/>
      <c r="B1571" s="206" t="s">
        <v>113</v>
      </c>
      <c r="C1571"/>
      <c r="D1571"/>
      <c r="E1571"/>
      <c r="F1571"/>
      <c r="G1571"/>
      <c r="H1571" s="175"/>
    </row>
    <row r="1572" spans="1:8" s="81" customFormat="1" ht="13.8" thickBot="1">
      <c r="A1572" s="175"/>
      <c r="B1572" s="206"/>
      <c r="C1572"/>
      <c r="D1572"/>
      <c r="E1572"/>
      <c r="F1572"/>
      <c r="G1572"/>
      <c r="H1572" s="175"/>
    </row>
    <row r="1573" spans="1:8" s="81" customFormat="1" ht="27.6">
      <c r="A1573" s="2899">
        <f>A1469+1</f>
        <v>61</v>
      </c>
      <c r="B1573" s="1395" t="s">
        <v>298</v>
      </c>
      <c r="C1573" s="341"/>
      <c r="D1573" s="342"/>
      <c r="E1573" s="436" t="s">
        <v>106</v>
      </c>
      <c r="F1573" s="364"/>
      <c r="G1573" s="365"/>
      <c r="H1573" s="175" t="s">
        <v>34</v>
      </c>
    </row>
    <row r="1574" spans="1:8" s="81" customFormat="1">
      <c r="A1574" s="176"/>
      <c r="B1574" s="280" t="s">
        <v>22</v>
      </c>
      <c r="C1574" s="343"/>
      <c r="D1574" s="344"/>
      <c r="E1574" s="280" t="s">
        <v>22</v>
      </c>
      <c r="F1574" s="343"/>
      <c r="G1574" s="344"/>
      <c r="H1574" s="175"/>
    </row>
    <row r="1575" spans="1:8" s="81" customFormat="1" ht="39.6">
      <c r="A1575" s="176"/>
      <c r="B1575" s="366" t="s">
        <v>233</v>
      </c>
      <c r="C1575" s="532"/>
      <c r="D1575" s="533"/>
      <c r="E1575" s="366" t="s">
        <v>479</v>
      </c>
      <c r="F1575" s="532"/>
      <c r="G1575" s="533"/>
      <c r="H1575" s="175"/>
    </row>
    <row r="1576" spans="1:8" s="81" customFormat="1">
      <c r="A1576" s="176"/>
      <c r="B1576" s="561" t="s">
        <v>4</v>
      </c>
      <c r="C1576" s="369">
        <v>50507066</v>
      </c>
      <c r="D1576" s="378">
        <f>D1577</f>
        <v>-15253</v>
      </c>
      <c r="E1576" s="1410" t="s">
        <v>4</v>
      </c>
      <c r="F1576" s="1411">
        <v>1354059</v>
      </c>
      <c r="G1576" s="121">
        <f>G1578</f>
        <v>15253</v>
      </c>
      <c r="H1576" s="175"/>
    </row>
    <row r="1577" spans="1:8" s="81" customFormat="1">
      <c r="A1577" s="176"/>
      <c r="B1577" s="558" t="s">
        <v>10</v>
      </c>
      <c r="C1577" s="370">
        <v>50507066</v>
      </c>
      <c r="D1577" s="283">
        <f>D1578</f>
        <v>-15253</v>
      </c>
      <c r="E1577" s="1412" t="s">
        <v>75</v>
      </c>
      <c r="F1577" s="1413">
        <v>568315</v>
      </c>
      <c r="G1577" s="1398"/>
      <c r="H1577" s="175"/>
    </row>
    <row r="1578" spans="1:8" s="81" customFormat="1">
      <c r="A1578" s="176"/>
      <c r="B1578" s="1379" t="s">
        <v>11</v>
      </c>
      <c r="C1578" s="370">
        <v>50507066</v>
      </c>
      <c r="D1578" s="283">
        <v>-15253</v>
      </c>
      <c r="E1578" s="1412" t="s">
        <v>10</v>
      </c>
      <c r="F1578" s="1413">
        <v>785744</v>
      </c>
      <c r="G1578" s="843">
        <f>G1579</f>
        <v>15253</v>
      </c>
      <c r="H1578" s="175"/>
    </row>
    <row r="1579" spans="1:8" s="81" customFormat="1">
      <c r="A1579" s="176"/>
      <c r="B1579" s="561" t="s">
        <v>28</v>
      </c>
      <c r="C1579" s="369">
        <v>50507066</v>
      </c>
      <c r="D1579" s="378">
        <f>D1580</f>
        <v>-15253</v>
      </c>
      <c r="E1579" s="1412" t="s">
        <v>11</v>
      </c>
      <c r="F1579" s="1413">
        <v>785744</v>
      </c>
      <c r="G1579" s="843">
        <v>15253</v>
      </c>
      <c r="H1579" s="175"/>
    </row>
    <row r="1580" spans="1:8" s="81" customFormat="1">
      <c r="A1580" s="176"/>
      <c r="B1580" s="558" t="s">
        <v>2</v>
      </c>
      <c r="C1580" s="370">
        <v>50507066</v>
      </c>
      <c r="D1580" s="283">
        <f>D1581</f>
        <v>-15253</v>
      </c>
      <c r="E1580" s="1410" t="s">
        <v>28</v>
      </c>
      <c r="F1580" s="1411">
        <v>1354059</v>
      </c>
      <c r="G1580" s="121">
        <f>G1581+G1588</f>
        <v>15253</v>
      </c>
      <c r="H1580" s="175"/>
    </row>
    <row r="1581" spans="1:8" s="81" customFormat="1">
      <c r="A1581" s="176"/>
      <c r="B1581" s="1379" t="s">
        <v>16</v>
      </c>
      <c r="C1581" s="370">
        <v>50507066</v>
      </c>
      <c r="D1581" s="283">
        <f>D1582</f>
        <v>-15253</v>
      </c>
      <c r="E1581" s="1412" t="s">
        <v>2</v>
      </c>
      <c r="F1581" s="1413">
        <v>468872</v>
      </c>
      <c r="G1581" s="843">
        <f>G1582</f>
        <v>10812</v>
      </c>
      <c r="H1581" s="175"/>
    </row>
    <row r="1582" spans="1:8" s="81" customFormat="1">
      <c r="A1582" s="176"/>
      <c r="B1582" s="1383" t="s">
        <v>17</v>
      </c>
      <c r="C1582" s="370">
        <v>50507066</v>
      </c>
      <c r="D1582" s="283">
        <v>-15253</v>
      </c>
      <c r="E1582" s="1412" t="s">
        <v>12</v>
      </c>
      <c r="F1582" s="1413">
        <v>118907</v>
      </c>
      <c r="G1582" s="843">
        <f>G1583+G1585</f>
        <v>10812</v>
      </c>
      <c r="H1582" s="175"/>
    </row>
    <row r="1583" spans="1:8" s="81" customFormat="1">
      <c r="A1583" s="176"/>
      <c r="B1583" s="215"/>
      <c r="C1583" s="370"/>
      <c r="D1583" s="283"/>
      <c r="E1583" s="1412" t="s">
        <v>38</v>
      </c>
      <c r="F1583" s="1413">
        <v>21787</v>
      </c>
      <c r="G1583" s="843">
        <v>7169</v>
      </c>
      <c r="H1583" s="175"/>
    </row>
    <row r="1584" spans="1:8" s="81" customFormat="1">
      <c r="A1584" s="176"/>
      <c r="B1584" s="461"/>
      <c r="C1584" s="375"/>
      <c r="D1584" s="259"/>
      <c r="E1584" s="1412" t="s">
        <v>36</v>
      </c>
      <c r="F1584" s="1413">
        <v>17556</v>
      </c>
      <c r="G1584" s="843">
        <v>5777</v>
      </c>
      <c r="H1584" s="175"/>
    </row>
    <row r="1585" spans="1:8" s="81" customFormat="1">
      <c r="A1585" s="176"/>
      <c r="B1585" s="461"/>
      <c r="C1585" s="375"/>
      <c r="D1585" s="259"/>
      <c r="E1585" s="1412" t="s">
        <v>15</v>
      </c>
      <c r="F1585" s="1413">
        <v>97120</v>
      </c>
      <c r="G1585" s="843">
        <v>3643</v>
      </c>
      <c r="H1585" s="175"/>
    </row>
    <row r="1586" spans="1:8" s="81" customFormat="1" ht="26.4">
      <c r="A1586" s="176"/>
      <c r="B1586" s="461"/>
      <c r="C1586" s="375"/>
      <c r="D1586" s="259"/>
      <c r="E1586" s="1412" t="s">
        <v>54</v>
      </c>
      <c r="F1586" s="1413">
        <v>349965</v>
      </c>
      <c r="G1586" s="843"/>
      <c r="H1586" s="175"/>
    </row>
    <row r="1587" spans="1:8" s="81" customFormat="1">
      <c r="A1587" s="176"/>
      <c r="B1587" s="461"/>
      <c r="C1587" s="375"/>
      <c r="D1587" s="259"/>
      <c r="E1587" s="1412" t="s">
        <v>39</v>
      </c>
      <c r="F1587" s="1413">
        <v>349965</v>
      </c>
      <c r="G1587" s="843"/>
      <c r="H1587" s="175"/>
    </row>
    <row r="1588" spans="1:8" s="81" customFormat="1">
      <c r="A1588" s="176"/>
      <c r="B1588" s="461"/>
      <c r="C1588" s="375"/>
      <c r="D1588" s="259"/>
      <c r="E1588" s="1412" t="s">
        <v>3</v>
      </c>
      <c r="F1588" s="1413">
        <v>885187</v>
      </c>
      <c r="G1588" s="843">
        <f>G1589</f>
        <v>4441</v>
      </c>
      <c r="H1588" s="175"/>
    </row>
    <row r="1589" spans="1:8" s="81" customFormat="1">
      <c r="A1589" s="176"/>
      <c r="B1589" s="461"/>
      <c r="C1589" s="375"/>
      <c r="D1589" s="259"/>
      <c r="E1589" s="1412" t="s">
        <v>20</v>
      </c>
      <c r="F1589" s="1413">
        <v>885187</v>
      </c>
      <c r="G1589" s="843">
        <v>4441</v>
      </c>
      <c r="H1589" s="175"/>
    </row>
    <row r="1590" spans="1:8" s="81" customFormat="1">
      <c r="A1590" s="176"/>
      <c r="B1590" s="280" t="s">
        <v>59</v>
      </c>
      <c r="C1590" s="375"/>
      <c r="D1590" s="259"/>
      <c r="E1590" s="280" t="s">
        <v>59</v>
      </c>
      <c r="F1590" s="446"/>
      <c r="G1590" s="447"/>
      <c r="H1590" s="175"/>
    </row>
    <row r="1591" spans="1:8" s="81" customFormat="1" ht="39.6">
      <c r="A1591" s="176"/>
      <c r="B1591" s="1400" t="s">
        <v>346</v>
      </c>
      <c r="C1591" s="375"/>
      <c r="D1591" s="259"/>
      <c r="E1591" s="281" t="s">
        <v>480</v>
      </c>
      <c r="F1591" s="446"/>
      <c r="G1591" s="447"/>
      <c r="H1591" s="175"/>
    </row>
    <row r="1592" spans="1:8" s="81" customFormat="1">
      <c r="A1592" s="176"/>
      <c r="B1592" s="281" t="s">
        <v>118</v>
      </c>
      <c r="C1592" s="375"/>
      <c r="D1592" s="259"/>
      <c r="E1592" s="281" t="s">
        <v>118</v>
      </c>
      <c r="F1592" s="375"/>
      <c r="G1592" s="259"/>
      <c r="H1592" s="175"/>
    </row>
    <row r="1593" spans="1:8" s="81" customFormat="1">
      <c r="A1593" s="176"/>
      <c r="B1593" s="561" t="s">
        <v>4</v>
      </c>
      <c r="C1593" s="369">
        <v>50507066</v>
      </c>
      <c r="D1593" s="378">
        <f>D1594</f>
        <v>-15253</v>
      </c>
      <c r="E1593" s="561" t="s">
        <v>4</v>
      </c>
      <c r="F1593" s="369"/>
      <c r="G1593" s="378">
        <f>G1594</f>
        <v>15253</v>
      </c>
      <c r="H1593" s="175"/>
    </row>
    <row r="1594" spans="1:8" s="81" customFormat="1">
      <c r="A1594" s="176"/>
      <c r="B1594" s="558" t="s">
        <v>10</v>
      </c>
      <c r="C1594" s="370">
        <v>50507066</v>
      </c>
      <c r="D1594" s="283">
        <f>D1595</f>
        <v>-15253</v>
      </c>
      <c r="E1594" s="558" t="s">
        <v>10</v>
      </c>
      <c r="F1594" s="370"/>
      <c r="G1594" s="843">
        <f>G1595</f>
        <v>15253</v>
      </c>
      <c r="H1594" s="175"/>
    </row>
    <row r="1595" spans="1:8" s="81" customFormat="1">
      <c r="A1595" s="176"/>
      <c r="B1595" s="1379" t="s">
        <v>11</v>
      </c>
      <c r="C1595" s="370">
        <v>50507066</v>
      </c>
      <c r="D1595" s="283">
        <v>-15253</v>
      </c>
      <c r="E1595" s="1379" t="s">
        <v>11</v>
      </c>
      <c r="F1595" s="370"/>
      <c r="G1595" s="843">
        <v>15253</v>
      </c>
      <c r="H1595" s="175"/>
    </row>
    <row r="1596" spans="1:8" s="81" customFormat="1">
      <c r="A1596" s="176"/>
      <c r="B1596" s="561" t="s">
        <v>28</v>
      </c>
      <c r="C1596" s="369">
        <v>50507066</v>
      </c>
      <c r="D1596" s="378">
        <f>D1597</f>
        <v>-15253</v>
      </c>
      <c r="E1596" s="561" t="s">
        <v>28</v>
      </c>
      <c r="F1596" s="369"/>
      <c r="G1596" s="121">
        <f>G1597+G1602</f>
        <v>15253</v>
      </c>
      <c r="H1596" s="175"/>
    </row>
    <row r="1597" spans="1:8" s="81" customFormat="1">
      <c r="B1597" s="558" t="s">
        <v>2</v>
      </c>
      <c r="C1597" s="370">
        <v>50507066</v>
      </c>
      <c r="D1597" s="283">
        <f>D1598</f>
        <v>-15253</v>
      </c>
      <c r="E1597" s="558" t="s">
        <v>2</v>
      </c>
      <c r="F1597" s="370"/>
      <c r="G1597" s="843">
        <f>G1598</f>
        <v>10812</v>
      </c>
      <c r="H1597" s="175"/>
    </row>
    <row r="1598" spans="1:8" s="81" customFormat="1">
      <c r="B1598" s="1379" t="s">
        <v>16</v>
      </c>
      <c r="C1598" s="370">
        <v>50507066</v>
      </c>
      <c r="D1598" s="283">
        <f>D1599</f>
        <v>-15253</v>
      </c>
      <c r="E1598" s="1379" t="s">
        <v>12</v>
      </c>
      <c r="F1598" s="370"/>
      <c r="G1598" s="843">
        <f>G1599+G1601</f>
        <v>10812</v>
      </c>
      <c r="H1598" s="175"/>
    </row>
    <row r="1599" spans="1:8" s="81" customFormat="1">
      <c r="B1599" s="1383" t="s">
        <v>17</v>
      </c>
      <c r="C1599" s="370">
        <v>50507066</v>
      </c>
      <c r="D1599" s="283">
        <v>-15253</v>
      </c>
      <c r="E1599" s="1383" t="s">
        <v>38</v>
      </c>
      <c r="F1599" s="370"/>
      <c r="G1599" s="843">
        <v>7169</v>
      </c>
      <c r="H1599" s="175"/>
    </row>
    <row r="1600" spans="1:8" s="81" customFormat="1">
      <c r="B1600" s="461"/>
      <c r="C1600" s="375"/>
      <c r="D1600" s="259"/>
      <c r="E1600" s="1383" t="s">
        <v>36</v>
      </c>
      <c r="F1600" s="370"/>
      <c r="G1600" s="843">
        <v>5777</v>
      </c>
      <c r="H1600" s="175"/>
    </row>
    <row r="1601" spans="2:8" s="81" customFormat="1">
      <c r="B1601" s="461"/>
      <c r="C1601" s="375"/>
      <c r="D1601" s="259"/>
      <c r="E1601" s="1383" t="s">
        <v>15</v>
      </c>
      <c r="F1601" s="370"/>
      <c r="G1601" s="843">
        <v>3643</v>
      </c>
      <c r="H1601" s="175"/>
    </row>
    <row r="1602" spans="2:8" s="81" customFormat="1">
      <c r="B1602" s="461"/>
      <c r="C1602" s="375"/>
      <c r="D1602" s="259"/>
      <c r="E1602" s="558" t="s">
        <v>3</v>
      </c>
      <c r="F1602" s="370"/>
      <c r="G1602" s="283">
        <f>G1603</f>
        <v>4441</v>
      </c>
      <c r="H1602" s="175"/>
    </row>
    <row r="1603" spans="2:8" s="81" customFormat="1">
      <c r="B1603" s="461"/>
      <c r="C1603" s="375"/>
      <c r="D1603" s="259"/>
      <c r="E1603" s="1379" t="s">
        <v>20</v>
      </c>
      <c r="F1603" s="370"/>
      <c r="G1603" s="283">
        <v>4441</v>
      </c>
      <c r="H1603" s="175"/>
    </row>
    <row r="1604" spans="2:8" s="81" customFormat="1">
      <c r="B1604" s="416" t="s">
        <v>125</v>
      </c>
      <c r="C1604" s="375"/>
      <c r="D1604" s="259"/>
      <c r="E1604" s="281" t="s">
        <v>125</v>
      </c>
      <c r="F1604" s="375"/>
      <c r="G1604" s="259"/>
      <c r="H1604" s="175"/>
    </row>
    <row r="1605" spans="2:8" s="81" customFormat="1">
      <c r="B1605" s="561" t="s">
        <v>4</v>
      </c>
      <c r="C1605" s="348">
        <v>595875296</v>
      </c>
      <c r="D1605" s="378">
        <f>D1606</f>
        <v>-48606</v>
      </c>
      <c r="E1605" s="561" t="s">
        <v>4</v>
      </c>
      <c r="F1605" s="369"/>
      <c r="G1605" s="378">
        <f>G1606</f>
        <v>48606</v>
      </c>
      <c r="H1605" s="175"/>
    </row>
    <row r="1606" spans="2:8" s="81" customFormat="1">
      <c r="B1606" s="558" t="s">
        <v>10</v>
      </c>
      <c r="C1606" s="350">
        <v>595875296</v>
      </c>
      <c r="D1606" s="283">
        <f>D1607</f>
        <v>-48606</v>
      </c>
      <c r="E1606" s="558" t="s">
        <v>10</v>
      </c>
      <c r="F1606" s="370"/>
      <c r="G1606" s="283">
        <f>G1607</f>
        <v>48606</v>
      </c>
      <c r="H1606" s="175"/>
    </row>
    <row r="1607" spans="2:8" s="81" customFormat="1">
      <c r="B1607" s="1379" t="s">
        <v>11</v>
      </c>
      <c r="C1607" s="350">
        <v>595875296</v>
      </c>
      <c r="D1607" s="283">
        <v>-48606</v>
      </c>
      <c r="E1607" s="1379" t="s">
        <v>11</v>
      </c>
      <c r="F1607" s="370"/>
      <c r="G1607" s="283">
        <f>G1608</f>
        <v>48606</v>
      </c>
      <c r="H1607" s="175"/>
    </row>
    <row r="1608" spans="2:8" s="81" customFormat="1">
      <c r="B1608" s="561" t="s">
        <v>28</v>
      </c>
      <c r="C1608" s="348">
        <v>595875296</v>
      </c>
      <c r="D1608" s="378">
        <f>D1609</f>
        <v>-48606</v>
      </c>
      <c r="E1608" s="561" t="s">
        <v>28</v>
      </c>
      <c r="F1608" s="369"/>
      <c r="G1608" s="378">
        <f>G1614+G1609</f>
        <v>48606</v>
      </c>
      <c r="H1608" s="175"/>
    </row>
    <row r="1609" spans="2:8" s="81" customFormat="1">
      <c r="B1609" s="558" t="s">
        <v>2</v>
      </c>
      <c r="C1609" s="350">
        <v>595875296</v>
      </c>
      <c r="D1609" s="283">
        <f>D1610</f>
        <v>-48606</v>
      </c>
      <c r="E1609" s="558" t="s">
        <v>2</v>
      </c>
      <c r="F1609" s="370"/>
      <c r="G1609" s="283">
        <f>G1610</f>
        <v>5849</v>
      </c>
      <c r="H1609" s="175"/>
    </row>
    <row r="1610" spans="2:8" s="81" customFormat="1">
      <c r="B1610" s="1379" t="s">
        <v>16</v>
      </c>
      <c r="C1610" s="350">
        <v>595875296</v>
      </c>
      <c r="D1610" s="283">
        <f>D1611</f>
        <v>-48606</v>
      </c>
      <c r="E1610" s="1379" t="s">
        <v>12</v>
      </c>
      <c r="F1610" s="370"/>
      <c r="G1610" s="283">
        <f>G1611+G1613</f>
        <v>5849</v>
      </c>
      <c r="H1610" s="175"/>
    </row>
    <row r="1611" spans="2:8" s="81" customFormat="1">
      <c r="B1611" s="1383" t="s">
        <v>17</v>
      </c>
      <c r="C1611" s="350">
        <v>595875296</v>
      </c>
      <c r="D1611" s="283">
        <v>-48606</v>
      </c>
      <c r="E1611" s="1383" t="s">
        <v>38</v>
      </c>
      <c r="F1611" s="370"/>
      <c r="G1611" s="283">
        <v>3584</v>
      </c>
      <c r="H1611" s="175"/>
    </row>
    <row r="1612" spans="2:8" s="81" customFormat="1">
      <c r="B1612" s="461"/>
      <c r="C1612" s="375"/>
      <c r="D1612" s="259"/>
      <c r="E1612" s="1383" t="s">
        <v>36</v>
      </c>
      <c r="F1612" s="370"/>
      <c r="G1612" s="283">
        <v>2888</v>
      </c>
      <c r="H1612" s="175"/>
    </row>
    <row r="1613" spans="2:8" s="81" customFormat="1">
      <c r="B1613" s="461"/>
      <c r="C1613" s="375"/>
      <c r="D1613" s="259"/>
      <c r="E1613" s="1383" t="s">
        <v>15</v>
      </c>
      <c r="F1613" s="370"/>
      <c r="G1613" s="283">
        <v>2265</v>
      </c>
      <c r="H1613" s="175"/>
    </row>
    <row r="1614" spans="2:8" s="81" customFormat="1">
      <c r="B1614" s="461"/>
      <c r="C1614" s="375"/>
      <c r="D1614" s="259"/>
      <c r="E1614" s="558" t="s">
        <v>3</v>
      </c>
      <c r="F1614" s="370"/>
      <c r="G1614" s="283">
        <f>G1615</f>
        <v>42757</v>
      </c>
      <c r="H1614" s="175"/>
    </row>
    <row r="1615" spans="2:8" s="81" customFormat="1" ht="13.8" thickBot="1">
      <c r="B1615" s="461"/>
      <c r="C1615" s="375"/>
      <c r="D1615" s="259"/>
      <c r="E1615" s="1379" t="s">
        <v>20</v>
      </c>
      <c r="F1615" s="370"/>
      <c r="G1615" s="283">
        <v>42757</v>
      </c>
      <c r="H1615" s="175"/>
    </row>
    <row r="1616" spans="2:8" s="81" customFormat="1" ht="116.25" customHeight="1" thickBot="1">
      <c r="B1616" s="3600" t="s">
        <v>481</v>
      </c>
      <c r="C1616" s="3601"/>
      <c r="D1616" s="3601"/>
      <c r="E1616" s="3601"/>
      <c r="F1616" s="3601"/>
      <c r="G1616" s="3602"/>
      <c r="H1616" s="175"/>
    </row>
    <row r="1617" spans="1:8" s="81" customFormat="1">
      <c r="A1617" s="3605"/>
      <c r="B1617" s="3605"/>
      <c r="C1617" s="3605"/>
      <c r="D1617" s="3605"/>
      <c r="E1617" s="3605"/>
      <c r="F1617" s="3605"/>
      <c r="G1617" s="3605"/>
      <c r="H1617" s="175"/>
    </row>
    <row r="1618" spans="1:8" s="81" customFormat="1">
      <c r="A1618" s="175"/>
      <c r="B1618" s="206" t="s">
        <v>115</v>
      </c>
      <c r="C1618"/>
      <c r="D1618"/>
      <c r="E1618"/>
      <c r="F1618"/>
      <c r="G1618"/>
      <c r="H1618" s="175"/>
    </row>
    <row r="1619" spans="1:8" s="81" customFormat="1" ht="13.8" thickBot="1">
      <c r="A1619" s="175"/>
      <c r="B1619" s="206"/>
      <c r="C1619"/>
      <c r="D1619"/>
      <c r="E1619"/>
      <c r="F1619"/>
      <c r="G1619"/>
      <c r="H1619" s="175"/>
    </row>
    <row r="1620" spans="1:8" s="81" customFormat="1" ht="27.6">
      <c r="A1620" s="2896">
        <f>A1517+1</f>
        <v>61</v>
      </c>
      <c r="B1620" s="1395" t="s">
        <v>298</v>
      </c>
      <c r="C1620" s="341"/>
      <c r="D1620" s="342"/>
      <c r="E1620" s="436" t="s">
        <v>106</v>
      </c>
      <c r="F1620" s="364"/>
      <c r="G1620" s="365"/>
      <c r="H1620" s="175" t="s">
        <v>34</v>
      </c>
    </row>
    <row r="1621" spans="1:8" s="81" customFormat="1" ht="13.8">
      <c r="A1621" s="175"/>
      <c r="B1621" s="280" t="s">
        <v>116</v>
      </c>
      <c r="C1621" s="543"/>
      <c r="D1621" s="544"/>
      <c r="E1621" s="280" t="s">
        <v>116</v>
      </c>
      <c r="F1621" s="443"/>
      <c r="G1621" s="412"/>
      <c r="H1621" s="175"/>
    </row>
    <row r="1622" spans="1:8" s="81" customFormat="1" ht="26.4">
      <c r="A1622" s="176"/>
      <c r="B1622" s="345" t="s">
        <v>123</v>
      </c>
      <c r="C1622" s="389"/>
      <c r="D1622" s="445"/>
      <c r="E1622" s="345" t="s">
        <v>123</v>
      </c>
      <c r="F1622" s="389"/>
      <c r="G1622" s="445"/>
      <c r="H1622" s="175"/>
    </row>
    <row r="1623" spans="1:8" s="81" customFormat="1">
      <c r="A1623" s="176"/>
      <c r="B1623" s="281" t="s">
        <v>118</v>
      </c>
      <c r="C1623" s="375"/>
      <c r="D1623" s="259"/>
      <c r="E1623" s="281" t="s">
        <v>118</v>
      </c>
      <c r="F1623" s="375"/>
      <c r="G1623" s="259"/>
      <c r="H1623" s="175"/>
    </row>
    <row r="1624" spans="1:8" s="81" customFormat="1">
      <c r="A1624" s="176"/>
      <c r="B1624" s="527" t="s">
        <v>4</v>
      </c>
      <c r="C1624" s="348">
        <v>50507066</v>
      </c>
      <c r="D1624" s="378">
        <v>-15253</v>
      </c>
      <c r="E1624" s="527" t="s">
        <v>4</v>
      </c>
      <c r="F1624" s="348">
        <v>10214688</v>
      </c>
      <c r="G1624" s="378">
        <f>G1632</f>
        <v>15253</v>
      </c>
      <c r="H1624" s="175"/>
    </row>
    <row r="1625" spans="1:8" s="81" customFormat="1">
      <c r="A1625" s="176"/>
      <c r="B1625" s="1260" t="s">
        <v>10</v>
      </c>
      <c r="C1625" s="350">
        <v>50507066</v>
      </c>
      <c r="D1625" s="283">
        <v>-15253</v>
      </c>
      <c r="E1625" s="1260" t="s">
        <v>75</v>
      </c>
      <c r="F1625" s="350">
        <v>4224640</v>
      </c>
      <c r="G1625" s="283"/>
      <c r="H1625" s="175"/>
    </row>
    <row r="1626" spans="1:8" s="81" customFormat="1">
      <c r="A1626" s="176"/>
      <c r="B1626" s="1260" t="s">
        <v>11</v>
      </c>
      <c r="C1626" s="350">
        <v>50507066</v>
      </c>
      <c r="D1626" s="283">
        <v>-15253</v>
      </c>
      <c r="E1626" s="1260" t="s">
        <v>6</v>
      </c>
      <c r="F1626" s="350">
        <v>3122453</v>
      </c>
      <c r="G1626" s="283"/>
      <c r="H1626" s="175"/>
    </row>
    <row r="1627" spans="1:8" s="81" customFormat="1">
      <c r="A1627" s="176"/>
      <c r="B1627" s="527" t="s">
        <v>28</v>
      </c>
      <c r="C1627" s="348">
        <v>50507066</v>
      </c>
      <c r="D1627" s="378">
        <v>-15253</v>
      </c>
      <c r="E1627" s="1260" t="s">
        <v>7</v>
      </c>
      <c r="F1627" s="350">
        <v>5687</v>
      </c>
      <c r="G1627" s="283"/>
      <c r="H1627" s="175"/>
    </row>
    <row r="1628" spans="1:8" s="81" customFormat="1">
      <c r="A1628" s="176"/>
      <c r="B1628" s="1260" t="s">
        <v>2</v>
      </c>
      <c r="C1628" s="350">
        <v>50507066</v>
      </c>
      <c r="D1628" s="283">
        <v>-15253</v>
      </c>
      <c r="E1628" s="1260" t="s">
        <v>8</v>
      </c>
      <c r="F1628" s="350">
        <v>5687</v>
      </c>
      <c r="G1628" s="283"/>
      <c r="H1628" s="175"/>
    </row>
    <row r="1629" spans="1:8" s="81" customFormat="1">
      <c r="A1629" s="176"/>
      <c r="B1629" s="1260" t="s">
        <v>16</v>
      </c>
      <c r="C1629" s="350">
        <v>50507066</v>
      </c>
      <c r="D1629" s="283">
        <v>-15253</v>
      </c>
      <c r="E1629" s="1260" t="s">
        <v>9</v>
      </c>
      <c r="F1629" s="350">
        <v>5687</v>
      </c>
      <c r="G1629" s="283"/>
      <c r="H1629" s="175"/>
    </row>
    <row r="1630" spans="1:8" s="81" customFormat="1" ht="26.4">
      <c r="A1630" s="176"/>
      <c r="B1630" s="1260" t="s">
        <v>17</v>
      </c>
      <c r="C1630" s="350">
        <v>50507066</v>
      </c>
      <c r="D1630" s="283">
        <v>-15253</v>
      </c>
      <c r="E1630" s="1406" t="s">
        <v>63</v>
      </c>
      <c r="F1630" s="354">
        <v>5687</v>
      </c>
      <c r="G1630" s="378"/>
      <c r="H1630" s="175"/>
    </row>
    <row r="1631" spans="1:8" s="81" customFormat="1" ht="26.4">
      <c r="A1631" s="176"/>
      <c r="B1631" s="461"/>
      <c r="C1631" s="375"/>
      <c r="D1631" s="259"/>
      <c r="E1631" s="1260" t="s">
        <v>467</v>
      </c>
      <c r="F1631" s="350">
        <v>5687</v>
      </c>
      <c r="G1631" s="283"/>
      <c r="H1631" s="175"/>
    </row>
    <row r="1632" spans="1:8" s="81" customFormat="1">
      <c r="A1632" s="176"/>
      <c r="B1632" s="461"/>
      <c r="C1632" s="375"/>
      <c r="D1632" s="259"/>
      <c r="E1632" s="1260" t="s">
        <v>10</v>
      </c>
      <c r="F1632" s="350">
        <v>5984361</v>
      </c>
      <c r="G1632" s="283">
        <f>G1633</f>
        <v>15253</v>
      </c>
      <c r="H1632" s="175"/>
    </row>
    <row r="1633" spans="1:8" s="81" customFormat="1">
      <c r="A1633" s="176"/>
      <c r="B1633" s="461"/>
      <c r="C1633" s="375"/>
      <c r="D1633" s="259"/>
      <c r="E1633" s="1260" t="s">
        <v>11</v>
      </c>
      <c r="F1633" s="350">
        <v>5984361</v>
      </c>
      <c r="G1633" s="283">
        <v>15253</v>
      </c>
      <c r="H1633" s="175"/>
    </row>
    <row r="1634" spans="1:8" s="81" customFormat="1">
      <c r="A1634" s="176"/>
      <c r="B1634" s="461"/>
      <c r="C1634" s="375"/>
      <c r="D1634" s="259"/>
      <c r="E1634" s="527" t="s">
        <v>28</v>
      </c>
      <c r="F1634" s="348">
        <v>10214688</v>
      </c>
      <c r="G1634" s="378">
        <f>G1635+G1646</f>
        <v>15253</v>
      </c>
      <c r="H1634" s="175"/>
    </row>
    <row r="1635" spans="1:8" s="81" customFormat="1">
      <c r="A1635" s="176"/>
      <c r="B1635" s="461"/>
      <c r="C1635" s="375"/>
      <c r="D1635" s="259"/>
      <c r="E1635" s="1260" t="s">
        <v>2</v>
      </c>
      <c r="F1635" s="350">
        <v>2891765</v>
      </c>
      <c r="G1635" s="283">
        <f>G1636</f>
        <v>10812</v>
      </c>
      <c r="H1635" s="175"/>
    </row>
    <row r="1636" spans="1:8" s="81" customFormat="1">
      <c r="A1636" s="176"/>
      <c r="B1636" s="461"/>
      <c r="C1636" s="375"/>
      <c r="D1636" s="259"/>
      <c r="E1636" s="1260" t="s">
        <v>12</v>
      </c>
      <c r="F1636" s="350">
        <v>1577304</v>
      </c>
      <c r="G1636" s="283">
        <f>G1637+G1639</f>
        <v>10812</v>
      </c>
      <c r="H1636" s="175"/>
    </row>
    <row r="1637" spans="1:8" s="81" customFormat="1">
      <c r="A1637" s="176"/>
      <c r="B1637" s="461"/>
      <c r="C1637" s="375"/>
      <c r="D1637" s="259"/>
      <c r="E1637" s="1260" t="s">
        <v>38</v>
      </c>
      <c r="F1637" s="350">
        <v>536895</v>
      </c>
      <c r="G1637" s="283">
        <v>7169</v>
      </c>
      <c r="H1637" s="175"/>
    </row>
    <row r="1638" spans="1:8" s="81" customFormat="1">
      <c r="A1638" s="176"/>
      <c r="B1638" s="461"/>
      <c r="C1638" s="375"/>
      <c r="D1638" s="259"/>
      <c r="E1638" s="1260" t="s">
        <v>36</v>
      </c>
      <c r="F1638" s="350">
        <v>410546</v>
      </c>
      <c r="G1638" s="283">
        <v>5777</v>
      </c>
      <c r="H1638" s="175"/>
    </row>
    <row r="1639" spans="1:8" s="81" customFormat="1">
      <c r="A1639" s="176"/>
      <c r="B1639" s="461"/>
      <c r="C1639" s="375"/>
      <c r="D1639" s="259"/>
      <c r="E1639" s="1260" t="s">
        <v>15</v>
      </c>
      <c r="F1639" s="350">
        <v>1040409</v>
      </c>
      <c r="G1639" s="283">
        <v>3643</v>
      </c>
      <c r="H1639" s="175"/>
    </row>
    <row r="1640" spans="1:8" s="81" customFormat="1">
      <c r="A1640" s="176"/>
      <c r="B1640" s="461"/>
      <c r="C1640" s="375"/>
      <c r="D1640" s="259"/>
      <c r="E1640" s="1260" t="s">
        <v>16</v>
      </c>
      <c r="F1640" s="350">
        <v>187169</v>
      </c>
      <c r="G1640" s="283"/>
      <c r="H1640" s="175"/>
    </row>
    <row r="1641" spans="1:8" s="81" customFormat="1">
      <c r="A1641" s="176"/>
      <c r="B1641" s="461"/>
      <c r="C1641" s="375"/>
      <c r="D1641" s="259"/>
      <c r="E1641" s="1260" t="s">
        <v>17</v>
      </c>
      <c r="F1641" s="350">
        <v>187169</v>
      </c>
      <c r="G1641" s="283"/>
      <c r="H1641" s="175"/>
    </row>
    <row r="1642" spans="1:8" s="81" customFormat="1" ht="26.4">
      <c r="A1642" s="176"/>
      <c r="B1642" s="461"/>
      <c r="C1642" s="375"/>
      <c r="D1642" s="259"/>
      <c r="E1642" s="1260" t="s">
        <v>54</v>
      </c>
      <c r="F1642" s="350">
        <v>353947</v>
      </c>
      <c r="G1642" s="283"/>
      <c r="H1642" s="175"/>
    </row>
    <row r="1643" spans="1:8" s="81" customFormat="1">
      <c r="A1643" s="176"/>
      <c r="B1643" s="461"/>
      <c r="C1643" s="375"/>
      <c r="D1643" s="259"/>
      <c r="E1643" s="1260" t="s">
        <v>39</v>
      </c>
      <c r="F1643" s="350">
        <v>353947</v>
      </c>
      <c r="G1643" s="283"/>
      <c r="H1643" s="175"/>
    </row>
    <row r="1644" spans="1:8" s="81" customFormat="1">
      <c r="A1644" s="176"/>
      <c r="B1644" s="461"/>
      <c r="C1644" s="375"/>
      <c r="D1644" s="259"/>
      <c r="E1644" s="1260" t="s">
        <v>19</v>
      </c>
      <c r="F1644" s="350">
        <v>773345</v>
      </c>
      <c r="G1644" s="283"/>
      <c r="H1644" s="175"/>
    </row>
    <row r="1645" spans="1:8" s="81" customFormat="1">
      <c r="A1645" s="176"/>
      <c r="B1645" s="461"/>
      <c r="C1645" s="375"/>
      <c r="D1645" s="259"/>
      <c r="E1645" s="1260" t="s">
        <v>105</v>
      </c>
      <c r="F1645" s="350">
        <v>773345</v>
      </c>
      <c r="G1645" s="283"/>
      <c r="H1645" s="175"/>
    </row>
    <row r="1646" spans="1:8" s="81" customFormat="1">
      <c r="A1646" s="176"/>
      <c r="B1646" s="461"/>
      <c r="C1646" s="375"/>
      <c r="D1646" s="259"/>
      <c r="E1646" s="1260" t="s">
        <v>3</v>
      </c>
      <c r="F1646" s="350">
        <v>7322923</v>
      </c>
      <c r="G1646" s="283">
        <f>G1647</f>
        <v>4441</v>
      </c>
      <c r="H1646" s="175"/>
    </row>
    <row r="1647" spans="1:8" s="81" customFormat="1">
      <c r="A1647" s="176"/>
      <c r="B1647" s="461"/>
      <c r="C1647" s="375"/>
      <c r="D1647" s="259"/>
      <c r="E1647" s="1260" t="s">
        <v>20</v>
      </c>
      <c r="F1647" s="350">
        <v>4973815</v>
      </c>
      <c r="G1647" s="283">
        <v>4441</v>
      </c>
      <c r="H1647" s="175"/>
    </row>
    <row r="1648" spans="1:8" s="81" customFormat="1">
      <c r="A1648" s="176"/>
      <c r="B1648" s="461"/>
      <c r="C1648" s="375"/>
      <c r="D1648" s="259"/>
      <c r="E1648" s="1260" t="s">
        <v>61</v>
      </c>
      <c r="F1648" s="350">
        <v>2349108</v>
      </c>
      <c r="G1648" s="283"/>
      <c r="H1648" s="175"/>
    </row>
    <row r="1649" spans="1:8" s="81" customFormat="1">
      <c r="A1649" s="176"/>
      <c r="B1649" s="461"/>
      <c r="C1649" s="375"/>
      <c r="D1649" s="259"/>
      <c r="E1649" s="1260" t="s">
        <v>348</v>
      </c>
      <c r="F1649" s="350">
        <v>2349108</v>
      </c>
      <c r="G1649" s="283"/>
      <c r="H1649" s="175"/>
    </row>
    <row r="1650" spans="1:8" s="81" customFormat="1">
      <c r="B1650" s="416" t="s">
        <v>125</v>
      </c>
      <c r="C1650" s="375"/>
      <c r="D1650" s="259"/>
      <c r="E1650" s="281" t="s">
        <v>125</v>
      </c>
      <c r="F1650" s="375"/>
      <c r="G1650" s="259"/>
      <c r="H1650" s="175"/>
    </row>
    <row r="1651" spans="1:8" s="81" customFormat="1">
      <c r="B1651" s="527" t="s">
        <v>4</v>
      </c>
      <c r="C1651" s="348">
        <v>595875296</v>
      </c>
      <c r="D1651" s="378">
        <v>-48606</v>
      </c>
      <c r="E1651" s="527" t="s">
        <v>4</v>
      </c>
      <c r="F1651" s="348">
        <v>5186538</v>
      </c>
      <c r="G1651" s="378">
        <f>G1654</f>
        <v>48606</v>
      </c>
      <c r="H1651" s="175"/>
    </row>
    <row r="1652" spans="1:8" s="81" customFormat="1">
      <c r="B1652" s="1260" t="s">
        <v>10</v>
      </c>
      <c r="C1652" s="350">
        <v>595875296</v>
      </c>
      <c r="D1652" s="283">
        <v>-48606</v>
      </c>
      <c r="E1652" s="1260" t="s">
        <v>75</v>
      </c>
      <c r="F1652" s="350">
        <v>2933504</v>
      </c>
      <c r="G1652" s="283"/>
      <c r="H1652" s="175"/>
    </row>
    <row r="1653" spans="1:8" s="81" customFormat="1">
      <c r="B1653" s="1260" t="s">
        <v>11</v>
      </c>
      <c r="C1653" s="350">
        <v>595875296</v>
      </c>
      <c r="D1653" s="283">
        <v>-48606</v>
      </c>
      <c r="E1653" s="1260" t="s">
        <v>6</v>
      </c>
      <c r="F1653" s="350">
        <v>2822450</v>
      </c>
      <c r="G1653" s="283"/>
      <c r="H1653" s="175"/>
    </row>
    <row r="1654" spans="1:8" s="81" customFormat="1">
      <c r="B1654" s="527" t="s">
        <v>28</v>
      </c>
      <c r="C1654" s="348">
        <v>595875296</v>
      </c>
      <c r="D1654" s="378">
        <v>-48606</v>
      </c>
      <c r="E1654" s="1260" t="s">
        <v>10</v>
      </c>
      <c r="F1654" s="350">
        <v>2253034</v>
      </c>
      <c r="G1654" s="283">
        <f>G1655</f>
        <v>48606</v>
      </c>
      <c r="H1654" s="175"/>
    </row>
    <row r="1655" spans="1:8" s="81" customFormat="1">
      <c r="B1655" s="1260" t="s">
        <v>2</v>
      </c>
      <c r="C1655" s="350">
        <v>595875296</v>
      </c>
      <c r="D1655" s="283">
        <v>-48606</v>
      </c>
      <c r="E1655" s="1260" t="s">
        <v>11</v>
      </c>
      <c r="F1655" s="350">
        <v>2253034</v>
      </c>
      <c r="G1655" s="283">
        <v>48606</v>
      </c>
      <c r="H1655" s="175"/>
    </row>
    <row r="1656" spans="1:8" s="81" customFormat="1">
      <c r="B1656" s="1260" t="s">
        <v>16</v>
      </c>
      <c r="C1656" s="350">
        <v>595875296</v>
      </c>
      <c r="D1656" s="283">
        <v>-48606</v>
      </c>
      <c r="E1656" s="527" t="s">
        <v>28</v>
      </c>
      <c r="F1656" s="348">
        <v>5186538</v>
      </c>
      <c r="G1656" s="378">
        <f>G1657+G1668</f>
        <v>48606</v>
      </c>
      <c r="H1656" s="175"/>
    </row>
    <row r="1657" spans="1:8" s="81" customFormat="1">
      <c r="B1657" s="1260" t="s">
        <v>17</v>
      </c>
      <c r="C1657" s="350">
        <v>595875296</v>
      </c>
      <c r="D1657" s="283">
        <v>-48606</v>
      </c>
      <c r="E1657" s="1406" t="s">
        <v>2</v>
      </c>
      <c r="F1657" s="354">
        <v>3059738</v>
      </c>
      <c r="G1657" s="283">
        <f>G1658</f>
        <v>5849</v>
      </c>
      <c r="H1657" s="175"/>
    </row>
    <row r="1658" spans="1:8" s="81" customFormat="1">
      <c r="B1658" s="461"/>
      <c r="C1658" s="375"/>
      <c r="D1658" s="259"/>
      <c r="E1658" s="1260" t="s">
        <v>12</v>
      </c>
      <c r="F1658" s="350">
        <v>1092521</v>
      </c>
      <c r="G1658" s="283">
        <f>G1659+G1661</f>
        <v>5849</v>
      </c>
      <c r="H1658" s="175"/>
    </row>
    <row r="1659" spans="1:8" s="81" customFormat="1">
      <c r="B1659" s="461"/>
      <c r="C1659" s="375"/>
      <c r="D1659" s="259"/>
      <c r="E1659" s="1260" t="s">
        <v>38</v>
      </c>
      <c r="F1659" s="350">
        <v>453530</v>
      </c>
      <c r="G1659" s="283">
        <v>3584</v>
      </c>
      <c r="H1659" s="175"/>
    </row>
    <row r="1660" spans="1:8" s="81" customFormat="1">
      <c r="B1660" s="461"/>
      <c r="C1660" s="375"/>
      <c r="D1660" s="259"/>
      <c r="E1660" s="1260" t="s">
        <v>36</v>
      </c>
      <c r="F1660" s="350">
        <v>354971</v>
      </c>
      <c r="G1660" s="283">
        <v>2888</v>
      </c>
      <c r="H1660" s="175"/>
    </row>
    <row r="1661" spans="1:8" s="81" customFormat="1">
      <c r="B1661" s="461"/>
      <c r="C1661" s="375"/>
      <c r="D1661" s="259"/>
      <c r="E1661" s="1260" t="s">
        <v>15</v>
      </c>
      <c r="F1661" s="350">
        <v>638991</v>
      </c>
      <c r="G1661" s="283">
        <v>2265</v>
      </c>
      <c r="H1661" s="175"/>
    </row>
    <row r="1662" spans="1:8" s="81" customFormat="1">
      <c r="B1662" s="461"/>
      <c r="C1662" s="375"/>
      <c r="D1662" s="259"/>
      <c r="E1662" s="1260" t="s">
        <v>16</v>
      </c>
      <c r="F1662" s="350">
        <v>194240</v>
      </c>
      <c r="G1662" s="283"/>
      <c r="H1662" s="175"/>
    </row>
    <row r="1663" spans="1:8" s="81" customFormat="1">
      <c r="B1663" s="461"/>
      <c r="C1663" s="375"/>
      <c r="D1663" s="259"/>
      <c r="E1663" s="1260" t="s">
        <v>17</v>
      </c>
      <c r="F1663" s="350">
        <v>194240</v>
      </c>
      <c r="G1663" s="283"/>
      <c r="H1663" s="175"/>
    </row>
    <row r="1664" spans="1:8" s="81" customFormat="1" ht="26.4">
      <c r="B1664" s="461"/>
      <c r="C1664" s="375"/>
      <c r="D1664" s="259"/>
      <c r="E1664" s="1260" t="s">
        <v>54</v>
      </c>
      <c r="F1664" s="350">
        <v>3990</v>
      </c>
      <c r="G1664" s="283"/>
      <c r="H1664" s="175"/>
    </row>
    <row r="1665" spans="1:8" s="81" customFormat="1">
      <c r="B1665" s="461"/>
      <c r="C1665" s="375"/>
      <c r="D1665" s="259"/>
      <c r="E1665" s="1260" t="s">
        <v>39</v>
      </c>
      <c r="F1665" s="350">
        <v>3990</v>
      </c>
      <c r="G1665" s="283"/>
      <c r="H1665" s="175"/>
    </row>
    <row r="1666" spans="1:8" s="81" customFormat="1">
      <c r="B1666" s="461"/>
      <c r="C1666" s="375"/>
      <c r="D1666" s="259"/>
      <c r="E1666" s="1260" t="s">
        <v>19</v>
      </c>
      <c r="F1666" s="350">
        <v>1768987</v>
      </c>
      <c r="G1666" s="283"/>
      <c r="H1666" s="175"/>
    </row>
    <row r="1667" spans="1:8" s="81" customFormat="1">
      <c r="B1667" s="461"/>
      <c r="C1667" s="375"/>
      <c r="D1667" s="259"/>
      <c r="E1667" s="1260" t="s">
        <v>105</v>
      </c>
      <c r="F1667" s="350">
        <v>1768987</v>
      </c>
      <c r="G1667" s="283"/>
      <c r="H1667" s="175"/>
    </row>
    <row r="1668" spans="1:8" s="81" customFormat="1">
      <c r="B1668" s="461"/>
      <c r="C1668" s="375"/>
      <c r="D1668" s="259"/>
      <c r="E1668" s="1260" t="s">
        <v>3</v>
      </c>
      <c r="F1668" s="350">
        <v>2126800</v>
      </c>
      <c r="G1668" s="283">
        <f>G1669</f>
        <v>42757</v>
      </c>
      <c r="H1668" s="175"/>
    </row>
    <row r="1669" spans="1:8" s="81" customFormat="1">
      <c r="B1669" s="461"/>
      <c r="C1669" s="375"/>
      <c r="D1669" s="259"/>
      <c r="E1669" s="1260" t="s">
        <v>20</v>
      </c>
      <c r="F1669" s="350">
        <v>1073337</v>
      </c>
      <c r="G1669" s="283">
        <v>42757</v>
      </c>
      <c r="H1669" s="175"/>
    </row>
    <row r="1670" spans="1:8" s="81" customFormat="1">
      <c r="B1670" s="461"/>
      <c r="C1670" s="375"/>
      <c r="D1670" s="259"/>
      <c r="E1670" s="1260" t="s">
        <v>61</v>
      </c>
      <c r="F1670" s="350">
        <v>1053463</v>
      </c>
      <c r="G1670" s="283"/>
      <c r="H1670" s="175"/>
    </row>
    <row r="1671" spans="1:8" s="81" customFormat="1" ht="13.8" thickBot="1">
      <c r="B1671" s="461"/>
      <c r="C1671" s="375"/>
      <c r="D1671" s="259"/>
      <c r="E1671" s="1260" t="s">
        <v>348</v>
      </c>
      <c r="F1671" s="350">
        <v>1053463</v>
      </c>
      <c r="G1671" s="283"/>
      <c r="H1671" s="175"/>
    </row>
    <row r="1672" spans="1:8" s="81" customFormat="1" ht="121.5" customHeight="1" thickBot="1">
      <c r="B1672" s="3600" t="s">
        <v>482</v>
      </c>
      <c r="C1672" s="3601"/>
      <c r="D1672" s="3601"/>
      <c r="E1672" s="3601"/>
      <c r="F1672" s="3601"/>
      <c r="G1672" s="3602"/>
      <c r="H1672" s="175"/>
    </row>
    <row r="1673" spans="1:8" s="81" customFormat="1">
      <c r="A1673" s="206"/>
      <c r="C1673"/>
      <c r="D1673"/>
      <c r="E1673"/>
      <c r="F1673"/>
      <c r="G1673"/>
      <c r="H1673" s="175"/>
    </row>
    <row r="1674" spans="1:8" s="81" customFormat="1">
      <c r="A1674" s="175"/>
      <c r="B1674" s="206" t="s">
        <v>113</v>
      </c>
      <c r="C1674" s="423"/>
      <c r="D1674" s="423"/>
      <c r="E1674" s="423"/>
      <c r="F1674" s="423"/>
      <c r="G1674" s="423"/>
      <c r="H1674" s="175"/>
    </row>
    <row r="1675" spans="1:8" s="81" customFormat="1" ht="13.8" thickBot="1">
      <c r="A1675" s="175"/>
      <c r="B1675" s="206"/>
      <c r="C1675" s="423"/>
      <c r="D1675" s="423"/>
      <c r="E1675" s="423"/>
      <c r="F1675" s="423"/>
      <c r="G1675" s="423"/>
      <c r="H1675" s="175"/>
    </row>
    <row r="1676" spans="1:8" s="81" customFormat="1" ht="27.6">
      <c r="A1676" s="2899">
        <f>A1573+1</f>
        <v>62</v>
      </c>
      <c r="B1676" s="1395" t="s">
        <v>298</v>
      </c>
      <c r="C1676" s="341"/>
      <c r="D1676" s="342"/>
      <c r="E1676" s="436" t="s">
        <v>106</v>
      </c>
      <c r="F1676" s="364"/>
      <c r="G1676" s="365"/>
      <c r="H1676" s="175" t="s">
        <v>34</v>
      </c>
    </row>
    <row r="1677" spans="1:8" s="81" customFormat="1">
      <c r="A1677" s="176"/>
      <c r="B1677" s="280" t="s">
        <v>22</v>
      </c>
      <c r="C1677" s="343"/>
      <c r="D1677" s="344"/>
      <c r="E1677" s="280" t="s">
        <v>22</v>
      </c>
      <c r="F1677" s="343"/>
      <c r="G1677" s="344"/>
      <c r="H1677" s="175"/>
    </row>
    <row r="1678" spans="1:8" s="81" customFormat="1" ht="39.6">
      <c r="A1678" s="176"/>
      <c r="B1678" s="366" t="s">
        <v>233</v>
      </c>
      <c r="C1678" s="532"/>
      <c r="D1678" s="533"/>
      <c r="E1678" s="366" t="s">
        <v>483</v>
      </c>
      <c r="F1678" s="532"/>
      <c r="G1678" s="533"/>
      <c r="H1678" s="175"/>
    </row>
    <row r="1679" spans="1:8" s="81" customFormat="1">
      <c r="A1679" s="176"/>
      <c r="B1679" s="561" t="s">
        <v>4</v>
      </c>
      <c r="C1679" s="369">
        <v>50507066</v>
      </c>
      <c r="D1679" s="378">
        <f t="shared" ref="D1679:D1684" si="42">D1680</f>
        <v>-70101</v>
      </c>
      <c r="E1679" s="561" t="s">
        <v>4</v>
      </c>
      <c r="F1679" s="369">
        <v>490565</v>
      </c>
      <c r="G1679" s="121">
        <f>G1680</f>
        <v>70101</v>
      </c>
      <c r="H1679" s="175"/>
    </row>
    <row r="1680" spans="1:8" s="81" customFormat="1">
      <c r="A1680" s="176"/>
      <c r="B1680" s="558" t="s">
        <v>10</v>
      </c>
      <c r="C1680" s="370">
        <v>50507066</v>
      </c>
      <c r="D1680" s="283">
        <f t="shared" si="42"/>
        <v>-70101</v>
      </c>
      <c r="E1680" s="1396" t="s">
        <v>10</v>
      </c>
      <c r="F1680" s="1397">
        <v>490565</v>
      </c>
      <c r="G1680" s="1414">
        <f>G1681</f>
        <v>70101</v>
      </c>
      <c r="H1680" s="175"/>
    </row>
    <row r="1681" spans="1:8" s="81" customFormat="1">
      <c r="A1681" s="176"/>
      <c r="B1681" s="1379" t="s">
        <v>11</v>
      </c>
      <c r="C1681" s="370">
        <v>50507066</v>
      </c>
      <c r="D1681" s="283">
        <f t="shared" si="42"/>
        <v>-70101</v>
      </c>
      <c r="E1681" s="558" t="s">
        <v>11</v>
      </c>
      <c r="F1681" s="370">
        <v>490565</v>
      </c>
      <c r="G1681" s="843">
        <v>70101</v>
      </c>
      <c r="H1681" s="175"/>
    </row>
    <row r="1682" spans="1:8" s="81" customFormat="1">
      <c r="A1682" s="176"/>
      <c r="B1682" s="561" t="s">
        <v>28</v>
      </c>
      <c r="C1682" s="369">
        <v>50507066</v>
      </c>
      <c r="D1682" s="378">
        <f t="shared" si="42"/>
        <v>-70101</v>
      </c>
      <c r="E1682" s="1399" t="s">
        <v>28</v>
      </c>
      <c r="F1682" s="369">
        <v>490565</v>
      </c>
      <c r="G1682" s="121">
        <f>G1683+G1690</f>
        <v>70101</v>
      </c>
      <c r="H1682" s="175"/>
    </row>
    <row r="1683" spans="1:8" s="81" customFormat="1">
      <c r="A1683" s="176"/>
      <c r="B1683" s="558" t="s">
        <v>2</v>
      </c>
      <c r="C1683" s="370">
        <v>50507066</v>
      </c>
      <c r="D1683" s="283">
        <f t="shared" si="42"/>
        <v>-70101</v>
      </c>
      <c r="E1683" s="556" t="s">
        <v>2</v>
      </c>
      <c r="F1683" s="422">
        <v>361130</v>
      </c>
      <c r="G1683" s="843"/>
      <c r="H1683" s="175"/>
    </row>
    <row r="1684" spans="1:8" s="81" customFormat="1">
      <c r="A1684" s="176"/>
      <c r="B1684" s="1379" t="s">
        <v>16</v>
      </c>
      <c r="C1684" s="370">
        <v>50507066</v>
      </c>
      <c r="D1684" s="283">
        <f t="shared" si="42"/>
        <v>-70101</v>
      </c>
      <c r="E1684" s="558" t="s">
        <v>12</v>
      </c>
      <c r="F1684" s="370">
        <v>271605</v>
      </c>
      <c r="G1684" s="843"/>
      <c r="H1684" s="175"/>
    </row>
    <row r="1685" spans="1:8" s="81" customFormat="1">
      <c r="A1685" s="176"/>
      <c r="B1685" s="1383" t="s">
        <v>17</v>
      </c>
      <c r="C1685" s="370">
        <v>50507066</v>
      </c>
      <c r="D1685" s="283">
        <v>-70101</v>
      </c>
      <c r="E1685" s="1379" t="s">
        <v>38</v>
      </c>
      <c r="F1685" s="370">
        <v>118997</v>
      </c>
      <c r="G1685" s="843"/>
      <c r="H1685" s="175"/>
    </row>
    <row r="1686" spans="1:8" s="81" customFormat="1">
      <c r="A1686" s="176"/>
      <c r="B1686" s="215"/>
      <c r="C1686" s="370"/>
      <c r="D1686" s="283"/>
      <c r="E1686" s="1383" t="s">
        <v>36</v>
      </c>
      <c r="F1686" s="370">
        <v>95756</v>
      </c>
      <c r="G1686" s="843"/>
      <c r="H1686" s="175"/>
    </row>
    <row r="1687" spans="1:8" s="81" customFormat="1">
      <c r="A1687" s="176"/>
      <c r="B1687" s="461"/>
      <c r="C1687" s="375"/>
      <c r="D1687" s="259"/>
      <c r="E1687" s="1383" t="s">
        <v>15</v>
      </c>
      <c r="F1687" s="370">
        <v>152608</v>
      </c>
      <c r="G1687" s="843"/>
      <c r="H1687" s="175"/>
    </row>
    <row r="1688" spans="1:8" s="81" customFormat="1">
      <c r="A1688" s="176"/>
      <c r="B1688" s="461"/>
      <c r="C1688" s="375"/>
      <c r="D1688" s="259"/>
      <c r="E1688" s="1383" t="s">
        <v>16</v>
      </c>
      <c r="F1688" s="370">
        <v>89525</v>
      </c>
      <c r="G1688" s="843"/>
      <c r="H1688" s="175"/>
    </row>
    <row r="1689" spans="1:8" s="81" customFormat="1">
      <c r="A1689" s="176"/>
      <c r="B1689" s="461"/>
      <c r="C1689" s="375"/>
      <c r="D1689" s="259"/>
      <c r="E1689" s="1383" t="s">
        <v>17</v>
      </c>
      <c r="F1689" s="370">
        <v>89525</v>
      </c>
      <c r="G1689" s="843"/>
      <c r="H1689" s="175"/>
    </row>
    <row r="1690" spans="1:8" s="81" customFormat="1">
      <c r="A1690" s="176"/>
      <c r="B1690" s="461"/>
      <c r="C1690" s="375"/>
      <c r="D1690" s="259"/>
      <c r="E1690" s="1383" t="s">
        <v>3</v>
      </c>
      <c r="F1690" s="370">
        <v>129435</v>
      </c>
      <c r="G1690" s="843">
        <f>G1691</f>
        <v>70101</v>
      </c>
      <c r="H1690" s="175"/>
    </row>
    <row r="1691" spans="1:8" s="81" customFormat="1">
      <c r="A1691" s="176"/>
      <c r="B1691" s="461"/>
      <c r="C1691" s="375"/>
      <c r="D1691" s="259"/>
      <c r="E1691" s="558" t="s">
        <v>20</v>
      </c>
      <c r="F1691" s="370">
        <v>129435</v>
      </c>
      <c r="G1691" s="843">
        <v>70101</v>
      </c>
      <c r="H1691" s="175"/>
    </row>
    <row r="1692" spans="1:8" s="81" customFormat="1">
      <c r="A1692" s="176"/>
      <c r="B1692" s="280" t="s">
        <v>59</v>
      </c>
      <c r="C1692" s="375"/>
      <c r="D1692" s="259"/>
      <c r="E1692" s="280" t="s">
        <v>59</v>
      </c>
      <c r="F1692" s="446"/>
      <c r="G1692" s="447"/>
      <c r="H1692" s="175"/>
    </row>
    <row r="1693" spans="1:8" s="81" customFormat="1" ht="39.6">
      <c r="A1693" s="176"/>
      <c r="B1693" s="1400" t="s">
        <v>346</v>
      </c>
      <c r="C1693" s="375"/>
      <c r="D1693" s="259"/>
      <c r="E1693" s="281" t="s">
        <v>484</v>
      </c>
      <c r="F1693" s="446"/>
      <c r="G1693" s="447"/>
      <c r="H1693" s="175"/>
    </row>
    <row r="1694" spans="1:8" s="81" customFormat="1" ht="39.6">
      <c r="A1694" s="176"/>
      <c r="B1694" s="280"/>
      <c r="C1694" s="375"/>
      <c r="D1694" s="259"/>
      <c r="E1694" s="1415" t="s">
        <v>485</v>
      </c>
      <c r="F1694" s="446"/>
      <c r="G1694" s="447"/>
      <c r="H1694" s="175"/>
    </row>
    <row r="1695" spans="1:8" s="81" customFormat="1">
      <c r="A1695" s="176"/>
      <c r="B1695" s="281" t="s">
        <v>118</v>
      </c>
      <c r="C1695" s="375"/>
      <c r="D1695" s="259"/>
      <c r="E1695" s="281" t="s">
        <v>118</v>
      </c>
      <c r="F1695" s="375"/>
      <c r="G1695" s="259"/>
      <c r="H1695" s="175"/>
    </row>
    <row r="1696" spans="1:8" s="81" customFormat="1">
      <c r="A1696" s="176"/>
      <c r="B1696" s="561" t="s">
        <v>4</v>
      </c>
      <c r="C1696" s="369">
        <v>50507066</v>
      </c>
      <c r="D1696" s="378">
        <v>-70101</v>
      </c>
      <c r="E1696" s="561" t="s">
        <v>4</v>
      </c>
      <c r="F1696" s="369">
        <f>F1697</f>
        <v>54428</v>
      </c>
      <c r="G1696" s="378">
        <f>G1697</f>
        <v>70101</v>
      </c>
      <c r="H1696" s="175"/>
    </row>
    <row r="1697" spans="1:8" s="81" customFormat="1">
      <c r="A1697" s="176"/>
      <c r="B1697" s="558" t="s">
        <v>10</v>
      </c>
      <c r="C1697" s="370">
        <v>50507066</v>
      </c>
      <c r="D1697" s="283">
        <v>-70101</v>
      </c>
      <c r="E1697" s="558" t="s">
        <v>10</v>
      </c>
      <c r="F1697" s="370">
        <f>F1698</f>
        <v>54428</v>
      </c>
      <c r="G1697" s="843">
        <f>G1698</f>
        <v>70101</v>
      </c>
      <c r="H1697" s="175"/>
    </row>
    <row r="1698" spans="1:8" s="81" customFormat="1">
      <c r="A1698" s="176"/>
      <c r="B1698" s="1379" t="s">
        <v>11</v>
      </c>
      <c r="C1698" s="370">
        <v>50507066</v>
      </c>
      <c r="D1698" s="283">
        <v>-70101</v>
      </c>
      <c r="E1698" s="1379" t="s">
        <v>11</v>
      </c>
      <c r="F1698" s="370">
        <v>54428</v>
      </c>
      <c r="G1698" s="843">
        <v>70101</v>
      </c>
      <c r="H1698" s="175"/>
    </row>
    <row r="1699" spans="1:8" s="81" customFormat="1">
      <c r="A1699" s="176"/>
      <c r="B1699" s="561" t="s">
        <v>28</v>
      </c>
      <c r="C1699" s="369">
        <v>50507066</v>
      </c>
      <c r="D1699" s="378">
        <v>-70101</v>
      </c>
      <c r="E1699" s="561" t="s">
        <v>28</v>
      </c>
      <c r="F1699" s="369">
        <f>F1700+F1704</f>
        <v>54428</v>
      </c>
      <c r="G1699" s="121">
        <f>G1704</f>
        <v>70101</v>
      </c>
      <c r="H1699" s="175"/>
    </row>
    <row r="1700" spans="1:8" s="81" customFormat="1">
      <c r="B1700" s="558" t="s">
        <v>2</v>
      </c>
      <c r="C1700" s="370">
        <v>50507066</v>
      </c>
      <c r="D1700" s="283">
        <v>-70101</v>
      </c>
      <c r="E1700" s="558" t="s">
        <v>2</v>
      </c>
      <c r="F1700" s="370">
        <f>F1701</f>
        <v>6944</v>
      </c>
      <c r="G1700" s="843"/>
      <c r="H1700" s="175"/>
    </row>
    <row r="1701" spans="1:8" s="81" customFormat="1">
      <c r="B1701" s="1379" t="s">
        <v>16</v>
      </c>
      <c r="C1701" s="370">
        <v>50507066</v>
      </c>
      <c r="D1701" s="283">
        <v>-70101</v>
      </c>
      <c r="E1701" s="1379" t="s">
        <v>12</v>
      </c>
      <c r="F1701" s="370">
        <f>F1702</f>
        <v>6944</v>
      </c>
      <c r="G1701" s="843"/>
      <c r="H1701" s="175"/>
    </row>
    <row r="1702" spans="1:8" s="81" customFormat="1">
      <c r="B1702" s="1383" t="s">
        <v>17</v>
      </c>
      <c r="C1702" s="370">
        <v>50507066</v>
      </c>
      <c r="D1702" s="283">
        <v>-70101</v>
      </c>
      <c r="E1702" s="1383" t="s">
        <v>38</v>
      </c>
      <c r="F1702" s="370">
        <v>6944</v>
      </c>
      <c r="G1702" s="843"/>
      <c r="H1702" s="175"/>
    </row>
    <row r="1703" spans="1:8" s="81" customFormat="1">
      <c r="B1703" s="461"/>
      <c r="C1703" s="375"/>
      <c r="D1703" s="259"/>
      <c r="E1703" s="1383" t="s">
        <v>36</v>
      </c>
      <c r="F1703" s="370">
        <v>5596</v>
      </c>
      <c r="G1703" s="843"/>
      <c r="H1703" s="175"/>
    </row>
    <row r="1704" spans="1:8" s="81" customFormat="1">
      <c r="B1704" s="461"/>
      <c r="C1704" s="375"/>
      <c r="D1704" s="259"/>
      <c r="E1704" s="280" t="s">
        <v>3</v>
      </c>
      <c r="F1704" s="370">
        <f>F1705</f>
        <v>47484</v>
      </c>
      <c r="G1704" s="283">
        <f>G1705</f>
        <v>70101</v>
      </c>
      <c r="H1704" s="175"/>
    </row>
    <row r="1705" spans="1:8" s="81" customFormat="1" ht="13.8" thickBot="1">
      <c r="B1705" s="461"/>
      <c r="C1705" s="375"/>
      <c r="D1705" s="259"/>
      <c r="E1705" s="556" t="s">
        <v>20</v>
      </c>
      <c r="F1705" s="370">
        <v>47484</v>
      </c>
      <c r="G1705" s="283">
        <v>70101</v>
      </c>
      <c r="H1705" s="175"/>
    </row>
    <row r="1706" spans="1:8" s="81" customFormat="1" ht="84" customHeight="1" thickBot="1">
      <c r="B1706" s="3600" t="s">
        <v>486</v>
      </c>
      <c r="C1706" s="3601"/>
      <c r="D1706" s="3601"/>
      <c r="E1706" s="3601"/>
      <c r="F1706" s="3601"/>
      <c r="G1706" s="3602"/>
      <c r="H1706" s="175"/>
    </row>
    <row r="1707" spans="1:8" s="81" customFormat="1">
      <c r="A1707" s="3605"/>
      <c r="B1707" s="3605"/>
      <c r="C1707" s="3605"/>
      <c r="D1707" s="3605"/>
      <c r="E1707" s="3605"/>
      <c r="F1707" s="3605"/>
      <c r="G1707" s="3605"/>
      <c r="H1707" s="175"/>
    </row>
    <row r="1708" spans="1:8" s="81" customFormat="1">
      <c r="A1708" s="175"/>
      <c r="B1708" s="206" t="s">
        <v>115</v>
      </c>
      <c r="C1708"/>
      <c r="D1708"/>
      <c r="E1708"/>
      <c r="F1708"/>
      <c r="G1708"/>
      <c r="H1708" s="175"/>
    </row>
    <row r="1709" spans="1:8" s="81" customFormat="1" ht="13.8" thickBot="1">
      <c r="A1709" s="175"/>
      <c r="B1709" s="206"/>
      <c r="C1709"/>
      <c r="D1709"/>
      <c r="E1709"/>
      <c r="F1709"/>
      <c r="G1709"/>
      <c r="H1709" s="175"/>
    </row>
    <row r="1710" spans="1:8" s="81" customFormat="1" ht="27.6">
      <c r="A1710" s="2896">
        <f>A1620+1</f>
        <v>62</v>
      </c>
      <c r="B1710" s="1395" t="s">
        <v>298</v>
      </c>
      <c r="C1710" s="341"/>
      <c r="D1710" s="342"/>
      <c r="E1710" s="436" t="s">
        <v>106</v>
      </c>
      <c r="F1710" s="364"/>
      <c r="G1710" s="365"/>
      <c r="H1710" s="175" t="s">
        <v>34</v>
      </c>
    </row>
    <row r="1711" spans="1:8" s="81" customFormat="1" ht="13.8">
      <c r="A1711" s="175"/>
      <c r="B1711" s="280" t="s">
        <v>116</v>
      </c>
      <c r="C1711" s="543"/>
      <c r="D1711" s="544"/>
      <c r="E1711" s="280" t="s">
        <v>116</v>
      </c>
      <c r="F1711" s="443"/>
      <c r="G1711" s="412"/>
      <c r="H1711" s="175"/>
    </row>
    <row r="1712" spans="1:8" s="81" customFormat="1" ht="26.4">
      <c r="A1712" s="176"/>
      <c r="B1712" s="345" t="s">
        <v>123</v>
      </c>
      <c r="C1712" s="389"/>
      <c r="D1712" s="445"/>
      <c r="E1712" s="345" t="s">
        <v>123</v>
      </c>
      <c r="F1712" s="389"/>
      <c r="G1712" s="445"/>
      <c r="H1712" s="175"/>
    </row>
    <row r="1713" spans="1:8" s="81" customFormat="1">
      <c r="A1713" s="176"/>
      <c r="B1713" s="281" t="s">
        <v>118</v>
      </c>
      <c r="C1713" s="375"/>
      <c r="D1713" s="259"/>
      <c r="E1713" s="281" t="s">
        <v>118</v>
      </c>
      <c r="F1713" s="375"/>
      <c r="G1713" s="259"/>
      <c r="H1713" s="175"/>
    </row>
    <row r="1714" spans="1:8" s="81" customFormat="1">
      <c r="A1714" s="176"/>
      <c r="B1714" s="527" t="s">
        <v>4</v>
      </c>
      <c r="C1714" s="348">
        <v>50507066</v>
      </c>
      <c r="D1714" s="378">
        <f t="shared" ref="D1714:D1719" si="43">D1715</f>
        <v>-70101</v>
      </c>
      <c r="E1714" s="527" t="s">
        <v>4</v>
      </c>
      <c r="F1714" s="348">
        <v>10214688</v>
      </c>
      <c r="G1714" s="378">
        <f>G1722</f>
        <v>70101</v>
      </c>
      <c r="H1714" s="175"/>
    </row>
    <row r="1715" spans="1:8" s="81" customFormat="1">
      <c r="A1715" s="176"/>
      <c r="B1715" s="1260" t="s">
        <v>10</v>
      </c>
      <c r="C1715" s="350">
        <v>50507066</v>
      </c>
      <c r="D1715" s="283">
        <f t="shared" si="43"/>
        <v>-70101</v>
      </c>
      <c r="E1715" s="1260" t="s">
        <v>75</v>
      </c>
      <c r="F1715" s="350">
        <v>4224640</v>
      </c>
      <c r="G1715" s="283"/>
      <c r="H1715" s="175"/>
    </row>
    <row r="1716" spans="1:8" s="81" customFormat="1">
      <c r="A1716" s="176"/>
      <c r="B1716" s="1260" t="s">
        <v>11</v>
      </c>
      <c r="C1716" s="350">
        <v>50507066</v>
      </c>
      <c r="D1716" s="283">
        <f t="shared" si="43"/>
        <v>-70101</v>
      </c>
      <c r="E1716" s="1260" t="s">
        <v>6</v>
      </c>
      <c r="F1716" s="350">
        <v>3122453</v>
      </c>
      <c r="G1716" s="283"/>
      <c r="H1716" s="175"/>
    </row>
    <row r="1717" spans="1:8" s="81" customFormat="1">
      <c r="A1717" s="176"/>
      <c r="B1717" s="527" t="s">
        <v>28</v>
      </c>
      <c r="C1717" s="348">
        <v>50507066</v>
      </c>
      <c r="D1717" s="378">
        <f t="shared" si="43"/>
        <v>-70101</v>
      </c>
      <c r="E1717" s="1260" t="s">
        <v>7</v>
      </c>
      <c r="F1717" s="350">
        <v>5687</v>
      </c>
      <c r="G1717" s="283"/>
      <c r="H1717" s="175"/>
    </row>
    <row r="1718" spans="1:8" s="81" customFormat="1">
      <c r="A1718" s="176"/>
      <c r="B1718" s="1260" t="s">
        <v>2</v>
      </c>
      <c r="C1718" s="350">
        <v>50507066</v>
      </c>
      <c r="D1718" s="283">
        <f t="shared" si="43"/>
        <v>-70101</v>
      </c>
      <c r="E1718" s="1260" t="s">
        <v>8</v>
      </c>
      <c r="F1718" s="350">
        <v>5687</v>
      </c>
      <c r="G1718" s="283"/>
      <c r="H1718" s="175"/>
    </row>
    <row r="1719" spans="1:8" s="81" customFormat="1">
      <c r="A1719" s="176"/>
      <c r="B1719" s="1260" t="s">
        <v>16</v>
      </c>
      <c r="C1719" s="350">
        <v>50507066</v>
      </c>
      <c r="D1719" s="283">
        <f t="shared" si="43"/>
        <v>-70101</v>
      </c>
      <c r="E1719" s="1260" t="s">
        <v>9</v>
      </c>
      <c r="F1719" s="350">
        <v>5687</v>
      </c>
      <c r="G1719" s="283"/>
      <c r="H1719" s="175"/>
    </row>
    <row r="1720" spans="1:8" s="81" customFormat="1" ht="26.4">
      <c r="A1720" s="176"/>
      <c r="B1720" s="1260" t="s">
        <v>17</v>
      </c>
      <c r="C1720" s="350">
        <v>50507066</v>
      </c>
      <c r="D1720" s="283">
        <v>-70101</v>
      </c>
      <c r="E1720" s="1406" t="s">
        <v>63</v>
      </c>
      <c r="F1720" s="354">
        <v>5687</v>
      </c>
      <c r="G1720" s="378"/>
      <c r="H1720" s="175"/>
    </row>
    <row r="1721" spans="1:8" s="81" customFormat="1" ht="26.4">
      <c r="A1721" s="176"/>
      <c r="B1721" s="461"/>
      <c r="C1721" s="375"/>
      <c r="D1721" s="259"/>
      <c r="E1721" s="1260" t="s">
        <v>467</v>
      </c>
      <c r="F1721" s="350">
        <v>5687</v>
      </c>
      <c r="G1721" s="283"/>
      <c r="H1721" s="175"/>
    </row>
    <row r="1722" spans="1:8" s="81" customFormat="1">
      <c r="A1722" s="176"/>
      <c r="B1722" s="461"/>
      <c r="C1722" s="375"/>
      <c r="D1722" s="259"/>
      <c r="E1722" s="1260" t="s">
        <v>10</v>
      </c>
      <c r="F1722" s="350">
        <v>5984361</v>
      </c>
      <c r="G1722" s="283">
        <f>G1723</f>
        <v>70101</v>
      </c>
      <c r="H1722" s="175"/>
    </row>
    <row r="1723" spans="1:8" s="81" customFormat="1">
      <c r="A1723" s="176"/>
      <c r="B1723" s="461"/>
      <c r="C1723" s="375"/>
      <c r="D1723" s="259"/>
      <c r="E1723" s="1260" t="s">
        <v>11</v>
      </c>
      <c r="F1723" s="350">
        <v>5984361</v>
      </c>
      <c r="G1723" s="283">
        <v>70101</v>
      </c>
      <c r="H1723" s="175"/>
    </row>
    <row r="1724" spans="1:8" s="81" customFormat="1">
      <c r="A1724" s="176"/>
      <c r="B1724" s="461"/>
      <c r="C1724" s="375"/>
      <c r="D1724" s="259"/>
      <c r="E1724" s="527" t="s">
        <v>28</v>
      </c>
      <c r="F1724" s="348">
        <v>10214688</v>
      </c>
      <c r="G1724" s="378">
        <f>G1725+G1736</f>
        <v>70101</v>
      </c>
      <c r="H1724" s="175"/>
    </row>
    <row r="1725" spans="1:8" s="81" customFormat="1">
      <c r="A1725" s="176"/>
      <c r="B1725" s="461"/>
      <c r="C1725" s="375"/>
      <c r="D1725" s="259"/>
      <c r="E1725" s="1260" t="s">
        <v>2</v>
      </c>
      <c r="F1725" s="350">
        <v>2891765</v>
      </c>
      <c r="G1725" s="283"/>
      <c r="H1725" s="175"/>
    </row>
    <row r="1726" spans="1:8" s="81" customFormat="1">
      <c r="A1726" s="176"/>
      <c r="B1726" s="461"/>
      <c r="C1726" s="375"/>
      <c r="D1726" s="259"/>
      <c r="E1726" s="1260" t="s">
        <v>12</v>
      </c>
      <c r="F1726" s="350">
        <v>1577304</v>
      </c>
      <c r="G1726" s="283"/>
      <c r="H1726" s="175"/>
    </row>
    <row r="1727" spans="1:8" s="81" customFormat="1">
      <c r="A1727" s="176"/>
      <c r="B1727" s="461"/>
      <c r="C1727" s="375"/>
      <c r="D1727" s="259"/>
      <c r="E1727" s="1260" t="s">
        <v>38</v>
      </c>
      <c r="F1727" s="350">
        <v>536895</v>
      </c>
      <c r="G1727" s="283"/>
      <c r="H1727" s="175"/>
    </row>
    <row r="1728" spans="1:8" s="81" customFormat="1">
      <c r="A1728" s="176"/>
      <c r="B1728" s="461"/>
      <c r="C1728" s="375"/>
      <c r="D1728" s="259"/>
      <c r="E1728" s="1260" t="s">
        <v>36</v>
      </c>
      <c r="F1728" s="350">
        <v>410546</v>
      </c>
      <c r="G1728" s="283"/>
      <c r="H1728" s="175"/>
    </row>
    <row r="1729" spans="1:8" s="81" customFormat="1">
      <c r="A1729" s="176"/>
      <c r="B1729" s="461"/>
      <c r="C1729" s="375"/>
      <c r="D1729" s="259"/>
      <c r="E1729" s="1260" t="s">
        <v>15</v>
      </c>
      <c r="F1729" s="350">
        <v>1040409</v>
      </c>
      <c r="G1729" s="283"/>
      <c r="H1729" s="175"/>
    </row>
    <row r="1730" spans="1:8" s="81" customFormat="1">
      <c r="A1730" s="176"/>
      <c r="B1730" s="461"/>
      <c r="C1730" s="375"/>
      <c r="D1730" s="259"/>
      <c r="E1730" s="1260" t="s">
        <v>16</v>
      </c>
      <c r="F1730" s="350">
        <v>187169</v>
      </c>
      <c r="G1730" s="283"/>
      <c r="H1730" s="175"/>
    </row>
    <row r="1731" spans="1:8" s="81" customFormat="1">
      <c r="A1731" s="176"/>
      <c r="B1731" s="461"/>
      <c r="C1731" s="375"/>
      <c r="D1731" s="259"/>
      <c r="E1731" s="1260" t="s">
        <v>17</v>
      </c>
      <c r="F1731" s="350">
        <v>187169</v>
      </c>
      <c r="G1731" s="283"/>
      <c r="H1731" s="175"/>
    </row>
    <row r="1732" spans="1:8" s="81" customFormat="1" ht="26.4">
      <c r="A1732" s="176"/>
      <c r="B1732" s="461"/>
      <c r="C1732" s="375"/>
      <c r="D1732" s="259"/>
      <c r="E1732" s="1260" t="s">
        <v>54</v>
      </c>
      <c r="F1732" s="350">
        <v>353947</v>
      </c>
      <c r="G1732" s="283"/>
      <c r="H1732" s="175"/>
    </row>
    <row r="1733" spans="1:8" s="81" customFormat="1">
      <c r="A1733" s="176"/>
      <c r="B1733" s="461"/>
      <c r="C1733" s="375"/>
      <c r="D1733" s="259"/>
      <c r="E1733" s="1260" t="s">
        <v>39</v>
      </c>
      <c r="F1733" s="350">
        <v>353947</v>
      </c>
      <c r="G1733" s="283"/>
      <c r="H1733" s="175"/>
    </row>
    <row r="1734" spans="1:8" s="81" customFormat="1">
      <c r="A1734" s="176"/>
      <c r="B1734" s="461"/>
      <c r="C1734" s="375"/>
      <c r="D1734" s="259"/>
      <c r="E1734" s="1260" t="s">
        <v>19</v>
      </c>
      <c r="F1734" s="350">
        <v>773345</v>
      </c>
      <c r="G1734" s="283"/>
      <c r="H1734" s="175"/>
    </row>
    <row r="1735" spans="1:8" s="81" customFormat="1">
      <c r="A1735" s="176"/>
      <c r="B1735" s="461"/>
      <c r="C1735" s="375"/>
      <c r="D1735" s="259"/>
      <c r="E1735" s="1260" t="s">
        <v>105</v>
      </c>
      <c r="F1735" s="350">
        <v>773345</v>
      </c>
      <c r="G1735" s="283"/>
      <c r="H1735" s="175"/>
    </row>
    <row r="1736" spans="1:8" s="81" customFormat="1">
      <c r="A1736" s="176"/>
      <c r="B1736" s="461"/>
      <c r="C1736" s="375"/>
      <c r="D1736" s="259"/>
      <c r="E1736" s="1260" t="s">
        <v>3</v>
      </c>
      <c r="F1736" s="350">
        <v>7322923</v>
      </c>
      <c r="G1736" s="283">
        <f>G1737</f>
        <v>70101</v>
      </c>
      <c r="H1736" s="175"/>
    </row>
    <row r="1737" spans="1:8" s="81" customFormat="1">
      <c r="A1737" s="176"/>
      <c r="B1737" s="461"/>
      <c r="C1737" s="375"/>
      <c r="D1737" s="259"/>
      <c r="E1737" s="1260" t="s">
        <v>20</v>
      </c>
      <c r="F1737" s="350">
        <v>4973815</v>
      </c>
      <c r="G1737" s="283">
        <v>70101</v>
      </c>
      <c r="H1737" s="175"/>
    </row>
    <row r="1738" spans="1:8" s="81" customFormat="1">
      <c r="A1738" s="176"/>
      <c r="B1738" s="461"/>
      <c r="C1738" s="375"/>
      <c r="D1738" s="259"/>
      <c r="E1738" s="1260" t="s">
        <v>61</v>
      </c>
      <c r="F1738" s="350">
        <v>2349108</v>
      </c>
      <c r="G1738" s="283"/>
      <c r="H1738" s="175"/>
    </row>
    <row r="1739" spans="1:8" s="81" customFormat="1" ht="13.8" thickBot="1">
      <c r="A1739" s="176"/>
      <c r="B1739" s="461"/>
      <c r="C1739" s="375"/>
      <c r="D1739" s="259"/>
      <c r="E1739" s="1260" t="s">
        <v>348</v>
      </c>
      <c r="F1739" s="350">
        <v>2349108</v>
      </c>
      <c r="G1739" s="283"/>
      <c r="H1739" s="175"/>
    </row>
    <row r="1740" spans="1:8" s="81" customFormat="1" ht="93.75" customHeight="1" thickBot="1">
      <c r="B1740" s="3600" t="s">
        <v>487</v>
      </c>
      <c r="C1740" s="3601"/>
      <c r="D1740" s="3601"/>
      <c r="E1740" s="3601"/>
      <c r="F1740" s="3601"/>
      <c r="G1740" s="3602"/>
      <c r="H1740" s="175"/>
    </row>
    <row r="1741" spans="1:8" s="81" customFormat="1">
      <c r="B1741" s="423"/>
      <c r="C1741" s="423"/>
      <c r="D1741" s="423"/>
      <c r="E1741" s="423"/>
      <c r="F1741" s="423"/>
      <c r="G1741" s="423"/>
      <c r="H1741" s="175"/>
    </row>
    <row r="1742" spans="1:8" s="108" customFormat="1">
      <c r="A1742" s="79"/>
      <c r="B1742" s="206" t="s">
        <v>113</v>
      </c>
      <c r="C1742" s="1258"/>
      <c r="D1742" s="1258"/>
      <c r="E1742" s="672"/>
      <c r="F1742" s="672"/>
      <c r="G1742" s="672"/>
      <c r="H1742" s="175"/>
    </row>
    <row r="1743" spans="1:8" s="108" customFormat="1" ht="13.8" thickBot="1">
      <c r="A1743" s="79"/>
      <c r="B1743" s="206"/>
      <c r="C1743" s="1258"/>
      <c r="D1743" s="1258"/>
      <c r="E1743" s="672"/>
      <c r="F1743" s="672"/>
      <c r="G1743" s="672"/>
      <c r="H1743" s="175"/>
    </row>
    <row r="1744" spans="1:8" s="108" customFormat="1" ht="13.8">
      <c r="A1744" s="2898">
        <f>A1676+1</f>
        <v>63</v>
      </c>
      <c r="B1744" s="1228" t="s">
        <v>53</v>
      </c>
      <c r="C1744" s="110"/>
      <c r="D1744" s="111"/>
      <c r="E1744" s="672"/>
      <c r="F1744" s="672"/>
      <c r="G1744" s="672"/>
      <c r="H1744" s="175" t="s">
        <v>34</v>
      </c>
    </row>
    <row r="1745" spans="1:8" s="108" customFormat="1">
      <c r="A1745" s="79"/>
      <c r="B1745" s="1229" t="s">
        <v>22</v>
      </c>
      <c r="C1745" s="1230"/>
      <c r="D1745" s="1231"/>
      <c r="E1745" s="672"/>
      <c r="F1745" s="672"/>
      <c r="G1745" s="672"/>
      <c r="H1745" s="537"/>
    </row>
    <row r="1746" spans="1:8" s="108" customFormat="1" ht="26.4">
      <c r="A1746" s="79"/>
      <c r="B1746" s="1232" t="s">
        <v>469</v>
      </c>
      <c r="C1746" s="1233"/>
      <c r="D1746" s="1234"/>
      <c r="E1746" s="672"/>
      <c r="F1746" s="672"/>
      <c r="G1746" s="672"/>
      <c r="H1746" s="537"/>
    </row>
    <row r="1747" spans="1:8" s="108" customFormat="1">
      <c r="A1747" s="79"/>
      <c r="B1747" s="1235" t="s">
        <v>4</v>
      </c>
      <c r="C1747" s="1236">
        <f>C1748+C1749</f>
        <v>92114</v>
      </c>
      <c r="D1747" s="1237">
        <f>D1748+D1749</f>
        <v>60563</v>
      </c>
      <c r="E1747" s="672"/>
      <c r="F1747" s="672"/>
      <c r="G1747" s="672"/>
      <c r="H1747" s="537"/>
    </row>
    <row r="1748" spans="1:8" s="108" customFormat="1">
      <c r="A1748" s="79"/>
      <c r="B1748" s="1238" t="s">
        <v>75</v>
      </c>
      <c r="C1748" s="1240">
        <v>75242</v>
      </c>
      <c r="D1748" s="1242">
        <v>60563</v>
      </c>
      <c r="E1748" s="672"/>
      <c r="F1748" s="672"/>
      <c r="G1748" s="672"/>
      <c r="H1748" s="537"/>
    </row>
    <row r="1749" spans="1:8" s="108" customFormat="1">
      <c r="A1749" s="79"/>
      <c r="B1749" s="1238" t="s">
        <v>10</v>
      </c>
      <c r="C1749" s="1239">
        <f>C1750</f>
        <v>16872</v>
      </c>
      <c r="D1749" s="1242">
        <f>D1750</f>
        <v>0</v>
      </c>
      <c r="E1749" s="672"/>
      <c r="F1749" s="672"/>
      <c r="G1749" s="672"/>
      <c r="H1749" s="537"/>
    </row>
    <row r="1750" spans="1:8" s="108" customFormat="1">
      <c r="A1750" s="79"/>
      <c r="B1750" s="1241" t="s">
        <v>11</v>
      </c>
      <c r="C1750" s="101">
        <v>16872</v>
      </c>
      <c r="D1750" s="1244"/>
      <c r="E1750" s="672"/>
      <c r="F1750" s="672"/>
      <c r="G1750" s="672"/>
      <c r="H1750" s="537"/>
    </row>
    <row r="1751" spans="1:8" s="108" customFormat="1">
      <c r="A1751" s="79"/>
      <c r="B1751" s="1235" t="s">
        <v>1</v>
      </c>
      <c r="C1751" s="103">
        <f>C1752+C1759</f>
        <v>92114</v>
      </c>
      <c r="D1751" s="1237">
        <f>D1752+D1759</f>
        <v>60563</v>
      </c>
      <c r="E1751" s="672"/>
      <c r="F1751" s="672"/>
      <c r="G1751" s="672"/>
      <c r="H1751" s="537"/>
    </row>
    <row r="1752" spans="1:8" s="108" customFormat="1">
      <c r="A1752" s="79"/>
      <c r="B1752" s="90" t="s">
        <v>2</v>
      </c>
      <c r="C1752" s="1240">
        <f>C1753+C1757</f>
        <v>41849</v>
      </c>
      <c r="D1752" s="1242">
        <f>D1753+D1757</f>
        <v>46821</v>
      </c>
      <c r="E1752" s="672"/>
      <c r="F1752" s="672"/>
      <c r="G1752" s="672"/>
      <c r="H1752" s="537"/>
    </row>
    <row r="1753" spans="1:8" s="108" customFormat="1">
      <c r="A1753" s="79"/>
      <c r="B1753" s="90" t="s">
        <v>12</v>
      </c>
      <c r="C1753" s="105">
        <f>C1754+C1756</f>
        <v>37867</v>
      </c>
      <c r="D1753" s="104">
        <f>D1754+D1756</f>
        <v>46821</v>
      </c>
      <c r="E1753" s="672"/>
      <c r="F1753" s="672"/>
      <c r="G1753" s="672"/>
      <c r="H1753" s="537"/>
    </row>
    <row r="1754" spans="1:8" s="108" customFormat="1">
      <c r="A1754" s="79"/>
      <c r="B1754" s="90" t="s">
        <v>38</v>
      </c>
      <c r="C1754" s="1240">
        <v>621</v>
      </c>
      <c r="D1754" s="104">
        <v>38457</v>
      </c>
      <c r="E1754" s="672"/>
      <c r="F1754" s="672"/>
      <c r="G1754" s="672"/>
      <c r="H1754" s="537"/>
    </row>
    <row r="1755" spans="1:8" s="108" customFormat="1">
      <c r="A1755" s="79"/>
      <c r="B1755" s="90" t="s">
        <v>36</v>
      </c>
      <c r="C1755" s="105">
        <v>500</v>
      </c>
      <c r="D1755" s="104">
        <v>30990</v>
      </c>
      <c r="E1755" s="672"/>
      <c r="F1755" s="672"/>
      <c r="G1755" s="672"/>
      <c r="H1755" s="537"/>
    </row>
    <row r="1756" spans="1:8" s="108" customFormat="1">
      <c r="A1756" s="79"/>
      <c r="B1756" s="90" t="s">
        <v>15</v>
      </c>
      <c r="C1756" s="1240">
        <v>37246</v>
      </c>
      <c r="D1756" s="104">
        <v>8364</v>
      </c>
      <c r="E1756" s="672"/>
      <c r="F1756" s="672"/>
      <c r="G1756" s="672"/>
      <c r="H1756" s="537"/>
    </row>
    <row r="1757" spans="1:8" s="108" customFormat="1" ht="26.4">
      <c r="A1757" s="79"/>
      <c r="B1757" s="90" t="s">
        <v>54</v>
      </c>
      <c r="C1757" s="1240">
        <f>C1758</f>
        <v>3982</v>
      </c>
      <c r="D1757" s="104">
        <f>D1758</f>
        <v>0</v>
      </c>
      <c r="E1757" s="672"/>
      <c r="F1757" s="672"/>
      <c r="G1757" s="672"/>
      <c r="H1757" s="537"/>
    </row>
    <row r="1758" spans="1:8" s="108" customFormat="1">
      <c r="A1758" s="79"/>
      <c r="B1758" s="90" t="s">
        <v>39</v>
      </c>
      <c r="C1758" s="1240">
        <v>3982</v>
      </c>
      <c r="D1758" s="104"/>
      <c r="E1758" s="672"/>
      <c r="F1758" s="672"/>
      <c r="G1758" s="672"/>
      <c r="H1758" s="537"/>
    </row>
    <row r="1759" spans="1:8" s="108" customFormat="1">
      <c r="A1759" s="79"/>
      <c r="B1759" s="90" t="s">
        <v>3</v>
      </c>
      <c r="C1759" s="105">
        <f>C1760</f>
        <v>50265</v>
      </c>
      <c r="D1759" s="104">
        <f>D1760</f>
        <v>13742</v>
      </c>
      <c r="E1759" s="672"/>
      <c r="F1759" s="672"/>
      <c r="G1759" s="672"/>
      <c r="H1759" s="537"/>
    </row>
    <row r="1760" spans="1:8" s="108" customFormat="1">
      <c r="A1760" s="79"/>
      <c r="B1760" s="90" t="s">
        <v>20</v>
      </c>
      <c r="C1760" s="1240">
        <v>50265</v>
      </c>
      <c r="D1760" s="104">
        <v>13742</v>
      </c>
      <c r="E1760" s="672"/>
      <c r="F1760" s="672"/>
      <c r="G1760" s="672"/>
      <c r="H1760" s="537"/>
    </row>
    <row r="1761" spans="1:8" s="108" customFormat="1">
      <c r="A1761" s="79"/>
      <c r="B1761" s="1248" t="s">
        <v>59</v>
      </c>
      <c r="C1761" s="1249"/>
      <c r="D1761" s="1250"/>
      <c r="E1761" s="672"/>
      <c r="F1761" s="672"/>
      <c r="G1761" s="672"/>
      <c r="H1761" s="537"/>
    </row>
    <row r="1762" spans="1:8" s="108" customFormat="1">
      <c r="A1762" s="79"/>
      <c r="B1762" s="1408" t="s">
        <v>470</v>
      </c>
      <c r="C1762" s="105"/>
      <c r="D1762" s="104"/>
      <c r="E1762" s="672"/>
      <c r="F1762" s="672"/>
      <c r="G1762" s="672"/>
      <c r="H1762" s="537"/>
    </row>
    <row r="1763" spans="1:8" s="108" customFormat="1" ht="39.6">
      <c r="A1763" s="79"/>
      <c r="B1763" s="1251" t="s">
        <v>471</v>
      </c>
      <c r="C1763" s="103">
        <f>C1764</f>
        <v>0</v>
      </c>
      <c r="D1763" s="1237"/>
      <c r="E1763" s="672"/>
      <c r="F1763" s="672"/>
      <c r="G1763" s="672"/>
      <c r="H1763" s="537"/>
    </row>
    <row r="1764" spans="1:8" s="108" customFormat="1">
      <c r="A1764" s="79"/>
      <c r="B1764" s="1245" t="s">
        <v>118</v>
      </c>
      <c r="C1764" s="101"/>
      <c r="D1764" s="1242"/>
      <c r="E1764" s="672"/>
      <c r="F1764" s="672"/>
      <c r="G1764" s="672"/>
      <c r="H1764" s="537"/>
    </row>
    <row r="1765" spans="1:8" s="108" customFormat="1">
      <c r="A1765" s="79"/>
      <c r="B1765" s="1245" t="s">
        <v>4</v>
      </c>
      <c r="C1765" s="101"/>
      <c r="D1765" s="1243">
        <f>D1766</f>
        <v>60563</v>
      </c>
      <c r="E1765" s="672"/>
      <c r="F1765" s="672"/>
      <c r="G1765" s="672"/>
      <c r="H1765" s="537"/>
    </row>
    <row r="1766" spans="1:8" s="108" customFormat="1">
      <c r="A1766" s="79"/>
      <c r="B1766" s="1252" t="s">
        <v>75</v>
      </c>
      <c r="C1766" s="103"/>
      <c r="D1766" s="1242">
        <f>D1767</f>
        <v>60563</v>
      </c>
      <c r="E1766" s="672"/>
      <c r="F1766" s="672"/>
      <c r="G1766" s="672"/>
      <c r="H1766" s="537"/>
    </row>
    <row r="1767" spans="1:8" s="108" customFormat="1">
      <c r="A1767" s="79"/>
      <c r="B1767" s="1245" t="s">
        <v>1</v>
      </c>
      <c r="C1767" s="105"/>
      <c r="D1767" s="1237">
        <f>D1768+D1773</f>
        <v>60563</v>
      </c>
      <c r="E1767" s="672"/>
      <c r="F1767" s="672"/>
      <c r="G1767" s="672"/>
      <c r="H1767" s="537"/>
    </row>
    <row r="1768" spans="1:8" s="108" customFormat="1">
      <c r="A1768" s="79"/>
      <c r="B1768" s="90" t="s">
        <v>2</v>
      </c>
      <c r="C1768" s="1240"/>
      <c r="D1768" s="1242">
        <f>D1769</f>
        <v>46821</v>
      </c>
      <c r="E1768" s="672"/>
      <c r="F1768" s="672"/>
      <c r="G1768" s="672"/>
      <c r="H1768" s="537"/>
    </row>
    <row r="1769" spans="1:8" s="108" customFormat="1">
      <c r="A1769" s="79"/>
      <c r="B1769" s="90" t="s">
        <v>12</v>
      </c>
      <c r="C1769" s="105"/>
      <c r="D1769" s="104">
        <f>D1770+D1772</f>
        <v>46821</v>
      </c>
      <c r="E1769" s="672"/>
      <c r="F1769" s="672"/>
      <c r="G1769" s="672"/>
      <c r="H1769" s="537"/>
    </row>
    <row r="1770" spans="1:8" s="108" customFormat="1">
      <c r="A1770" s="79"/>
      <c r="B1770" s="90" t="s">
        <v>38</v>
      </c>
      <c r="C1770" s="1240"/>
      <c r="D1770" s="104">
        <v>38457</v>
      </c>
      <c r="E1770" s="672"/>
      <c r="F1770" s="672"/>
      <c r="G1770" s="672"/>
      <c r="H1770" s="537"/>
    </row>
    <row r="1771" spans="1:8" s="108" customFormat="1">
      <c r="A1771" s="79"/>
      <c r="B1771" s="90" t="s">
        <v>36</v>
      </c>
      <c r="C1771" s="1240"/>
      <c r="D1771" s="104">
        <v>30990</v>
      </c>
      <c r="E1771" s="672"/>
      <c r="F1771" s="672"/>
      <c r="G1771" s="672"/>
      <c r="H1771" s="537"/>
    </row>
    <row r="1772" spans="1:8" s="108" customFormat="1">
      <c r="A1772" s="79"/>
      <c r="B1772" s="90" t="s">
        <v>15</v>
      </c>
      <c r="C1772" s="1240"/>
      <c r="D1772" s="104">
        <v>8364</v>
      </c>
      <c r="E1772" s="672"/>
      <c r="F1772" s="672"/>
      <c r="G1772" s="672"/>
      <c r="H1772" s="537"/>
    </row>
    <row r="1773" spans="1:8" s="108" customFormat="1">
      <c r="A1773" s="79"/>
      <c r="B1773" s="90" t="s">
        <v>3</v>
      </c>
      <c r="C1773" s="1240"/>
      <c r="D1773" s="104">
        <f>D1774</f>
        <v>13742</v>
      </c>
      <c r="E1773" s="672"/>
      <c r="F1773" s="672"/>
      <c r="G1773" s="672"/>
      <c r="H1773" s="537"/>
    </row>
    <row r="1774" spans="1:8" s="108" customFormat="1">
      <c r="A1774" s="79"/>
      <c r="B1774" s="169" t="s">
        <v>20</v>
      </c>
      <c r="C1774" s="1255"/>
      <c r="D1774" s="1256">
        <v>13742</v>
      </c>
      <c r="E1774" s="672"/>
      <c r="F1774" s="672"/>
      <c r="G1774" s="672"/>
      <c r="H1774" s="537"/>
    </row>
    <row r="1775" spans="1:8" s="108" customFormat="1">
      <c r="A1775" s="79"/>
      <c r="B1775" s="1245" t="s">
        <v>125</v>
      </c>
      <c r="C1775" s="103"/>
      <c r="D1775" s="104"/>
      <c r="E1775" s="672"/>
      <c r="F1775" s="672"/>
      <c r="G1775" s="672"/>
      <c r="H1775" s="537"/>
    </row>
    <row r="1776" spans="1:8" s="108" customFormat="1">
      <c r="A1776" s="79"/>
      <c r="B1776" s="1245" t="s">
        <v>4</v>
      </c>
      <c r="C1776" s="103"/>
      <c r="D1776" s="1237">
        <f>D1777</f>
        <v>59533</v>
      </c>
      <c r="E1776" s="672"/>
      <c r="F1776" s="672"/>
      <c r="G1776" s="672"/>
      <c r="H1776" s="537"/>
    </row>
    <row r="1777" spans="1:8" s="108" customFormat="1">
      <c r="A1777" s="79"/>
      <c r="B1777" s="1238" t="s">
        <v>75</v>
      </c>
      <c r="C1777" s="1240"/>
      <c r="D1777" s="104">
        <f>D1778</f>
        <v>59533</v>
      </c>
      <c r="E1777" s="672"/>
      <c r="F1777" s="672"/>
      <c r="G1777" s="672"/>
      <c r="H1777" s="537"/>
    </row>
    <row r="1778" spans="1:8" s="108" customFormat="1">
      <c r="A1778" s="79"/>
      <c r="B1778" s="1245" t="s">
        <v>1</v>
      </c>
      <c r="C1778" s="103"/>
      <c r="D1778" s="1237">
        <f>D1779</f>
        <v>59533</v>
      </c>
      <c r="E1778" s="672"/>
      <c r="F1778" s="672"/>
      <c r="G1778" s="672"/>
      <c r="H1778" s="537"/>
    </row>
    <row r="1779" spans="1:8" s="108" customFormat="1">
      <c r="A1779" s="79"/>
      <c r="B1779" s="90" t="s">
        <v>2</v>
      </c>
      <c r="C1779" s="1240"/>
      <c r="D1779" s="104">
        <f>D1780</f>
        <v>59533</v>
      </c>
      <c r="E1779" s="672"/>
      <c r="F1779" s="672"/>
      <c r="G1779" s="672"/>
      <c r="H1779" s="537"/>
    </row>
    <row r="1780" spans="1:8" s="108" customFormat="1">
      <c r="A1780" s="79"/>
      <c r="B1780" s="90" t="s">
        <v>12</v>
      </c>
      <c r="C1780" s="105"/>
      <c r="D1780" s="104">
        <f>D1781+D1783</f>
        <v>59533</v>
      </c>
      <c r="E1780" s="672"/>
      <c r="F1780" s="672"/>
      <c r="G1780" s="672"/>
      <c r="H1780" s="537"/>
    </row>
    <row r="1781" spans="1:8" s="108" customFormat="1">
      <c r="A1781" s="79"/>
      <c r="B1781" s="90" t="s">
        <v>38</v>
      </c>
      <c r="C1781" s="1240"/>
      <c r="D1781" s="104">
        <v>38457</v>
      </c>
      <c r="E1781" s="672"/>
      <c r="F1781" s="672"/>
      <c r="G1781" s="672"/>
      <c r="H1781" s="537"/>
    </row>
    <row r="1782" spans="1:8" s="108" customFormat="1">
      <c r="A1782" s="79"/>
      <c r="B1782" s="90" t="s">
        <v>36</v>
      </c>
      <c r="C1782" s="1240"/>
      <c r="D1782" s="104">
        <v>30990</v>
      </c>
      <c r="E1782" s="672"/>
      <c r="F1782" s="672"/>
      <c r="G1782" s="672"/>
      <c r="H1782" s="537"/>
    </row>
    <row r="1783" spans="1:8" s="108" customFormat="1" ht="13.8" thickBot="1">
      <c r="A1783" s="79"/>
      <c r="B1783" s="90" t="s">
        <v>15</v>
      </c>
      <c r="C1783" s="1240"/>
      <c r="D1783" s="104">
        <v>21076</v>
      </c>
      <c r="E1783" s="672"/>
      <c r="F1783" s="672"/>
      <c r="G1783" s="672"/>
      <c r="H1783" s="537"/>
    </row>
    <row r="1784" spans="1:8" s="108" customFormat="1" ht="63.75" customHeight="1" thickBot="1">
      <c r="A1784" s="79"/>
      <c r="B1784" s="3668" t="s">
        <v>488</v>
      </c>
      <c r="C1784" s="3669"/>
      <c r="D1784" s="3670"/>
      <c r="E1784" s="672"/>
      <c r="F1784" s="672"/>
      <c r="G1784" s="672"/>
      <c r="H1784" s="537"/>
    </row>
    <row r="1785" spans="1:8" s="108" customFormat="1">
      <c r="A1785" s="79"/>
      <c r="B1785" s="1258"/>
      <c r="C1785" s="1258"/>
      <c r="D1785" s="1258"/>
      <c r="E1785" s="672"/>
      <c r="F1785" s="672"/>
      <c r="G1785" s="672"/>
      <c r="H1785" s="537"/>
    </row>
    <row r="1786" spans="1:8" s="108" customFormat="1">
      <c r="A1786" s="79"/>
      <c r="B1786" s="206" t="s">
        <v>115</v>
      </c>
      <c r="C1786" s="1258"/>
      <c r="D1786" s="1258"/>
      <c r="E1786" s="672"/>
      <c r="F1786" s="672"/>
      <c r="G1786" s="672"/>
      <c r="H1786" s="537"/>
    </row>
    <row r="1787" spans="1:8" s="108" customFormat="1" ht="13.8" thickBot="1">
      <c r="A1787" s="79"/>
      <c r="B1787" s="206"/>
      <c r="C1787" s="1258"/>
      <c r="D1787" s="1258"/>
      <c r="E1787" s="672"/>
      <c r="F1787" s="672"/>
      <c r="G1787" s="672"/>
      <c r="H1787" s="537"/>
    </row>
    <row r="1788" spans="1:8" s="108" customFormat="1" ht="13.8">
      <c r="A1788" s="338">
        <f>A1710+1</f>
        <v>63</v>
      </c>
      <c r="B1788" s="436" t="s">
        <v>53</v>
      </c>
      <c r="C1788" s="364"/>
      <c r="D1788" s="365"/>
      <c r="E1788" s="672"/>
      <c r="F1788" s="672"/>
      <c r="G1788" s="672"/>
      <c r="H1788" s="175" t="s">
        <v>34</v>
      </c>
    </row>
    <row r="1789" spans="1:8" s="108" customFormat="1">
      <c r="A1789" s="79"/>
      <c r="B1789" s="280" t="s">
        <v>116</v>
      </c>
      <c r="C1789" s="443"/>
      <c r="D1789" s="412"/>
      <c r="E1789" s="672"/>
      <c r="F1789" s="672"/>
      <c r="G1789" s="672"/>
      <c r="H1789" s="537"/>
    </row>
    <row r="1790" spans="1:8" s="108" customFormat="1" ht="26.4">
      <c r="A1790" s="79"/>
      <c r="B1790" s="345" t="s">
        <v>123</v>
      </c>
      <c r="C1790" s="444"/>
      <c r="D1790" s="445"/>
      <c r="E1790" s="672"/>
      <c r="F1790" s="672"/>
      <c r="G1790" s="672"/>
      <c r="H1790" s="537"/>
    </row>
    <row r="1791" spans="1:8" s="108" customFormat="1">
      <c r="A1791" s="79"/>
      <c r="B1791" s="281" t="s">
        <v>118</v>
      </c>
      <c r="C1791" s="446"/>
      <c r="D1791" s="447"/>
      <c r="E1791" s="672"/>
      <c r="F1791" s="672"/>
      <c r="G1791" s="672"/>
      <c r="H1791" s="537"/>
    </row>
    <row r="1792" spans="1:8" s="108" customFormat="1">
      <c r="A1792" s="79"/>
      <c r="B1792" s="527" t="s">
        <v>4</v>
      </c>
      <c r="C1792" s="348">
        <v>10214688</v>
      </c>
      <c r="D1792" s="349">
        <v>60563</v>
      </c>
      <c r="E1792" s="672"/>
      <c r="F1792" s="672"/>
      <c r="G1792" s="672"/>
      <c r="H1792" s="537"/>
    </row>
    <row r="1793" spans="1:8" s="108" customFormat="1">
      <c r="A1793" s="79"/>
      <c r="B1793" s="1260" t="s">
        <v>75</v>
      </c>
      <c r="C1793" s="350">
        <v>4224640</v>
      </c>
      <c r="D1793" s="351">
        <v>60563</v>
      </c>
      <c r="E1793" s="672"/>
      <c r="F1793" s="672"/>
      <c r="G1793" s="672"/>
      <c r="H1793" s="537"/>
    </row>
    <row r="1794" spans="1:8" s="108" customFormat="1">
      <c r="A1794" s="79"/>
      <c r="B1794" s="1260" t="s">
        <v>6</v>
      </c>
      <c r="C1794" s="350">
        <v>3122453</v>
      </c>
      <c r="D1794" s="351"/>
      <c r="E1794" s="672"/>
      <c r="F1794" s="672"/>
      <c r="G1794" s="672"/>
      <c r="H1794" s="537"/>
    </row>
    <row r="1795" spans="1:8" s="108" customFormat="1">
      <c r="A1795" s="79"/>
      <c r="B1795" s="1260" t="s">
        <v>7</v>
      </c>
      <c r="C1795" s="350">
        <v>5687</v>
      </c>
      <c r="D1795" s="351"/>
      <c r="E1795" s="672"/>
      <c r="F1795" s="672"/>
      <c r="G1795" s="672"/>
      <c r="H1795" s="537"/>
    </row>
    <row r="1796" spans="1:8" s="108" customFormat="1">
      <c r="A1796" s="79"/>
      <c r="B1796" s="527" t="s">
        <v>8</v>
      </c>
      <c r="C1796" s="348">
        <v>5687</v>
      </c>
      <c r="D1796" s="349"/>
      <c r="E1796" s="672"/>
      <c r="F1796" s="672"/>
      <c r="G1796" s="672"/>
      <c r="H1796" s="537"/>
    </row>
    <row r="1797" spans="1:8" s="108" customFormat="1">
      <c r="A1797" s="79"/>
      <c r="B1797" s="1260" t="s">
        <v>9</v>
      </c>
      <c r="C1797" s="350">
        <v>5687</v>
      </c>
      <c r="D1797" s="351"/>
      <c r="E1797" s="672"/>
      <c r="F1797" s="672"/>
      <c r="G1797" s="672"/>
      <c r="H1797" s="537"/>
    </row>
    <row r="1798" spans="1:8" s="108" customFormat="1" ht="26.4">
      <c r="A1798" s="79"/>
      <c r="B1798" s="1260" t="s">
        <v>63</v>
      </c>
      <c r="C1798" s="350">
        <v>5687</v>
      </c>
      <c r="D1798" s="351"/>
      <c r="E1798" s="672"/>
      <c r="F1798" s="672"/>
      <c r="G1798" s="672"/>
      <c r="H1798" s="537"/>
    </row>
    <row r="1799" spans="1:8" s="108" customFormat="1" ht="26.4">
      <c r="A1799" s="79"/>
      <c r="B1799" s="1260" t="s">
        <v>467</v>
      </c>
      <c r="C1799" s="350">
        <v>5687</v>
      </c>
      <c r="D1799" s="351"/>
      <c r="E1799" s="672"/>
      <c r="F1799" s="672"/>
      <c r="G1799" s="672"/>
      <c r="H1799" s="537"/>
    </row>
    <row r="1800" spans="1:8" s="108" customFormat="1">
      <c r="A1800" s="79"/>
      <c r="B1800" s="1260" t="s">
        <v>10</v>
      </c>
      <c r="C1800" s="350">
        <v>5984361</v>
      </c>
      <c r="D1800" s="351">
        <f>D1801</f>
        <v>0</v>
      </c>
      <c r="E1800" s="672"/>
      <c r="F1800" s="672"/>
      <c r="G1800" s="672"/>
      <c r="H1800" s="537"/>
    </row>
    <row r="1801" spans="1:8" s="108" customFormat="1">
      <c r="A1801" s="79"/>
      <c r="B1801" s="1260" t="s">
        <v>11</v>
      </c>
      <c r="C1801" s="350">
        <v>5984361</v>
      </c>
      <c r="D1801" s="351"/>
      <c r="E1801" s="672"/>
      <c r="F1801" s="672"/>
      <c r="G1801" s="672"/>
      <c r="H1801" s="537"/>
    </row>
    <row r="1802" spans="1:8" s="108" customFormat="1">
      <c r="A1802" s="79"/>
      <c r="B1802" s="527" t="s">
        <v>28</v>
      </c>
      <c r="C1802" s="348">
        <v>10214688</v>
      </c>
      <c r="D1802" s="349">
        <v>60563</v>
      </c>
      <c r="E1802" s="672"/>
      <c r="F1802" s="672"/>
      <c r="G1802" s="672"/>
      <c r="H1802" s="537"/>
    </row>
    <row r="1803" spans="1:8" s="108" customFormat="1">
      <c r="A1803" s="79"/>
      <c r="B1803" s="1260" t="s">
        <v>2</v>
      </c>
      <c r="C1803" s="350">
        <v>2891765</v>
      </c>
      <c r="D1803" s="351">
        <v>46821</v>
      </c>
      <c r="E1803" s="672"/>
      <c r="F1803" s="672"/>
      <c r="G1803" s="672"/>
      <c r="H1803" s="537"/>
    </row>
    <row r="1804" spans="1:8" s="108" customFormat="1">
      <c r="A1804" s="79"/>
      <c r="B1804" s="1260" t="s">
        <v>12</v>
      </c>
      <c r="C1804" s="350">
        <v>1577304</v>
      </c>
      <c r="D1804" s="351">
        <v>46821</v>
      </c>
      <c r="E1804" s="672"/>
      <c r="F1804" s="672"/>
      <c r="G1804" s="672"/>
      <c r="H1804" s="537"/>
    </row>
    <row r="1805" spans="1:8" s="108" customFormat="1">
      <c r="A1805" s="79"/>
      <c r="B1805" s="1260" t="s">
        <v>38</v>
      </c>
      <c r="C1805" s="350">
        <v>536895</v>
      </c>
      <c r="D1805" s="351">
        <v>38457</v>
      </c>
      <c r="E1805" s="672"/>
      <c r="F1805" s="672"/>
      <c r="G1805" s="672"/>
      <c r="H1805" s="537"/>
    </row>
    <row r="1806" spans="1:8" s="108" customFormat="1">
      <c r="A1806" s="79"/>
      <c r="B1806" s="1260" t="s">
        <v>36</v>
      </c>
      <c r="C1806" s="350">
        <v>410546</v>
      </c>
      <c r="D1806" s="351">
        <v>30990</v>
      </c>
      <c r="E1806" s="672"/>
      <c r="F1806" s="672"/>
      <c r="G1806" s="672"/>
      <c r="H1806" s="537"/>
    </row>
    <row r="1807" spans="1:8" s="108" customFormat="1">
      <c r="A1807" s="79"/>
      <c r="B1807" s="1260" t="s">
        <v>15</v>
      </c>
      <c r="C1807" s="350">
        <v>1040409</v>
      </c>
      <c r="D1807" s="351">
        <v>8364</v>
      </c>
      <c r="E1807" s="672"/>
      <c r="F1807" s="672"/>
      <c r="G1807" s="672"/>
      <c r="H1807" s="537"/>
    </row>
    <row r="1808" spans="1:8" s="108" customFormat="1">
      <c r="A1808" s="79"/>
      <c r="B1808" s="1260" t="s">
        <v>16</v>
      </c>
      <c r="C1808" s="350">
        <v>187169</v>
      </c>
      <c r="D1808" s="351"/>
      <c r="E1808" s="672"/>
      <c r="F1808" s="672"/>
      <c r="G1808" s="672"/>
      <c r="H1808" s="537"/>
    </row>
    <row r="1809" spans="1:8" s="108" customFormat="1">
      <c r="A1809" s="79"/>
      <c r="B1809" s="1260" t="s">
        <v>17</v>
      </c>
      <c r="C1809" s="350">
        <v>187169</v>
      </c>
      <c r="D1809" s="351"/>
      <c r="E1809" s="672"/>
      <c r="F1809" s="672"/>
      <c r="G1809" s="672"/>
      <c r="H1809" s="537"/>
    </row>
    <row r="1810" spans="1:8" s="108" customFormat="1" ht="26.4">
      <c r="A1810" s="79"/>
      <c r="B1810" s="1260" t="s">
        <v>54</v>
      </c>
      <c r="C1810" s="350">
        <v>353947</v>
      </c>
      <c r="D1810" s="351"/>
      <c r="E1810" s="672"/>
      <c r="F1810" s="672"/>
      <c r="G1810" s="672"/>
      <c r="H1810" s="537"/>
    </row>
    <row r="1811" spans="1:8" s="108" customFormat="1">
      <c r="A1811" s="79"/>
      <c r="B1811" s="1260" t="s">
        <v>39</v>
      </c>
      <c r="C1811" s="350">
        <v>353947</v>
      </c>
      <c r="D1811" s="351"/>
      <c r="E1811" s="672"/>
      <c r="F1811" s="672"/>
      <c r="G1811" s="672"/>
      <c r="H1811" s="537"/>
    </row>
    <row r="1812" spans="1:8" s="108" customFormat="1">
      <c r="A1812" s="79"/>
      <c r="B1812" s="1260" t="s">
        <v>19</v>
      </c>
      <c r="C1812" s="350">
        <v>773345</v>
      </c>
      <c r="D1812" s="351"/>
      <c r="E1812" s="672"/>
      <c r="F1812" s="672"/>
      <c r="G1812" s="672"/>
      <c r="H1812" s="537"/>
    </row>
    <row r="1813" spans="1:8" s="108" customFormat="1">
      <c r="A1813" s="79"/>
      <c r="B1813" s="1260" t="s">
        <v>105</v>
      </c>
      <c r="C1813" s="350">
        <v>773345</v>
      </c>
      <c r="D1813" s="351"/>
      <c r="E1813" s="672"/>
      <c r="F1813" s="672"/>
      <c r="G1813" s="672"/>
      <c r="H1813" s="537"/>
    </row>
    <row r="1814" spans="1:8" s="108" customFormat="1">
      <c r="A1814" s="79"/>
      <c r="B1814" s="1260" t="s">
        <v>3</v>
      </c>
      <c r="C1814" s="350">
        <v>7322923</v>
      </c>
      <c r="D1814" s="351">
        <v>13742</v>
      </c>
      <c r="E1814" s="672"/>
      <c r="F1814" s="672"/>
      <c r="G1814" s="672"/>
      <c r="H1814" s="537"/>
    </row>
    <row r="1815" spans="1:8" s="108" customFormat="1">
      <c r="A1815" s="79"/>
      <c r="B1815" s="1260" t="s">
        <v>20</v>
      </c>
      <c r="C1815" s="350">
        <v>4973815</v>
      </c>
      <c r="D1815" s="351">
        <v>13742</v>
      </c>
      <c r="E1815" s="672"/>
      <c r="F1815" s="672"/>
      <c r="G1815" s="672"/>
      <c r="H1815" s="537"/>
    </row>
    <row r="1816" spans="1:8" s="108" customFormat="1">
      <c r="A1816" s="79"/>
      <c r="B1816" s="1260" t="s">
        <v>61</v>
      </c>
      <c r="C1816" s="350">
        <v>2349108</v>
      </c>
      <c r="D1816" s="351"/>
      <c r="E1816" s="672"/>
      <c r="F1816" s="672"/>
      <c r="G1816" s="672"/>
      <c r="H1816" s="537"/>
    </row>
    <row r="1817" spans="1:8" s="108" customFormat="1">
      <c r="A1817" s="79"/>
      <c r="B1817" s="1260" t="s">
        <v>348</v>
      </c>
      <c r="C1817" s="350">
        <v>2349108</v>
      </c>
      <c r="D1817" s="351"/>
      <c r="E1817" s="672"/>
      <c r="F1817" s="672"/>
      <c r="G1817" s="672"/>
      <c r="H1817" s="537"/>
    </row>
    <row r="1818" spans="1:8" s="108" customFormat="1">
      <c r="A1818" s="79"/>
      <c r="B1818" s="281" t="s">
        <v>125</v>
      </c>
      <c r="C1818" s="446"/>
      <c r="D1818" s="447"/>
      <c r="E1818" s="672"/>
      <c r="F1818" s="672"/>
      <c r="G1818" s="672"/>
      <c r="H1818" s="537"/>
    </row>
    <row r="1819" spans="1:8" s="108" customFormat="1">
      <c r="A1819" s="79"/>
      <c r="B1819" s="527" t="s">
        <v>4</v>
      </c>
      <c r="C1819" s="348">
        <v>5186538</v>
      </c>
      <c r="D1819" s="349">
        <v>59533</v>
      </c>
      <c r="E1819" s="672"/>
      <c r="F1819" s="672"/>
      <c r="G1819" s="672"/>
      <c r="H1819" s="537"/>
    </row>
    <row r="1820" spans="1:8" s="108" customFormat="1">
      <c r="A1820" s="79"/>
      <c r="B1820" s="1260" t="s">
        <v>75</v>
      </c>
      <c r="C1820" s="350">
        <v>2933504</v>
      </c>
      <c r="D1820" s="351">
        <v>59533</v>
      </c>
      <c r="E1820" s="672"/>
      <c r="F1820" s="672"/>
      <c r="G1820" s="672"/>
      <c r="H1820" s="537"/>
    </row>
    <row r="1821" spans="1:8" s="108" customFormat="1">
      <c r="A1821" s="79"/>
      <c r="B1821" s="1260" t="s">
        <v>6</v>
      </c>
      <c r="C1821" s="350">
        <v>2822450</v>
      </c>
      <c r="D1821" s="351"/>
      <c r="E1821" s="672"/>
      <c r="F1821" s="672"/>
      <c r="G1821" s="672"/>
      <c r="H1821" s="537"/>
    </row>
    <row r="1822" spans="1:8" s="108" customFormat="1">
      <c r="A1822" s="79"/>
      <c r="B1822" s="1260" t="s">
        <v>10</v>
      </c>
      <c r="C1822" s="350">
        <v>2253034</v>
      </c>
      <c r="D1822" s="351">
        <f>D1823</f>
        <v>0</v>
      </c>
      <c r="E1822" s="672"/>
      <c r="F1822" s="672"/>
      <c r="G1822" s="672"/>
      <c r="H1822" s="537"/>
    </row>
    <row r="1823" spans="1:8" s="108" customFormat="1">
      <c r="A1823" s="79"/>
      <c r="B1823" s="1260" t="s">
        <v>11</v>
      </c>
      <c r="C1823" s="350">
        <v>2253034</v>
      </c>
      <c r="D1823" s="351"/>
      <c r="E1823" s="672"/>
      <c r="F1823" s="672"/>
      <c r="G1823" s="672"/>
      <c r="H1823" s="537"/>
    </row>
    <row r="1824" spans="1:8" s="108" customFormat="1">
      <c r="A1824" s="79"/>
      <c r="B1824" s="527" t="s">
        <v>28</v>
      </c>
      <c r="C1824" s="348">
        <v>5186538</v>
      </c>
      <c r="D1824" s="349">
        <v>59533</v>
      </c>
      <c r="E1824" s="672"/>
      <c r="F1824" s="672"/>
      <c r="G1824" s="672"/>
      <c r="H1824" s="537"/>
    </row>
    <row r="1825" spans="1:8" s="108" customFormat="1">
      <c r="A1825" s="79"/>
      <c r="B1825" s="1260" t="s">
        <v>2</v>
      </c>
      <c r="C1825" s="350">
        <v>3059738</v>
      </c>
      <c r="D1825" s="351">
        <v>59533</v>
      </c>
      <c r="E1825" s="672"/>
      <c r="F1825" s="672"/>
      <c r="G1825" s="672"/>
      <c r="H1825" s="537"/>
    </row>
    <row r="1826" spans="1:8" s="108" customFormat="1">
      <c r="A1826" s="79"/>
      <c r="B1826" s="1260" t="s">
        <v>12</v>
      </c>
      <c r="C1826" s="350">
        <v>1092521</v>
      </c>
      <c r="D1826" s="351">
        <v>59533</v>
      </c>
      <c r="E1826" s="672"/>
      <c r="F1826" s="672"/>
      <c r="G1826" s="672"/>
      <c r="H1826" s="537"/>
    </row>
    <row r="1827" spans="1:8" s="108" customFormat="1">
      <c r="A1827" s="79"/>
      <c r="B1827" s="1260" t="s">
        <v>38</v>
      </c>
      <c r="C1827" s="350">
        <v>453530</v>
      </c>
      <c r="D1827" s="351">
        <v>38457</v>
      </c>
      <c r="E1827" s="672"/>
      <c r="F1827" s="672"/>
      <c r="G1827" s="672"/>
      <c r="H1827" s="537"/>
    </row>
    <row r="1828" spans="1:8" s="108" customFormat="1">
      <c r="A1828" s="79"/>
      <c r="B1828" s="1260" t="s">
        <v>36</v>
      </c>
      <c r="C1828" s="350">
        <v>354971</v>
      </c>
      <c r="D1828" s="351">
        <v>30990</v>
      </c>
      <c r="E1828" s="672"/>
      <c r="F1828" s="672"/>
      <c r="G1828" s="672"/>
      <c r="H1828" s="537"/>
    </row>
    <row r="1829" spans="1:8" s="108" customFormat="1">
      <c r="A1829" s="79"/>
      <c r="B1829" s="1260" t="s">
        <v>15</v>
      </c>
      <c r="C1829" s="350">
        <v>638991</v>
      </c>
      <c r="D1829" s="351">
        <v>21076</v>
      </c>
      <c r="E1829" s="672"/>
      <c r="F1829" s="672"/>
      <c r="G1829" s="672"/>
      <c r="H1829" s="537"/>
    </row>
    <row r="1830" spans="1:8" s="108" customFormat="1">
      <c r="A1830" s="79"/>
      <c r="B1830" s="1260" t="s">
        <v>16</v>
      </c>
      <c r="C1830" s="350">
        <v>194240</v>
      </c>
      <c r="D1830" s="351"/>
      <c r="E1830" s="672"/>
      <c r="F1830" s="672"/>
      <c r="G1830" s="672"/>
      <c r="H1830" s="537"/>
    </row>
    <row r="1831" spans="1:8" s="108" customFormat="1">
      <c r="A1831" s="79"/>
      <c r="B1831" s="1260" t="s">
        <v>17</v>
      </c>
      <c r="C1831" s="350">
        <v>194240</v>
      </c>
      <c r="D1831" s="351"/>
      <c r="E1831" s="672"/>
      <c r="F1831" s="672"/>
      <c r="G1831" s="672"/>
      <c r="H1831" s="537"/>
    </row>
    <row r="1832" spans="1:8" s="108" customFormat="1" ht="26.4">
      <c r="A1832" s="79"/>
      <c r="B1832" s="1260" t="s">
        <v>54</v>
      </c>
      <c r="C1832" s="350">
        <v>3990</v>
      </c>
      <c r="D1832" s="351"/>
      <c r="E1832" s="672"/>
      <c r="F1832" s="672"/>
      <c r="G1832" s="672"/>
      <c r="H1832" s="537"/>
    </row>
    <row r="1833" spans="1:8" s="108" customFormat="1">
      <c r="A1833" s="79"/>
      <c r="B1833" s="1260" t="s">
        <v>39</v>
      </c>
      <c r="C1833" s="350">
        <v>3990</v>
      </c>
      <c r="D1833" s="351"/>
      <c r="E1833" s="672"/>
      <c r="F1833" s="672"/>
      <c r="G1833" s="672"/>
      <c r="H1833" s="537"/>
    </row>
    <row r="1834" spans="1:8" s="108" customFormat="1">
      <c r="A1834" s="79"/>
      <c r="B1834" s="1260" t="s">
        <v>19</v>
      </c>
      <c r="C1834" s="350">
        <v>1768987</v>
      </c>
      <c r="D1834" s="351"/>
      <c r="E1834" s="672"/>
      <c r="F1834" s="672"/>
      <c r="G1834" s="672"/>
      <c r="H1834" s="537"/>
    </row>
    <row r="1835" spans="1:8" s="108" customFormat="1">
      <c r="A1835" s="79"/>
      <c r="B1835" s="1260" t="s">
        <v>105</v>
      </c>
      <c r="C1835" s="350">
        <v>1768987</v>
      </c>
      <c r="D1835" s="351"/>
      <c r="E1835" s="672"/>
      <c r="F1835" s="672"/>
      <c r="G1835" s="672"/>
      <c r="H1835" s="537"/>
    </row>
    <row r="1836" spans="1:8" s="108" customFormat="1">
      <c r="A1836" s="79"/>
      <c r="B1836" s="1260" t="s">
        <v>3</v>
      </c>
      <c r="C1836" s="350">
        <v>2126800</v>
      </c>
      <c r="D1836" s="351"/>
      <c r="E1836" s="672"/>
      <c r="F1836" s="672"/>
      <c r="G1836" s="672"/>
      <c r="H1836" s="537"/>
    </row>
    <row r="1837" spans="1:8" s="108" customFormat="1">
      <c r="A1837" s="79"/>
      <c r="B1837" s="1260" t="s">
        <v>20</v>
      </c>
      <c r="C1837" s="350">
        <v>1073337</v>
      </c>
      <c r="D1837" s="351"/>
      <c r="E1837" s="672"/>
      <c r="F1837" s="672"/>
      <c r="G1837" s="672"/>
      <c r="H1837" s="537"/>
    </row>
    <row r="1838" spans="1:8" s="108" customFormat="1">
      <c r="A1838" s="79"/>
      <c r="B1838" s="1260" t="s">
        <v>61</v>
      </c>
      <c r="C1838" s="350">
        <v>1053463</v>
      </c>
      <c r="D1838" s="351"/>
      <c r="E1838" s="672"/>
      <c r="F1838" s="672"/>
      <c r="G1838" s="672"/>
      <c r="H1838" s="537"/>
    </row>
    <row r="1839" spans="1:8" s="108" customFormat="1" ht="13.8" thickBot="1">
      <c r="A1839" s="79"/>
      <c r="B1839" s="1260" t="s">
        <v>348</v>
      </c>
      <c r="C1839" s="350">
        <v>1053463</v>
      </c>
      <c r="D1839" s="351"/>
      <c r="E1839" s="672"/>
      <c r="F1839" s="672"/>
      <c r="G1839" s="672"/>
      <c r="H1839" s="537"/>
    </row>
    <row r="1840" spans="1:8" s="108" customFormat="1" ht="44.25" customHeight="1" thickBot="1">
      <c r="A1840" s="79"/>
      <c r="B1840" s="3668" t="s">
        <v>489</v>
      </c>
      <c r="C1840" s="3669"/>
      <c r="D1840" s="3670"/>
      <c r="E1840" s="672"/>
      <c r="F1840" s="672"/>
      <c r="G1840" s="672"/>
      <c r="H1840" s="537"/>
    </row>
    <row r="1841" spans="1:8" s="108" customFormat="1">
      <c r="A1841" s="79"/>
      <c r="B1841" s="1258"/>
      <c r="C1841" s="1258"/>
      <c r="D1841" s="1258"/>
      <c r="E1841" s="672"/>
      <c r="F1841" s="672"/>
      <c r="G1841" s="672"/>
      <c r="H1841" s="537"/>
    </row>
    <row r="1842" spans="1:8" s="108" customFormat="1">
      <c r="A1842" s="79"/>
      <c r="B1842" s="206" t="s">
        <v>113</v>
      </c>
      <c r="C1842" s="1258"/>
      <c r="D1842" s="1258"/>
      <c r="E1842" s="672"/>
      <c r="F1842" s="672"/>
      <c r="G1842" s="672"/>
      <c r="H1842" s="537"/>
    </row>
    <row r="1843" spans="1:8" s="108" customFormat="1" ht="13.8" thickBot="1">
      <c r="A1843" s="79"/>
      <c r="B1843" s="206"/>
      <c r="C1843" s="1258"/>
      <c r="D1843" s="1258"/>
      <c r="E1843" s="672"/>
      <c r="F1843" s="672"/>
      <c r="G1843" s="672"/>
      <c r="H1843" s="537"/>
    </row>
    <row r="1844" spans="1:8" s="108" customFormat="1" ht="13.8">
      <c r="A1844" s="2898">
        <f>A1744+1</f>
        <v>64</v>
      </c>
      <c r="B1844" s="1228" t="s">
        <v>53</v>
      </c>
      <c r="C1844" s="110"/>
      <c r="D1844" s="111"/>
      <c r="E1844" s="672"/>
      <c r="F1844" s="672"/>
      <c r="G1844" s="672"/>
      <c r="H1844" s="175" t="s">
        <v>34</v>
      </c>
    </row>
    <row r="1845" spans="1:8" s="108" customFormat="1" ht="26.4">
      <c r="A1845" s="79"/>
      <c r="B1845" s="1232" t="s">
        <v>490</v>
      </c>
      <c r="C1845" s="1233"/>
      <c r="D1845" s="1234"/>
      <c r="E1845" s="672"/>
      <c r="F1845" s="672"/>
      <c r="G1845" s="672"/>
      <c r="H1845" s="537"/>
    </row>
    <row r="1846" spans="1:8" s="108" customFormat="1">
      <c r="A1846" s="79"/>
      <c r="B1846" s="1248" t="s">
        <v>59</v>
      </c>
      <c r="C1846" s="1249"/>
      <c r="D1846" s="1250"/>
      <c r="E1846" s="672"/>
      <c r="F1846" s="672"/>
      <c r="G1846" s="672"/>
      <c r="H1846" s="537"/>
    </row>
    <row r="1847" spans="1:8" s="108" customFormat="1">
      <c r="A1847" s="79"/>
      <c r="B1847" s="1408" t="s">
        <v>470</v>
      </c>
      <c r="C1847" s="105"/>
      <c r="D1847" s="104"/>
      <c r="E1847" s="672"/>
      <c r="F1847" s="672"/>
      <c r="G1847" s="672"/>
      <c r="H1847" s="537"/>
    </row>
    <row r="1848" spans="1:8" s="108" customFormat="1" ht="39.6">
      <c r="A1848" s="79"/>
      <c r="B1848" s="1251" t="s">
        <v>471</v>
      </c>
      <c r="C1848" s="103"/>
      <c r="D1848" s="1237"/>
      <c r="E1848" s="672"/>
      <c r="F1848" s="672"/>
      <c r="G1848" s="672"/>
      <c r="H1848" s="537"/>
    </row>
    <row r="1849" spans="1:8" s="108" customFormat="1">
      <c r="A1849" s="79"/>
      <c r="B1849" s="1245" t="s">
        <v>126</v>
      </c>
      <c r="C1849" s="103"/>
      <c r="D1849" s="104"/>
      <c r="E1849" s="672"/>
      <c r="F1849" s="672"/>
      <c r="G1849" s="672"/>
      <c r="H1849" s="537"/>
    </row>
    <row r="1850" spans="1:8" s="108" customFormat="1">
      <c r="A1850" s="79"/>
      <c r="B1850" s="84" t="s">
        <v>4</v>
      </c>
      <c r="C1850" s="103"/>
      <c r="D1850" s="1237">
        <v>30024</v>
      </c>
      <c r="E1850" s="672"/>
      <c r="F1850" s="672"/>
      <c r="G1850" s="672"/>
      <c r="H1850" s="537"/>
    </row>
    <row r="1851" spans="1:8" s="108" customFormat="1">
      <c r="A1851" s="79"/>
      <c r="B1851" s="90" t="s">
        <v>75</v>
      </c>
      <c r="C1851" s="1240"/>
      <c r="D1851" s="104">
        <v>30024</v>
      </c>
      <c r="E1851" s="672"/>
      <c r="F1851" s="672"/>
      <c r="G1851" s="672"/>
      <c r="H1851" s="537"/>
    </row>
    <row r="1852" spans="1:8" s="108" customFormat="1">
      <c r="A1852" s="79"/>
      <c r="B1852" s="90" t="s">
        <v>6</v>
      </c>
      <c r="C1852" s="103"/>
      <c r="D1852" s="104">
        <v>30024</v>
      </c>
      <c r="E1852" s="672"/>
      <c r="F1852" s="672"/>
      <c r="G1852" s="672"/>
      <c r="H1852" s="537"/>
    </row>
    <row r="1853" spans="1:8" s="108" customFormat="1">
      <c r="A1853" s="79"/>
      <c r="B1853" s="84" t="s">
        <v>28</v>
      </c>
      <c r="C1853" s="1240"/>
      <c r="D1853" s="1237">
        <v>30024</v>
      </c>
      <c r="E1853" s="672"/>
      <c r="F1853" s="672"/>
      <c r="G1853" s="672"/>
      <c r="H1853" s="537"/>
    </row>
    <row r="1854" spans="1:8" s="108" customFormat="1">
      <c r="A1854" s="79"/>
      <c r="B1854" s="90" t="s">
        <v>2</v>
      </c>
      <c r="C1854" s="105"/>
      <c r="D1854" s="104">
        <v>30024</v>
      </c>
      <c r="E1854" s="672"/>
      <c r="F1854" s="672"/>
      <c r="G1854" s="672"/>
      <c r="H1854" s="537"/>
    </row>
    <row r="1855" spans="1:8" s="108" customFormat="1">
      <c r="A1855" s="79"/>
      <c r="B1855" s="90" t="s">
        <v>19</v>
      </c>
      <c r="C1855" s="1240"/>
      <c r="D1855" s="104">
        <v>30024</v>
      </c>
      <c r="E1855" s="672"/>
      <c r="F1855" s="672"/>
      <c r="G1855" s="672"/>
      <c r="H1855" s="537"/>
    </row>
    <row r="1856" spans="1:8" s="108" customFormat="1" ht="13.8" thickBot="1">
      <c r="A1856" s="79"/>
      <c r="B1856" s="90" t="s">
        <v>105</v>
      </c>
      <c r="C1856" s="1240"/>
      <c r="D1856" s="104">
        <v>30024</v>
      </c>
      <c r="E1856" s="672"/>
      <c r="F1856" s="672"/>
      <c r="G1856" s="672"/>
      <c r="H1856" s="537"/>
    </row>
    <row r="1857" spans="1:8" s="108" customFormat="1" ht="79.5" customHeight="1" thickBot="1">
      <c r="A1857" s="79"/>
      <c r="B1857" s="3668" t="s">
        <v>491</v>
      </c>
      <c r="C1857" s="3669"/>
      <c r="D1857" s="3670"/>
      <c r="E1857" s="672"/>
      <c r="F1857" s="672"/>
      <c r="G1857" s="672"/>
      <c r="H1857" s="537"/>
    </row>
    <row r="1858" spans="1:8" s="108" customFormat="1">
      <c r="A1858" s="79"/>
      <c r="B1858" s="1258"/>
      <c r="C1858" s="1258"/>
      <c r="D1858" s="1258"/>
      <c r="E1858" s="672"/>
      <c r="F1858" s="672"/>
      <c r="G1858" s="672"/>
      <c r="H1858" s="537"/>
    </row>
    <row r="1859" spans="1:8" s="108" customFormat="1">
      <c r="A1859" s="79"/>
      <c r="B1859" s="206" t="s">
        <v>115</v>
      </c>
      <c r="C1859" s="1258"/>
      <c r="D1859" s="1258"/>
      <c r="E1859" s="672"/>
      <c r="F1859" s="672"/>
      <c r="G1859" s="672"/>
      <c r="H1859" s="537"/>
    </row>
    <row r="1860" spans="1:8" s="108" customFormat="1" ht="13.8" thickBot="1">
      <c r="A1860" s="79"/>
      <c r="B1860" s="206"/>
      <c r="C1860" s="1258"/>
      <c r="D1860" s="1258"/>
      <c r="E1860" s="672"/>
      <c r="F1860" s="672"/>
      <c r="G1860" s="672"/>
      <c r="H1860" s="537"/>
    </row>
    <row r="1861" spans="1:8" s="108" customFormat="1" ht="13.8">
      <c r="A1861" s="338">
        <f>A1788+1</f>
        <v>64</v>
      </c>
      <c r="B1861" s="436" t="s">
        <v>53</v>
      </c>
      <c r="C1861" s="364"/>
      <c r="D1861" s="365"/>
      <c r="E1861" s="672"/>
      <c r="F1861" s="672"/>
      <c r="G1861" s="672"/>
      <c r="H1861" s="175" t="s">
        <v>34</v>
      </c>
    </row>
    <row r="1862" spans="1:8" s="108" customFormat="1">
      <c r="A1862" s="79"/>
      <c r="B1862" s="280" t="s">
        <v>116</v>
      </c>
      <c r="C1862" s="443"/>
      <c r="D1862" s="412"/>
      <c r="E1862" s="672"/>
      <c r="F1862" s="672"/>
      <c r="G1862" s="672"/>
      <c r="H1862" s="537"/>
    </row>
    <row r="1863" spans="1:8" s="108" customFormat="1" ht="26.4">
      <c r="A1863" s="79"/>
      <c r="B1863" s="345" t="s">
        <v>123</v>
      </c>
      <c r="C1863" s="444"/>
      <c r="D1863" s="445"/>
      <c r="E1863" s="672"/>
      <c r="F1863" s="672"/>
      <c r="G1863" s="672"/>
      <c r="H1863" s="537"/>
    </row>
    <row r="1864" spans="1:8" s="108" customFormat="1">
      <c r="A1864" s="79"/>
      <c r="B1864" s="281" t="s">
        <v>126</v>
      </c>
      <c r="C1864" s="446"/>
      <c r="D1864" s="447"/>
      <c r="E1864" s="672"/>
      <c r="F1864" s="672"/>
      <c r="G1864" s="672"/>
      <c r="H1864" s="537"/>
    </row>
    <row r="1865" spans="1:8" s="108" customFormat="1">
      <c r="A1865" s="79"/>
      <c r="B1865" s="527" t="s">
        <v>4</v>
      </c>
      <c r="C1865" s="348">
        <v>5216901</v>
      </c>
      <c r="D1865" s="349">
        <v>30024</v>
      </c>
      <c r="E1865" s="672"/>
      <c r="F1865" s="672"/>
      <c r="G1865" s="672"/>
      <c r="H1865" s="537"/>
    </row>
    <row r="1866" spans="1:8" s="108" customFormat="1">
      <c r="A1866" s="79"/>
      <c r="B1866" s="1260" t="s">
        <v>75</v>
      </c>
      <c r="C1866" s="350">
        <v>3456533</v>
      </c>
      <c r="D1866" s="351">
        <v>30024</v>
      </c>
      <c r="E1866" s="672"/>
      <c r="F1866" s="672"/>
      <c r="G1866" s="672"/>
      <c r="H1866" s="537"/>
    </row>
    <row r="1867" spans="1:8" s="108" customFormat="1">
      <c r="A1867" s="79"/>
      <c r="B1867" s="1260" t="s">
        <v>6</v>
      </c>
      <c r="C1867" s="350">
        <v>3387865</v>
      </c>
      <c r="D1867" s="351">
        <v>30024</v>
      </c>
      <c r="E1867" s="672"/>
      <c r="F1867" s="672"/>
      <c r="G1867" s="672"/>
      <c r="H1867" s="537"/>
    </row>
    <row r="1868" spans="1:8" s="108" customFormat="1">
      <c r="A1868" s="79"/>
      <c r="B1868" s="1260" t="s">
        <v>10</v>
      </c>
      <c r="C1868" s="350">
        <v>1760368</v>
      </c>
      <c r="D1868" s="351"/>
      <c r="E1868" s="672"/>
      <c r="F1868" s="672"/>
      <c r="G1868" s="672"/>
      <c r="H1868" s="537"/>
    </row>
    <row r="1869" spans="1:8" s="108" customFormat="1">
      <c r="A1869" s="79"/>
      <c r="B1869" s="1260" t="s">
        <v>11</v>
      </c>
      <c r="C1869" s="350">
        <v>1760368</v>
      </c>
      <c r="D1869" s="351"/>
      <c r="E1869" s="672"/>
      <c r="F1869" s="672"/>
      <c r="G1869" s="672"/>
      <c r="H1869" s="537"/>
    </row>
    <row r="1870" spans="1:8" s="108" customFormat="1">
      <c r="A1870" s="79"/>
      <c r="B1870" s="527" t="s">
        <v>28</v>
      </c>
      <c r="C1870" s="348">
        <v>5216901</v>
      </c>
      <c r="D1870" s="349">
        <v>30024</v>
      </c>
      <c r="E1870" s="672"/>
      <c r="F1870" s="672"/>
      <c r="G1870" s="672"/>
      <c r="H1870" s="537"/>
    </row>
    <row r="1871" spans="1:8" s="108" customFormat="1">
      <c r="A1871" s="79"/>
      <c r="B1871" s="1260" t="s">
        <v>2</v>
      </c>
      <c r="C1871" s="350">
        <v>2824267</v>
      </c>
      <c r="D1871" s="351">
        <v>30024</v>
      </c>
      <c r="E1871" s="672"/>
      <c r="F1871" s="672"/>
      <c r="G1871" s="672"/>
      <c r="H1871" s="537"/>
    </row>
    <row r="1872" spans="1:8" s="108" customFormat="1">
      <c r="A1872" s="79"/>
      <c r="B1872" s="1260" t="s">
        <v>12</v>
      </c>
      <c r="C1872" s="350">
        <v>617664</v>
      </c>
      <c r="D1872" s="351"/>
      <c r="E1872" s="672"/>
      <c r="F1872" s="672"/>
      <c r="G1872" s="672"/>
      <c r="H1872" s="537"/>
    </row>
    <row r="1873" spans="1:8" s="108" customFormat="1">
      <c r="A1873" s="79"/>
      <c r="B1873" s="1260" t="s">
        <v>38</v>
      </c>
      <c r="C1873" s="350">
        <v>205836</v>
      </c>
      <c r="D1873" s="351"/>
      <c r="E1873" s="672"/>
      <c r="F1873" s="672"/>
      <c r="G1873" s="672"/>
      <c r="H1873" s="537"/>
    </row>
    <row r="1874" spans="1:8" s="108" customFormat="1">
      <c r="A1874" s="79"/>
      <c r="B1874" s="1260" t="s">
        <v>36</v>
      </c>
      <c r="C1874" s="350">
        <v>164716</v>
      </c>
      <c r="D1874" s="351"/>
      <c r="E1874" s="672"/>
      <c r="F1874" s="672"/>
      <c r="G1874" s="672"/>
      <c r="H1874" s="537"/>
    </row>
    <row r="1875" spans="1:8" s="108" customFormat="1">
      <c r="A1875" s="79"/>
      <c r="B1875" s="1260" t="s">
        <v>15</v>
      </c>
      <c r="C1875" s="350">
        <v>411828</v>
      </c>
      <c r="D1875" s="351"/>
      <c r="E1875" s="672"/>
      <c r="F1875" s="672"/>
      <c r="G1875" s="672"/>
      <c r="H1875" s="537"/>
    </row>
    <row r="1876" spans="1:8" s="108" customFormat="1">
      <c r="A1876" s="79"/>
      <c r="B1876" s="1260" t="s">
        <v>16</v>
      </c>
      <c r="C1876" s="350">
        <v>106125</v>
      </c>
      <c r="D1876" s="351"/>
      <c r="E1876" s="672"/>
      <c r="F1876" s="672"/>
      <c r="G1876" s="672"/>
      <c r="H1876" s="537"/>
    </row>
    <row r="1877" spans="1:8" s="108" customFormat="1">
      <c r="A1877" s="79"/>
      <c r="B1877" s="1260" t="s">
        <v>17</v>
      </c>
      <c r="C1877" s="350">
        <v>106125</v>
      </c>
      <c r="D1877" s="351"/>
      <c r="E1877" s="672"/>
      <c r="F1877" s="672"/>
      <c r="G1877" s="672"/>
      <c r="H1877" s="537"/>
    </row>
    <row r="1878" spans="1:8" s="108" customFormat="1" ht="26.4">
      <c r="A1878" s="79"/>
      <c r="B1878" s="1260" t="s">
        <v>54</v>
      </c>
      <c r="C1878" s="350"/>
      <c r="D1878" s="351"/>
      <c r="E1878" s="672"/>
      <c r="F1878" s="672"/>
      <c r="G1878" s="672"/>
      <c r="H1878" s="537"/>
    </row>
    <row r="1879" spans="1:8" s="108" customFormat="1">
      <c r="A1879" s="79"/>
      <c r="B1879" s="1260" t="s">
        <v>39</v>
      </c>
      <c r="C1879" s="350"/>
      <c r="D1879" s="351"/>
      <c r="E1879" s="672"/>
      <c r="F1879" s="672"/>
      <c r="G1879" s="672"/>
      <c r="H1879" s="537"/>
    </row>
    <row r="1880" spans="1:8" s="108" customFormat="1">
      <c r="A1880" s="79"/>
      <c r="B1880" s="1260" t="s">
        <v>19</v>
      </c>
      <c r="C1880" s="350">
        <v>2100478</v>
      </c>
      <c r="D1880" s="351">
        <v>30024</v>
      </c>
      <c r="E1880" s="672"/>
      <c r="F1880" s="672"/>
      <c r="G1880" s="672"/>
      <c r="H1880" s="537"/>
    </row>
    <row r="1881" spans="1:8" s="108" customFormat="1">
      <c r="A1881" s="79"/>
      <c r="B1881" s="1260" t="s">
        <v>105</v>
      </c>
      <c r="C1881" s="350">
        <v>2100478</v>
      </c>
      <c r="D1881" s="351">
        <v>30024</v>
      </c>
      <c r="E1881" s="672"/>
      <c r="F1881" s="672"/>
      <c r="G1881" s="672"/>
      <c r="H1881" s="537"/>
    </row>
    <row r="1882" spans="1:8" s="108" customFormat="1">
      <c r="A1882" s="79"/>
      <c r="B1882" s="1260" t="s">
        <v>3</v>
      </c>
      <c r="C1882" s="350">
        <v>2392634</v>
      </c>
      <c r="D1882" s="351"/>
      <c r="E1882" s="672"/>
      <c r="F1882" s="672"/>
      <c r="G1882" s="672"/>
      <c r="H1882" s="537"/>
    </row>
    <row r="1883" spans="1:8" s="108" customFormat="1">
      <c r="A1883" s="79"/>
      <c r="B1883" s="1260" t="s">
        <v>20</v>
      </c>
      <c r="C1883" s="350">
        <v>1105247</v>
      </c>
      <c r="D1883" s="351"/>
      <c r="E1883" s="672"/>
      <c r="F1883" s="672"/>
      <c r="G1883" s="672"/>
      <c r="H1883" s="537"/>
    </row>
    <row r="1884" spans="1:8" s="108" customFormat="1">
      <c r="A1884" s="79"/>
      <c r="B1884" s="1260" t="s">
        <v>61</v>
      </c>
      <c r="C1884" s="350">
        <v>1287387</v>
      </c>
      <c r="D1884" s="351"/>
      <c r="E1884" s="672"/>
      <c r="F1884" s="672"/>
      <c r="G1884" s="672"/>
      <c r="H1884" s="537"/>
    </row>
    <row r="1885" spans="1:8" s="108" customFormat="1" ht="13.8" thickBot="1">
      <c r="A1885" s="79"/>
      <c r="B1885" s="1260" t="s">
        <v>348</v>
      </c>
      <c r="C1885" s="350">
        <v>1287387</v>
      </c>
      <c r="D1885" s="351"/>
      <c r="E1885" s="672"/>
      <c r="F1885" s="672"/>
      <c r="G1885" s="672"/>
      <c r="H1885" s="537"/>
    </row>
    <row r="1886" spans="1:8" s="108" customFormat="1" ht="78.75" customHeight="1" thickBot="1">
      <c r="A1886" s="79"/>
      <c r="B1886" s="3668" t="s">
        <v>491</v>
      </c>
      <c r="C1886" s="3669"/>
      <c r="D1886" s="3670"/>
      <c r="E1886" s="672"/>
      <c r="F1886" s="672"/>
      <c r="G1886" s="672"/>
      <c r="H1886" s="537"/>
    </row>
    <row r="1887" spans="1:8" s="108" customFormat="1">
      <c r="B1887" s="672"/>
      <c r="C1887" s="672"/>
      <c r="D1887" s="672"/>
      <c r="E1887" s="672"/>
      <c r="F1887" s="672"/>
      <c r="G1887" s="672"/>
      <c r="H1887" s="537"/>
    </row>
    <row r="1888" spans="1:8" s="81" customFormat="1">
      <c r="A1888" s="175"/>
      <c r="B1888" s="206" t="s">
        <v>113</v>
      </c>
      <c r="C1888"/>
      <c r="D1888"/>
      <c r="E1888"/>
      <c r="F1888"/>
      <c r="G1888"/>
      <c r="H1888" s="537"/>
    </row>
    <row r="1889" spans="1:8" s="81" customFormat="1" ht="13.8" thickBot="1">
      <c r="A1889" s="175"/>
      <c r="B1889" s="206"/>
      <c r="C1889"/>
      <c r="D1889"/>
      <c r="E1889"/>
      <c r="F1889"/>
      <c r="G1889"/>
      <c r="H1889" s="537"/>
    </row>
    <row r="1890" spans="1:8" s="81" customFormat="1" ht="13.8">
      <c r="A1890" s="2899">
        <f>A1844+1</f>
        <v>65</v>
      </c>
      <c r="B1890" s="436" t="s">
        <v>106</v>
      </c>
      <c r="C1890" s="364"/>
      <c r="D1890" s="365"/>
      <c r="E1890" s="937"/>
      <c r="F1890" s="938"/>
      <c r="G1890" s="939"/>
      <c r="H1890" s="175" t="s">
        <v>34</v>
      </c>
    </row>
    <row r="1891" spans="1:8" s="81" customFormat="1">
      <c r="A1891" s="176"/>
      <c r="B1891" s="280" t="s">
        <v>22</v>
      </c>
      <c r="C1891" s="343"/>
      <c r="D1891" s="344"/>
      <c r="E1891" s="1416"/>
      <c r="F1891" s="1417"/>
      <c r="G1891" s="939"/>
      <c r="H1891" s="175"/>
    </row>
    <row r="1892" spans="1:8" s="81" customFormat="1" ht="26.4">
      <c r="A1892" s="176"/>
      <c r="B1892" s="1418" t="s">
        <v>474</v>
      </c>
      <c r="C1892" s="505"/>
      <c r="D1892" s="827"/>
      <c r="E1892" s="1419"/>
      <c r="F1892" s="1420"/>
      <c r="G1892" s="1421"/>
      <c r="H1892" s="175"/>
    </row>
    <row r="1893" spans="1:8" s="81" customFormat="1">
      <c r="A1893" s="176"/>
      <c r="B1893" s="561" t="s">
        <v>4</v>
      </c>
      <c r="C1893" s="369">
        <v>92114</v>
      </c>
      <c r="D1893" s="121">
        <f>D1894</f>
        <v>38084</v>
      </c>
      <c r="E1893" s="1422"/>
      <c r="F1893" s="1423"/>
      <c r="G1893" s="1424"/>
      <c r="H1893" s="175"/>
    </row>
    <row r="1894" spans="1:8" s="81" customFormat="1">
      <c r="A1894" s="176"/>
      <c r="B1894" s="1396" t="s">
        <v>75</v>
      </c>
      <c r="C1894" s="1397">
        <v>75242</v>
      </c>
      <c r="D1894" s="1414">
        <v>38084</v>
      </c>
      <c r="E1894" s="1425"/>
      <c r="F1894" s="1426"/>
      <c r="G1894" s="1427"/>
      <c r="H1894" s="175"/>
    </row>
    <row r="1895" spans="1:8" s="81" customFormat="1">
      <c r="A1895" s="176"/>
      <c r="B1895" s="558" t="s">
        <v>10</v>
      </c>
      <c r="C1895" s="370">
        <f>C1896</f>
        <v>16872</v>
      </c>
      <c r="D1895" s="843"/>
      <c r="E1895" s="1428"/>
      <c r="F1895" s="616"/>
      <c r="G1895" s="1429"/>
      <c r="H1895" s="175"/>
    </row>
    <row r="1896" spans="1:8" s="81" customFormat="1">
      <c r="A1896" s="176"/>
      <c r="B1896" s="1379" t="s">
        <v>11</v>
      </c>
      <c r="C1896" s="370">
        <v>16872</v>
      </c>
      <c r="D1896" s="843"/>
      <c r="E1896" s="1430"/>
      <c r="F1896" s="616"/>
      <c r="G1896" s="1429"/>
      <c r="H1896" s="175"/>
    </row>
    <row r="1897" spans="1:8" s="81" customFormat="1">
      <c r="A1897" s="176"/>
      <c r="B1897" s="561" t="s">
        <v>28</v>
      </c>
      <c r="C1897" s="369">
        <f>C1898+C1905</f>
        <v>92114</v>
      </c>
      <c r="D1897" s="121">
        <f>D1898+D1905</f>
        <v>38084</v>
      </c>
      <c r="E1897" s="1422"/>
      <c r="F1897" s="1423"/>
      <c r="G1897" s="1424"/>
      <c r="H1897" s="175"/>
    </row>
    <row r="1898" spans="1:8" s="81" customFormat="1">
      <c r="A1898" s="176"/>
      <c r="B1898" s="558" t="s">
        <v>2</v>
      </c>
      <c r="C1898" s="370">
        <f>C1899+C1903</f>
        <v>41849</v>
      </c>
      <c r="D1898" s="843">
        <f>D1899</f>
        <v>36284</v>
      </c>
      <c r="E1898" s="1428"/>
      <c r="F1898" s="616"/>
      <c r="G1898" s="1429"/>
      <c r="H1898" s="175"/>
    </row>
    <row r="1899" spans="1:8" s="81" customFormat="1">
      <c r="A1899" s="176"/>
      <c r="B1899" s="1379" t="s">
        <v>12</v>
      </c>
      <c r="C1899" s="370">
        <f>C1900+C1902</f>
        <v>37867</v>
      </c>
      <c r="D1899" s="843">
        <f>D1900+D1902</f>
        <v>36284</v>
      </c>
      <c r="E1899" s="1430"/>
      <c r="F1899" s="616"/>
      <c r="G1899" s="1429"/>
      <c r="H1899" s="175"/>
    </row>
    <row r="1900" spans="1:8" s="81" customFormat="1">
      <c r="A1900" s="176"/>
      <c r="B1900" s="1383" t="s">
        <v>38</v>
      </c>
      <c r="C1900" s="370">
        <v>621</v>
      </c>
      <c r="D1900" s="843">
        <v>25508</v>
      </c>
      <c r="E1900" s="1431"/>
      <c r="F1900" s="616"/>
      <c r="G1900" s="1429"/>
      <c r="H1900" s="175"/>
    </row>
    <row r="1901" spans="1:8" s="81" customFormat="1">
      <c r="A1901" s="176"/>
      <c r="B1901" s="1383" t="s">
        <v>36</v>
      </c>
      <c r="C1901" s="370">
        <v>500</v>
      </c>
      <c r="D1901" s="843">
        <v>20556</v>
      </c>
      <c r="E1901" s="1431"/>
      <c r="F1901" s="616"/>
      <c r="G1901" s="1429"/>
      <c r="H1901" s="175"/>
    </row>
    <row r="1902" spans="1:8" s="81" customFormat="1">
      <c r="A1902" s="176"/>
      <c r="B1902" s="1383" t="s">
        <v>15</v>
      </c>
      <c r="C1902" s="370">
        <v>37246</v>
      </c>
      <c r="D1902" s="843">
        <v>10776</v>
      </c>
      <c r="E1902" s="1431"/>
      <c r="F1902" s="616"/>
      <c r="G1902" s="1429"/>
      <c r="H1902" s="175"/>
    </row>
    <row r="1903" spans="1:8" s="81" customFormat="1" ht="26.4">
      <c r="A1903" s="176"/>
      <c r="B1903" s="1383" t="s">
        <v>54</v>
      </c>
      <c r="C1903" s="370">
        <f>C1904</f>
        <v>3982</v>
      </c>
      <c r="D1903" s="843"/>
      <c r="E1903" s="1431"/>
      <c r="F1903" s="616"/>
      <c r="G1903" s="1429"/>
      <c r="H1903" s="175"/>
    </row>
    <row r="1904" spans="1:8" s="81" customFormat="1">
      <c r="A1904" s="176"/>
      <c r="B1904" s="1383" t="s">
        <v>39</v>
      </c>
      <c r="C1904" s="370">
        <v>3982</v>
      </c>
      <c r="D1904" s="843"/>
      <c r="E1904" s="1431"/>
      <c r="F1904" s="616"/>
      <c r="G1904" s="1429"/>
      <c r="H1904" s="175"/>
    </row>
    <row r="1905" spans="1:8" s="81" customFormat="1">
      <c r="A1905" s="176"/>
      <c r="B1905" s="558" t="s">
        <v>3</v>
      </c>
      <c r="C1905" s="370">
        <f>C1906</f>
        <v>50265</v>
      </c>
      <c r="D1905" s="843">
        <f>D1906</f>
        <v>1800</v>
      </c>
      <c r="E1905" s="1428"/>
      <c r="F1905" s="616"/>
      <c r="G1905" s="1429"/>
      <c r="H1905" s="175"/>
    </row>
    <row r="1906" spans="1:8" s="81" customFormat="1">
      <c r="A1906" s="176"/>
      <c r="B1906" s="1379" t="s">
        <v>20</v>
      </c>
      <c r="C1906" s="370">
        <v>50265</v>
      </c>
      <c r="D1906" s="843">
        <v>1800</v>
      </c>
      <c r="E1906" s="1430"/>
      <c r="F1906" s="616"/>
      <c r="G1906" s="1429"/>
      <c r="H1906" s="175"/>
    </row>
    <row r="1907" spans="1:8" s="81" customFormat="1">
      <c r="A1907" s="176"/>
      <c r="B1907" s="280" t="s">
        <v>59</v>
      </c>
      <c r="C1907" s="446"/>
      <c r="D1907" s="447"/>
      <c r="E1907" s="1416"/>
      <c r="F1907" s="1432"/>
      <c r="G1907" s="1433"/>
      <c r="H1907" s="175"/>
    </row>
    <row r="1908" spans="1:8" s="81" customFormat="1">
      <c r="A1908" s="176"/>
      <c r="B1908" s="281" t="s">
        <v>475</v>
      </c>
      <c r="C1908" s="446"/>
      <c r="D1908" s="447"/>
      <c r="E1908" s="1434"/>
      <c r="F1908" s="1432"/>
      <c r="G1908" s="1433"/>
      <c r="H1908" s="175"/>
    </row>
    <row r="1909" spans="1:8" s="81" customFormat="1">
      <c r="A1909" s="176"/>
      <c r="B1909" s="1415" t="s">
        <v>476</v>
      </c>
      <c r="C1909" s="446"/>
      <c r="D1909" s="447"/>
      <c r="E1909" s="1435"/>
      <c r="F1909" s="1432"/>
      <c r="G1909" s="1433"/>
      <c r="H1909" s="175"/>
    </row>
    <row r="1910" spans="1:8" s="81" customFormat="1">
      <c r="A1910" s="176"/>
      <c r="B1910" s="281" t="s">
        <v>118</v>
      </c>
      <c r="C1910" s="375"/>
      <c r="D1910" s="259"/>
      <c r="E1910" s="1434"/>
      <c r="F1910" s="548"/>
      <c r="G1910" s="548"/>
      <c r="H1910" s="175"/>
    </row>
    <row r="1911" spans="1:8" s="81" customFormat="1">
      <c r="A1911" s="176"/>
      <c r="B1911" s="561" t="s">
        <v>4</v>
      </c>
      <c r="C1911" s="369"/>
      <c r="D1911" s="121">
        <f>D1912</f>
        <v>38084</v>
      </c>
      <c r="E1911" s="1434"/>
      <c r="F1911" s="548"/>
      <c r="G1911" s="548"/>
      <c r="H1911" s="175"/>
    </row>
    <row r="1912" spans="1:8" s="81" customFormat="1">
      <c r="A1912" s="176"/>
      <c r="B1912" s="1396" t="s">
        <v>75</v>
      </c>
      <c r="C1912" s="1397"/>
      <c r="D1912" s="1414">
        <v>38084</v>
      </c>
      <c r="E1912" s="1425"/>
      <c r="F1912" s="1426"/>
      <c r="G1912" s="1427"/>
      <c r="H1912" s="175"/>
    </row>
    <row r="1913" spans="1:8" s="81" customFormat="1">
      <c r="A1913" s="176"/>
      <c r="B1913" s="561" t="s">
        <v>28</v>
      </c>
      <c r="C1913" s="369"/>
      <c r="D1913" s="121">
        <f>D1914+D1919</f>
        <v>38084</v>
      </c>
      <c r="E1913" s="1422"/>
      <c r="F1913" s="1423"/>
      <c r="G1913" s="1424"/>
      <c r="H1913" s="175"/>
    </row>
    <row r="1914" spans="1:8" s="81" customFormat="1">
      <c r="B1914" s="558" t="s">
        <v>2</v>
      </c>
      <c r="C1914" s="370"/>
      <c r="D1914" s="843">
        <f>D1915</f>
        <v>36284</v>
      </c>
      <c r="E1914" s="1428"/>
      <c r="F1914" s="616"/>
      <c r="G1914" s="1429"/>
      <c r="H1914" s="175"/>
    </row>
    <row r="1915" spans="1:8" s="81" customFormat="1">
      <c r="B1915" s="1379" t="s">
        <v>12</v>
      </c>
      <c r="C1915" s="370"/>
      <c r="D1915" s="843">
        <f>D1916+D1918</f>
        <v>36284</v>
      </c>
      <c r="E1915" s="1430"/>
      <c r="F1915" s="616"/>
      <c r="G1915" s="1429"/>
      <c r="H1915" s="175"/>
    </row>
    <row r="1916" spans="1:8" s="81" customFormat="1">
      <c r="B1916" s="1383" t="s">
        <v>38</v>
      </c>
      <c r="C1916" s="370"/>
      <c r="D1916" s="843">
        <v>25508</v>
      </c>
      <c r="E1916" s="1431"/>
      <c r="F1916" s="616"/>
      <c r="G1916" s="1429"/>
      <c r="H1916" s="175"/>
    </row>
    <row r="1917" spans="1:8" s="81" customFormat="1">
      <c r="B1917" s="1383" t="s">
        <v>36</v>
      </c>
      <c r="C1917" s="370"/>
      <c r="D1917" s="843">
        <v>20508</v>
      </c>
      <c r="E1917" s="1431"/>
      <c r="F1917" s="616"/>
      <c r="G1917" s="1429"/>
      <c r="H1917" s="175"/>
    </row>
    <row r="1918" spans="1:8" s="81" customFormat="1">
      <c r="B1918" s="1383" t="s">
        <v>15</v>
      </c>
      <c r="C1918" s="370"/>
      <c r="D1918" s="843">
        <v>10776</v>
      </c>
      <c r="E1918" s="1431"/>
      <c r="F1918" s="616"/>
      <c r="G1918" s="1429"/>
      <c r="H1918" s="175"/>
    </row>
    <row r="1919" spans="1:8" s="81" customFormat="1">
      <c r="B1919" s="558" t="s">
        <v>3</v>
      </c>
      <c r="C1919" s="370"/>
      <c r="D1919" s="283">
        <f>D1920</f>
        <v>1800</v>
      </c>
      <c r="E1919" s="1428"/>
      <c r="F1919" s="616"/>
      <c r="G1919" s="551"/>
      <c r="H1919" s="175"/>
    </row>
    <row r="1920" spans="1:8" s="81" customFormat="1">
      <c r="B1920" s="1379" t="s">
        <v>20</v>
      </c>
      <c r="C1920" s="370"/>
      <c r="D1920" s="283">
        <v>1800</v>
      </c>
      <c r="E1920" s="1430"/>
      <c r="F1920" s="616"/>
      <c r="G1920" s="551"/>
      <c r="H1920" s="175"/>
    </row>
    <row r="1921" spans="1:8" s="81" customFormat="1">
      <c r="B1921" s="281" t="s">
        <v>125</v>
      </c>
      <c r="C1921" s="375"/>
      <c r="D1921" s="259"/>
      <c r="E1921" s="1434"/>
      <c r="F1921" s="548"/>
      <c r="G1921" s="548"/>
      <c r="H1921" s="175"/>
    </row>
    <row r="1922" spans="1:8" s="81" customFormat="1">
      <c r="B1922" s="561" t="s">
        <v>4</v>
      </c>
      <c r="C1922" s="369"/>
      <c r="D1922" s="378">
        <f>D1923</f>
        <v>62731</v>
      </c>
      <c r="E1922" s="1422"/>
      <c r="F1922" s="1423"/>
      <c r="G1922" s="887"/>
      <c r="H1922" s="175"/>
    </row>
    <row r="1923" spans="1:8" s="81" customFormat="1">
      <c r="B1923" s="1396" t="s">
        <v>75</v>
      </c>
      <c r="C1923" s="370"/>
      <c r="D1923" s="283">
        <f>D1924</f>
        <v>62731</v>
      </c>
      <c r="E1923" s="1430"/>
      <c r="F1923" s="616"/>
      <c r="G1923" s="551"/>
      <c r="H1923" s="175"/>
    </row>
    <row r="1924" spans="1:8" s="81" customFormat="1">
      <c r="B1924" s="561" t="s">
        <v>28</v>
      </c>
      <c r="C1924" s="369"/>
      <c r="D1924" s="378">
        <f>D1930+D1925</f>
        <v>62731</v>
      </c>
      <c r="E1924" s="1422"/>
      <c r="F1924" s="1423"/>
      <c r="G1924" s="887"/>
      <c r="H1924" s="175"/>
    </row>
    <row r="1925" spans="1:8" s="81" customFormat="1">
      <c r="B1925" s="558" t="s">
        <v>2</v>
      </c>
      <c r="C1925" s="370"/>
      <c r="D1925" s="283">
        <f>D1926</f>
        <v>34037</v>
      </c>
      <c r="E1925" s="1428"/>
      <c r="F1925" s="616"/>
      <c r="G1925" s="551"/>
      <c r="H1925" s="175"/>
    </row>
    <row r="1926" spans="1:8" s="81" customFormat="1">
      <c r="B1926" s="1379" t="s">
        <v>12</v>
      </c>
      <c r="C1926" s="370"/>
      <c r="D1926" s="283">
        <f>D1927+D1929</f>
        <v>34037</v>
      </c>
      <c r="E1926" s="1430"/>
      <c r="F1926" s="616"/>
      <c r="G1926" s="551"/>
      <c r="H1926" s="175"/>
    </row>
    <row r="1927" spans="1:8" s="81" customFormat="1">
      <c r="B1927" s="1383" t="s">
        <v>38</v>
      </c>
      <c r="C1927" s="370"/>
      <c r="D1927" s="283">
        <v>10134</v>
      </c>
      <c r="E1927" s="1431"/>
      <c r="F1927" s="616"/>
      <c r="G1927" s="551"/>
      <c r="H1927" s="175"/>
    </row>
    <row r="1928" spans="1:8" s="81" customFormat="1">
      <c r="B1928" s="1383" t="s">
        <v>36</v>
      </c>
      <c r="C1928" s="370"/>
      <c r="D1928" s="283">
        <v>8167</v>
      </c>
      <c r="E1928" s="1431"/>
      <c r="F1928" s="616"/>
      <c r="G1928" s="551"/>
      <c r="H1928" s="175"/>
    </row>
    <row r="1929" spans="1:8" s="81" customFormat="1">
      <c r="B1929" s="1383" t="s">
        <v>15</v>
      </c>
      <c r="C1929" s="370"/>
      <c r="D1929" s="283">
        <v>23903</v>
      </c>
      <c r="E1929" s="1431"/>
      <c r="F1929" s="616"/>
      <c r="G1929" s="551"/>
      <c r="H1929" s="175"/>
    </row>
    <row r="1930" spans="1:8" s="81" customFormat="1">
      <c r="B1930" s="558" t="s">
        <v>3</v>
      </c>
      <c r="C1930" s="370"/>
      <c r="D1930" s="283">
        <f>D1931</f>
        <v>28694</v>
      </c>
      <c r="E1930" s="1428"/>
      <c r="F1930" s="616"/>
      <c r="G1930" s="551"/>
      <c r="H1930" s="175"/>
    </row>
    <row r="1931" spans="1:8" s="81" customFormat="1" ht="13.8" thickBot="1">
      <c r="B1931" s="1379" t="s">
        <v>20</v>
      </c>
      <c r="C1931" s="370"/>
      <c r="D1931" s="283">
        <v>28694</v>
      </c>
      <c r="E1931" s="1430"/>
      <c r="F1931" s="616"/>
      <c r="G1931" s="551"/>
      <c r="H1931" s="175"/>
    </row>
    <row r="1932" spans="1:8" s="81" customFormat="1" ht="75.75" customHeight="1" thickBot="1">
      <c r="B1932" s="3600" t="s">
        <v>492</v>
      </c>
      <c r="C1932" s="3601"/>
      <c r="D1932" s="3602"/>
      <c r="E1932" s="1436"/>
      <c r="F1932" s="1436"/>
      <c r="G1932" s="1436"/>
      <c r="H1932" s="175"/>
    </row>
    <row r="1933" spans="1:8" s="81" customFormat="1">
      <c r="A1933" s="3605"/>
      <c r="B1933" s="3605"/>
      <c r="C1933" s="3605"/>
      <c r="D1933" s="3605"/>
      <c r="E1933" s="3605"/>
      <c r="F1933" s="3605"/>
      <c r="G1933" s="3605"/>
      <c r="H1933" s="175"/>
    </row>
    <row r="1934" spans="1:8" s="81" customFormat="1">
      <c r="A1934" s="175"/>
      <c r="B1934" s="206" t="s">
        <v>115</v>
      </c>
      <c r="C1934"/>
      <c r="D1934"/>
      <c r="E1934"/>
      <c r="F1934"/>
      <c r="G1934"/>
      <c r="H1934" s="175"/>
    </row>
    <row r="1935" spans="1:8" s="81" customFormat="1" ht="13.8" thickBot="1">
      <c r="A1935" s="175"/>
      <c r="B1935" s="206"/>
      <c r="C1935"/>
      <c r="D1935"/>
      <c r="E1935"/>
      <c r="F1935"/>
      <c r="G1935"/>
      <c r="H1935" s="175"/>
    </row>
    <row r="1936" spans="1:8" s="81" customFormat="1" ht="13.8">
      <c r="A1936" s="2896">
        <f>A1861+1</f>
        <v>65</v>
      </c>
      <c r="B1936" s="436" t="s">
        <v>106</v>
      </c>
      <c r="C1936" s="364"/>
      <c r="D1936" s="365"/>
      <c r="E1936" s="937"/>
      <c r="F1936" s="938"/>
      <c r="G1936" s="939"/>
      <c r="H1936" s="175" t="s">
        <v>34</v>
      </c>
    </row>
    <row r="1937" spans="1:8" s="81" customFormat="1">
      <c r="A1937" s="175"/>
      <c r="B1937" s="280" t="s">
        <v>116</v>
      </c>
      <c r="C1937" s="555"/>
      <c r="D1937" s="344"/>
      <c r="E1937" s="1416"/>
      <c r="F1937" s="938"/>
      <c r="G1937" s="939"/>
      <c r="H1937" s="175"/>
    </row>
    <row r="1938" spans="1:8" s="81" customFormat="1" ht="26.4">
      <c r="A1938" s="176"/>
      <c r="B1938" s="345" t="s">
        <v>123</v>
      </c>
      <c r="C1938" s="389"/>
      <c r="D1938" s="445"/>
      <c r="E1938" s="1437"/>
      <c r="F1938" s="1438"/>
      <c r="G1938" s="1438"/>
      <c r="H1938" s="175"/>
    </row>
    <row r="1939" spans="1:8" s="81" customFormat="1">
      <c r="A1939" s="176"/>
      <c r="B1939" s="281" t="s">
        <v>118</v>
      </c>
      <c r="C1939" s="375"/>
      <c r="D1939" s="259"/>
      <c r="E1939" s="1434"/>
      <c r="F1939" s="548"/>
      <c r="G1939" s="548"/>
      <c r="H1939" s="175"/>
    </row>
    <row r="1940" spans="1:8" s="81" customFormat="1">
      <c r="A1940" s="176"/>
      <c r="B1940" s="527" t="s">
        <v>4</v>
      </c>
      <c r="C1940" s="348">
        <v>10214688</v>
      </c>
      <c r="D1940" s="378">
        <f>D1941</f>
        <v>38084</v>
      </c>
      <c r="E1940" s="1439"/>
      <c r="F1940" s="886"/>
      <c r="G1940" s="887"/>
      <c r="H1940" s="175"/>
    </row>
    <row r="1941" spans="1:8" s="81" customFormat="1">
      <c r="A1941" s="176"/>
      <c r="B1941" s="1260" t="s">
        <v>75</v>
      </c>
      <c r="C1941" s="350">
        <v>4224640</v>
      </c>
      <c r="D1941" s="283">
        <v>38084</v>
      </c>
      <c r="E1941" s="1279"/>
      <c r="F1941" s="885"/>
      <c r="G1941" s="551"/>
      <c r="H1941" s="175"/>
    </row>
    <row r="1942" spans="1:8" s="81" customFormat="1">
      <c r="A1942" s="176"/>
      <c r="B1942" s="1260" t="s">
        <v>6</v>
      </c>
      <c r="C1942" s="350">
        <v>3122453</v>
      </c>
      <c r="D1942" s="283"/>
      <c r="E1942" s="1279"/>
      <c r="F1942" s="885"/>
      <c r="G1942" s="551"/>
      <c r="H1942" s="175"/>
    </row>
    <row r="1943" spans="1:8" s="81" customFormat="1">
      <c r="A1943" s="176"/>
      <c r="B1943" s="1260" t="s">
        <v>7</v>
      </c>
      <c r="C1943" s="350">
        <v>5687</v>
      </c>
      <c r="D1943" s="283"/>
      <c r="E1943" s="1279"/>
      <c r="F1943" s="885"/>
      <c r="G1943" s="551"/>
      <c r="H1943" s="175"/>
    </row>
    <row r="1944" spans="1:8" s="81" customFormat="1">
      <c r="A1944" s="176"/>
      <c r="B1944" s="1260" t="s">
        <v>8</v>
      </c>
      <c r="C1944" s="350">
        <v>5687</v>
      </c>
      <c r="D1944" s="283"/>
      <c r="E1944" s="1279"/>
      <c r="F1944" s="885"/>
      <c r="G1944" s="551"/>
      <c r="H1944" s="175"/>
    </row>
    <row r="1945" spans="1:8" s="81" customFormat="1">
      <c r="A1945" s="176"/>
      <c r="B1945" s="1260" t="s">
        <v>9</v>
      </c>
      <c r="C1945" s="350">
        <v>5687</v>
      </c>
      <c r="D1945" s="283"/>
      <c r="E1945" s="1279"/>
      <c r="F1945" s="885"/>
      <c r="G1945" s="551"/>
      <c r="H1945" s="175"/>
    </row>
    <row r="1946" spans="1:8" s="81" customFormat="1" ht="26.4">
      <c r="A1946" s="176"/>
      <c r="B1946" s="1406" t="s">
        <v>63</v>
      </c>
      <c r="C1946" s="354">
        <v>5687</v>
      </c>
      <c r="D1946" s="378"/>
      <c r="E1946" s="1440"/>
      <c r="F1946" s="886"/>
      <c r="G1946" s="887"/>
      <c r="H1946" s="175"/>
    </row>
    <row r="1947" spans="1:8" s="81" customFormat="1" ht="26.4">
      <c r="A1947" s="176"/>
      <c r="B1947" s="1260" t="s">
        <v>467</v>
      </c>
      <c r="C1947" s="350">
        <v>5687</v>
      </c>
      <c r="D1947" s="283"/>
      <c r="E1947" s="1279"/>
      <c r="F1947" s="885"/>
      <c r="G1947" s="551"/>
      <c r="H1947" s="175"/>
    </row>
    <row r="1948" spans="1:8" s="81" customFormat="1">
      <c r="A1948" s="176"/>
      <c r="B1948" s="1260" t="s">
        <v>10</v>
      </c>
      <c r="C1948" s="350">
        <v>5984361</v>
      </c>
      <c r="D1948" s="283"/>
      <c r="E1948" s="1279"/>
      <c r="F1948" s="885"/>
      <c r="G1948" s="551"/>
      <c r="H1948" s="175"/>
    </row>
    <row r="1949" spans="1:8" s="81" customFormat="1">
      <c r="A1949" s="176"/>
      <c r="B1949" s="1260" t="s">
        <v>11</v>
      </c>
      <c r="C1949" s="350">
        <v>5984361</v>
      </c>
      <c r="D1949" s="283"/>
      <c r="E1949" s="1279"/>
      <c r="F1949" s="885"/>
      <c r="G1949" s="551"/>
      <c r="H1949" s="175"/>
    </row>
    <row r="1950" spans="1:8" s="81" customFormat="1">
      <c r="A1950" s="176"/>
      <c r="B1950" s="527" t="s">
        <v>28</v>
      </c>
      <c r="C1950" s="348">
        <v>10214688</v>
      </c>
      <c r="D1950" s="378">
        <f>D1951+D1962</f>
        <v>38084</v>
      </c>
      <c r="E1950" s="1439"/>
      <c r="F1950" s="886"/>
      <c r="G1950" s="887"/>
      <c r="H1950" s="175"/>
    </row>
    <row r="1951" spans="1:8" s="81" customFormat="1">
      <c r="A1951" s="176"/>
      <c r="B1951" s="1260" t="s">
        <v>2</v>
      </c>
      <c r="C1951" s="350">
        <v>2891765</v>
      </c>
      <c r="D1951" s="283">
        <f>D1952</f>
        <v>36284</v>
      </c>
      <c r="E1951" s="1279"/>
      <c r="F1951" s="885"/>
      <c r="G1951" s="551"/>
      <c r="H1951" s="175"/>
    </row>
    <row r="1952" spans="1:8" s="81" customFormat="1">
      <c r="A1952" s="176"/>
      <c r="B1952" s="1260" t="s">
        <v>12</v>
      </c>
      <c r="C1952" s="350">
        <v>1577304</v>
      </c>
      <c r="D1952" s="283">
        <f>D1953+D1955</f>
        <v>36284</v>
      </c>
      <c r="E1952" s="1279"/>
      <c r="F1952" s="885"/>
      <c r="G1952" s="551"/>
      <c r="H1952" s="175"/>
    </row>
    <row r="1953" spans="1:8" s="81" customFormat="1">
      <c r="A1953" s="176"/>
      <c r="B1953" s="1260" t="s">
        <v>38</v>
      </c>
      <c r="C1953" s="350">
        <v>536895</v>
      </c>
      <c r="D1953" s="283">
        <v>25508</v>
      </c>
      <c r="E1953" s="1279"/>
      <c r="F1953" s="885"/>
      <c r="G1953" s="551"/>
      <c r="H1953" s="175"/>
    </row>
    <row r="1954" spans="1:8" s="81" customFormat="1">
      <c r="A1954" s="176"/>
      <c r="B1954" s="1260" t="s">
        <v>36</v>
      </c>
      <c r="C1954" s="350">
        <v>410546</v>
      </c>
      <c r="D1954" s="283">
        <v>20556</v>
      </c>
      <c r="E1954" s="1279"/>
      <c r="F1954" s="885"/>
      <c r="G1954" s="551"/>
      <c r="H1954" s="175"/>
    </row>
    <row r="1955" spans="1:8" s="81" customFormat="1">
      <c r="A1955" s="176"/>
      <c r="B1955" s="1260" t="s">
        <v>15</v>
      </c>
      <c r="C1955" s="350">
        <v>1040409</v>
      </c>
      <c r="D1955" s="283">
        <v>10776</v>
      </c>
      <c r="E1955" s="1279"/>
      <c r="F1955" s="885"/>
      <c r="G1955" s="551"/>
      <c r="H1955" s="175"/>
    </row>
    <row r="1956" spans="1:8" s="81" customFormat="1">
      <c r="A1956" s="176"/>
      <c r="B1956" s="1260" t="s">
        <v>16</v>
      </c>
      <c r="C1956" s="350">
        <v>187169</v>
      </c>
      <c r="D1956" s="283"/>
      <c r="E1956" s="1279"/>
      <c r="F1956" s="885"/>
      <c r="G1956" s="551"/>
      <c r="H1956" s="175"/>
    </row>
    <row r="1957" spans="1:8" s="81" customFormat="1">
      <c r="A1957" s="176"/>
      <c r="B1957" s="1260" t="s">
        <v>17</v>
      </c>
      <c r="C1957" s="350">
        <v>187169</v>
      </c>
      <c r="D1957" s="283"/>
      <c r="E1957" s="1279"/>
      <c r="F1957" s="885"/>
      <c r="G1957" s="551"/>
      <c r="H1957" s="175"/>
    </row>
    <row r="1958" spans="1:8" s="81" customFormat="1" ht="26.4">
      <c r="A1958" s="176"/>
      <c r="B1958" s="1260" t="s">
        <v>54</v>
      </c>
      <c r="C1958" s="350">
        <v>353947</v>
      </c>
      <c r="D1958" s="283"/>
      <c r="E1958" s="1279"/>
      <c r="F1958" s="885"/>
      <c r="G1958" s="551"/>
      <c r="H1958" s="175"/>
    </row>
    <row r="1959" spans="1:8" s="81" customFormat="1">
      <c r="A1959" s="176"/>
      <c r="B1959" s="1260" t="s">
        <v>39</v>
      </c>
      <c r="C1959" s="350">
        <v>353947</v>
      </c>
      <c r="D1959" s="283"/>
      <c r="E1959" s="1279"/>
      <c r="F1959" s="885"/>
      <c r="G1959" s="551"/>
      <c r="H1959" s="175"/>
    </row>
    <row r="1960" spans="1:8" s="81" customFormat="1">
      <c r="A1960" s="176"/>
      <c r="B1960" s="1260" t="s">
        <v>19</v>
      </c>
      <c r="C1960" s="350">
        <v>773345</v>
      </c>
      <c r="D1960" s="283"/>
      <c r="E1960" s="1279"/>
      <c r="F1960" s="885"/>
      <c r="G1960" s="551"/>
      <c r="H1960" s="175"/>
    </row>
    <row r="1961" spans="1:8" s="81" customFormat="1">
      <c r="A1961" s="176"/>
      <c r="B1961" s="1260" t="s">
        <v>105</v>
      </c>
      <c r="C1961" s="350">
        <v>773345</v>
      </c>
      <c r="D1961" s="283"/>
      <c r="E1961" s="1279"/>
      <c r="F1961" s="885"/>
      <c r="G1961" s="551"/>
      <c r="H1961" s="175"/>
    </row>
    <row r="1962" spans="1:8" s="81" customFormat="1">
      <c r="A1962" s="176"/>
      <c r="B1962" s="1260" t="s">
        <v>3</v>
      </c>
      <c r="C1962" s="350">
        <v>7322923</v>
      </c>
      <c r="D1962" s="283">
        <f>D1963</f>
        <v>1800</v>
      </c>
      <c r="E1962" s="1279"/>
      <c r="F1962" s="885"/>
      <c r="G1962" s="551"/>
      <c r="H1962" s="175"/>
    </row>
    <row r="1963" spans="1:8" s="81" customFormat="1">
      <c r="A1963" s="176"/>
      <c r="B1963" s="1260" t="s">
        <v>20</v>
      </c>
      <c r="C1963" s="350">
        <v>4973815</v>
      </c>
      <c r="D1963" s="283">
        <v>1800</v>
      </c>
      <c r="E1963" s="1279"/>
      <c r="F1963" s="885"/>
      <c r="G1963" s="551"/>
      <c r="H1963" s="175"/>
    </row>
    <row r="1964" spans="1:8" s="81" customFormat="1">
      <c r="A1964" s="176"/>
      <c r="B1964" s="1260" t="s">
        <v>61</v>
      </c>
      <c r="C1964" s="350">
        <v>2349108</v>
      </c>
      <c r="D1964" s="283"/>
      <c r="E1964" s="1279"/>
      <c r="F1964" s="885"/>
      <c r="G1964" s="551"/>
      <c r="H1964" s="175"/>
    </row>
    <row r="1965" spans="1:8" s="81" customFormat="1">
      <c r="A1965" s="176"/>
      <c r="B1965" s="1260" t="s">
        <v>348</v>
      </c>
      <c r="C1965" s="350">
        <v>2349108</v>
      </c>
      <c r="D1965" s="283"/>
      <c r="E1965" s="1279"/>
      <c r="F1965" s="885"/>
      <c r="G1965" s="551"/>
      <c r="H1965" s="175"/>
    </row>
    <row r="1966" spans="1:8" s="81" customFormat="1">
      <c r="B1966" s="281" t="s">
        <v>125</v>
      </c>
      <c r="C1966" s="375"/>
      <c r="D1966" s="259"/>
      <c r="E1966" s="1434"/>
      <c r="F1966" s="548"/>
      <c r="G1966" s="548"/>
      <c r="H1966" s="175"/>
    </row>
    <row r="1967" spans="1:8" s="81" customFormat="1">
      <c r="B1967" s="527" t="s">
        <v>4</v>
      </c>
      <c r="C1967" s="348">
        <v>5186538</v>
      </c>
      <c r="D1967" s="378">
        <f>D1968</f>
        <v>62731</v>
      </c>
      <c r="E1967" s="1439"/>
      <c r="F1967" s="886"/>
      <c r="G1967" s="887"/>
      <c r="H1967" s="175"/>
    </row>
    <row r="1968" spans="1:8" s="81" customFormat="1">
      <c r="B1968" s="1260" t="s">
        <v>75</v>
      </c>
      <c r="C1968" s="350">
        <v>2933504</v>
      </c>
      <c r="D1968" s="283">
        <v>62731</v>
      </c>
      <c r="E1968" s="1279"/>
      <c r="F1968" s="885"/>
      <c r="G1968" s="551"/>
      <c r="H1968" s="175"/>
    </row>
    <row r="1969" spans="2:8" s="81" customFormat="1">
      <c r="B1969" s="1260" t="s">
        <v>6</v>
      </c>
      <c r="C1969" s="350">
        <v>2822450</v>
      </c>
      <c r="D1969" s="283"/>
      <c r="E1969" s="1279"/>
      <c r="F1969" s="885"/>
      <c r="G1969" s="551"/>
      <c r="H1969" s="175"/>
    </row>
    <row r="1970" spans="2:8" s="81" customFormat="1">
      <c r="B1970" s="1260" t="s">
        <v>10</v>
      </c>
      <c r="C1970" s="350">
        <v>2253034</v>
      </c>
      <c r="D1970" s="283">
        <f>D1971</f>
        <v>0</v>
      </c>
      <c r="E1970" s="1279"/>
      <c r="F1970" s="885"/>
      <c r="G1970" s="551"/>
      <c r="H1970" s="175"/>
    </row>
    <row r="1971" spans="2:8" s="81" customFormat="1">
      <c r="B1971" s="1260" t="s">
        <v>11</v>
      </c>
      <c r="C1971" s="350">
        <v>2253034</v>
      </c>
      <c r="D1971" s="283"/>
      <c r="E1971" s="1279"/>
      <c r="F1971" s="885"/>
      <c r="G1971" s="551"/>
      <c r="H1971" s="175"/>
    </row>
    <row r="1972" spans="2:8" s="81" customFormat="1">
      <c r="B1972" s="527" t="s">
        <v>28</v>
      </c>
      <c r="C1972" s="348">
        <v>5186538</v>
      </c>
      <c r="D1972" s="378">
        <f>D1973+D1984</f>
        <v>62731</v>
      </c>
      <c r="E1972" s="1439"/>
      <c r="F1972" s="886"/>
      <c r="G1972" s="887"/>
      <c r="H1972" s="175"/>
    </row>
    <row r="1973" spans="2:8" s="81" customFormat="1">
      <c r="B1973" s="1406" t="s">
        <v>2</v>
      </c>
      <c r="C1973" s="354">
        <v>3059738</v>
      </c>
      <c r="D1973" s="283">
        <f>D1974</f>
        <v>34037</v>
      </c>
      <c r="E1973" s="1440"/>
      <c r="F1973" s="1441"/>
      <c r="G1973" s="551"/>
      <c r="H1973" s="175"/>
    </row>
    <row r="1974" spans="2:8" s="81" customFormat="1">
      <c r="B1974" s="1260" t="s">
        <v>12</v>
      </c>
      <c r="C1974" s="350">
        <v>1092521</v>
      </c>
      <c r="D1974" s="283">
        <f>D1975+D1977</f>
        <v>34037</v>
      </c>
      <c r="E1974" s="1279"/>
      <c r="F1974" s="885"/>
      <c r="G1974" s="551"/>
      <c r="H1974" s="175"/>
    </row>
    <row r="1975" spans="2:8" s="81" customFormat="1">
      <c r="B1975" s="1260" t="s">
        <v>38</v>
      </c>
      <c r="C1975" s="350">
        <v>453530</v>
      </c>
      <c r="D1975" s="283">
        <v>10134</v>
      </c>
      <c r="E1975" s="1279"/>
      <c r="F1975" s="885"/>
      <c r="G1975" s="551"/>
      <c r="H1975" s="175"/>
    </row>
    <row r="1976" spans="2:8" s="81" customFormat="1">
      <c r="B1976" s="1260" t="s">
        <v>36</v>
      </c>
      <c r="C1976" s="350">
        <v>354971</v>
      </c>
      <c r="D1976" s="283">
        <v>8167</v>
      </c>
      <c r="E1976" s="1279"/>
      <c r="F1976" s="885"/>
      <c r="G1976" s="551"/>
      <c r="H1976" s="175"/>
    </row>
    <row r="1977" spans="2:8" s="81" customFormat="1">
      <c r="B1977" s="1260" t="s">
        <v>15</v>
      </c>
      <c r="C1977" s="350">
        <v>638991</v>
      </c>
      <c r="D1977" s="283">
        <v>23903</v>
      </c>
      <c r="E1977" s="1279"/>
      <c r="F1977" s="885"/>
      <c r="G1977" s="551"/>
      <c r="H1977" s="175"/>
    </row>
    <row r="1978" spans="2:8" s="81" customFormat="1">
      <c r="B1978" s="1260" t="s">
        <v>16</v>
      </c>
      <c r="C1978" s="350">
        <v>194240</v>
      </c>
      <c r="D1978" s="283"/>
      <c r="E1978" s="1279"/>
      <c r="F1978" s="885"/>
      <c r="G1978" s="551"/>
      <c r="H1978" s="175"/>
    </row>
    <row r="1979" spans="2:8" s="81" customFormat="1">
      <c r="B1979" s="1260" t="s">
        <v>17</v>
      </c>
      <c r="C1979" s="350">
        <v>194240</v>
      </c>
      <c r="D1979" s="283"/>
      <c r="E1979" s="1279"/>
      <c r="F1979" s="885"/>
      <c r="G1979" s="551"/>
      <c r="H1979" s="175"/>
    </row>
    <row r="1980" spans="2:8" s="81" customFormat="1" ht="26.4">
      <c r="B1980" s="1260" t="s">
        <v>54</v>
      </c>
      <c r="C1980" s="350">
        <v>3990</v>
      </c>
      <c r="D1980" s="283"/>
      <c r="E1980" s="1279"/>
      <c r="F1980" s="885"/>
      <c r="G1980" s="551"/>
      <c r="H1980" s="175"/>
    </row>
    <row r="1981" spans="2:8" s="81" customFormat="1">
      <c r="B1981" s="1260" t="s">
        <v>39</v>
      </c>
      <c r="C1981" s="350">
        <v>3990</v>
      </c>
      <c r="D1981" s="283"/>
      <c r="E1981" s="1279"/>
      <c r="F1981" s="885"/>
      <c r="G1981" s="551"/>
      <c r="H1981" s="175"/>
    </row>
    <row r="1982" spans="2:8" s="81" customFormat="1">
      <c r="B1982" s="1260" t="s">
        <v>19</v>
      </c>
      <c r="C1982" s="350">
        <v>1768987</v>
      </c>
      <c r="D1982" s="283"/>
      <c r="E1982" s="1279"/>
      <c r="F1982" s="885"/>
      <c r="G1982" s="551"/>
      <c r="H1982" s="175"/>
    </row>
    <row r="1983" spans="2:8" s="81" customFormat="1">
      <c r="B1983" s="1260" t="s">
        <v>105</v>
      </c>
      <c r="C1983" s="350">
        <v>1768987</v>
      </c>
      <c r="D1983" s="283"/>
      <c r="E1983" s="1279"/>
      <c r="F1983" s="885"/>
      <c r="G1983" s="551"/>
      <c r="H1983" s="175"/>
    </row>
    <row r="1984" spans="2:8" s="81" customFormat="1">
      <c r="B1984" s="1260" t="s">
        <v>3</v>
      </c>
      <c r="C1984" s="350">
        <v>2126800</v>
      </c>
      <c r="D1984" s="283">
        <f>D1985</f>
        <v>28694</v>
      </c>
      <c r="E1984" s="1279"/>
      <c r="F1984" s="885"/>
      <c r="G1984" s="551"/>
      <c r="H1984" s="175"/>
    </row>
    <row r="1985" spans="1:8" s="81" customFormat="1">
      <c r="B1985" s="1260" t="s">
        <v>20</v>
      </c>
      <c r="C1985" s="350">
        <v>1073337</v>
      </c>
      <c r="D1985" s="283">
        <v>28694</v>
      </c>
      <c r="E1985" s="1279"/>
      <c r="F1985" s="885"/>
      <c r="G1985" s="551"/>
      <c r="H1985" s="175"/>
    </row>
    <row r="1986" spans="1:8" s="81" customFormat="1">
      <c r="B1986" s="1260" t="s">
        <v>61</v>
      </c>
      <c r="C1986" s="350">
        <v>1053463</v>
      </c>
      <c r="D1986" s="283"/>
      <c r="E1986" s="1279"/>
      <c r="F1986" s="885"/>
      <c r="G1986" s="551"/>
      <c r="H1986" s="175"/>
    </row>
    <row r="1987" spans="1:8" s="81" customFormat="1" ht="13.8" thickBot="1">
      <c r="B1987" s="1370" t="s">
        <v>348</v>
      </c>
      <c r="C1987" s="408">
        <v>1053463</v>
      </c>
      <c r="D1987" s="535"/>
      <c r="E1987" s="1279"/>
      <c r="F1987" s="885"/>
      <c r="G1987" s="551"/>
      <c r="H1987" s="175"/>
    </row>
    <row r="1988" spans="1:8" s="81" customFormat="1" ht="52.5" customHeight="1" thickBot="1">
      <c r="B1988" s="3600" t="s">
        <v>493</v>
      </c>
      <c r="C1988" s="3601"/>
      <c r="D1988" s="3602"/>
      <c r="E1988" s="1436"/>
      <c r="F1988" s="1436"/>
      <c r="G1988" s="1436"/>
      <c r="H1988" s="175"/>
    </row>
    <row r="1989" spans="1:8" s="81" customFormat="1">
      <c r="B1989" s="548"/>
      <c r="C1989" s="548"/>
      <c r="D1989" s="548"/>
      <c r="E1989" s="549"/>
      <c r="F1989" s="550"/>
      <c r="G1989" s="551"/>
      <c r="H1989" s="175"/>
    </row>
    <row r="1990" spans="1:8" s="81" customFormat="1">
      <c r="A1990" s="175"/>
      <c r="B1990" s="1442" t="s">
        <v>113</v>
      </c>
      <c r="C1990"/>
      <c r="D1990"/>
      <c r="E1990"/>
      <c r="F1990"/>
      <c r="G1990"/>
      <c r="H1990" s="175"/>
    </row>
    <row r="1991" spans="1:8" s="81" customFormat="1" ht="13.8" thickBot="1">
      <c r="A1991" s="175"/>
      <c r="B1991" s="1442"/>
      <c r="C1991"/>
      <c r="D1991"/>
      <c r="E1991"/>
      <c r="F1991"/>
      <c r="G1991"/>
      <c r="H1991" s="175"/>
    </row>
    <row r="1992" spans="1:8" s="81" customFormat="1" ht="13.8">
      <c r="A1992" s="2899">
        <f>A1890+1</f>
        <v>66</v>
      </c>
      <c r="B1992" s="436" t="s">
        <v>106</v>
      </c>
      <c r="C1992" s="364"/>
      <c r="D1992" s="365"/>
      <c r="E1992" s="937"/>
      <c r="F1992" s="938"/>
      <c r="G1992" s="939"/>
      <c r="H1992" s="175" t="s">
        <v>34</v>
      </c>
    </row>
    <row r="1993" spans="1:8" s="81" customFormat="1">
      <c r="A1993" s="176"/>
      <c r="B1993" s="280" t="s">
        <v>59</v>
      </c>
      <c r="C1993" s="446"/>
      <c r="D1993" s="447"/>
      <c r="E1993" s="1416"/>
      <c r="F1993" s="1432"/>
      <c r="G1993" s="1433"/>
      <c r="H1993" s="175"/>
    </row>
    <row r="1994" spans="1:8" s="81" customFormat="1">
      <c r="A1994" s="176"/>
      <c r="B1994" s="281" t="s">
        <v>470</v>
      </c>
      <c r="C1994" s="446"/>
      <c r="D1994" s="447"/>
      <c r="E1994" s="1434"/>
      <c r="F1994" s="1432"/>
      <c r="G1994" s="1433"/>
      <c r="H1994" s="175"/>
    </row>
    <row r="1995" spans="1:8" s="81" customFormat="1">
      <c r="A1995" s="176"/>
      <c r="B1995" s="1415" t="s">
        <v>476</v>
      </c>
      <c r="C1995" s="446"/>
      <c r="D1995" s="447"/>
      <c r="E1995" s="1435"/>
      <c r="F1995" s="1432"/>
      <c r="G1995" s="1433"/>
      <c r="H1995" s="175"/>
    </row>
    <row r="1996" spans="1:8" s="81" customFormat="1">
      <c r="A1996" s="176"/>
      <c r="B1996" s="281" t="s">
        <v>125</v>
      </c>
      <c r="C1996" s="375"/>
      <c r="D1996" s="259"/>
      <c r="E1996" s="1434"/>
      <c r="F1996" s="548"/>
      <c r="G1996" s="548"/>
      <c r="H1996" s="175"/>
    </row>
    <row r="1997" spans="1:8" s="81" customFormat="1">
      <c r="A1997" s="176"/>
      <c r="B1997" s="1410" t="s">
        <v>4</v>
      </c>
      <c r="C1997" s="1443"/>
      <c r="D1997" s="121">
        <f>D1998</f>
        <v>25652</v>
      </c>
      <c r="E1997" s="1434"/>
      <c r="F1997" s="548"/>
      <c r="G1997" s="548"/>
      <c r="H1997" s="175"/>
    </row>
    <row r="1998" spans="1:8" s="81" customFormat="1">
      <c r="A1998" s="176"/>
      <c r="B1998" s="1412" t="s">
        <v>75</v>
      </c>
      <c r="C1998" s="1444"/>
      <c r="D1998" s="1414">
        <f>D1999</f>
        <v>25652</v>
      </c>
      <c r="E1998" s="1425"/>
      <c r="F1998" s="1426"/>
      <c r="G1998" s="1427"/>
      <c r="H1998" s="175"/>
    </row>
    <row r="1999" spans="1:8" s="81" customFormat="1">
      <c r="A1999" s="176"/>
      <c r="B1999" s="1412" t="s">
        <v>6</v>
      </c>
      <c r="C1999" s="1443"/>
      <c r="D1999" s="843">
        <v>25652</v>
      </c>
      <c r="E1999" s="1422"/>
      <c r="F1999" s="1423"/>
      <c r="G1999" s="1424"/>
      <c r="H1999" s="175"/>
    </row>
    <row r="2000" spans="1:8" s="81" customFormat="1">
      <c r="B2000" s="1410" t="s">
        <v>28</v>
      </c>
      <c r="C2000" s="1445"/>
      <c r="D2000" s="121">
        <f>D2001+D2004</f>
        <v>25652</v>
      </c>
      <c r="E2000" s="1428"/>
      <c r="F2000" s="616"/>
      <c r="G2000" s="1429"/>
      <c r="H2000" s="175"/>
    </row>
    <row r="2001" spans="1:8" s="81" customFormat="1">
      <c r="B2001" s="1412" t="s">
        <v>2</v>
      </c>
      <c r="C2001" s="1445"/>
      <c r="D2001" s="843">
        <f>D2002</f>
        <v>13852</v>
      </c>
      <c r="E2001" s="1430"/>
      <c r="F2001" s="616"/>
      <c r="G2001" s="1429"/>
      <c r="H2001" s="175"/>
    </row>
    <row r="2002" spans="1:8" s="81" customFormat="1">
      <c r="B2002" s="1412" t="s">
        <v>19</v>
      </c>
      <c r="C2002" s="1445"/>
      <c r="D2002" s="843">
        <f>D2003</f>
        <v>13852</v>
      </c>
      <c r="E2002" s="1431"/>
      <c r="F2002" s="616"/>
      <c r="G2002" s="1429"/>
      <c r="H2002" s="175"/>
    </row>
    <row r="2003" spans="1:8" s="81" customFormat="1">
      <c r="B2003" s="1412" t="s">
        <v>105</v>
      </c>
      <c r="C2003" s="1445"/>
      <c r="D2003" s="843">
        <v>13852</v>
      </c>
      <c r="E2003" s="1431"/>
      <c r="F2003" s="616"/>
      <c r="G2003" s="1429"/>
      <c r="H2003" s="175"/>
    </row>
    <row r="2004" spans="1:8" s="81" customFormat="1">
      <c r="B2004" s="1412" t="s">
        <v>3</v>
      </c>
      <c r="C2004" s="370"/>
      <c r="D2004" s="843">
        <f>D2005</f>
        <v>11800</v>
      </c>
      <c r="E2004" s="1431"/>
      <c r="F2004" s="616"/>
      <c r="G2004" s="1429"/>
      <c r="H2004" s="175"/>
    </row>
    <row r="2005" spans="1:8" s="81" customFormat="1">
      <c r="B2005" s="1412" t="s">
        <v>61</v>
      </c>
      <c r="C2005" s="370"/>
      <c r="D2005" s="283">
        <f>D2006</f>
        <v>11800</v>
      </c>
      <c r="E2005" s="1428"/>
      <c r="F2005" s="616"/>
      <c r="G2005" s="551"/>
      <c r="H2005" s="175"/>
    </row>
    <row r="2006" spans="1:8" s="81" customFormat="1" ht="13.8" thickBot="1">
      <c r="B2006" s="1412" t="s">
        <v>348</v>
      </c>
      <c r="C2006" s="370"/>
      <c r="D2006" s="283">
        <v>11800</v>
      </c>
      <c r="E2006" s="1430"/>
      <c r="F2006" s="616"/>
      <c r="G2006" s="551"/>
      <c r="H2006" s="175"/>
    </row>
    <row r="2007" spans="1:8" s="81" customFormat="1" ht="72.75" customHeight="1" thickBot="1">
      <c r="B2007" s="3671" t="s">
        <v>494</v>
      </c>
      <c r="C2007" s="3672"/>
      <c r="D2007" s="3673"/>
      <c r="E2007" s="1436"/>
      <c r="F2007" s="1436"/>
      <c r="G2007" s="1436"/>
      <c r="H2007" s="175"/>
    </row>
    <row r="2008" spans="1:8" s="81" customFormat="1">
      <c r="A2008" s="3605"/>
      <c r="B2008" s="3605"/>
      <c r="C2008" s="3605"/>
      <c r="D2008" s="3605"/>
      <c r="E2008" s="3605"/>
      <c r="F2008" s="3605"/>
      <c r="G2008" s="3605"/>
      <c r="H2008" s="175"/>
    </row>
    <row r="2009" spans="1:8" s="81" customFormat="1">
      <c r="A2009" s="175"/>
      <c r="B2009" s="206" t="s">
        <v>115</v>
      </c>
      <c r="C2009"/>
      <c r="D2009"/>
      <c r="E2009"/>
      <c r="F2009"/>
      <c r="G2009"/>
      <c r="H2009" s="175"/>
    </row>
    <row r="2010" spans="1:8" s="81" customFormat="1" ht="13.8" thickBot="1">
      <c r="A2010" s="175"/>
      <c r="B2010" s="206"/>
      <c r="C2010"/>
      <c r="D2010"/>
      <c r="E2010"/>
      <c r="F2010"/>
      <c r="G2010"/>
      <c r="H2010" s="175"/>
    </row>
    <row r="2011" spans="1:8" s="81" customFormat="1" ht="13.8">
      <c r="A2011" s="2896">
        <f>A1936+1</f>
        <v>66</v>
      </c>
      <c r="B2011" s="436" t="s">
        <v>106</v>
      </c>
      <c r="C2011" s="364"/>
      <c r="D2011" s="365"/>
      <c r="E2011" s="937"/>
      <c r="F2011" s="938"/>
      <c r="G2011" s="939"/>
      <c r="H2011" s="175" t="s">
        <v>34</v>
      </c>
    </row>
    <row r="2012" spans="1:8" s="81" customFormat="1">
      <c r="A2012" s="175"/>
      <c r="B2012" s="280" t="s">
        <v>116</v>
      </c>
      <c r="C2012" s="555"/>
      <c r="D2012" s="344"/>
      <c r="E2012" s="1416"/>
      <c r="F2012" s="938"/>
      <c r="G2012" s="939"/>
      <c r="H2012" s="175"/>
    </row>
    <row r="2013" spans="1:8" s="81" customFormat="1" ht="26.4">
      <c r="A2013" s="176"/>
      <c r="B2013" s="345" t="s">
        <v>123</v>
      </c>
      <c r="C2013" s="389"/>
      <c r="D2013" s="445"/>
      <c r="E2013" s="1437"/>
      <c r="F2013" s="1438"/>
      <c r="G2013" s="1438"/>
      <c r="H2013" s="175"/>
    </row>
    <row r="2014" spans="1:8" s="81" customFormat="1">
      <c r="B2014" s="281" t="s">
        <v>125</v>
      </c>
      <c r="C2014" s="375"/>
      <c r="D2014" s="259"/>
      <c r="E2014" s="1434"/>
      <c r="F2014" s="548"/>
      <c r="G2014" s="548"/>
      <c r="H2014" s="175"/>
    </row>
    <row r="2015" spans="1:8" s="81" customFormat="1">
      <c r="B2015" s="527" t="s">
        <v>4</v>
      </c>
      <c r="C2015" s="348">
        <v>5186538</v>
      </c>
      <c r="D2015" s="378">
        <f>D2016</f>
        <v>25652</v>
      </c>
      <c r="E2015" s="1439"/>
      <c r="F2015" s="886"/>
      <c r="G2015" s="887"/>
      <c r="H2015" s="175"/>
    </row>
    <row r="2016" spans="1:8" s="81" customFormat="1">
      <c r="B2016" s="1260" t="s">
        <v>75</v>
      </c>
      <c r="C2016" s="350">
        <v>2933504</v>
      </c>
      <c r="D2016" s="283">
        <f>D2017</f>
        <v>25652</v>
      </c>
      <c r="E2016" s="1279"/>
      <c r="F2016" s="885"/>
      <c r="G2016" s="551"/>
      <c r="H2016" s="175"/>
    </row>
    <row r="2017" spans="2:8" s="81" customFormat="1">
      <c r="B2017" s="1260" t="s">
        <v>6</v>
      </c>
      <c r="C2017" s="350">
        <v>2822450</v>
      </c>
      <c r="D2017" s="283">
        <v>25652</v>
      </c>
      <c r="E2017" s="1279"/>
      <c r="F2017" s="885"/>
      <c r="G2017" s="551"/>
      <c r="H2017" s="175"/>
    </row>
    <row r="2018" spans="2:8" s="81" customFormat="1">
      <c r="B2018" s="1260" t="s">
        <v>10</v>
      </c>
      <c r="C2018" s="350">
        <v>2253034</v>
      </c>
      <c r="D2018" s="283"/>
      <c r="E2018" s="1279"/>
      <c r="F2018" s="885"/>
      <c r="G2018" s="551"/>
      <c r="H2018" s="175"/>
    </row>
    <row r="2019" spans="2:8" s="81" customFormat="1">
      <c r="B2019" s="1260" t="s">
        <v>11</v>
      </c>
      <c r="C2019" s="350">
        <v>2253034</v>
      </c>
      <c r="D2019" s="283"/>
      <c r="E2019" s="1279"/>
      <c r="F2019" s="885"/>
      <c r="G2019" s="551"/>
      <c r="H2019" s="175"/>
    </row>
    <row r="2020" spans="2:8" s="81" customFormat="1">
      <c r="B2020" s="527" t="s">
        <v>28</v>
      </c>
      <c r="C2020" s="348">
        <v>5186538</v>
      </c>
      <c r="D2020" s="378">
        <f>D2021+D2032</f>
        <v>25652</v>
      </c>
      <c r="E2020" s="1439"/>
      <c r="F2020" s="886"/>
      <c r="G2020" s="887"/>
      <c r="H2020" s="175"/>
    </row>
    <row r="2021" spans="2:8" s="81" customFormat="1">
      <c r="B2021" s="1406" t="s">
        <v>2</v>
      </c>
      <c r="C2021" s="354">
        <v>3059738</v>
      </c>
      <c r="D2021" s="283">
        <f>D2030</f>
        <v>13852</v>
      </c>
      <c r="E2021" s="1440"/>
      <c r="F2021" s="1441"/>
      <c r="G2021" s="551"/>
      <c r="H2021" s="175"/>
    </row>
    <row r="2022" spans="2:8" s="81" customFormat="1">
      <c r="B2022" s="1260" t="s">
        <v>12</v>
      </c>
      <c r="C2022" s="350">
        <v>1092521</v>
      </c>
      <c r="D2022" s="283"/>
      <c r="E2022" s="1279"/>
      <c r="F2022" s="885"/>
      <c r="G2022" s="551"/>
      <c r="H2022" s="175"/>
    </row>
    <row r="2023" spans="2:8" s="81" customFormat="1">
      <c r="B2023" s="1260" t="s">
        <v>38</v>
      </c>
      <c r="C2023" s="350">
        <v>453530</v>
      </c>
      <c r="D2023" s="283"/>
      <c r="E2023" s="1279"/>
      <c r="F2023" s="885"/>
      <c r="G2023" s="551"/>
      <c r="H2023" s="175"/>
    </row>
    <row r="2024" spans="2:8" s="81" customFormat="1">
      <c r="B2024" s="1260" t="s">
        <v>36</v>
      </c>
      <c r="C2024" s="350">
        <v>354971</v>
      </c>
      <c r="D2024" s="283"/>
      <c r="E2024" s="1279"/>
      <c r="F2024" s="885"/>
      <c r="G2024" s="551"/>
      <c r="H2024" s="175"/>
    </row>
    <row r="2025" spans="2:8" s="81" customFormat="1">
      <c r="B2025" s="1260" t="s">
        <v>15</v>
      </c>
      <c r="C2025" s="350">
        <v>638991</v>
      </c>
      <c r="D2025" s="283"/>
      <c r="E2025" s="1279"/>
      <c r="F2025" s="885"/>
      <c r="G2025" s="551"/>
      <c r="H2025" s="175"/>
    </row>
    <row r="2026" spans="2:8" s="81" customFormat="1">
      <c r="B2026" s="1260" t="s">
        <v>16</v>
      </c>
      <c r="C2026" s="350">
        <v>194240</v>
      </c>
      <c r="D2026" s="283"/>
      <c r="E2026" s="1279"/>
      <c r="F2026" s="885"/>
      <c r="G2026" s="551"/>
      <c r="H2026" s="175"/>
    </row>
    <row r="2027" spans="2:8" s="81" customFormat="1">
      <c r="B2027" s="1260" t="s">
        <v>17</v>
      </c>
      <c r="C2027" s="350">
        <v>194240</v>
      </c>
      <c r="D2027" s="283"/>
      <c r="E2027" s="1279"/>
      <c r="F2027" s="885"/>
      <c r="G2027" s="551"/>
      <c r="H2027" s="175"/>
    </row>
    <row r="2028" spans="2:8" s="81" customFormat="1" ht="26.4">
      <c r="B2028" s="1260" t="s">
        <v>54</v>
      </c>
      <c r="C2028" s="350">
        <v>3990</v>
      </c>
      <c r="D2028" s="283"/>
      <c r="E2028" s="1279"/>
      <c r="F2028" s="885"/>
      <c r="G2028" s="551"/>
      <c r="H2028" s="175"/>
    </row>
    <row r="2029" spans="2:8" s="81" customFormat="1">
      <c r="B2029" s="1260" t="s">
        <v>39</v>
      </c>
      <c r="C2029" s="350">
        <v>3990</v>
      </c>
      <c r="D2029" s="283"/>
      <c r="E2029" s="1279"/>
      <c r="F2029" s="885"/>
      <c r="G2029" s="551"/>
      <c r="H2029" s="175"/>
    </row>
    <row r="2030" spans="2:8" s="81" customFormat="1">
      <c r="B2030" s="1260" t="s">
        <v>19</v>
      </c>
      <c r="C2030" s="350">
        <v>1768987</v>
      </c>
      <c r="D2030" s="283">
        <f>D2031</f>
        <v>13852</v>
      </c>
      <c r="E2030" s="1279"/>
      <c r="F2030" s="885"/>
      <c r="G2030" s="551"/>
      <c r="H2030" s="175"/>
    </row>
    <row r="2031" spans="2:8" s="81" customFormat="1">
      <c r="B2031" s="1260" t="s">
        <v>105</v>
      </c>
      <c r="C2031" s="350">
        <v>1768987</v>
      </c>
      <c r="D2031" s="283">
        <v>13852</v>
      </c>
      <c r="E2031" s="1279"/>
      <c r="F2031" s="885"/>
      <c r="G2031" s="551"/>
      <c r="H2031" s="175"/>
    </row>
    <row r="2032" spans="2:8" s="81" customFormat="1">
      <c r="B2032" s="1260" t="s">
        <v>3</v>
      </c>
      <c r="C2032" s="350">
        <v>2126800</v>
      </c>
      <c r="D2032" s="283">
        <f>D2034</f>
        <v>11800</v>
      </c>
      <c r="E2032" s="1446"/>
      <c r="F2032" s="885"/>
      <c r="G2032" s="551"/>
      <c r="H2032" s="175"/>
    </row>
    <row r="2033" spans="1:8" s="81" customFormat="1">
      <c r="B2033" s="1260" t="s">
        <v>20</v>
      </c>
      <c r="C2033" s="350">
        <v>1073337</v>
      </c>
      <c r="D2033" s="283"/>
      <c r="E2033" s="1279"/>
      <c r="F2033" s="885"/>
      <c r="G2033" s="551"/>
      <c r="H2033" s="175"/>
    </row>
    <row r="2034" spans="1:8" s="81" customFormat="1">
      <c r="B2034" s="1260" t="s">
        <v>61</v>
      </c>
      <c r="C2034" s="350">
        <v>1053463</v>
      </c>
      <c r="D2034" s="283">
        <f>D2035</f>
        <v>11800</v>
      </c>
      <c r="E2034" s="1279"/>
      <c r="F2034" s="885"/>
      <c r="G2034" s="551"/>
      <c r="H2034" s="175"/>
    </row>
    <row r="2035" spans="1:8" s="81" customFormat="1" ht="13.8" thickBot="1">
      <c r="B2035" s="1370" t="s">
        <v>348</v>
      </c>
      <c r="C2035" s="408">
        <v>1053463</v>
      </c>
      <c r="D2035" s="535">
        <v>11800</v>
      </c>
      <c r="E2035" s="1279"/>
      <c r="F2035" s="885"/>
      <c r="G2035" s="551"/>
      <c r="H2035" s="175"/>
    </row>
    <row r="2036" spans="1:8" s="81" customFormat="1" ht="39.75" customHeight="1" thickBot="1">
      <c r="B2036" s="3671" t="s">
        <v>495</v>
      </c>
      <c r="C2036" s="3672"/>
      <c r="D2036" s="3673"/>
      <c r="E2036" s="1436"/>
      <c r="F2036" s="1436"/>
      <c r="G2036" s="1436"/>
      <c r="H2036" s="175"/>
    </row>
    <row r="2037" spans="1:8" s="81" customFormat="1" ht="16.5" customHeight="1">
      <c r="B2037" s="980"/>
      <c r="C2037" s="980"/>
      <c r="D2037" s="980"/>
      <c r="E2037" s="1436"/>
      <c r="F2037" s="1436"/>
      <c r="G2037" s="1436"/>
      <c r="H2037" s="175"/>
    </row>
    <row r="2038" spans="1:8" s="81" customFormat="1">
      <c r="A2038" s="175"/>
      <c r="B2038" s="206" t="s">
        <v>113</v>
      </c>
      <c r="C2038"/>
      <c r="D2038"/>
      <c r="E2038"/>
      <c r="F2038"/>
      <c r="G2038"/>
      <c r="H2038" s="175"/>
    </row>
    <row r="2039" spans="1:8" s="81" customFormat="1" ht="13.8" thickBot="1">
      <c r="A2039" s="175"/>
      <c r="B2039" s="206"/>
      <c r="C2039"/>
      <c r="D2039"/>
      <c r="E2039"/>
      <c r="F2039"/>
      <c r="G2039"/>
      <c r="H2039" s="175"/>
    </row>
    <row r="2040" spans="1:8" s="81" customFormat="1" ht="13.8">
      <c r="A2040" s="2899">
        <f>A1992+1</f>
        <v>67</v>
      </c>
      <c r="B2040" s="436" t="s">
        <v>106</v>
      </c>
      <c r="C2040" s="364"/>
      <c r="D2040" s="365"/>
      <c r="E2040" s="937"/>
      <c r="F2040" s="938"/>
      <c r="G2040" s="939"/>
      <c r="H2040" s="175" t="s">
        <v>34</v>
      </c>
    </row>
    <row r="2041" spans="1:8" s="81" customFormat="1">
      <c r="A2041" s="176"/>
      <c r="B2041" s="280" t="s">
        <v>22</v>
      </c>
      <c r="C2041" s="343"/>
      <c r="D2041" s="344"/>
      <c r="E2041" s="1416"/>
      <c r="F2041" s="1417"/>
      <c r="G2041" s="939"/>
      <c r="H2041" s="175"/>
    </row>
    <row r="2042" spans="1:8" s="81" customFormat="1" ht="39.6">
      <c r="A2042" s="176"/>
      <c r="B2042" s="1418" t="s">
        <v>479</v>
      </c>
      <c r="C2042" s="505"/>
      <c r="D2042" s="827"/>
      <c r="E2042" s="1419"/>
      <c r="F2042" s="1420"/>
      <c r="G2042" s="1421"/>
      <c r="H2042" s="175"/>
    </row>
    <row r="2043" spans="1:8" s="81" customFormat="1">
      <c r="A2043" s="176"/>
      <c r="B2043" s="561" t="s">
        <v>4</v>
      </c>
      <c r="C2043" s="369">
        <v>1354059</v>
      </c>
      <c r="D2043" s="121">
        <f>D2044</f>
        <v>348032</v>
      </c>
      <c r="E2043" s="1422"/>
      <c r="F2043" s="1423"/>
      <c r="G2043" s="1424"/>
      <c r="H2043" s="175"/>
    </row>
    <row r="2044" spans="1:8" s="81" customFormat="1">
      <c r="A2044" s="176"/>
      <c r="B2044" s="1396" t="s">
        <v>75</v>
      </c>
      <c r="C2044" s="1397">
        <v>568315</v>
      </c>
      <c r="D2044" s="1414">
        <v>348032</v>
      </c>
      <c r="E2044" s="1425"/>
      <c r="F2044" s="1426"/>
      <c r="G2044" s="1427"/>
      <c r="H2044" s="175"/>
    </row>
    <row r="2045" spans="1:8" s="81" customFormat="1">
      <c r="A2045" s="176"/>
      <c r="B2045" s="558" t="s">
        <v>10</v>
      </c>
      <c r="C2045" s="370">
        <v>785744</v>
      </c>
      <c r="D2045" s="843"/>
      <c r="E2045" s="1428"/>
      <c r="F2045" s="616"/>
      <c r="G2045" s="1429"/>
      <c r="H2045" s="175"/>
    </row>
    <row r="2046" spans="1:8" s="81" customFormat="1">
      <c r="A2046" s="176"/>
      <c r="B2046" s="1379" t="s">
        <v>11</v>
      </c>
      <c r="C2046" s="370">
        <v>785744</v>
      </c>
      <c r="D2046" s="843"/>
      <c r="E2046" s="1430"/>
      <c r="F2046" s="616"/>
      <c r="G2046" s="1429"/>
      <c r="H2046" s="175"/>
    </row>
    <row r="2047" spans="1:8" s="81" customFormat="1">
      <c r="A2047" s="176"/>
      <c r="B2047" s="561" t="s">
        <v>28</v>
      </c>
      <c r="C2047" s="369">
        <v>1354059</v>
      </c>
      <c r="D2047" s="121">
        <f>D2048+D2055</f>
        <v>348032</v>
      </c>
      <c r="E2047" s="1422"/>
      <c r="F2047" s="1423"/>
      <c r="G2047" s="1424"/>
      <c r="H2047" s="175"/>
    </row>
    <row r="2048" spans="1:8" s="81" customFormat="1">
      <c r="A2048" s="176"/>
      <c r="B2048" s="558" t="s">
        <v>2</v>
      </c>
      <c r="C2048" s="370">
        <v>468872</v>
      </c>
      <c r="D2048" s="843">
        <f>D2049+D2053</f>
        <v>272328</v>
      </c>
      <c r="E2048" s="1428"/>
      <c r="F2048" s="616"/>
      <c r="G2048" s="1429"/>
      <c r="H2048" s="175"/>
    </row>
    <row r="2049" spans="1:8" s="81" customFormat="1">
      <c r="A2049" s="176"/>
      <c r="B2049" s="1379" t="s">
        <v>12</v>
      </c>
      <c r="C2049" s="370">
        <v>118907</v>
      </c>
      <c r="D2049" s="843">
        <f>D2052</f>
        <v>86</v>
      </c>
      <c r="E2049" s="1430"/>
      <c r="F2049" s="616"/>
      <c r="G2049" s="1429"/>
      <c r="H2049" s="175"/>
    </row>
    <row r="2050" spans="1:8" s="81" customFormat="1">
      <c r="A2050" s="176"/>
      <c r="B2050" s="1383" t="s">
        <v>38</v>
      </c>
      <c r="C2050" s="370">
        <v>21787</v>
      </c>
      <c r="D2050" s="843"/>
      <c r="E2050" s="1431"/>
      <c r="F2050" s="616"/>
      <c r="G2050" s="1429"/>
      <c r="H2050" s="175"/>
    </row>
    <row r="2051" spans="1:8" s="81" customFormat="1">
      <c r="A2051" s="176"/>
      <c r="B2051" s="1383" t="s">
        <v>36</v>
      </c>
      <c r="C2051" s="370">
        <v>17556</v>
      </c>
      <c r="D2051" s="843"/>
      <c r="E2051" s="1431"/>
      <c r="F2051" s="616"/>
      <c r="G2051" s="1429"/>
      <c r="H2051" s="175"/>
    </row>
    <row r="2052" spans="1:8" s="81" customFormat="1">
      <c r="A2052" s="176"/>
      <c r="B2052" s="1383" t="s">
        <v>15</v>
      </c>
      <c r="C2052" s="370">
        <v>97120</v>
      </c>
      <c r="D2052" s="843">
        <v>86</v>
      </c>
      <c r="E2052" s="1431"/>
      <c r="F2052" s="616"/>
      <c r="G2052" s="1429"/>
      <c r="H2052" s="175"/>
    </row>
    <row r="2053" spans="1:8" s="81" customFormat="1" ht="26.4">
      <c r="A2053" s="176"/>
      <c r="B2053" s="1383" t="s">
        <v>54</v>
      </c>
      <c r="C2053" s="370">
        <v>349965</v>
      </c>
      <c r="D2053" s="843">
        <f>D2054</f>
        <v>272242</v>
      </c>
      <c r="E2053" s="1431"/>
      <c r="F2053" s="616"/>
      <c r="G2053" s="1429"/>
      <c r="H2053" s="175"/>
    </row>
    <row r="2054" spans="1:8" s="81" customFormat="1">
      <c r="A2054" s="176"/>
      <c r="B2054" s="1383" t="s">
        <v>39</v>
      </c>
      <c r="C2054" s="370">
        <v>349965</v>
      </c>
      <c r="D2054" s="843">
        <v>272242</v>
      </c>
      <c r="E2054" s="1431"/>
      <c r="F2054" s="616"/>
      <c r="G2054" s="1429"/>
      <c r="H2054" s="175"/>
    </row>
    <row r="2055" spans="1:8" s="81" customFormat="1">
      <c r="A2055" s="176"/>
      <c r="B2055" s="558" t="s">
        <v>3</v>
      </c>
      <c r="C2055" s="370">
        <v>885187</v>
      </c>
      <c r="D2055" s="843">
        <f>D2056</f>
        <v>75704</v>
      </c>
      <c r="E2055" s="1428"/>
      <c r="F2055" s="616"/>
      <c r="G2055" s="1429"/>
      <c r="H2055" s="175"/>
    </row>
    <row r="2056" spans="1:8" s="81" customFormat="1">
      <c r="A2056" s="176"/>
      <c r="B2056" s="1379" t="s">
        <v>20</v>
      </c>
      <c r="C2056" s="370">
        <v>885187</v>
      </c>
      <c r="D2056" s="843">
        <v>75704</v>
      </c>
      <c r="E2056" s="1430"/>
      <c r="F2056" s="616"/>
      <c r="G2056" s="1429"/>
      <c r="H2056" s="175"/>
    </row>
    <row r="2057" spans="1:8" s="81" customFormat="1">
      <c r="A2057" s="176"/>
      <c r="B2057" s="280" t="s">
        <v>59</v>
      </c>
      <c r="C2057" s="446"/>
      <c r="D2057" s="447"/>
      <c r="E2057" s="1416"/>
      <c r="F2057" s="1432"/>
      <c r="G2057" s="1433"/>
      <c r="H2057" s="175"/>
    </row>
    <row r="2058" spans="1:8" s="81" customFormat="1">
      <c r="A2058" s="176"/>
      <c r="B2058" s="281" t="s">
        <v>480</v>
      </c>
      <c r="C2058" s="446"/>
      <c r="D2058" s="447"/>
      <c r="E2058" s="1434"/>
      <c r="F2058" s="1432"/>
      <c r="G2058" s="1433"/>
      <c r="H2058" s="175"/>
    </row>
    <row r="2059" spans="1:8" s="81" customFormat="1">
      <c r="A2059" s="176"/>
      <c r="B2059" s="281" t="s">
        <v>118</v>
      </c>
      <c r="C2059" s="375"/>
      <c r="D2059" s="259"/>
      <c r="E2059" s="1434"/>
      <c r="F2059" s="548"/>
      <c r="G2059" s="548"/>
      <c r="H2059" s="175"/>
    </row>
    <row r="2060" spans="1:8" s="81" customFormat="1">
      <c r="A2060" s="176"/>
      <c r="B2060" s="561" t="s">
        <v>4</v>
      </c>
      <c r="C2060" s="369"/>
      <c r="D2060" s="121">
        <f>D2061</f>
        <v>348032</v>
      </c>
      <c r="E2060" s="1434"/>
      <c r="F2060" s="548"/>
      <c r="G2060" s="548"/>
      <c r="H2060" s="175"/>
    </row>
    <row r="2061" spans="1:8" s="81" customFormat="1">
      <c r="A2061" s="176"/>
      <c r="B2061" s="1396" t="s">
        <v>75</v>
      </c>
      <c r="C2061" s="1397"/>
      <c r="D2061" s="1414">
        <v>348032</v>
      </c>
      <c r="E2061" s="1425"/>
      <c r="F2061" s="1426"/>
      <c r="G2061" s="1427"/>
      <c r="H2061" s="175"/>
    </row>
    <row r="2062" spans="1:8" s="81" customFormat="1">
      <c r="A2062" s="176"/>
      <c r="B2062" s="561" t="s">
        <v>28</v>
      </c>
      <c r="C2062" s="369"/>
      <c r="D2062" s="121">
        <f>D2063+D2068</f>
        <v>348032</v>
      </c>
      <c r="E2062" s="1422"/>
      <c r="F2062" s="1423"/>
      <c r="G2062" s="1424"/>
      <c r="H2062" s="175"/>
    </row>
    <row r="2063" spans="1:8" s="81" customFormat="1">
      <c r="B2063" s="558" t="s">
        <v>2</v>
      </c>
      <c r="C2063" s="370"/>
      <c r="D2063" s="843">
        <f>D2064+D2066</f>
        <v>272328</v>
      </c>
      <c r="E2063" s="1428"/>
      <c r="F2063" s="616"/>
      <c r="G2063" s="1429"/>
      <c r="H2063" s="175"/>
    </row>
    <row r="2064" spans="1:8" s="81" customFormat="1">
      <c r="B2064" s="1379" t="s">
        <v>12</v>
      </c>
      <c r="C2064" s="370"/>
      <c r="D2064" s="843">
        <f>D2065</f>
        <v>86</v>
      </c>
      <c r="E2064" s="1430"/>
      <c r="F2064" s="616"/>
      <c r="G2064" s="1429"/>
      <c r="H2064" s="175"/>
    </row>
    <row r="2065" spans="1:8" s="81" customFormat="1">
      <c r="B2065" s="1383" t="s">
        <v>15</v>
      </c>
      <c r="C2065" s="370"/>
      <c r="D2065" s="843">
        <v>86</v>
      </c>
      <c r="E2065" s="1431"/>
      <c r="F2065" s="616"/>
      <c r="G2065" s="1429"/>
      <c r="H2065" s="175"/>
    </row>
    <row r="2066" spans="1:8" s="81" customFormat="1" ht="26.4">
      <c r="B2066" s="1383" t="s">
        <v>54</v>
      </c>
      <c r="C2066" s="370"/>
      <c r="D2066" s="843">
        <f>D2067</f>
        <v>272242</v>
      </c>
      <c r="E2066" s="1431"/>
      <c r="F2066" s="616"/>
      <c r="G2066" s="1429"/>
      <c r="H2066" s="175"/>
    </row>
    <row r="2067" spans="1:8" s="81" customFormat="1">
      <c r="B2067" s="1383" t="s">
        <v>39</v>
      </c>
      <c r="C2067" s="370"/>
      <c r="D2067" s="843">
        <v>272242</v>
      </c>
      <c r="E2067" s="1431"/>
      <c r="F2067" s="616"/>
      <c r="G2067" s="1429"/>
      <c r="H2067" s="175"/>
    </row>
    <row r="2068" spans="1:8" s="81" customFormat="1">
      <c r="B2068" s="558" t="s">
        <v>3</v>
      </c>
      <c r="C2068" s="370"/>
      <c r="D2068" s="283">
        <f>D2069</f>
        <v>75704</v>
      </c>
      <c r="E2068" s="1428"/>
      <c r="F2068" s="616"/>
      <c r="G2068" s="551"/>
      <c r="H2068" s="175"/>
    </row>
    <row r="2069" spans="1:8" s="81" customFormat="1">
      <c r="B2069" s="1379" t="s">
        <v>20</v>
      </c>
      <c r="C2069" s="370"/>
      <c r="D2069" s="283">
        <v>75704</v>
      </c>
      <c r="E2069" s="1430"/>
      <c r="F2069" s="616"/>
      <c r="G2069" s="551"/>
      <c r="H2069" s="175"/>
    </row>
    <row r="2070" spans="1:8" s="81" customFormat="1">
      <c r="B2070" s="281" t="s">
        <v>125</v>
      </c>
      <c r="C2070" s="375"/>
      <c r="D2070" s="259"/>
      <c r="E2070" s="1434"/>
      <c r="F2070" s="548"/>
      <c r="G2070" s="548"/>
      <c r="H2070" s="175"/>
    </row>
    <row r="2071" spans="1:8" s="81" customFormat="1">
      <c r="B2071" s="561" t="s">
        <v>4</v>
      </c>
      <c r="C2071" s="369"/>
      <c r="D2071" s="378">
        <f>D2072</f>
        <v>405722</v>
      </c>
      <c r="E2071" s="1422"/>
      <c r="F2071" s="1423"/>
      <c r="G2071" s="887"/>
      <c r="H2071" s="175"/>
    </row>
    <row r="2072" spans="1:8" s="81" customFormat="1">
      <c r="B2072" s="1396" t="s">
        <v>75</v>
      </c>
      <c r="C2072" s="370"/>
      <c r="D2072" s="283">
        <v>405722</v>
      </c>
      <c r="E2072" s="1430"/>
      <c r="F2072" s="616"/>
      <c r="G2072" s="551"/>
      <c r="H2072" s="175"/>
    </row>
    <row r="2073" spans="1:8" s="81" customFormat="1">
      <c r="B2073" s="561" t="s">
        <v>28</v>
      </c>
      <c r="C2073" s="369"/>
      <c r="D2073" s="378">
        <f>D2074+D2077</f>
        <v>405722</v>
      </c>
      <c r="E2073" s="1422"/>
      <c r="F2073" s="1423"/>
      <c r="G2073" s="887"/>
      <c r="H2073" s="175"/>
    </row>
    <row r="2074" spans="1:8" s="81" customFormat="1">
      <c r="B2074" s="558" t="s">
        <v>2</v>
      </c>
      <c r="C2074" s="370"/>
      <c r="D2074" s="283">
        <f>D2075</f>
        <v>317369</v>
      </c>
      <c r="E2074" s="1428"/>
      <c r="F2074" s="616"/>
      <c r="G2074" s="551"/>
      <c r="H2074" s="175"/>
    </row>
    <row r="2075" spans="1:8" s="81" customFormat="1" ht="26.4">
      <c r="B2075" s="1383" t="s">
        <v>54</v>
      </c>
      <c r="C2075" s="370"/>
      <c r="D2075" s="283">
        <f>D2076</f>
        <v>317369</v>
      </c>
      <c r="E2075" s="1431"/>
      <c r="F2075" s="616"/>
      <c r="G2075" s="551"/>
      <c r="H2075" s="175"/>
    </row>
    <row r="2076" spans="1:8" s="81" customFormat="1">
      <c r="B2076" s="1383" t="s">
        <v>39</v>
      </c>
      <c r="C2076" s="370"/>
      <c r="D2076" s="283">
        <v>317369</v>
      </c>
      <c r="E2076" s="1431"/>
      <c r="F2076" s="616"/>
      <c r="G2076" s="551"/>
      <c r="H2076" s="175"/>
    </row>
    <row r="2077" spans="1:8" s="81" customFormat="1">
      <c r="B2077" s="558" t="s">
        <v>3</v>
      </c>
      <c r="C2077" s="370"/>
      <c r="D2077" s="283">
        <f>D2078</f>
        <v>88353</v>
      </c>
      <c r="E2077" s="1428"/>
      <c r="F2077" s="616"/>
      <c r="G2077" s="551"/>
      <c r="H2077" s="175"/>
    </row>
    <row r="2078" spans="1:8" s="81" customFormat="1" ht="13.8" thickBot="1">
      <c r="B2078" s="1379" t="s">
        <v>20</v>
      </c>
      <c r="C2078" s="370"/>
      <c r="D2078" s="283">
        <v>88353</v>
      </c>
      <c r="E2078" s="1430"/>
      <c r="F2078" s="616"/>
      <c r="G2078" s="551"/>
      <c r="H2078" s="175"/>
    </row>
    <row r="2079" spans="1:8" s="81" customFormat="1" ht="128.25" customHeight="1" thickBot="1">
      <c r="B2079" s="3600" t="s">
        <v>496</v>
      </c>
      <c r="C2079" s="3601"/>
      <c r="D2079" s="3602"/>
      <c r="E2079" s="1436"/>
      <c r="F2079" s="1436"/>
      <c r="G2079" s="1436"/>
      <c r="H2079" s="175"/>
    </row>
    <row r="2080" spans="1:8" s="81" customFormat="1">
      <c r="A2080" s="3605"/>
      <c r="B2080" s="3605"/>
      <c r="C2080" s="3605"/>
      <c r="D2080" s="3605"/>
      <c r="E2080" s="3605"/>
      <c r="F2080" s="3605"/>
      <c r="G2080" s="3605"/>
      <c r="H2080" s="175"/>
    </row>
    <row r="2081" spans="1:8" s="81" customFormat="1">
      <c r="A2081" s="175"/>
      <c r="B2081" s="206" t="s">
        <v>115</v>
      </c>
      <c r="C2081"/>
      <c r="D2081"/>
      <c r="E2081"/>
      <c r="F2081"/>
      <c r="G2081"/>
      <c r="H2081" s="175"/>
    </row>
    <row r="2082" spans="1:8" s="81" customFormat="1" ht="13.8" thickBot="1">
      <c r="A2082" s="175"/>
      <c r="B2082" s="206"/>
      <c r="C2082"/>
      <c r="D2082"/>
      <c r="E2082"/>
      <c r="F2082"/>
      <c r="G2082"/>
      <c r="H2082" s="175"/>
    </row>
    <row r="2083" spans="1:8" s="81" customFormat="1" ht="13.8">
      <c r="A2083" s="2896">
        <f>A2011+1</f>
        <v>67</v>
      </c>
      <c r="B2083" s="436" t="s">
        <v>106</v>
      </c>
      <c r="C2083" s="364"/>
      <c r="D2083" s="365"/>
      <c r="E2083" s="937"/>
      <c r="F2083" s="938"/>
      <c r="G2083" s="939"/>
      <c r="H2083" s="175" t="s">
        <v>34</v>
      </c>
    </row>
    <row r="2084" spans="1:8" s="81" customFormat="1">
      <c r="A2084" s="175"/>
      <c r="B2084" s="280" t="s">
        <v>116</v>
      </c>
      <c r="C2084" s="555"/>
      <c r="D2084" s="344"/>
      <c r="E2084" s="1416"/>
      <c r="F2084" s="938"/>
      <c r="G2084" s="939"/>
      <c r="H2084" s="175"/>
    </row>
    <row r="2085" spans="1:8" s="81" customFormat="1" ht="26.4">
      <c r="A2085" s="176"/>
      <c r="B2085" s="345" t="s">
        <v>123</v>
      </c>
      <c r="C2085" s="389"/>
      <c r="D2085" s="445"/>
      <c r="E2085" s="1437"/>
      <c r="F2085" s="1438"/>
      <c r="G2085" s="1438"/>
      <c r="H2085" s="175"/>
    </row>
    <row r="2086" spans="1:8" s="81" customFormat="1">
      <c r="A2086" s="176"/>
      <c r="B2086" s="281" t="s">
        <v>118</v>
      </c>
      <c r="C2086" s="375"/>
      <c r="D2086" s="259"/>
      <c r="E2086" s="1434"/>
      <c r="F2086" s="548"/>
      <c r="G2086" s="548"/>
      <c r="H2086" s="175"/>
    </row>
    <row r="2087" spans="1:8" s="81" customFormat="1">
      <c r="A2087" s="176"/>
      <c r="B2087" s="527" t="s">
        <v>4</v>
      </c>
      <c r="C2087" s="348">
        <v>10214688</v>
      </c>
      <c r="D2087" s="378">
        <f>D2088</f>
        <v>348032</v>
      </c>
      <c r="E2087" s="1439"/>
      <c r="F2087" s="886"/>
      <c r="G2087" s="887"/>
      <c r="H2087" s="175"/>
    </row>
    <row r="2088" spans="1:8" s="81" customFormat="1">
      <c r="A2088" s="176"/>
      <c r="B2088" s="1260" t="s">
        <v>75</v>
      </c>
      <c r="C2088" s="350">
        <v>4224640</v>
      </c>
      <c r="D2088" s="283">
        <v>348032</v>
      </c>
      <c r="E2088" s="1279"/>
      <c r="F2088" s="885"/>
      <c r="G2088" s="551"/>
      <c r="H2088" s="175"/>
    </row>
    <row r="2089" spans="1:8" s="81" customFormat="1">
      <c r="A2089" s="176"/>
      <c r="B2089" s="1260" t="s">
        <v>6</v>
      </c>
      <c r="C2089" s="350">
        <v>3122453</v>
      </c>
      <c r="D2089" s="283"/>
      <c r="E2089" s="1279"/>
      <c r="F2089" s="885"/>
      <c r="G2089" s="551"/>
      <c r="H2089" s="175"/>
    </row>
    <row r="2090" spans="1:8" s="81" customFormat="1">
      <c r="A2090" s="176"/>
      <c r="B2090" s="1260" t="s">
        <v>7</v>
      </c>
      <c r="C2090" s="350">
        <v>5687</v>
      </c>
      <c r="D2090" s="283"/>
      <c r="E2090" s="1279"/>
      <c r="F2090" s="885"/>
      <c r="G2090" s="551"/>
      <c r="H2090" s="175"/>
    </row>
    <row r="2091" spans="1:8" s="81" customFormat="1">
      <c r="A2091" s="176"/>
      <c r="B2091" s="1260" t="s">
        <v>8</v>
      </c>
      <c r="C2091" s="350">
        <v>5687</v>
      </c>
      <c r="D2091" s="283"/>
      <c r="E2091" s="1279"/>
      <c r="F2091" s="885"/>
      <c r="G2091" s="551"/>
      <c r="H2091" s="175"/>
    </row>
    <row r="2092" spans="1:8" s="81" customFormat="1">
      <c r="A2092" s="176"/>
      <c r="B2092" s="1260" t="s">
        <v>9</v>
      </c>
      <c r="C2092" s="350">
        <v>5687</v>
      </c>
      <c r="D2092" s="283"/>
      <c r="E2092" s="1279"/>
      <c r="F2092" s="885"/>
      <c r="G2092" s="551"/>
      <c r="H2092" s="175"/>
    </row>
    <row r="2093" spans="1:8" s="81" customFormat="1" ht="26.4">
      <c r="A2093" s="176"/>
      <c r="B2093" s="1406" t="s">
        <v>63</v>
      </c>
      <c r="C2093" s="354">
        <v>5687</v>
      </c>
      <c r="D2093" s="378"/>
      <c r="E2093" s="1440"/>
      <c r="F2093" s="886"/>
      <c r="G2093" s="887"/>
      <c r="H2093" s="175"/>
    </row>
    <row r="2094" spans="1:8" s="81" customFormat="1" ht="26.4">
      <c r="A2094" s="176"/>
      <c r="B2094" s="1260" t="s">
        <v>467</v>
      </c>
      <c r="C2094" s="350">
        <v>5687</v>
      </c>
      <c r="D2094" s="283"/>
      <c r="E2094" s="1279"/>
      <c r="F2094" s="885"/>
      <c r="G2094" s="551"/>
      <c r="H2094" s="175"/>
    </row>
    <row r="2095" spans="1:8" s="81" customFormat="1">
      <c r="A2095" s="176"/>
      <c r="B2095" s="1260" t="s">
        <v>10</v>
      </c>
      <c r="C2095" s="350">
        <v>5984361</v>
      </c>
      <c r="D2095" s="283"/>
      <c r="E2095" s="1279"/>
      <c r="F2095" s="885"/>
      <c r="G2095" s="551"/>
      <c r="H2095" s="175"/>
    </row>
    <row r="2096" spans="1:8" s="81" customFormat="1">
      <c r="A2096" s="176"/>
      <c r="B2096" s="1260" t="s">
        <v>11</v>
      </c>
      <c r="C2096" s="350">
        <v>5984361</v>
      </c>
      <c r="D2096" s="283"/>
      <c r="E2096" s="1279"/>
      <c r="F2096" s="885"/>
      <c r="G2096" s="551"/>
      <c r="H2096" s="175"/>
    </row>
    <row r="2097" spans="1:8" s="81" customFormat="1">
      <c r="A2097" s="176"/>
      <c r="B2097" s="527" t="s">
        <v>28</v>
      </c>
      <c r="C2097" s="348">
        <v>10214688</v>
      </c>
      <c r="D2097" s="378">
        <f>D2098+D2109</f>
        <v>348132</v>
      </c>
      <c r="E2097" s="1439"/>
      <c r="F2097" s="886"/>
      <c r="G2097" s="887"/>
      <c r="H2097" s="175"/>
    </row>
    <row r="2098" spans="1:8" s="81" customFormat="1">
      <c r="A2098" s="176"/>
      <c r="B2098" s="1260" t="s">
        <v>2</v>
      </c>
      <c r="C2098" s="350">
        <v>2891765</v>
      </c>
      <c r="D2098" s="283">
        <f>D2099+D2105</f>
        <v>272428</v>
      </c>
      <c r="E2098" s="1279"/>
      <c r="F2098" s="885"/>
      <c r="G2098" s="551"/>
      <c r="H2098" s="175"/>
    </row>
    <row r="2099" spans="1:8" s="81" customFormat="1">
      <c r="A2099" s="176"/>
      <c r="B2099" s="1260" t="s">
        <v>12</v>
      </c>
      <c r="C2099" s="350">
        <v>1577304</v>
      </c>
      <c r="D2099" s="283">
        <f>D2100+D2102</f>
        <v>86</v>
      </c>
      <c r="E2099" s="1279"/>
      <c r="F2099" s="885"/>
      <c r="G2099" s="551"/>
      <c r="H2099" s="175"/>
    </row>
    <row r="2100" spans="1:8" s="81" customFormat="1">
      <c r="A2100" s="176"/>
      <c r="B2100" s="1260" t="s">
        <v>38</v>
      </c>
      <c r="C2100" s="350">
        <v>536895</v>
      </c>
      <c r="D2100" s="283"/>
      <c r="E2100" s="1279"/>
      <c r="F2100" s="885"/>
      <c r="G2100" s="551"/>
      <c r="H2100" s="175"/>
    </row>
    <row r="2101" spans="1:8" s="81" customFormat="1">
      <c r="A2101" s="176"/>
      <c r="B2101" s="1260" t="s">
        <v>36</v>
      </c>
      <c r="C2101" s="350">
        <v>410546</v>
      </c>
      <c r="D2101" s="283"/>
      <c r="E2101" s="1279"/>
      <c r="F2101" s="885"/>
      <c r="G2101" s="551"/>
      <c r="H2101" s="175"/>
    </row>
    <row r="2102" spans="1:8" s="81" customFormat="1">
      <c r="A2102" s="176"/>
      <c r="B2102" s="1260" t="s">
        <v>15</v>
      </c>
      <c r="C2102" s="350">
        <v>1040409</v>
      </c>
      <c r="D2102" s="283">
        <v>86</v>
      </c>
      <c r="E2102" s="1279"/>
      <c r="F2102" s="885"/>
      <c r="G2102" s="551"/>
      <c r="H2102" s="175"/>
    </row>
    <row r="2103" spans="1:8" s="81" customFormat="1">
      <c r="A2103" s="176"/>
      <c r="B2103" s="1260" t="s">
        <v>16</v>
      </c>
      <c r="C2103" s="350">
        <v>187169</v>
      </c>
      <c r="D2103" s="283"/>
      <c r="E2103" s="1279"/>
      <c r="F2103" s="885"/>
      <c r="G2103" s="551"/>
      <c r="H2103" s="175"/>
    </row>
    <row r="2104" spans="1:8" s="81" customFormat="1">
      <c r="A2104" s="176"/>
      <c r="B2104" s="1260" t="s">
        <v>17</v>
      </c>
      <c r="C2104" s="350">
        <v>187169</v>
      </c>
      <c r="D2104" s="283"/>
      <c r="E2104" s="1279"/>
      <c r="F2104" s="885"/>
      <c r="G2104" s="551"/>
      <c r="H2104" s="175"/>
    </row>
    <row r="2105" spans="1:8" s="81" customFormat="1" ht="26.4">
      <c r="A2105" s="176"/>
      <c r="B2105" s="1260" t="s">
        <v>54</v>
      </c>
      <c r="C2105" s="350">
        <v>353947</v>
      </c>
      <c r="D2105" s="283">
        <f>D2106</f>
        <v>272342</v>
      </c>
      <c r="E2105" s="1279"/>
      <c r="F2105" s="885"/>
      <c r="G2105" s="551"/>
      <c r="H2105" s="175"/>
    </row>
    <row r="2106" spans="1:8" s="81" customFormat="1">
      <c r="A2106" s="176"/>
      <c r="B2106" s="1260" t="s">
        <v>39</v>
      </c>
      <c r="C2106" s="350">
        <v>353947</v>
      </c>
      <c r="D2106" s="283">
        <v>272342</v>
      </c>
      <c r="E2106" s="1279"/>
      <c r="F2106" s="885"/>
      <c r="G2106" s="551"/>
      <c r="H2106" s="175"/>
    </row>
    <row r="2107" spans="1:8" s="81" customFormat="1">
      <c r="A2107" s="176"/>
      <c r="B2107" s="1260" t="s">
        <v>19</v>
      </c>
      <c r="C2107" s="350">
        <v>773345</v>
      </c>
      <c r="D2107" s="283"/>
      <c r="E2107" s="1279"/>
      <c r="F2107" s="885"/>
      <c r="G2107" s="551"/>
      <c r="H2107" s="175"/>
    </row>
    <row r="2108" spans="1:8" s="81" customFormat="1">
      <c r="A2108" s="176"/>
      <c r="B2108" s="1260" t="s">
        <v>105</v>
      </c>
      <c r="C2108" s="350">
        <v>773345</v>
      </c>
      <c r="D2108" s="283"/>
      <c r="E2108" s="1279"/>
      <c r="F2108" s="885"/>
      <c r="G2108" s="551"/>
      <c r="H2108" s="175"/>
    </row>
    <row r="2109" spans="1:8" s="81" customFormat="1">
      <c r="A2109" s="176"/>
      <c r="B2109" s="1260" t="s">
        <v>3</v>
      </c>
      <c r="C2109" s="350">
        <v>7322923</v>
      </c>
      <c r="D2109" s="283">
        <f>D2110</f>
        <v>75704</v>
      </c>
      <c r="E2109" s="1279"/>
      <c r="F2109" s="885"/>
      <c r="G2109" s="551"/>
      <c r="H2109" s="175"/>
    </row>
    <row r="2110" spans="1:8" s="81" customFormat="1">
      <c r="A2110" s="176"/>
      <c r="B2110" s="1260" t="s">
        <v>20</v>
      </c>
      <c r="C2110" s="350">
        <v>4973815</v>
      </c>
      <c r="D2110" s="283">
        <v>75704</v>
      </c>
      <c r="E2110" s="1279"/>
      <c r="F2110" s="885"/>
      <c r="G2110" s="551"/>
      <c r="H2110" s="175"/>
    </row>
    <row r="2111" spans="1:8" s="81" customFormat="1">
      <c r="A2111" s="176"/>
      <c r="B2111" s="1260" t="s">
        <v>61</v>
      </c>
      <c r="C2111" s="350">
        <v>2349108</v>
      </c>
      <c r="D2111" s="283"/>
      <c r="E2111" s="1279"/>
      <c r="F2111" s="885"/>
      <c r="G2111" s="551"/>
      <c r="H2111" s="175"/>
    </row>
    <row r="2112" spans="1:8" s="81" customFormat="1">
      <c r="A2112" s="176"/>
      <c r="B2112" s="1260" t="s">
        <v>348</v>
      </c>
      <c r="C2112" s="350">
        <v>2349108</v>
      </c>
      <c r="D2112" s="283"/>
      <c r="E2112" s="1279"/>
      <c r="F2112" s="885"/>
      <c r="G2112" s="551"/>
      <c r="H2112" s="175"/>
    </row>
    <row r="2113" spans="2:8" s="81" customFormat="1">
      <c r="B2113" s="281" t="s">
        <v>125</v>
      </c>
      <c r="C2113" s="375"/>
      <c r="D2113" s="259"/>
      <c r="E2113" s="1434"/>
      <c r="F2113" s="548"/>
      <c r="G2113" s="548"/>
      <c r="H2113" s="175"/>
    </row>
    <row r="2114" spans="2:8" s="81" customFormat="1">
      <c r="B2114" s="527" t="s">
        <v>4</v>
      </c>
      <c r="C2114" s="348">
        <v>5186538</v>
      </c>
      <c r="D2114" s="378">
        <f>D2115</f>
        <v>405722</v>
      </c>
      <c r="E2114" s="1439"/>
      <c r="F2114" s="886"/>
      <c r="G2114" s="887"/>
      <c r="H2114" s="175"/>
    </row>
    <row r="2115" spans="2:8" s="81" customFormat="1">
      <c r="B2115" s="1260" t="s">
        <v>75</v>
      </c>
      <c r="C2115" s="350">
        <v>2933504</v>
      </c>
      <c r="D2115" s="283">
        <v>405722</v>
      </c>
      <c r="E2115" s="1279"/>
      <c r="F2115" s="885"/>
      <c r="G2115" s="551"/>
      <c r="H2115" s="175"/>
    </row>
    <row r="2116" spans="2:8" s="81" customFormat="1">
      <c r="B2116" s="1260" t="s">
        <v>6</v>
      </c>
      <c r="C2116" s="350">
        <v>2822450</v>
      </c>
      <c r="D2116" s="283"/>
      <c r="E2116" s="1279"/>
      <c r="F2116" s="885"/>
      <c r="G2116" s="551"/>
      <c r="H2116" s="175"/>
    </row>
    <row r="2117" spans="2:8" s="81" customFormat="1">
      <c r="B2117" s="1260" t="s">
        <v>10</v>
      </c>
      <c r="C2117" s="350">
        <v>2253034</v>
      </c>
      <c r="D2117" s="283"/>
      <c r="E2117" s="1279"/>
      <c r="F2117" s="885"/>
      <c r="G2117" s="551"/>
      <c r="H2117" s="175"/>
    </row>
    <row r="2118" spans="2:8" s="81" customFormat="1">
      <c r="B2118" s="1260" t="s">
        <v>11</v>
      </c>
      <c r="C2118" s="350">
        <v>2253034</v>
      </c>
      <c r="D2118" s="283"/>
      <c r="E2118" s="1279"/>
      <c r="F2118" s="885"/>
      <c r="G2118" s="551"/>
      <c r="H2118" s="175"/>
    </row>
    <row r="2119" spans="2:8" s="81" customFormat="1">
      <c r="B2119" s="527" t="s">
        <v>28</v>
      </c>
      <c r="C2119" s="348">
        <v>5186538</v>
      </c>
      <c r="D2119" s="378">
        <f>D2120+D2131</f>
        <v>405722</v>
      </c>
      <c r="E2119" s="1439"/>
      <c r="F2119" s="886"/>
      <c r="G2119" s="887"/>
      <c r="H2119" s="175"/>
    </row>
    <row r="2120" spans="2:8" s="81" customFormat="1">
      <c r="B2120" s="1406" t="s">
        <v>2</v>
      </c>
      <c r="C2120" s="354">
        <v>3059738</v>
      </c>
      <c r="D2120" s="283">
        <f>D2121+D2127</f>
        <v>317369</v>
      </c>
      <c r="E2120" s="1440"/>
      <c r="F2120" s="1441"/>
      <c r="G2120" s="551"/>
      <c r="H2120" s="175"/>
    </row>
    <row r="2121" spans="2:8" s="81" customFormat="1">
      <c r="B2121" s="1260" t="s">
        <v>12</v>
      </c>
      <c r="C2121" s="350">
        <v>1092521</v>
      </c>
      <c r="D2121" s="283"/>
      <c r="E2121" s="1279"/>
      <c r="F2121" s="885"/>
      <c r="G2121" s="551"/>
      <c r="H2121" s="175"/>
    </row>
    <row r="2122" spans="2:8" s="81" customFormat="1">
      <c r="B2122" s="1260" t="s">
        <v>38</v>
      </c>
      <c r="C2122" s="350">
        <v>453530</v>
      </c>
      <c r="D2122" s="283"/>
      <c r="E2122" s="1279"/>
      <c r="F2122" s="885"/>
      <c r="G2122" s="551"/>
      <c r="H2122" s="175"/>
    </row>
    <row r="2123" spans="2:8" s="81" customFormat="1">
      <c r="B2123" s="1260" t="s">
        <v>36</v>
      </c>
      <c r="C2123" s="350">
        <v>354971</v>
      </c>
      <c r="D2123" s="283"/>
      <c r="E2123" s="1279"/>
      <c r="F2123" s="885"/>
      <c r="G2123" s="551"/>
      <c r="H2123" s="175"/>
    </row>
    <row r="2124" spans="2:8" s="81" customFormat="1">
      <c r="B2124" s="1260" t="s">
        <v>15</v>
      </c>
      <c r="C2124" s="350">
        <v>638991</v>
      </c>
      <c r="D2124" s="283"/>
      <c r="E2124" s="1279"/>
      <c r="F2124" s="885"/>
      <c r="G2124" s="551"/>
      <c r="H2124" s="175"/>
    </row>
    <row r="2125" spans="2:8" s="81" customFormat="1">
      <c r="B2125" s="1260" t="s">
        <v>16</v>
      </c>
      <c r="C2125" s="350">
        <v>194240</v>
      </c>
      <c r="D2125" s="283"/>
      <c r="E2125" s="1279"/>
      <c r="F2125" s="885"/>
      <c r="G2125" s="551"/>
      <c r="H2125" s="175"/>
    </row>
    <row r="2126" spans="2:8" s="81" customFormat="1">
      <c r="B2126" s="1260" t="s">
        <v>17</v>
      </c>
      <c r="C2126" s="350">
        <v>194240</v>
      </c>
      <c r="D2126" s="283"/>
      <c r="E2126" s="1279"/>
      <c r="F2126" s="885"/>
      <c r="G2126" s="551"/>
      <c r="H2126" s="175"/>
    </row>
    <row r="2127" spans="2:8" s="81" customFormat="1" ht="26.4">
      <c r="B2127" s="1260" t="s">
        <v>54</v>
      </c>
      <c r="C2127" s="350">
        <v>3990</v>
      </c>
      <c r="D2127" s="283">
        <f>D2128</f>
        <v>317369</v>
      </c>
      <c r="E2127" s="1279"/>
      <c r="F2127" s="885"/>
      <c r="G2127" s="551"/>
      <c r="H2127" s="175"/>
    </row>
    <row r="2128" spans="2:8" s="81" customFormat="1">
      <c r="B2128" s="1260" t="s">
        <v>39</v>
      </c>
      <c r="C2128" s="350">
        <v>3990</v>
      </c>
      <c r="D2128" s="283">
        <v>317369</v>
      </c>
      <c r="E2128" s="1279"/>
      <c r="F2128" s="885"/>
      <c r="G2128" s="551"/>
      <c r="H2128" s="175"/>
    </row>
    <row r="2129" spans="1:8" s="81" customFormat="1">
      <c r="B2129" s="1260" t="s">
        <v>19</v>
      </c>
      <c r="C2129" s="350">
        <v>1768987</v>
      </c>
      <c r="D2129" s="283"/>
      <c r="E2129" s="1279"/>
      <c r="F2129" s="885"/>
      <c r="G2129" s="551"/>
      <c r="H2129" s="175"/>
    </row>
    <row r="2130" spans="1:8" s="81" customFormat="1">
      <c r="B2130" s="1260" t="s">
        <v>105</v>
      </c>
      <c r="C2130" s="350">
        <v>1768987</v>
      </c>
      <c r="D2130" s="283"/>
      <c r="E2130" s="1279"/>
      <c r="F2130" s="885"/>
      <c r="G2130" s="551"/>
      <c r="H2130" s="175"/>
    </row>
    <row r="2131" spans="1:8" s="81" customFormat="1">
      <c r="B2131" s="1260" t="s">
        <v>3</v>
      </c>
      <c r="C2131" s="350">
        <v>2126800</v>
      </c>
      <c r="D2131" s="283">
        <f>D2132</f>
        <v>88353</v>
      </c>
      <c r="E2131" s="1279"/>
      <c r="F2131" s="885"/>
      <c r="G2131" s="551"/>
      <c r="H2131" s="175"/>
    </row>
    <row r="2132" spans="1:8" s="81" customFormat="1">
      <c r="B2132" s="1260" t="s">
        <v>20</v>
      </c>
      <c r="C2132" s="350">
        <v>1073337</v>
      </c>
      <c r="D2132" s="283">
        <v>88353</v>
      </c>
      <c r="E2132" s="1279"/>
      <c r="F2132" s="885"/>
      <c r="G2132" s="551"/>
      <c r="H2132" s="175"/>
    </row>
    <row r="2133" spans="1:8" s="81" customFormat="1">
      <c r="B2133" s="1260" t="s">
        <v>61</v>
      </c>
      <c r="C2133" s="350">
        <v>1053463</v>
      </c>
      <c r="D2133" s="283"/>
      <c r="E2133" s="1279"/>
      <c r="F2133" s="885"/>
      <c r="G2133" s="551"/>
      <c r="H2133" s="175"/>
    </row>
    <row r="2134" spans="1:8" s="81" customFormat="1" ht="13.8" thickBot="1">
      <c r="B2134" s="1370" t="s">
        <v>348</v>
      </c>
      <c r="C2134" s="408">
        <v>1053463</v>
      </c>
      <c r="D2134" s="535"/>
      <c r="E2134" s="1279"/>
      <c r="F2134" s="885"/>
      <c r="G2134" s="551"/>
      <c r="H2134" s="175"/>
    </row>
    <row r="2135" spans="1:8" s="81" customFormat="1" ht="48.75" customHeight="1" thickBot="1">
      <c r="B2135" s="3600" t="s">
        <v>497</v>
      </c>
      <c r="C2135" s="3601"/>
      <c r="D2135" s="3602"/>
      <c r="E2135" s="1436"/>
      <c r="F2135" s="1436"/>
      <c r="G2135" s="1436"/>
      <c r="H2135" s="175"/>
    </row>
    <row r="2136" spans="1:8" s="81" customFormat="1">
      <c r="B2136" s="548"/>
      <c r="C2136" s="548"/>
      <c r="D2136" s="548"/>
      <c r="E2136" s="549"/>
      <c r="F2136" s="550"/>
      <c r="G2136" s="551"/>
      <c r="H2136" s="175"/>
    </row>
    <row r="2137" spans="1:8" s="81" customFormat="1">
      <c r="A2137" s="175"/>
      <c r="B2137" s="206" t="s">
        <v>113</v>
      </c>
      <c r="C2137"/>
      <c r="D2137"/>
      <c r="E2137"/>
      <c r="F2137"/>
      <c r="G2137"/>
      <c r="H2137" s="175"/>
    </row>
    <row r="2138" spans="1:8" s="81" customFormat="1" ht="13.8" thickBot="1">
      <c r="A2138" s="175"/>
      <c r="B2138" s="206"/>
      <c r="C2138"/>
      <c r="D2138"/>
      <c r="E2138"/>
      <c r="F2138"/>
      <c r="G2138"/>
      <c r="H2138" s="175"/>
    </row>
    <row r="2139" spans="1:8" s="81" customFormat="1" ht="13.8">
      <c r="A2139" s="2899">
        <f>A2040+1</f>
        <v>68</v>
      </c>
      <c r="B2139" s="436" t="s">
        <v>106</v>
      </c>
      <c r="C2139" s="364"/>
      <c r="D2139" s="365"/>
      <c r="E2139" s="937"/>
      <c r="F2139" s="938"/>
      <c r="G2139" s="939"/>
      <c r="H2139" s="175" t="s">
        <v>34</v>
      </c>
    </row>
    <row r="2140" spans="1:8" s="81" customFormat="1">
      <c r="A2140" s="176"/>
      <c r="B2140" s="280" t="s">
        <v>59</v>
      </c>
      <c r="C2140" s="446"/>
      <c r="D2140" s="447"/>
      <c r="E2140" s="1416"/>
      <c r="F2140" s="1432"/>
      <c r="G2140" s="1433"/>
      <c r="H2140" s="175"/>
    </row>
    <row r="2141" spans="1:8" s="81" customFormat="1">
      <c r="A2141" s="176"/>
      <c r="B2141" s="281" t="s">
        <v>480</v>
      </c>
      <c r="C2141" s="446"/>
      <c r="D2141" s="447"/>
      <c r="E2141" s="1434"/>
      <c r="F2141" s="1432"/>
      <c r="G2141" s="1433"/>
      <c r="H2141" s="175"/>
    </row>
    <row r="2142" spans="1:8" s="81" customFormat="1">
      <c r="A2142" s="176"/>
      <c r="B2142" s="281" t="s">
        <v>126</v>
      </c>
      <c r="C2142" s="375"/>
      <c r="D2142" s="259"/>
      <c r="E2142" s="1434"/>
      <c r="F2142" s="548"/>
      <c r="G2142" s="548"/>
      <c r="H2142" s="175"/>
    </row>
    <row r="2143" spans="1:8" s="81" customFormat="1">
      <c r="A2143" s="176"/>
      <c r="B2143" s="1410" t="s">
        <v>4</v>
      </c>
      <c r="C2143" s="369"/>
      <c r="D2143" s="121">
        <f>D2144</f>
        <v>41019</v>
      </c>
      <c r="E2143" s="1434"/>
      <c r="F2143" s="548"/>
      <c r="G2143" s="548"/>
      <c r="H2143" s="175"/>
    </row>
    <row r="2144" spans="1:8" s="81" customFormat="1">
      <c r="A2144" s="176"/>
      <c r="B2144" s="1412" t="s">
        <v>75</v>
      </c>
      <c r="C2144" s="1397"/>
      <c r="D2144" s="1414">
        <f>D2145</f>
        <v>41019</v>
      </c>
      <c r="E2144" s="1425"/>
      <c r="F2144" s="1426"/>
      <c r="G2144" s="1427"/>
      <c r="H2144" s="175"/>
    </row>
    <row r="2145" spans="1:8" s="81" customFormat="1">
      <c r="A2145" s="176"/>
      <c r="B2145" s="1412" t="s">
        <v>6</v>
      </c>
      <c r="C2145" s="369"/>
      <c r="D2145" s="843">
        <v>41019</v>
      </c>
      <c r="E2145" s="1422"/>
      <c r="F2145" s="1423"/>
      <c r="G2145" s="1424"/>
      <c r="H2145" s="175"/>
    </row>
    <row r="2146" spans="1:8" s="81" customFormat="1">
      <c r="B2146" s="1410" t="s">
        <v>28</v>
      </c>
      <c r="C2146" s="370"/>
      <c r="D2146" s="121">
        <f>D2147</f>
        <v>41019</v>
      </c>
      <c r="E2146" s="1428"/>
      <c r="F2146" s="616"/>
      <c r="G2146" s="1429"/>
      <c r="H2146" s="175"/>
    </row>
    <row r="2147" spans="1:8" s="81" customFormat="1">
      <c r="B2147" s="1412" t="s">
        <v>3</v>
      </c>
      <c r="C2147" s="370"/>
      <c r="D2147" s="843">
        <f>D2148</f>
        <v>41019</v>
      </c>
      <c r="E2147" s="1431"/>
      <c r="F2147" s="616"/>
      <c r="G2147" s="1429"/>
      <c r="H2147" s="175"/>
    </row>
    <row r="2148" spans="1:8" s="81" customFormat="1">
      <c r="B2148" s="1412" t="s">
        <v>61</v>
      </c>
      <c r="C2148" s="370"/>
      <c r="D2148" s="283">
        <f>D2149</f>
        <v>41019</v>
      </c>
      <c r="E2148" s="1428"/>
      <c r="F2148" s="616"/>
      <c r="G2148" s="551"/>
      <c r="H2148" s="175"/>
    </row>
    <row r="2149" spans="1:8" s="81" customFormat="1" ht="13.8" thickBot="1">
      <c r="B2149" s="1412" t="s">
        <v>348</v>
      </c>
      <c r="C2149" s="370"/>
      <c r="D2149" s="283">
        <v>41019</v>
      </c>
      <c r="E2149" s="1430"/>
      <c r="F2149" s="616"/>
      <c r="G2149" s="551"/>
      <c r="H2149" s="175"/>
    </row>
    <row r="2150" spans="1:8" s="81" customFormat="1" ht="85.5" customHeight="1" thickBot="1">
      <c r="B2150" s="3671" t="s">
        <v>498</v>
      </c>
      <c r="C2150" s="3672"/>
      <c r="D2150" s="3673"/>
      <c r="E2150" s="1436"/>
      <c r="F2150" s="1436"/>
      <c r="G2150" s="1436"/>
      <c r="H2150" s="175"/>
    </row>
    <row r="2151" spans="1:8" s="81" customFormat="1">
      <c r="B2151" s="980"/>
      <c r="C2151" s="980"/>
      <c r="D2151" s="980"/>
      <c r="E2151" s="1436"/>
      <c r="F2151" s="1436"/>
      <c r="G2151" s="1436"/>
      <c r="H2151" s="175"/>
    </row>
    <row r="2152" spans="1:8" s="81" customFormat="1">
      <c r="A2152" s="175"/>
      <c r="B2152" s="206" t="s">
        <v>115</v>
      </c>
      <c r="C2152"/>
      <c r="D2152"/>
      <c r="E2152"/>
      <c r="F2152"/>
      <c r="G2152"/>
      <c r="H2152" s="175"/>
    </row>
    <row r="2153" spans="1:8" s="81" customFormat="1" ht="13.8" thickBot="1">
      <c r="A2153" s="175"/>
      <c r="B2153" s="206"/>
      <c r="C2153"/>
      <c r="D2153"/>
      <c r="E2153"/>
      <c r="F2153"/>
      <c r="G2153"/>
      <c r="H2153" s="175"/>
    </row>
    <row r="2154" spans="1:8" s="81" customFormat="1" ht="13.8">
      <c r="A2154" s="2896">
        <f>A2083+1</f>
        <v>68</v>
      </c>
      <c r="B2154" s="436" t="s">
        <v>106</v>
      </c>
      <c r="C2154" s="364"/>
      <c r="D2154" s="365"/>
      <c r="E2154" s="937"/>
      <c r="F2154" s="938"/>
      <c r="G2154" s="939"/>
      <c r="H2154" s="175" t="s">
        <v>34</v>
      </c>
    </row>
    <row r="2155" spans="1:8" s="81" customFormat="1">
      <c r="A2155" s="175"/>
      <c r="B2155" s="280" t="s">
        <v>116</v>
      </c>
      <c r="C2155" s="555"/>
      <c r="D2155" s="344"/>
      <c r="E2155" s="1416"/>
      <c r="F2155" s="938"/>
      <c r="G2155" s="939"/>
      <c r="H2155" s="175"/>
    </row>
    <row r="2156" spans="1:8" s="81" customFormat="1" ht="26.4">
      <c r="A2156" s="176"/>
      <c r="B2156" s="345" t="s">
        <v>123</v>
      </c>
      <c r="C2156" s="389"/>
      <c r="D2156" s="445"/>
      <c r="E2156" s="1437"/>
      <c r="F2156" s="1438"/>
      <c r="G2156" s="1438"/>
      <c r="H2156" s="175"/>
    </row>
    <row r="2157" spans="1:8" s="81" customFormat="1">
      <c r="B2157" s="1418" t="s">
        <v>126</v>
      </c>
      <c r="C2157" s="915"/>
      <c r="D2157" s="259"/>
      <c r="E2157" s="1434"/>
      <c r="F2157" s="548"/>
      <c r="G2157" s="548"/>
      <c r="H2157" s="175"/>
    </row>
    <row r="2158" spans="1:8" s="81" customFormat="1">
      <c r="B2158" s="1447" t="s">
        <v>4</v>
      </c>
      <c r="C2158" s="1448">
        <v>5216901</v>
      </c>
      <c r="D2158" s="378">
        <f>D2159</f>
        <v>41019</v>
      </c>
      <c r="E2158" s="1439"/>
      <c r="F2158" s="886"/>
      <c r="G2158" s="887"/>
      <c r="H2158" s="175"/>
    </row>
    <row r="2159" spans="1:8" s="81" customFormat="1">
      <c r="B2159" s="1449" t="s">
        <v>75</v>
      </c>
      <c r="C2159" s="1450">
        <v>3456533</v>
      </c>
      <c r="D2159" s="283">
        <f>D2160</f>
        <v>41019</v>
      </c>
      <c r="E2159" s="1279"/>
      <c r="F2159" s="885"/>
      <c r="G2159" s="551"/>
      <c r="H2159" s="175"/>
    </row>
    <row r="2160" spans="1:8" s="81" customFormat="1">
      <c r="B2160" s="1449" t="s">
        <v>6</v>
      </c>
      <c r="C2160" s="1450">
        <v>3387865</v>
      </c>
      <c r="D2160" s="283">
        <v>41019</v>
      </c>
      <c r="E2160" s="1279"/>
      <c r="F2160" s="885"/>
      <c r="G2160" s="551"/>
      <c r="H2160" s="175"/>
    </row>
    <row r="2161" spans="2:8" s="81" customFormat="1">
      <c r="B2161" s="1449" t="s">
        <v>10</v>
      </c>
      <c r="C2161" s="1450">
        <v>1760368</v>
      </c>
      <c r="D2161" s="283"/>
      <c r="E2161" s="1279"/>
      <c r="F2161" s="885"/>
      <c r="G2161" s="551"/>
      <c r="H2161" s="175"/>
    </row>
    <row r="2162" spans="2:8" s="81" customFormat="1">
      <c r="B2162" s="1449" t="s">
        <v>11</v>
      </c>
      <c r="C2162" s="1450">
        <v>1760368</v>
      </c>
      <c r="D2162" s="283"/>
      <c r="E2162" s="1279"/>
      <c r="F2162" s="885"/>
      <c r="G2162" s="551"/>
      <c r="H2162" s="175"/>
    </row>
    <row r="2163" spans="2:8" s="81" customFormat="1">
      <c r="B2163" s="1447" t="s">
        <v>28</v>
      </c>
      <c r="C2163" s="1448">
        <v>5216901</v>
      </c>
      <c r="D2163" s="378">
        <f>D2164+D2173</f>
        <v>41019</v>
      </c>
      <c r="E2163" s="1439"/>
      <c r="F2163" s="886"/>
      <c r="G2163" s="887"/>
      <c r="H2163" s="175"/>
    </row>
    <row r="2164" spans="2:8" s="81" customFormat="1">
      <c r="B2164" s="1451" t="s">
        <v>2</v>
      </c>
      <c r="C2164" s="1452">
        <v>2824267</v>
      </c>
      <c r="D2164" s="283"/>
      <c r="E2164" s="1440"/>
      <c r="F2164" s="1441"/>
      <c r="G2164" s="551"/>
      <c r="H2164" s="175"/>
    </row>
    <row r="2165" spans="2:8" s="81" customFormat="1">
      <c r="B2165" s="1449" t="s">
        <v>12</v>
      </c>
      <c r="C2165" s="1450">
        <v>617664</v>
      </c>
      <c r="D2165" s="283"/>
      <c r="E2165" s="1279"/>
      <c r="F2165" s="885"/>
      <c r="G2165" s="551"/>
      <c r="H2165" s="175"/>
    </row>
    <row r="2166" spans="2:8" s="81" customFormat="1">
      <c r="B2166" s="1449" t="s">
        <v>38</v>
      </c>
      <c r="C2166" s="1450">
        <v>205836</v>
      </c>
      <c r="D2166" s="283"/>
      <c r="E2166" s="1279"/>
      <c r="F2166" s="885"/>
      <c r="G2166" s="551"/>
      <c r="H2166" s="175"/>
    </row>
    <row r="2167" spans="2:8" s="81" customFormat="1">
      <c r="B2167" s="1449" t="s">
        <v>36</v>
      </c>
      <c r="C2167" s="1450">
        <v>164716</v>
      </c>
      <c r="D2167" s="283"/>
      <c r="E2167" s="1279"/>
      <c r="F2167" s="885"/>
      <c r="G2167" s="551"/>
      <c r="H2167" s="175"/>
    </row>
    <row r="2168" spans="2:8" s="81" customFormat="1">
      <c r="B2168" s="1449" t="s">
        <v>15</v>
      </c>
      <c r="C2168" s="1450">
        <v>411828</v>
      </c>
      <c r="D2168" s="283"/>
      <c r="E2168" s="1279"/>
      <c r="F2168" s="885"/>
      <c r="G2168" s="551"/>
      <c r="H2168" s="175"/>
    </row>
    <row r="2169" spans="2:8" s="81" customFormat="1">
      <c r="B2169" s="1449" t="s">
        <v>16</v>
      </c>
      <c r="C2169" s="1450">
        <v>106125</v>
      </c>
      <c r="D2169" s="283"/>
      <c r="E2169" s="1279"/>
      <c r="F2169" s="885"/>
      <c r="G2169" s="551"/>
      <c r="H2169" s="175"/>
    </row>
    <row r="2170" spans="2:8" s="81" customFormat="1">
      <c r="B2170" s="1449" t="s">
        <v>17</v>
      </c>
      <c r="C2170" s="1450">
        <v>106125</v>
      </c>
      <c r="D2170" s="283"/>
      <c r="E2170" s="1279"/>
      <c r="F2170" s="885"/>
      <c r="G2170" s="551"/>
      <c r="H2170" s="175"/>
    </row>
    <row r="2171" spans="2:8" s="81" customFormat="1">
      <c r="B2171" s="1449" t="s">
        <v>19</v>
      </c>
      <c r="C2171" s="1450">
        <v>2100478</v>
      </c>
      <c r="D2171" s="283"/>
      <c r="E2171" s="1279"/>
      <c r="F2171" s="885"/>
      <c r="G2171" s="551"/>
      <c r="H2171" s="175"/>
    </row>
    <row r="2172" spans="2:8" s="81" customFormat="1">
      <c r="B2172" s="1449" t="s">
        <v>105</v>
      </c>
      <c r="C2172" s="1450">
        <v>2100478</v>
      </c>
      <c r="D2172" s="283"/>
      <c r="E2172" s="1279"/>
      <c r="F2172" s="885"/>
      <c r="G2172" s="551"/>
      <c r="H2172" s="175"/>
    </row>
    <row r="2173" spans="2:8" s="81" customFormat="1">
      <c r="B2173" s="1449" t="s">
        <v>3</v>
      </c>
      <c r="C2173" s="1450">
        <v>2392634</v>
      </c>
      <c r="D2173" s="283">
        <f>D2175</f>
        <v>41019</v>
      </c>
      <c r="E2173" s="1446"/>
      <c r="F2173" s="885"/>
      <c r="G2173" s="551"/>
      <c r="H2173" s="175"/>
    </row>
    <row r="2174" spans="2:8" s="81" customFormat="1">
      <c r="B2174" s="1449" t="s">
        <v>20</v>
      </c>
      <c r="C2174" s="1450">
        <v>1105247</v>
      </c>
      <c r="D2174" s="283"/>
      <c r="E2174" s="1279"/>
      <c r="F2174" s="885"/>
      <c r="G2174" s="551"/>
      <c r="H2174" s="175"/>
    </row>
    <row r="2175" spans="2:8" s="81" customFormat="1">
      <c r="B2175" s="1449" t="s">
        <v>61</v>
      </c>
      <c r="C2175" s="1450">
        <v>1287387</v>
      </c>
      <c r="D2175" s="283">
        <f>D2176</f>
        <v>41019</v>
      </c>
      <c r="E2175" s="1279"/>
      <c r="F2175" s="885"/>
      <c r="G2175" s="551"/>
      <c r="H2175" s="175"/>
    </row>
    <row r="2176" spans="2:8" s="81" customFormat="1" ht="13.8" thickBot="1">
      <c r="B2176" s="1453" t="s">
        <v>348</v>
      </c>
      <c r="C2176" s="1454">
        <v>1287387</v>
      </c>
      <c r="D2176" s="535">
        <v>41019</v>
      </c>
      <c r="E2176" s="1279"/>
      <c r="F2176" s="885"/>
      <c r="G2176" s="551"/>
      <c r="H2176" s="175"/>
    </row>
    <row r="2177" spans="1:8" s="81" customFormat="1" ht="59.25" customHeight="1" thickBot="1">
      <c r="B2177" s="3600" t="s">
        <v>499</v>
      </c>
      <c r="C2177" s="3601"/>
      <c r="D2177" s="3602"/>
      <c r="E2177" s="1436"/>
      <c r="F2177" s="1436"/>
      <c r="G2177" s="1436"/>
      <c r="H2177" s="175"/>
    </row>
    <row r="2178" spans="1:8" s="81" customFormat="1">
      <c r="A2178" s="79"/>
      <c r="B2178" s="108"/>
      <c r="C2178" s="108"/>
      <c r="D2178" s="109"/>
      <c r="E2178" s="108"/>
      <c r="F2178" s="108"/>
      <c r="G2178" s="109"/>
      <c r="H2178" s="175"/>
    </row>
    <row r="2179" spans="1:8" s="81" customFormat="1">
      <c r="A2179" s="79"/>
      <c r="B2179" s="108"/>
      <c r="C2179" s="108"/>
      <c r="D2179" s="109"/>
      <c r="E2179" s="108"/>
      <c r="F2179" s="108"/>
      <c r="G2179" s="109"/>
      <c r="H2179" s="175"/>
    </row>
    <row r="2180" spans="1:8" s="81" customFormat="1">
      <c r="A2180" s="79"/>
      <c r="B2180" s="108"/>
      <c r="C2180" s="108"/>
      <c r="D2180" s="109"/>
      <c r="E2180" s="108"/>
      <c r="F2180" s="108"/>
      <c r="G2180" s="109"/>
      <c r="H2180" s="175"/>
    </row>
    <row r="2181" spans="1:8" s="81" customFormat="1">
      <c r="A2181" s="79"/>
      <c r="B2181" s="108"/>
      <c r="C2181" s="108"/>
      <c r="D2181" s="109"/>
      <c r="E2181" s="108"/>
      <c r="F2181" s="108"/>
      <c r="G2181" s="109"/>
      <c r="H2181" s="175"/>
    </row>
    <row r="2182" spans="1:8" s="81" customFormat="1">
      <c r="A2182" s="79"/>
      <c r="B2182" s="108"/>
      <c r="C2182" s="108"/>
      <c r="D2182" s="109"/>
      <c r="E2182" s="108"/>
      <c r="F2182" s="108"/>
      <c r="G2182" s="109"/>
      <c r="H2182" s="175"/>
    </row>
    <row r="2183" spans="1:8" s="81" customFormat="1">
      <c r="A2183" s="79"/>
      <c r="B2183" s="108"/>
      <c r="C2183" s="108"/>
      <c r="D2183" s="109"/>
      <c r="E2183" s="108"/>
      <c r="F2183" s="108"/>
      <c r="G2183" s="109"/>
      <c r="H2183" s="175"/>
    </row>
    <row r="2184" spans="1:8" s="81" customFormat="1">
      <c r="A2184" s="79"/>
      <c r="B2184" s="108"/>
      <c r="C2184" s="108"/>
      <c r="D2184" s="109"/>
      <c r="E2184" s="108"/>
      <c r="F2184" s="108"/>
      <c r="G2184" s="109"/>
      <c r="H2184" s="175"/>
    </row>
    <row r="2185" spans="1:8" s="81" customFormat="1">
      <c r="A2185" s="79"/>
      <c r="B2185" s="108"/>
      <c r="C2185" s="108"/>
      <c r="D2185" s="109"/>
      <c r="E2185" s="108"/>
      <c r="F2185" s="108"/>
      <c r="G2185" s="109"/>
      <c r="H2185" s="175"/>
    </row>
    <row r="2186" spans="1:8" s="81" customFormat="1">
      <c r="A2186" s="79"/>
      <c r="B2186" s="108"/>
      <c r="C2186" s="108"/>
      <c r="D2186" s="109"/>
      <c r="E2186" s="108"/>
      <c r="F2186" s="108"/>
      <c r="G2186" s="109"/>
      <c r="H2186" s="175"/>
    </row>
    <row r="2187" spans="1:8" s="81" customFormat="1">
      <c r="A2187" s="79"/>
      <c r="B2187" s="108"/>
      <c r="C2187" s="108"/>
      <c r="D2187" s="109"/>
      <c r="E2187" s="108"/>
      <c r="F2187" s="108"/>
      <c r="G2187" s="109"/>
      <c r="H2187" s="175"/>
    </row>
    <row r="2188" spans="1:8" s="81" customFormat="1">
      <c r="A2188" s="79"/>
      <c r="B2188" s="108"/>
      <c r="C2188" s="108"/>
      <c r="D2188" s="109"/>
      <c r="E2188" s="108"/>
      <c r="F2188" s="108"/>
      <c r="G2188" s="109"/>
      <c r="H2188" s="175"/>
    </row>
    <row r="2189" spans="1:8" s="81" customFormat="1">
      <c r="A2189" s="79"/>
      <c r="B2189" s="108"/>
      <c r="C2189" s="108"/>
      <c r="D2189" s="109"/>
      <c r="E2189" s="108"/>
      <c r="F2189" s="108"/>
      <c r="G2189" s="109"/>
      <c r="H2189" s="175"/>
    </row>
    <row r="2190" spans="1:8" s="81" customFormat="1">
      <c r="A2190" s="79"/>
      <c r="B2190" s="108"/>
      <c r="C2190" s="108"/>
      <c r="D2190" s="109"/>
      <c r="E2190" s="108"/>
      <c r="F2190" s="108"/>
      <c r="G2190" s="109"/>
      <c r="H2190" s="175"/>
    </row>
    <row r="2191" spans="1:8" s="81" customFormat="1">
      <c r="A2191" s="79"/>
      <c r="B2191" s="108"/>
      <c r="C2191" s="108"/>
      <c r="D2191" s="109"/>
      <c r="E2191" s="108"/>
      <c r="F2191" s="108"/>
      <c r="G2191" s="109"/>
      <c r="H2191" s="175"/>
    </row>
    <row r="2192" spans="1:8" s="81" customFormat="1">
      <c r="A2192" s="79"/>
      <c r="B2192" s="108"/>
      <c r="C2192" s="108"/>
      <c r="D2192" s="109"/>
      <c r="E2192" s="108"/>
      <c r="F2192" s="108"/>
      <c r="G2192" s="109"/>
      <c r="H2192" s="175"/>
    </row>
    <row r="2193" spans="1:8" s="81" customFormat="1">
      <c r="A2193" s="79"/>
      <c r="B2193" s="108"/>
      <c r="C2193" s="108"/>
      <c r="D2193" s="109"/>
      <c r="E2193" s="108"/>
      <c r="F2193" s="108"/>
      <c r="G2193" s="109"/>
      <c r="H2193" s="175"/>
    </row>
    <row r="2194" spans="1:8" s="81" customFormat="1">
      <c r="A2194" s="79"/>
      <c r="B2194" s="108"/>
      <c r="C2194" s="108"/>
      <c r="D2194" s="109"/>
      <c r="E2194" s="108"/>
      <c r="F2194" s="108"/>
      <c r="G2194" s="109"/>
      <c r="H2194" s="175"/>
    </row>
    <row r="2195" spans="1:8" s="81" customFormat="1">
      <c r="A2195" s="79"/>
      <c r="B2195" s="108"/>
      <c r="C2195" s="108"/>
      <c r="D2195" s="109"/>
      <c r="E2195" s="108"/>
      <c r="F2195" s="108"/>
      <c r="G2195" s="109"/>
      <c r="H2195" s="175"/>
    </row>
    <row r="2196" spans="1:8" s="81" customFormat="1">
      <c r="A2196" s="79"/>
      <c r="B2196" s="108"/>
      <c r="C2196" s="108"/>
      <c r="D2196" s="109"/>
      <c r="E2196" s="108"/>
      <c r="F2196" s="108"/>
      <c r="G2196" s="109"/>
      <c r="H2196" s="175"/>
    </row>
    <row r="2197" spans="1:8" s="81" customFormat="1">
      <c r="A2197" s="79"/>
      <c r="B2197" s="108"/>
      <c r="C2197" s="108"/>
      <c r="D2197" s="109"/>
      <c r="E2197" s="108"/>
      <c r="F2197" s="108"/>
      <c r="G2197" s="109"/>
      <c r="H2197" s="175"/>
    </row>
    <row r="2198" spans="1:8" s="81" customFormat="1">
      <c r="A2198" s="79"/>
      <c r="B2198" s="108"/>
      <c r="C2198" s="108"/>
      <c r="D2198" s="109"/>
      <c r="E2198" s="108"/>
      <c r="F2198" s="108"/>
      <c r="G2198" s="109"/>
      <c r="H2198" s="175"/>
    </row>
    <row r="2199" spans="1:8" s="81" customFormat="1">
      <c r="A2199" s="79"/>
      <c r="B2199" s="108"/>
      <c r="C2199" s="108"/>
      <c r="D2199" s="109"/>
      <c r="E2199" s="108"/>
      <c r="F2199" s="108"/>
      <c r="G2199" s="109"/>
      <c r="H2199" s="175"/>
    </row>
    <row r="2200" spans="1:8" s="81" customFormat="1">
      <c r="A2200" s="79"/>
      <c r="B2200" s="108"/>
      <c r="C2200" s="108"/>
      <c r="D2200" s="109"/>
      <c r="E2200" s="108"/>
      <c r="F2200" s="108"/>
      <c r="G2200" s="109"/>
      <c r="H2200" s="175"/>
    </row>
    <row r="2201" spans="1:8" s="81" customFormat="1">
      <c r="A2201" s="79"/>
      <c r="B2201" s="108"/>
      <c r="C2201" s="108"/>
      <c r="D2201" s="109"/>
      <c r="E2201" s="108"/>
      <c r="F2201" s="108"/>
      <c r="G2201" s="109"/>
      <c r="H2201" s="175"/>
    </row>
    <row r="2202" spans="1:8" s="81" customFormat="1">
      <c r="A2202" s="79"/>
      <c r="B2202" s="108"/>
      <c r="C2202" s="108"/>
      <c r="D2202" s="109"/>
      <c r="E2202" s="108"/>
      <c r="F2202" s="108"/>
      <c r="G2202" s="109"/>
      <c r="H2202" s="175"/>
    </row>
    <row r="2203" spans="1:8" s="81" customFormat="1">
      <c r="A2203" s="79"/>
      <c r="B2203" s="108"/>
      <c r="C2203" s="108"/>
      <c r="D2203" s="109"/>
      <c r="E2203" s="108"/>
      <c r="F2203" s="108"/>
      <c r="G2203" s="109"/>
      <c r="H2203" s="175"/>
    </row>
    <row r="2204" spans="1:8" s="81" customFormat="1">
      <c r="A2204" s="79"/>
      <c r="B2204" s="108"/>
      <c r="C2204" s="108"/>
      <c r="D2204" s="109"/>
      <c r="E2204" s="108"/>
      <c r="F2204" s="108"/>
      <c r="G2204" s="109"/>
      <c r="H2204" s="175"/>
    </row>
    <row r="2205" spans="1:8" s="81" customFormat="1">
      <c r="A2205" s="79"/>
      <c r="B2205" s="108"/>
      <c r="C2205" s="108"/>
      <c r="D2205" s="109"/>
      <c r="E2205" s="108"/>
      <c r="F2205" s="108"/>
      <c r="G2205" s="109"/>
      <c r="H2205" s="175"/>
    </row>
    <row r="2206" spans="1:8" s="81" customFormat="1">
      <c r="A2206" s="79"/>
      <c r="B2206" s="108"/>
      <c r="C2206" s="108"/>
      <c r="D2206" s="109"/>
      <c r="E2206" s="108"/>
      <c r="F2206" s="108"/>
      <c r="G2206" s="109"/>
      <c r="H2206" s="175"/>
    </row>
    <row r="2207" spans="1:8" s="81" customFormat="1">
      <c r="A2207" s="79"/>
      <c r="B2207" s="108"/>
      <c r="C2207" s="108"/>
      <c r="D2207" s="109"/>
      <c r="E2207" s="108"/>
      <c r="F2207" s="108"/>
      <c r="G2207" s="109"/>
      <c r="H2207" s="175"/>
    </row>
    <row r="2208" spans="1:8" s="81" customFormat="1">
      <c r="A2208" s="79"/>
      <c r="B2208" s="108"/>
      <c r="C2208" s="108"/>
      <c r="D2208" s="109"/>
      <c r="E2208" s="108"/>
      <c r="F2208" s="108"/>
      <c r="G2208" s="109"/>
      <c r="H2208" s="175"/>
    </row>
    <row r="2209" spans="1:8" s="81" customFormat="1">
      <c r="A2209" s="79"/>
      <c r="B2209" s="108"/>
      <c r="C2209" s="108"/>
      <c r="D2209" s="109"/>
      <c r="E2209" s="108"/>
      <c r="F2209" s="108"/>
      <c r="G2209" s="109"/>
      <c r="H2209" s="175"/>
    </row>
    <row r="2210" spans="1:8" s="81" customFormat="1">
      <c r="A2210" s="79"/>
      <c r="B2210" s="108"/>
      <c r="C2210" s="108"/>
      <c r="D2210" s="109"/>
      <c r="E2210" s="108"/>
      <c r="F2210" s="108"/>
      <c r="G2210" s="109"/>
      <c r="H2210" s="175"/>
    </row>
    <row r="2211" spans="1:8" s="81" customFormat="1">
      <c r="A2211" s="79"/>
      <c r="B2211" s="108"/>
      <c r="C2211" s="108"/>
      <c r="D2211" s="109"/>
      <c r="E2211" s="108"/>
      <c r="F2211" s="108"/>
      <c r="G2211" s="109"/>
      <c r="H2211" s="175"/>
    </row>
    <row r="2212" spans="1:8" s="81" customFormat="1">
      <c r="A2212" s="79"/>
      <c r="B2212" s="108"/>
      <c r="C2212" s="108"/>
      <c r="D2212" s="109"/>
      <c r="E2212" s="108"/>
      <c r="F2212" s="108"/>
      <c r="G2212" s="109"/>
      <c r="H2212" s="175"/>
    </row>
    <row r="2213" spans="1:8" s="81" customFormat="1">
      <c r="A2213" s="79"/>
      <c r="B2213" s="108"/>
      <c r="C2213" s="108"/>
      <c r="D2213" s="109"/>
      <c r="E2213" s="108"/>
      <c r="F2213" s="108"/>
      <c r="G2213" s="109"/>
      <c r="H2213" s="175"/>
    </row>
    <row r="2214" spans="1:8" s="81" customFormat="1">
      <c r="A2214" s="79"/>
      <c r="B2214" s="108"/>
      <c r="C2214" s="108"/>
      <c r="D2214" s="109"/>
      <c r="E2214" s="108"/>
      <c r="F2214" s="108"/>
      <c r="G2214" s="109"/>
      <c r="H2214" s="175"/>
    </row>
    <row r="2215" spans="1:8" s="81" customFormat="1">
      <c r="A2215" s="79"/>
      <c r="B2215" s="108"/>
      <c r="C2215" s="108"/>
      <c r="D2215" s="109"/>
      <c r="E2215" s="108"/>
      <c r="F2215" s="108"/>
      <c r="G2215" s="109"/>
      <c r="H2215" s="175"/>
    </row>
    <row r="2216" spans="1:8" s="81" customFormat="1">
      <c r="A2216" s="79"/>
      <c r="B2216" s="108"/>
      <c r="C2216" s="108"/>
      <c r="D2216" s="109"/>
      <c r="E2216" s="108"/>
      <c r="F2216" s="108"/>
      <c r="G2216" s="109"/>
      <c r="H2216" s="175"/>
    </row>
    <row r="2217" spans="1:8" s="81" customFormat="1">
      <c r="A2217" s="79"/>
      <c r="B2217" s="108"/>
      <c r="C2217" s="108"/>
      <c r="D2217" s="109"/>
      <c r="E2217" s="108"/>
      <c r="F2217" s="108"/>
      <c r="G2217" s="109"/>
      <c r="H2217" s="175"/>
    </row>
    <row r="2218" spans="1:8" s="81" customFormat="1">
      <c r="A2218" s="79"/>
      <c r="B2218" s="108"/>
      <c r="C2218" s="108"/>
      <c r="D2218" s="109"/>
      <c r="E2218" s="108"/>
      <c r="F2218" s="108"/>
      <c r="G2218" s="109"/>
      <c r="H2218" s="175"/>
    </row>
    <row r="2219" spans="1:8" s="81" customFormat="1">
      <c r="A2219" s="79"/>
      <c r="B2219" s="108"/>
      <c r="C2219" s="108"/>
      <c r="D2219" s="109"/>
      <c r="E2219" s="108"/>
      <c r="F2219" s="108"/>
      <c r="G2219" s="109"/>
      <c r="H2219" s="175"/>
    </row>
    <row r="2220" spans="1:8" s="81" customFormat="1">
      <c r="A2220" s="79"/>
      <c r="B2220" s="108"/>
      <c r="C2220" s="108"/>
      <c r="D2220" s="109"/>
      <c r="E2220" s="108"/>
      <c r="F2220" s="108"/>
      <c r="G2220" s="109"/>
      <c r="H2220" s="175"/>
    </row>
    <row r="2221" spans="1:8" s="81" customFormat="1">
      <c r="A2221" s="79"/>
      <c r="B2221" s="108"/>
      <c r="C2221" s="108"/>
      <c r="D2221" s="109"/>
      <c r="E2221" s="108"/>
      <c r="F2221" s="108"/>
      <c r="G2221" s="109"/>
      <c r="H2221" s="175"/>
    </row>
    <row r="2222" spans="1:8" s="81" customFormat="1">
      <c r="A2222" s="79"/>
      <c r="B2222" s="108"/>
      <c r="C2222" s="108"/>
      <c r="D2222" s="109"/>
      <c r="E2222" s="108"/>
      <c r="F2222" s="108"/>
      <c r="G2222" s="109"/>
      <c r="H2222" s="175"/>
    </row>
    <row r="2223" spans="1:8" s="81" customFormat="1">
      <c r="A2223" s="79"/>
      <c r="B2223" s="108"/>
      <c r="C2223" s="108"/>
      <c r="D2223" s="109"/>
      <c r="E2223" s="108"/>
      <c r="F2223" s="108"/>
      <c r="G2223" s="109"/>
      <c r="H2223" s="175"/>
    </row>
    <row r="2224" spans="1:8" s="81" customFormat="1">
      <c r="A2224" s="79"/>
      <c r="B2224" s="108"/>
      <c r="C2224" s="108"/>
      <c r="D2224" s="109"/>
      <c r="E2224" s="108"/>
      <c r="F2224" s="108"/>
      <c r="G2224" s="109"/>
      <c r="H2224" s="175"/>
    </row>
    <row r="2225" spans="1:8" s="81" customFormat="1">
      <c r="A2225" s="79"/>
      <c r="B2225" s="108"/>
      <c r="C2225" s="108"/>
      <c r="D2225" s="109"/>
      <c r="E2225" s="108"/>
      <c r="F2225" s="108"/>
      <c r="G2225" s="109"/>
      <c r="H2225" s="175"/>
    </row>
    <row r="2226" spans="1:8" s="81" customFormat="1">
      <c r="A2226" s="79"/>
      <c r="B2226" s="108"/>
      <c r="C2226" s="108"/>
      <c r="D2226" s="109"/>
      <c r="E2226" s="108"/>
      <c r="F2226" s="108"/>
      <c r="G2226" s="109"/>
      <c r="H2226" s="175"/>
    </row>
    <row r="2227" spans="1:8" s="81" customFormat="1">
      <c r="A2227" s="79"/>
      <c r="B2227" s="108"/>
      <c r="C2227" s="108"/>
      <c r="D2227" s="109"/>
      <c r="E2227" s="108"/>
      <c r="F2227" s="108"/>
      <c r="G2227" s="109"/>
      <c r="H2227" s="175"/>
    </row>
    <row r="2228" spans="1:8" s="81" customFormat="1">
      <c r="A2228" s="79"/>
      <c r="B2228" s="108"/>
      <c r="C2228" s="108"/>
      <c r="D2228" s="109"/>
      <c r="E2228" s="108"/>
      <c r="F2228" s="108"/>
      <c r="G2228" s="109"/>
      <c r="H2228" s="175"/>
    </row>
    <row r="2229" spans="1:8" s="81" customFormat="1">
      <c r="A2229" s="79"/>
      <c r="B2229" s="108"/>
      <c r="C2229" s="108"/>
      <c r="D2229" s="109"/>
      <c r="E2229" s="108"/>
      <c r="F2229" s="108"/>
      <c r="G2229" s="109"/>
      <c r="H2229" s="175"/>
    </row>
    <row r="2230" spans="1:8" s="81" customFormat="1">
      <c r="A2230" s="79"/>
      <c r="B2230" s="108"/>
      <c r="C2230" s="108"/>
      <c r="D2230" s="109"/>
      <c r="E2230" s="108"/>
      <c r="F2230" s="108"/>
      <c r="G2230" s="109"/>
      <c r="H2230" s="175"/>
    </row>
    <row r="2231" spans="1:8" s="81" customFormat="1">
      <c r="A2231" s="79"/>
      <c r="B2231" s="108"/>
      <c r="C2231" s="108"/>
      <c r="D2231" s="109"/>
      <c r="E2231" s="108"/>
      <c r="F2231" s="108"/>
      <c r="G2231" s="109"/>
      <c r="H2231" s="175"/>
    </row>
    <row r="2232" spans="1:8" s="81" customFormat="1">
      <c r="A2232" s="79"/>
      <c r="B2232" s="108"/>
      <c r="C2232" s="108"/>
      <c r="D2232" s="109"/>
      <c r="E2232" s="108"/>
      <c r="F2232" s="108"/>
      <c r="G2232" s="109"/>
      <c r="H2232" s="175"/>
    </row>
    <row r="2233" spans="1:8" s="81" customFormat="1">
      <c r="A2233" s="79"/>
      <c r="B2233" s="108"/>
      <c r="C2233" s="108"/>
      <c r="D2233" s="109"/>
      <c r="E2233" s="108"/>
      <c r="F2233" s="108"/>
      <c r="G2233" s="109"/>
      <c r="H2233" s="175"/>
    </row>
    <row r="2234" spans="1:8" s="81" customFormat="1">
      <c r="A2234" s="79"/>
      <c r="B2234" s="108"/>
      <c r="C2234" s="108"/>
      <c r="D2234" s="109"/>
      <c r="E2234" s="108"/>
      <c r="F2234" s="108"/>
      <c r="G2234" s="109"/>
      <c r="H2234" s="175"/>
    </row>
    <row r="2235" spans="1:8" s="81" customFormat="1">
      <c r="A2235" s="79"/>
      <c r="B2235" s="108"/>
      <c r="C2235" s="108"/>
      <c r="D2235" s="109"/>
      <c r="E2235" s="108"/>
      <c r="F2235" s="108"/>
      <c r="G2235" s="109"/>
      <c r="H2235" s="175"/>
    </row>
    <row r="2236" spans="1:8" s="81" customFormat="1">
      <c r="A2236" s="79"/>
      <c r="B2236" s="108"/>
      <c r="C2236" s="108"/>
      <c r="D2236" s="109"/>
      <c r="E2236" s="108"/>
      <c r="F2236" s="108"/>
      <c r="G2236" s="109"/>
      <c r="H2236" s="175"/>
    </row>
    <row r="2237" spans="1:8" s="81" customFormat="1">
      <c r="A2237" s="79"/>
      <c r="B2237" s="108"/>
      <c r="C2237" s="108"/>
      <c r="D2237" s="109"/>
      <c r="E2237" s="108"/>
      <c r="F2237" s="108"/>
      <c r="G2237" s="109"/>
      <c r="H2237" s="175"/>
    </row>
    <row r="2238" spans="1:8" s="81" customFormat="1">
      <c r="A2238" s="79"/>
      <c r="B2238" s="108"/>
      <c r="C2238" s="108"/>
      <c r="D2238" s="109"/>
      <c r="E2238" s="108"/>
      <c r="F2238" s="108"/>
      <c r="G2238" s="109"/>
      <c r="H2238" s="175"/>
    </row>
    <row r="2239" spans="1:8" s="81" customFormat="1">
      <c r="A2239" s="79"/>
      <c r="B2239" s="108"/>
      <c r="C2239" s="108"/>
      <c r="D2239" s="109"/>
      <c r="E2239" s="108"/>
      <c r="F2239" s="108"/>
      <c r="G2239" s="109"/>
      <c r="H2239" s="175"/>
    </row>
    <row r="2240" spans="1:8" s="81" customFormat="1">
      <c r="A2240" s="79"/>
      <c r="B2240" s="108"/>
      <c r="C2240" s="108"/>
      <c r="D2240" s="109"/>
      <c r="E2240" s="108"/>
      <c r="F2240" s="108"/>
      <c r="G2240" s="109"/>
      <c r="H2240" s="175"/>
    </row>
    <row r="2241" spans="1:8" s="81" customFormat="1">
      <c r="A2241" s="79"/>
      <c r="B2241" s="108"/>
      <c r="C2241" s="108"/>
      <c r="D2241" s="109"/>
      <c r="E2241" s="108"/>
      <c r="F2241" s="108"/>
      <c r="G2241" s="109"/>
      <c r="H2241" s="175"/>
    </row>
    <row r="2242" spans="1:8" s="81" customFormat="1">
      <c r="A2242" s="79"/>
      <c r="B2242" s="108"/>
      <c r="C2242" s="108"/>
      <c r="D2242" s="109"/>
      <c r="E2242" s="108"/>
      <c r="F2242" s="108"/>
      <c r="G2242" s="109"/>
      <c r="H2242" s="175"/>
    </row>
    <row r="2243" spans="1:8" s="81" customFormat="1">
      <c r="A2243" s="79"/>
      <c r="B2243" s="108"/>
      <c r="C2243" s="108"/>
      <c r="D2243" s="109"/>
      <c r="E2243" s="108"/>
      <c r="F2243" s="108"/>
      <c r="G2243" s="109"/>
      <c r="H2243" s="175"/>
    </row>
    <row r="2244" spans="1:8" s="81" customFormat="1">
      <c r="A2244" s="79"/>
      <c r="B2244" s="108"/>
      <c r="C2244" s="108"/>
      <c r="D2244" s="109"/>
      <c r="E2244" s="108"/>
      <c r="F2244" s="108"/>
      <c r="G2244" s="109"/>
      <c r="H2244" s="175"/>
    </row>
    <row r="2245" spans="1:8" s="81" customFormat="1">
      <c r="A2245" s="79"/>
      <c r="B2245" s="108"/>
      <c r="C2245" s="108"/>
      <c r="D2245" s="109"/>
      <c r="E2245" s="108"/>
      <c r="F2245" s="108"/>
      <c r="G2245" s="109"/>
      <c r="H2245" s="175"/>
    </row>
    <row r="2246" spans="1:8" s="81" customFormat="1">
      <c r="A2246" s="79"/>
      <c r="B2246" s="108"/>
      <c r="C2246" s="108"/>
      <c r="D2246" s="109"/>
      <c r="E2246" s="108"/>
      <c r="F2246" s="108"/>
      <c r="G2246" s="109"/>
      <c r="H2246" s="175"/>
    </row>
    <row r="2247" spans="1:8" s="81" customFormat="1">
      <c r="A2247" s="79"/>
      <c r="B2247" s="108"/>
      <c r="C2247" s="108"/>
      <c r="D2247" s="109"/>
      <c r="E2247" s="108"/>
      <c r="F2247" s="108"/>
      <c r="G2247" s="109"/>
      <c r="H2247" s="175"/>
    </row>
    <row r="2248" spans="1:8" s="81" customFormat="1">
      <c r="A2248" s="79"/>
      <c r="B2248" s="108"/>
      <c r="C2248" s="108"/>
      <c r="D2248" s="109"/>
      <c r="E2248" s="108"/>
      <c r="F2248" s="108"/>
      <c r="G2248" s="109"/>
      <c r="H2248" s="175"/>
    </row>
    <row r="2249" spans="1:8" s="81" customFormat="1">
      <c r="A2249" s="79"/>
      <c r="B2249" s="108"/>
      <c r="C2249" s="108"/>
      <c r="D2249" s="109"/>
      <c r="E2249" s="108"/>
      <c r="F2249" s="108"/>
      <c r="G2249" s="109"/>
      <c r="H2249" s="175"/>
    </row>
    <row r="2250" spans="1:8" s="81" customFormat="1">
      <c r="A2250" s="79"/>
      <c r="B2250" s="108"/>
      <c r="C2250" s="108"/>
      <c r="D2250" s="109"/>
      <c r="E2250" s="108"/>
      <c r="F2250" s="108"/>
      <c r="G2250" s="109"/>
      <c r="H2250" s="175"/>
    </row>
    <row r="2251" spans="1:8" s="81" customFormat="1">
      <c r="A2251" s="79"/>
      <c r="B2251" s="108"/>
      <c r="C2251" s="108"/>
      <c r="D2251" s="109"/>
      <c r="E2251" s="108"/>
      <c r="F2251" s="108"/>
      <c r="G2251" s="109"/>
      <c r="H2251" s="175"/>
    </row>
    <row r="2252" spans="1:8" s="81" customFormat="1">
      <c r="A2252" s="79"/>
      <c r="B2252" s="108"/>
      <c r="C2252" s="108"/>
      <c r="D2252" s="109"/>
      <c r="E2252" s="108"/>
      <c r="F2252" s="108"/>
      <c r="G2252" s="109"/>
      <c r="H2252" s="175"/>
    </row>
    <row r="2253" spans="1:8" s="81" customFormat="1">
      <c r="A2253" s="79"/>
      <c r="B2253" s="108"/>
      <c r="C2253" s="108"/>
      <c r="D2253" s="109"/>
      <c r="E2253" s="108"/>
      <c r="F2253" s="108"/>
      <c r="G2253" s="109"/>
      <c r="H2253" s="175"/>
    </row>
    <row r="2254" spans="1:8" s="81" customFormat="1">
      <c r="A2254" s="79"/>
      <c r="B2254" s="108"/>
      <c r="C2254" s="108"/>
      <c r="D2254" s="109"/>
      <c r="E2254" s="108"/>
      <c r="F2254" s="108"/>
      <c r="G2254" s="109"/>
      <c r="H2254" s="175"/>
    </row>
    <row r="2255" spans="1:8" s="81" customFormat="1">
      <c r="A2255" s="79"/>
      <c r="B2255" s="108"/>
      <c r="C2255" s="108"/>
      <c r="D2255" s="109"/>
      <c r="E2255" s="108"/>
      <c r="F2255" s="108"/>
      <c r="G2255" s="109"/>
      <c r="H2255" s="175"/>
    </row>
    <row r="2256" spans="1:8" s="81" customFormat="1">
      <c r="A2256" s="79"/>
      <c r="B2256" s="108"/>
      <c r="C2256" s="108"/>
      <c r="D2256" s="109"/>
      <c r="E2256" s="108"/>
      <c r="F2256" s="108"/>
      <c r="G2256" s="109"/>
      <c r="H2256" s="175"/>
    </row>
    <row r="2257" spans="1:8" s="81" customFormat="1">
      <c r="A2257" s="79"/>
      <c r="B2257" s="108"/>
      <c r="C2257" s="108"/>
      <c r="D2257" s="109"/>
      <c r="E2257" s="108"/>
      <c r="F2257" s="108"/>
      <c r="G2257" s="109"/>
      <c r="H2257" s="175"/>
    </row>
    <row r="2258" spans="1:8" s="81" customFormat="1">
      <c r="A2258" s="79"/>
      <c r="B2258" s="108"/>
      <c r="C2258" s="108"/>
      <c r="D2258" s="109"/>
      <c r="E2258" s="108"/>
      <c r="F2258" s="108"/>
      <c r="G2258" s="109"/>
      <c r="H2258" s="175"/>
    </row>
    <row r="2259" spans="1:8" s="81" customFormat="1">
      <c r="A2259" s="79"/>
      <c r="B2259" s="108"/>
      <c r="C2259" s="108"/>
      <c r="D2259" s="109"/>
      <c r="E2259" s="108"/>
      <c r="F2259" s="108"/>
      <c r="G2259" s="109"/>
      <c r="H2259" s="175"/>
    </row>
    <row r="2260" spans="1:8" s="81" customFormat="1">
      <c r="A2260" s="79"/>
      <c r="B2260" s="108"/>
      <c r="C2260" s="108"/>
      <c r="D2260" s="109"/>
      <c r="E2260" s="108"/>
      <c r="F2260" s="108"/>
      <c r="G2260" s="109"/>
      <c r="H2260" s="175"/>
    </row>
    <row r="2261" spans="1:8" s="81" customFormat="1">
      <c r="A2261" s="79"/>
      <c r="B2261" s="108"/>
      <c r="C2261" s="108"/>
      <c r="D2261" s="109"/>
      <c r="E2261" s="108"/>
      <c r="F2261" s="108"/>
      <c r="G2261" s="109"/>
      <c r="H2261" s="175"/>
    </row>
    <row r="2262" spans="1:8" s="81" customFormat="1">
      <c r="A2262" s="79"/>
      <c r="B2262" s="108"/>
      <c r="C2262" s="108"/>
      <c r="D2262" s="109"/>
      <c r="E2262" s="108"/>
      <c r="F2262" s="108"/>
      <c r="G2262" s="109"/>
      <c r="H2262" s="175"/>
    </row>
    <row r="2263" spans="1:8" s="81" customFormat="1">
      <c r="A2263" s="79"/>
      <c r="B2263" s="108"/>
      <c r="C2263" s="108"/>
      <c r="D2263" s="109"/>
      <c r="E2263" s="108"/>
      <c r="F2263" s="108"/>
      <c r="G2263" s="109"/>
      <c r="H2263" s="175"/>
    </row>
    <row r="2264" spans="1:8" s="81" customFormat="1">
      <c r="A2264" s="79"/>
      <c r="B2264" s="108"/>
      <c r="C2264" s="108"/>
      <c r="D2264" s="109"/>
      <c r="E2264" s="108"/>
      <c r="F2264" s="108"/>
      <c r="G2264" s="109"/>
      <c r="H2264" s="175"/>
    </row>
    <row r="2265" spans="1:8" s="81" customFormat="1">
      <c r="A2265" s="79"/>
      <c r="B2265" s="108"/>
      <c r="C2265" s="108"/>
      <c r="D2265" s="109"/>
      <c r="E2265" s="108"/>
      <c r="F2265" s="108"/>
      <c r="G2265" s="109"/>
      <c r="H2265" s="175"/>
    </row>
    <row r="2266" spans="1:8" s="81" customFormat="1">
      <c r="A2266" s="79"/>
      <c r="B2266" s="108"/>
      <c r="C2266" s="108"/>
      <c r="D2266" s="109"/>
      <c r="E2266" s="108"/>
      <c r="F2266" s="108"/>
      <c r="G2266" s="109"/>
      <c r="H2266" s="175"/>
    </row>
    <row r="2267" spans="1:8" s="81" customFormat="1">
      <c r="A2267" s="79"/>
      <c r="B2267" s="108"/>
      <c r="C2267" s="108"/>
      <c r="D2267" s="109"/>
      <c r="E2267" s="108"/>
      <c r="F2267" s="108"/>
      <c r="G2267" s="109"/>
      <c r="H2267" s="175"/>
    </row>
    <row r="2268" spans="1:8" s="81" customFormat="1">
      <c r="A2268" s="79"/>
      <c r="B2268" s="108"/>
      <c r="C2268" s="108"/>
      <c r="D2268" s="109"/>
      <c r="E2268" s="108"/>
      <c r="F2268" s="108"/>
      <c r="G2268" s="109"/>
      <c r="H2268" s="175"/>
    </row>
    <row r="2269" spans="1:8" s="81" customFormat="1">
      <c r="A2269" s="79"/>
      <c r="B2269" s="108"/>
      <c r="C2269" s="108"/>
      <c r="D2269" s="109"/>
      <c r="E2269" s="108"/>
      <c r="F2269" s="108"/>
      <c r="G2269" s="109"/>
      <c r="H2269" s="175"/>
    </row>
    <row r="2270" spans="1:8" s="81" customFormat="1">
      <c r="A2270" s="79"/>
      <c r="B2270" s="108"/>
      <c r="C2270" s="108"/>
      <c r="D2270" s="109"/>
      <c r="E2270" s="108"/>
      <c r="F2270" s="108"/>
      <c r="G2270" s="109"/>
      <c r="H2270" s="175"/>
    </row>
    <row r="2271" spans="1:8" s="81" customFormat="1">
      <c r="A2271" s="79"/>
      <c r="B2271" s="108"/>
      <c r="C2271" s="108"/>
      <c r="D2271" s="109"/>
      <c r="E2271" s="108"/>
      <c r="F2271" s="108"/>
      <c r="G2271" s="109"/>
      <c r="H2271" s="175"/>
    </row>
    <row r="2272" spans="1:8" s="81" customFormat="1">
      <c r="A2272" s="79"/>
      <c r="B2272" s="108"/>
      <c r="C2272" s="108"/>
      <c r="D2272" s="109"/>
      <c r="E2272" s="108"/>
      <c r="F2272" s="108"/>
      <c r="G2272" s="109"/>
      <c r="H2272" s="175"/>
    </row>
    <row r="2273" spans="1:8" s="81" customFormat="1">
      <c r="A2273" s="79"/>
      <c r="B2273" s="108"/>
      <c r="C2273" s="108"/>
      <c r="D2273" s="109"/>
      <c r="E2273" s="108"/>
      <c r="F2273" s="108"/>
      <c r="G2273" s="109"/>
      <c r="H2273" s="175"/>
    </row>
    <row r="2274" spans="1:8" s="81" customFormat="1">
      <c r="A2274" s="79"/>
      <c r="B2274" s="108"/>
      <c r="C2274" s="108"/>
      <c r="D2274" s="109"/>
      <c r="E2274" s="108"/>
      <c r="F2274" s="108"/>
      <c r="G2274" s="109"/>
      <c r="H2274" s="175"/>
    </row>
    <row r="2275" spans="1:8" s="81" customFormat="1">
      <c r="A2275" s="79"/>
      <c r="B2275" s="108"/>
      <c r="C2275" s="108"/>
      <c r="D2275" s="109"/>
      <c r="E2275" s="108"/>
      <c r="F2275" s="108"/>
      <c r="G2275" s="109"/>
      <c r="H2275" s="175"/>
    </row>
    <row r="2276" spans="1:8" s="81" customFormat="1">
      <c r="A2276" s="79"/>
      <c r="B2276" s="108"/>
      <c r="C2276" s="108"/>
      <c r="D2276" s="109"/>
      <c r="E2276" s="108"/>
      <c r="F2276" s="108"/>
      <c r="G2276" s="109"/>
      <c r="H2276" s="175"/>
    </row>
    <row r="2277" spans="1:8" s="81" customFormat="1">
      <c r="A2277" s="79"/>
      <c r="B2277" s="108"/>
      <c r="C2277" s="108"/>
      <c r="D2277" s="109"/>
      <c r="E2277" s="108"/>
      <c r="F2277" s="108"/>
      <c r="G2277" s="109"/>
      <c r="H2277" s="175"/>
    </row>
    <row r="2278" spans="1:8" s="81" customFormat="1">
      <c r="A2278" s="79"/>
      <c r="B2278" s="108"/>
      <c r="C2278" s="108"/>
      <c r="D2278" s="109"/>
      <c r="E2278" s="108"/>
      <c r="F2278" s="108"/>
      <c r="G2278" s="109"/>
      <c r="H2278" s="175"/>
    </row>
    <row r="2279" spans="1:8" s="81" customFormat="1">
      <c r="A2279" s="79"/>
      <c r="B2279" s="108"/>
      <c r="C2279" s="108"/>
      <c r="D2279" s="109"/>
      <c r="E2279" s="108"/>
      <c r="F2279" s="108"/>
      <c r="G2279" s="109"/>
      <c r="H2279" s="175"/>
    </row>
    <row r="2280" spans="1:8" s="81" customFormat="1">
      <c r="A2280" s="79"/>
      <c r="B2280" s="108"/>
      <c r="C2280" s="108"/>
      <c r="D2280" s="109"/>
      <c r="E2280" s="108"/>
      <c r="F2280" s="108"/>
      <c r="G2280" s="109"/>
      <c r="H2280" s="175"/>
    </row>
    <row r="2281" spans="1:8" s="81" customFormat="1">
      <c r="A2281" s="79"/>
      <c r="B2281" s="108"/>
      <c r="C2281" s="108"/>
      <c r="D2281" s="109"/>
      <c r="E2281" s="108"/>
      <c r="F2281" s="108"/>
      <c r="G2281" s="109"/>
      <c r="H2281" s="175"/>
    </row>
    <row r="2282" spans="1:8" s="81" customFormat="1">
      <c r="A2282" s="79"/>
      <c r="B2282" s="108"/>
      <c r="C2282" s="108"/>
      <c r="D2282" s="109"/>
      <c r="E2282" s="108"/>
      <c r="F2282" s="108"/>
      <c r="G2282" s="109"/>
      <c r="H2282" s="175"/>
    </row>
    <row r="2283" spans="1:8" s="81" customFormat="1">
      <c r="A2283" s="79"/>
      <c r="B2283" s="108"/>
      <c r="C2283" s="108"/>
      <c r="D2283" s="109"/>
      <c r="E2283" s="108"/>
      <c r="F2283" s="108"/>
      <c r="G2283" s="109"/>
      <c r="H2283" s="175"/>
    </row>
    <row r="2284" spans="1:8" s="81" customFormat="1">
      <c r="A2284" s="79"/>
      <c r="B2284" s="108"/>
      <c r="C2284" s="108"/>
      <c r="D2284" s="109"/>
      <c r="E2284" s="108"/>
      <c r="F2284" s="108"/>
      <c r="G2284" s="109"/>
      <c r="H2284" s="175"/>
    </row>
    <row r="2285" spans="1:8" s="81" customFormat="1">
      <c r="A2285" s="79"/>
      <c r="B2285" s="108"/>
      <c r="C2285" s="108"/>
      <c r="D2285" s="109"/>
      <c r="E2285" s="108"/>
      <c r="F2285" s="108"/>
      <c r="G2285" s="109"/>
      <c r="H2285" s="175"/>
    </row>
    <row r="2286" spans="1:8" s="81" customFormat="1">
      <c r="A2286" s="79"/>
      <c r="B2286" s="108"/>
      <c r="C2286" s="108"/>
      <c r="D2286" s="109"/>
      <c r="E2286" s="108"/>
      <c r="F2286" s="108"/>
      <c r="G2286" s="109"/>
      <c r="H2286" s="175"/>
    </row>
    <row r="2287" spans="1:8" s="81" customFormat="1">
      <c r="A2287" s="79"/>
      <c r="B2287" s="108"/>
      <c r="C2287" s="108"/>
      <c r="D2287" s="109"/>
      <c r="E2287" s="108"/>
      <c r="F2287" s="108"/>
      <c r="G2287" s="109"/>
      <c r="H2287" s="175"/>
    </row>
    <row r="2288" spans="1:8" s="81" customFormat="1">
      <c r="A2288" s="79"/>
      <c r="B2288" s="108"/>
      <c r="C2288" s="108"/>
      <c r="D2288" s="109"/>
      <c r="E2288" s="108"/>
      <c r="F2288" s="108"/>
      <c r="G2288" s="109"/>
      <c r="H2288" s="175"/>
    </row>
    <row r="2289" spans="1:8" s="81" customFormat="1">
      <c r="A2289" s="79"/>
      <c r="B2289" s="108"/>
      <c r="C2289" s="108"/>
      <c r="D2289" s="109"/>
      <c r="E2289" s="108"/>
      <c r="F2289" s="108"/>
      <c r="G2289" s="109"/>
      <c r="H2289" s="175"/>
    </row>
    <row r="2290" spans="1:8" s="81" customFormat="1">
      <c r="A2290" s="79"/>
      <c r="B2290" s="108"/>
      <c r="C2290" s="108"/>
      <c r="D2290" s="109"/>
      <c r="E2290" s="108"/>
      <c r="F2290" s="108"/>
      <c r="G2290" s="109"/>
      <c r="H2290" s="175"/>
    </row>
    <row r="2291" spans="1:8" s="81" customFormat="1">
      <c r="A2291" s="79"/>
      <c r="B2291" s="108"/>
      <c r="C2291" s="108"/>
      <c r="D2291" s="109"/>
      <c r="E2291" s="108"/>
      <c r="F2291" s="108"/>
      <c r="G2291" s="109"/>
      <c r="H2291" s="175"/>
    </row>
    <row r="2292" spans="1:8" s="81" customFormat="1">
      <c r="A2292" s="79"/>
      <c r="B2292" s="108"/>
      <c r="C2292" s="108"/>
      <c r="D2292" s="109"/>
      <c r="E2292" s="108"/>
      <c r="F2292" s="108"/>
      <c r="G2292" s="109"/>
      <c r="H2292" s="175"/>
    </row>
    <row r="2293" spans="1:8" s="81" customFormat="1">
      <c r="A2293" s="79"/>
      <c r="B2293" s="108"/>
      <c r="C2293" s="108"/>
      <c r="D2293" s="109"/>
      <c r="E2293" s="108"/>
      <c r="F2293" s="108"/>
      <c r="G2293" s="109"/>
      <c r="H2293" s="175"/>
    </row>
    <row r="2294" spans="1:8" s="81" customFormat="1">
      <c r="A2294" s="79"/>
      <c r="B2294" s="108"/>
      <c r="C2294" s="108"/>
      <c r="D2294" s="109"/>
      <c r="E2294" s="108"/>
      <c r="F2294" s="108"/>
      <c r="G2294" s="109"/>
      <c r="H2294" s="175"/>
    </row>
    <row r="2295" spans="1:8" s="81" customFormat="1">
      <c r="A2295" s="79"/>
      <c r="B2295" s="108"/>
      <c r="C2295" s="108"/>
      <c r="D2295" s="109"/>
      <c r="E2295" s="108"/>
      <c r="F2295" s="108"/>
      <c r="G2295" s="109"/>
      <c r="H2295" s="175"/>
    </row>
    <row r="2296" spans="1:8" s="81" customFormat="1">
      <c r="A2296" s="79"/>
      <c r="B2296" s="108"/>
      <c r="C2296" s="108"/>
      <c r="D2296" s="109"/>
      <c r="E2296" s="108"/>
      <c r="F2296" s="108"/>
      <c r="G2296" s="109"/>
      <c r="H2296" s="175"/>
    </row>
    <row r="2297" spans="1:8" s="81" customFormat="1">
      <c r="A2297" s="79"/>
      <c r="B2297" s="108"/>
      <c r="C2297" s="108"/>
      <c r="D2297" s="109"/>
      <c r="E2297" s="108"/>
      <c r="F2297" s="108"/>
      <c r="G2297" s="109"/>
      <c r="H2297" s="175"/>
    </row>
    <row r="2298" spans="1:8" s="81" customFormat="1">
      <c r="A2298" s="79"/>
      <c r="B2298" s="108"/>
      <c r="C2298" s="108"/>
      <c r="D2298" s="109"/>
      <c r="E2298" s="108"/>
      <c r="F2298" s="108"/>
      <c r="G2298" s="109"/>
      <c r="H2298" s="175"/>
    </row>
    <row r="2299" spans="1:8" s="81" customFormat="1">
      <c r="A2299" s="79"/>
      <c r="B2299" s="108"/>
      <c r="C2299" s="108"/>
      <c r="D2299" s="109"/>
      <c r="E2299" s="108"/>
      <c r="F2299" s="108"/>
      <c r="G2299" s="109"/>
      <c r="H2299" s="175"/>
    </row>
    <row r="2300" spans="1:8" s="81" customFormat="1">
      <c r="A2300" s="79"/>
      <c r="B2300" s="108"/>
      <c r="C2300" s="108"/>
      <c r="D2300" s="109"/>
      <c r="E2300" s="108"/>
      <c r="F2300" s="108"/>
      <c r="G2300" s="109"/>
      <c r="H2300" s="175"/>
    </row>
    <row r="2301" spans="1:8" s="81" customFormat="1">
      <c r="A2301" s="79"/>
      <c r="B2301" s="108"/>
      <c r="C2301" s="108"/>
      <c r="D2301" s="109"/>
      <c r="E2301" s="108"/>
      <c r="F2301" s="108"/>
      <c r="G2301" s="109"/>
      <c r="H2301" s="175"/>
    </row>
    <row r="2302" spans="1:8" s="81" customFormat="1">
      <c r="A2302" s="79"/>
      <c r="B2302" s="108"/>
      <c r="C2302" s="108"/>
      <c r="D2302" s="109"/>
      <c r="E2302" s="108"/>
      <c r="F2302" s="108"/>
      <c r="G2302" s="109"/>
      <c r="H2302" s="175"/>
    </row>
    <row r="2303" spans="1:8" s="81" customFormat="1">
      <c r="A2303" s="79"/>
      <c r="B2303" s="108"/>
      <c r="C2303" s="108"/>
      <c r="D2303" s="109"/>
      <c r="E2303" s="108"/>
      <c r="F2303" s="108"/>
      <c r="G2303" s="109"/>
      <c r="H2303" s="175"/>
    </row>
    <row r="2304" spans="1:8" s="81" customFormat="1">
      <c r="A2304" s="79"/>
      <c r="B2304" s="108"/>
      <c r="C2304" s="108"/>
      <c r="D2304" s="109"/>
      <c r="E2304" s="108"/>
      <c r="F2304" s="108"/>
      <c r="G2304" s="109"/>
      <c r="H2304" s="175"/>
    </row>
    <row r="2305" spans="1:8" s="81" customFormat="1">
      <c r="A2305" s="79"/>
      <c r="B2305" s="108"/>
      <c r="C2305" s="108"/>
      <c r="D2305" s="109"/>
      <c r="E2305" s="108"/>
      <c r="F2305" s="108"/>
      <c r="G2305" s="109"/>
      <c r="H2305" s="175"/>
    </row>
    <row r="2306" spans="1:8" s="81" customFormat="1">
      <c r="A2306" s="79"/>
      <c r="B2306" s="108"/>
      <c r="C2306" s="108"/>
      <c r="D2306" s="109"/>
      <c r="E2306" s="108"/>
      <c r="F2306" s="108"/>
      <c r="G2306" s="109"/>
      <c r="H2306" s="175"/>
    </row>
    <row r="2307" spans="1:8" s="81" customFormat="1">
      <c r="A2307" s="79"/>
      <c r="B2307" s="108"/>
      <c r="C2307" s="108"/>
      <c r="D2307" s="109"/>
      <c r="E2307" s="108"/>
      <c r="F2307" s="108"/>
      <c r="G2307" s="109"/>
      <c r="H2307" s="175"/>
    </row>
    <row r="2308" spans="1:8" s="81" customFormat="1">
      <c r="A2308" s="79"/>
      <c r="B2308" s="108"/>
      <c r="C2308" s="108"/>
      <c r="D2308" s="109"/>
      <c r="E2308" s="108"/>
      <c r="F2308" s="108"/>
      <c r="G2308" s="109"/>
      <c r="H2308" s="175"/>
    </row>
    <row r="2309" spans="1:8" s="81" customFormat="1">
      <c r="A2309" s="79"/>
      <c r="B2309" s="108"/>
      <c r="C2309" s="108"/>
      <c r="D2309" s="109"/>
      <c r="E2309" s="108"/>
      <c r="F2309" s="108"/>
      <c r="G2309" s="109"/>
      <c r="H2309" s="175"/>
    </row>
    <row r="2310" spans="1:8" s="81" customFormat="1">
      <c r="A2310" s="79"/>
      <c r="B2310" s="108"/>
      <c r="C2310" s="108"/>
      <c r="D2310" s="109"/>
      <c r="E2310" s="108"/>
      <c r="F2310" s="108"/>
      <c r="G2310" s="109"/>
      <c r="H2310" s="175"/>
    </row>
    <row r="2311" spans="1:8" s="81" customFormat="1">
      <c r="A2311" s="79"/>
      <c r="B2311" s="108"/>
      <c r="C2311" s="108"/>
      <c r="D2311" s="109"/>
      <c r="E2311" s="108"/>
      <c r="F2311" s="108"/>
      <c r="G2311" s="109"/>
      <c r="H2311" s="175"/>
    </row>
    <row r="2312" spans="1:8" s="81" customFormat="1">
      <c r="A2312" s="79"/>
      <c r="B2312" s="108"/>
      <c r="C2312" s="108"/>
      <c r="D2312" s="109"/>
      <c r="E2312" s="108"/>
      <c r="F2312" s="108"/>
      <c r="G2312" s="109"/>
      <c r="H2312" s="175"/>
    </row>
    <row r="2313" spans="1:8" s="81" customFormat="1">
      <c r="A2313" s="79"/>
      <c r="B2313" s="108"/>
      <c r="C2313" s="108"/>
      <c r="D2313" s="109"/>
      <c r="E2313" s="108"/>
      <c r="F2313" s="108"/>
      <c r="G2313" s="109"/>
      <c r="H2313" s="175"/>
    </row>
    <row r="2314" spans="1:8" s="81" customFormat="1">
      <c r="A2314" s="79"/>
      <c r="B2314" s="108"/>
      <c r="C2314" s="108"/>
      <c r="D2314" s="109"/>
      <c r="E2314" s="108"/>
      <c r="F2314" s="108"/>
      <c r="G2314" s="109"/>
      <c r="H2314" s="175"/>
    </row>
    <row r="2315" spans="1:8" s="81" customFormat="1">
      <c r="A2315" s="79"/>
      <c r="B2315" s="108"/>
      <c r="C2315" s="108"/>
      <c r="D2315" s="109"/>
      <c r="E2315" s="108"/>
      <c r="F2315" s="108"/>
      <c r="G2315" s="109"/>
      <c r="H2315" s="175"/>
    </row>
    <row r="2316" spans="1:8" s="81" customFormat="1">
      <c r="A2316" s="79"/>
      <c r="B2316" s="108"/>
      <c r="C2316" s="108"/>
      <c r="D2316" s="109"/>
      <c r="E2316" s="108"/>
      <c r="F2316" s="108"/>
      <c r="G2316" s="109"/>
      <c r="H2316" s="175"/>
    </row>
    <row r="2317" spans="1:8" s="81" customFormat="1">
      <c r="A2317" s="79"/>
      <c r="B2317" s="108"/>
      <c r="C2317" s="108"/>
      <c r="D2317" s="109"/>
      <c r="E2317" s="108"/>
      <c r="F2317" s="108"/>
      <c r="G2317" s="109"/>
      <c r="H2317" s="175"/>
    </row>
    <row r="2318" spans="1:8" s="81" customFormat="1">
      <c r="A2318" s="79"/>
      <c r="B2318" s="108"/>
      <c r="C2318" s="108"/>
      <c r="D2318" s="109"/>
      <c r="E2318" s="108"/>
      <c r="F2318" s="108"/>
      <c r="G2318" s="109"/>
      <c r="H2318" s="175"/>
    </row>
    <row r="2319" spans="1:8" s="81" customFormat="1">
      <c r="A2319" s="79"/>
      <c r="B2319" s="108"/>
      <c r="C2319" s="108"/>
      <c r="D2319" s="109"/>
      <c r="E2319" s="108"/>
      <c r="F2319" s="108"/>
      <c r="G2319" s="109"/>
      <c r="H2319" s="175"/>
    </row>
    <row r="2320" spans="1:8" s="81" customFormat="1">
      <c r="A2320" s="79"/>
      <c r="B2320" s="108"/>
      <c r="C2320" s="108"/>
      <c r="D2320" s="109"/>
      <c r="E2320" s="108"/>
      <c r="F2320" s="108"/>
      <c r="G2320" s="109"/>
      <c r="H2320" s="175"/>
    </row>
    <row r="2321" spans="1:8" s="81" customFormat="1">
      <c r="A2321" s="79"/>
      <c r="B2321" s="108"/>
      <c r="C2321" s="108"/>
      <c r="D2321" s="109"/>
      <c r="E2321" s="108"/>
      <c r="F2321" s="108"/>
      <c r="G2321" s="109"/>
      <c r="H2321" s="175"/>
    </row>
    <row r="2322" spans="1:8" s="81" customFormat="1">
      <c r="A2322" s="79"/>
      <c r="B2322" s="108"/>
      <c r="C2322" s="108"/>
      <c r="D2322" s="109"/>
      <c r="E2322" s="108"/>
      <c r="F2322" s="108"/>
      <c r="G2322" s="109"/>
      <c r="H2322" s="175"/>
    </row>
    <row r="2323" spans="1:8" s="81" customFormat="1">
      <c r="A2323" s="79"/>
      <c r="B2323" s="108"/>
      <c r="C2323" s="108"/>
      <c r="D2323" s="109"/>
      <c r="E2323" s="108"/>
      <c r="F2323" s="108"/>
      <c r="G2323" s="109"/>
      <c r="H2323" s="175"/>
    </row>
    <row r="2324" spans="1:8" s="81" customFormat="1">
      <c r="A2324" s="79"/>
      <c r="B2324" s="108"/>
      <c r="C2324" s="108"/>
      <c r="D2324" s="109"/>
      <c r="E2324" s="108"/>
      <c r="F2324" s="108"/>
      <c r="G2324" s="109"/>
      <c r="H2324" s="175"/>
    </row>
    <row r="2325" spans="1:8" s="81" customFormat="1">
      <c r="A2325" s="79"/>
      <c r="B2325" s="108"/>
      <c r="C2325" s="108"/>
      <c r="D2325" s="109"/>
      <c r="E2325" s="108"/>
      <c r="F2325" s="108"/>
      <c r="G2325" s="109"/>
      <c r="H2325" s="175"/>
    </row>
    <row r="2326" spans="1:8" s="81" customFormat="1">
      <c r="A2326" s="79"/>
      <c r="B2326" s="108"/>
      <c r="C2326" s="108"/>
      <c r="D2326" s="109"/>
      <c r="E2326" s="108"/>
      <c r="F2326" s="108"/>
      <c r="G2326" s="109"/>
      <c r="H2326" s="175"/>
    </row>
  </sheetData>
  <mergeCells count="73">
    <mergeCell ref="B2007:D2007"/>
    <mergeCell ref="B2177:D2177"/>
    <mergeCell ref="A2008:G2008"/>
    <mergeCell ref="B2036:D2036"/>
    <mergeCell ref="B2079:D2079"/>
    <mergeCell ref="A2080:G2080"/>
    <mergeCell ref="B2135:D2135"/>
    <mergeCell ref="B2150:D2150"/>
    <mergeCell ref="B1857:D1857"/>
    <mergeCell ref="B1886:D1886"/>
    <mergeCell ref="B1932:D1932"/>
    <mergeCell ref="A1933:G1933"/>
    <mergeCell ref="B1988:D1988"/>
    <mergeCell ref="B1706:G1706"/>
    <mergeCell ref="A1707:G1707"/>
    <mergeCell ref="B1740:G1740"/>
    <mergeCell ref="B1784:D1784"/>
    <mergeCell ref="B1840:D1840"/>
    <mergeCell ref="A1514:G1514"/>
    <mergeCell ref="B1569:G1569"/>
    <mergeCell ref="B1616:G1616"/>
    <mergeCell ref="A1617:G1617"/>
    <mergeCell ref="B1672:G1672"/>
    <mergeCell ref="A1332:G1332"/>
    <mergeCell ref="B1365:G1365"/>
    <mergeCell ref="B1409:G1409"/>
    <mergeCell ref="B1465:G1465"/>
    <mergeCell ref="B1513:G1513"/>
    <mergeCell ref="B1185:G1185"/>
    <mergeCell ref="B1202:D1202"/>
    <mergeCell ref="B1220:G1220"/>
    <mergeCell ref="B1299:G1299"/>
    <mergeCell ref="B1331:G1331"/>
    <mergeCell ref="B1074:G1074"/>
    <mergeCell ref="B1091:D1091"/>
    <mergeCell ref="B1119:G1119"/>
    <mergeCell ref="B1167:D1167"/>
    <mergeCell ref="B1176:G1176"/>
    <mergeCell ref="B961:G961"/>
    <mergeCell ref="B985:G985"/>
    <mergeCell ref="B1007:G1007"/>
    <mergeCell ref="B1029:G1029"/>
    <mergeCell ref="B1052:G1052"/>
    <mergeCell ref="B848:G848"/>
    <mergeCell ref="B872:G872"/>
    <mergeCell ref="B894:G894"/>
    <mergeCell ref="B918:G918"/>
    <mergeCell ref="B942:G942"/>
    <mergeCell ref="B593:D593"/>
    <mergeCell ref="B657:G657"/>
    <mergeCell ref="B726:G726"/>
    <mergeCell ref="B749:G749"/>
    <mergeCell ref="B798:G798"/>
    <mergeCell ref="B438:G438"/>
    <mergeCell ref="B466:D466"/>
    <mergeCell ref="B502:G502"/>
    <mergeCell ref="B530:D530"/>
    <mergeCell ref="B560:G560"/>
    <mergeCell ref="B260:G260"/>
    <mergeCell ref="B290:G290"/>
    <mergeCell ref="B318:G318"/>
    <mergeCell ref="B349:G349"/>
    <mergeCell ref="B377:G377"/>
    <mergeCell ref="B71:G71"/>
    <mergeCell ref="B99:G99"/>
    <mergeCell ref="B148:G148"/>
    <mergeCell ref="B197:G197"/>
    <mergeCell ref="B232:G232"/>
    <mergeCell ref="H1:H2"/>
    <mergeCell ref="C1:C2"/>
    <mergeCell ref="D1:D2"/>
    <mergeCell ref="F1:F2"/>
    <mergeCell ref="G1:G2"/>
  </mergeCells>
  <pageMargins left="0.19685039370078741" right="0.15748031496062992" top="0.47244094488188981" bottom="0.55118110236220474" header="0.15748031496062992" footer="0.23622047244094491"/>
  <pageSetup paperSize="9" scale="80" orientation="landscape" r:id="rId1"/>
  <headerFooter alignWithMargins="0">
    <oddFooter>&amp;L&amp;"Arial,Italic"&amp;8&amp;F&amp;C&amp;P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633"/>
  <sheetViews>
    <sheetView zoomScale="70" zoomScaleNormal="70" workbookViewId="0"/>
  </sheetViews>
  <sheetFormatPr defaultColWidth="9.109375" defaultRowHeight="13.2"/>
  <cols>
    <col min="1" max="1" width="7.33203125" style="78" customWidth="1"/>
    <col min="2" max="2" width="51.6640625" style="36" customWidth="1"/>
    <col min="3" max="4" width="14.6640625" style="37" customWidth="1"/>
    <col min="5" max="5" width="50.88671875" style="315" customWidth="1"/>
    <col min="6" max="6" width="13" style="35" customWidth="1"/>
    <col min="7" max="7" width="15" style="35" customWidth="1"/>
    <col min="8" max="8" width="12.5546875" style="2856" customWidth="1"/>
    <col min="9" max="16384" width="9.109375" style="35"/>
  </cols>
  <sheetData>
    <row r="1" spans="1:8" ht="13.2" customHeight="1">
      <c r="B1" s="3378"/>
      <c r="C1" s="3675" t="s">
        <v>147</v>
      </c>
      <c r="D1" s="3675" t="s">
        <v>30</v>
      </c>
      <c r="E1" s="3379"/>
      <c r="F1" s="3675" t="s">
        <v>147</v>
      </c>
      <c r="G1" s="3675" t="s">
        <v>30</v>
      </c>
      <c r="H1" s="3674" t="s">
        <v>44</v>
      </c>
    </row>
    <row r="2" spans="1:8" ht="13.8" thickBot="1">
      <c r="B2" s="28"/>
      <c r="C2" s="3604"/>
      <c r="D2" s="3604"/>
      <c r="E2" s="74"/>
      <c r="F2" s="3604"/>
      <c r="G2" s="3604"/>
      <c r="H2" s="3599"/>
    </row>
    <row r="3" spans="1:8" ht="13.8">
      <c r="B3" s="13"/>
      <c r="C3" s="63"/>
      <c r="D3" s="64"/>
      <c r="E3" s="314"/>
      <c r="F3" s="13"/>
      <c r="G3" s="47"/>
    </row>
    <row r="4" spans="1:8" ht="13.8">
      <c r="B4" s="279" t="s">
        <v>26</v>
      </c>
      <c r="C4" s="63"/>
      <c r="D4" s="64"/>
      <c r="E4" s="314"/>
      <c r="F4" s="13"/>
      <c r="G4" s="47"/>
    </row>
    <row r="5" spans="1:8" s="9" customFormat="1">
      <c r="A5" s="126"/>
      <c r="B5" s="25" t="s">
        <v>48</v>
      </c>
      <c r="C5" s="41"/>
      <c r="D5" s="41"/>
      <c r="E5" s="76" t="s">
        <v>50</v>
      </c>
      <c r="F5" s="11"/>
      <c r="G5" s="11"/>
      <c r="H5" s="757"/>
    </row>
    <row r="6" spans="1:8" s="9" customFormat="1">
      <c r="A6" s="126"/>
      <c r="B6" s="8" t="s">
        <v>52</v>
      </c>
      <c r="C6" s="160"/>
      <c r="D6" s="164"/>
      <c r="E6" s="8" t="s">
        <v>52</v>
      </c>
      <c r="F6" s="160"/>
      <c r="G6" s="164"/>
      <c r="H6" s="756"/>
    </row>
    <row r="7" spans="1:8" s="9" customFormat="1">
      <c r="A7" s="126"/>
      <c r="B7" s="563" t="s">
        <v>168</v>
      </c>
      <c r="C7" s="564">
        <v>-134838215</v>
      </c>
      <c r="D7" s="164"/>
      <c r="E7" s="563" t="s">
        <v>168</v>
      </c>
      <c r="F7" s="564">
        <v>-134838215</v>
      </c>
      <c r="G7" s="164"/>
      <c r="H7" s="756"/>
    </row>
    <row r="8" spans="1:8" s="9" customFormat="1">
      <c r="A8" s="126"/>
      <c r="B8" s="563" t="s">
        <v>169</v>
      </c>
      <c r="C8" s="564">
        <v>-64961594</v>
      </c>
      <c r="D8" s="164"/>
      <c r="E8" s="563" t="s">
        <v>169</v>
      </c>
      <c r="F8" s="564">
        <v>-64961594</v>
      </c>
      <c r="G8" s="164"/>
      <c r="H8" s="756"/>
    </row>
    <row r="9" spans="1:8" s="9" customFormat="1">
      <c r="A9" s="126"/>
      <c r="B9" s="563" t="s">
        <v>170</v>
      </c>
      <c r="C9" s="564">
        <v>145783954</v>
      </c>
      <c r="D9" s="164"/>
      <c r="E9" s="563" t="s">
        <v>170</v>
      </c>
      <c r="F9" s="564">
        <v>145783954</v>
      </c>
      <c r="G9" s="164"/>
      <c r="H9" s="756"/>
    </row>
    <row r="10" spans="1:8" s="9" customFormat="1">
      <c r="A10" s="126"/>
      <c r="B10" s="26" t="s">
        <v>43</v>
      </c>
      <c r="C10" s="565"/>
      <c r="D10" s="164"/>
      <c r="E10" s="26" t="s">
        <v>43</v>
      </c>
      <c r="F10" s="565"/>
      <c r="G10" s="164"/>
      <c r="H10" s="756"/>
    </row>
    <row r="11" spans="1:8" s="9" customFormat="1">
      <c r="A11" s="126"/>
      <c r="B11" s="563" t="s">
        <v>168</v>
      </c>
      <c r="C11" s="565">
        <v>16497394</v>
      </c>
      <c r="D11" s="164">
        <f>D228+D574+D1295</f>
        <v>-1455480</v>
      </c>
      <c r="E11" s="563" t="s">
        <v>168</v>
      </c>
      <c r="F11" s="565">
        <v>16497394</v>
      </c>
      <c r="G11" s="164">
        <f>D1295</f>
        <v>-653705</v>
      </c>
      <c r="H11" s="756"/>
    </row>
    <row r="12" spans="1:8" s="9" customFormat="1">
      <c r="A12" s="126"/>
      <c r="B12" s="563" t="s">
        <v>169</v>
      </c>
      <c r="C12" s="565">
        <v>16263210</v>
      </c>
      <c r="D12" s="164">
        <f>D1323+D608</f>
        <v>-1882292</v>
      </c>
      <c r="E12" s="563" t="s">
        <v>169</v>
      </c>
      <c r="F12" s="565">
        <v>16263210</v>
      </c>
      <c r="G12" s="164">
        <f>D1323</f>
        <v>-1381517</v>
      </c>
      <c r="H12" s="756"/>
    </row>
    <row r="13" spans="1:8" s="9" customFormat="1">
      <c r="A13" s="126"/>
      <c r="B13" s="563" t="s">
        <v>170</v>
      </c>
      <c r="C13" s="565">
        <v>16292128</v>
      </c>
      <c r="D13" s="164">
        <f>D1335+D624</f>
        <v>-3386042</v>
      </c>
      <c r="E13" s="563" t="s">
        <v>170</v>
      </c>
      <c r="F13" s="565">
        <v>16292128</v>
      </c>
      <c r="G13" s="164">
        <f>D1335</f>
        <v>-2885267</v>
      </c>
      <c r="H13" s="756"/>
    </row>
    <row r="14" spans="1:8" s="9" customFormat="1" ht="39.6">
      <c r="A14" s="126"/>
      <c r="B14" s="26" t="s">
        <v>173</v>
      </c>
      <c r="C14" s="565"/>
      <c r="D14" s="164"/>
      <c r="E14" s="26" t="s">
        <v>173</v>
      </c>
      <c r="F14" s="565"/>
      <c r="G14" s="164"/>
      <c r="H14" s="756"/>
    </row>
    <row r="15" spans="1:8" s="9" customFormat="1">
      <c r="A15" s="126"/>
      <c r="B15" s="563" t="s">
        <v>168</v>
      </c>
      <c r="C15" s="566">
        <v>50507066</v>
      </c>
      <c r="D15" s="164">
        <f>D870+D958+D1068</f>
        <v>-686707</v>
      </c>
      <c r="E15" s="563" t="s">
        <v>168</v>
      </c>
      <c r="F15" s="566">
        <v>50507066</v>
      </c>
      <c r="G15" s="164">
        <f>D870+D958+D1068</f>
        <v>-686707</v>
      </c>
      <c r="H15" s="756"/>
    </row>
    <row r="16" spans="1:8" s="9" customFormat="1">
      <c r="A16" s="126"/>
      <c r="B16" s="563" t="s">
        <v>169</v>
      </c>
      <c r="C16" s="566">
        <v>595875296</v>
      </c>
      <c r="D16" s="164"/>
      <c r="E16" s="563" t="s">
        <v>169</v>
      </c>
      <c r="F16" s="566">
        <v>595875296</v>
      </c>
      <c r="G16" s="164"/>
      <c r="H16" s="756"/>
    </row>
    <row r="17" spans="1:8" s="9" customFormat="1">
      <c r="A17" s="126"/>
      <c r="B17" s="563" t="s">
        <v>170</v>
      </c>
      <c r="C17" s="566">
        <v>679004229</v>
      </c>
      <c r="D17" s="164"/>
      <c r="E17" s="563" t="s">
        <v>170</v>
      </c>
      <c r="F17" s="566">
        <v>679004229</v>
      </c>
      <c r="G17" s="164"/>
      <c r="H17" s="756"/>
    </row>
    <row r="18" spans="1:8" s="9" customFormat="1" hidden="1">
      <c r="A18" s="126"/>
      <c r="B18" s="567" t="s">
        <v>172</v>
      </c>
      <c r="C18" s="566"/>
      <c r="D18" s="164"/>
      <c r="E18" s="567" t="s">
        <v>172</v>
      </c>
      <c r="F18" s="566"/>
      <c r="G18" s="164"/>
      <c r="H18" s="756"/>
    </row>
    <row r="19" spans="1:8" s="9" customFormat="1" hidden="1">
      <c r="A19" s="126"/>
      <c r="B19" s="563" t="s">
        <v>168</v>
      </c>
      <c r="C19" s="159">
        <v>255217102</v>
      </c>
      <c r="D19" s="164"/>
      <c r="E19" s="563" t="s">
        <v>168</v>
      </c>
      <c r="F19" s="159">
        <v>255217102</v>
      </c>
      <c r="G19" s="164"/>
      <c r="H19" s="756"/>
    </row>
    <row r="20" spans="1:8" s="9" customFormat="1" hidden="1">
      <c r="A20" s="126"/>
      <c r="B20" s="563" t="s">
        <v>169</v>
      </c>
      <c r="C20" s="159">
        <v>323187319</v>
      </c>
      <c r="D20" s="164"/>
      <c r="E20" s="563" t="s">
        <v>169</v>
      </c>
      <c r="F20" s="159">
        <v>323187319</v>
      </c>
      <c r="G20" s="164"/>
      <c r="H20" s="756"/>
    </row>
    <row r="21" spans="1:8" s="9" customFormat="1" hidden="1">
      <c r="A21" s="126"/>
      <c r="B21" s="563" t="s">
        <v>170</v>
      </c>
      <c r="C21" s="159">
        <v>356418969</v>
      </c>
      <c r="D21" s="164"/>
      <c r="E21" s="563" t="s">
        <v>170</v>
      </c>
      <c r="F21" s="159">
        <v>356418969</v>
      </c>
      <c r="G21" s="164"/>
      <c r="H21" s="756"/>
    </row>
    <row r="22" spans="1:8" s="9" customFormat="1">
      <c r="A22" s="126"/>
      <c r="B22" s="567" t="s">
        <v>174</v>
      </c>
      <c r="C22" s="159"/>
      <c r="D22" s="164"/>
      <c r="E22" s="567" t="s">
        <v>174</v>
      </c>
      <c r="F22" s="159"/>
      <c r="G22" s="164"/>
      <c r="H22" s="756"/>
    </row>
    <row r="23" spans="1:8" s="9" customFormat="1">
      <c r="A23" s="126"/>
      <c r="B23" s="563" t="s">
        <v>168</v>
      </c>
      <c r="C23" s="159">
        <v>5787995</v>
      </c>
      <c r="D23" s="164">
        <f>D49</f>
        <v>-12300</v>
      </c>
      <c r="E23" s="563" t="s">
        <v>168</v>
      </c>
      <c r="F23" s="159">
        <v>5787995</v>
      </c>
      <c r="G23" s="164">
        <f>D49</f>
        <v>-12300</v>
      </c>
      <c r="H23" s="756"/>
    </row>
    <row r="24" spans="1:8" s="9" customFormat="1">
      <c r="A24" s="126"/>
      <c r="B24" s="563" t="s">
        <v>169</v>
      </c>
      <c r="C24" s="159">
        <v>2925386</v>
      </c>
      <c r="D24" s="164"/>
      <c r="E24" s="563" t="s">
        <v>169</v>
      </c>
      <c r="F24" s="159">
        <v>2925386</v>
      </c>
      <c r="G24" s="164"/>
      <c r="H24" s="756"/>
    </row>
    <row r="25" spans="1:8" s="9" customFormat="1">
      <c r="A25" s="126"/>
      <c r="B25" s="563" t="s">
        <v>170</v>
      </c>
      <c r="C25" s="159">
        <v>0</v>
      </c>
      <c r="D25" s="164"/>
      <c r="E25" s="563" t="s">
        <v>170</v>
      </c>
      <c r="F25" s="159">
        <v>0</v>
      </c>
      <c r="G25" s="164"/>
      <c r="H25" s="756"/>
    </row>
    <row r="26" spans="1:8" s="9" customFormat="1">
      <c r="A26" s="126"/>
      <c r="B26" s="615" t="s">
        <v>225</v>
      </c>
      <c r="C26" s="616"/>
      <c r="D26" s="617"/>
      <c r="E26" s="615" t="s">
        <v>225</v>
      </c>
      <c r="F26" s="616"/>
      <c r="G26" s="617"/>
      <c r="H26" s="756"/>
    </row>
    <row r="27" spans="1:8" s="9" customFormat="1">
      <c r="A27" s="126"/>
      <c r="B27" s="563" t="s">
        <v>168</v>
      </c>
      <c r="C27" s="618">
        <v>1116286580</v>
      </c>
      <c r="D27" s="618">
        <f>D118+D1378+D1442+D1571</f>
        <v>2344302</v>
      </c>
      <c r="E27" s="563" t="s">
        <v>168</v>
      </c>
      <c r="F27" s="618">
        <v>1116286580</v>
      </c>
      <c r="G27" s="618">
        <f>D118+D1378+D1442+D1571</f>
        <v>2344302</v>
      </c>
      <c r="H27" s="757"/>
    </row>
    <row r="28" spans="1:8" s="9" customFormat="1">
      <c r="A28" s="126"/>
      <c r="B28" s="563" t="s">
        <v>169</v>
      </c>
      <c r="C28" s="618">
        <v>1183186580</v>
      </c>
      <c r="D28" s="618">
        <f>D134+D1407+D1603</f>
        <v>2357599</v>
      </c>
      <c r="E28" s="563" t="s">
        <v>169</v>
      </c>
      <c r="F28" s="618">
        <v>1183186580</v>
      </c>
      <c r="G28" s="618">
        <f>D134+D1407+D1603</f>
        <v>2357599</v>
      </c>
      <c r="H28" s="757"/>
    </row>
    <row r="29" spans="1:8" s="9" customFormat="1">
      <c r="A29" s="126"/>
      <c r="B29" s="563" t="s">
        <v>170</v>
      </c>
      <c r="C29" s="618">
        <v>1249486580</v>
      </c>
      <c r="D29" s="618">
        <f>D150+D1422+D1618</f>
        <v>2357599</v>
      </c>
      <c r="E29" s="563" t="s">
        <v>170</v>
      </c>
      <c r="F29" s="618">
        <v>1249486580</v>
      </c>
      <c r="G29" s="618">
        <f>D150+D1422+D1618</f>
        <v>2357599</v>
      </c>
      <c r="H29" s="757"/>
    </row>
    <row r="30" spans="1:8" s="9" customFormat="1" ht="26.4" hidden="1">
      <c r="A30" s="126"/>
      <c r="B30" s="620" t="s">
        <v>226</v>
      </c>
      <c r="C30" s="618"/>
      <c r="D30" s="621"/>
      <c r="E30" s="620" t="s">
        <v>226</v>
      </c>
      <c r="F30" s="618"/>
      <c r="G30" s="621"/>
      <c r="H30" s="757"/>
    </row>
    <row r="31" spans="1:8" s="9" customFormat="1" hidden="1">
      <c r="A31" s="126"/>
      <c r="B31" s="563" t="s">
        <v>168</v>
      </c>
      <c r="C31" s="80">
        <v>78000000</v>
      </c>
      <c r="D31" s="80"/>
      <c r="E31" s="563" t="s">
        <v>168</v>
      </c>
      <c r="F31" s="80">
        <v>78000000</v>
      </c>
      <c r="G31" s="80"/>
      <c r="H31" s="757"/>
    </row>
    <row r="32" spans="1:8" s="9" customFormat="1" hidden="1">
      <c r="A32" s="126"/>
      <c r="B32" s="563" t="s">
        <v>169</v>
      </c>
      <c r="C32" s="80">
        <v>77500000</v>
      </c>
      <c r="D32" s="80"/>
      <c r="E32" s="563" t="s">
        <v>169</v>
      </c>
      <c r="F32" s="80">
        <v>77500000</v>
      </c>
      <c r="G32" s="80"/>
      <c r="H32" s="757"/>
    </row>
    <row r="33" spans="1:8" s="9" customFormat="1" hidden="1">
      <c r="A33" s="126"/>
      <c r="B33" s="563" t="s">
        <v>170</v>
      </c>
      <c r="C33" s="80">
        <v>73600000</v>
      </c>
      <c r="D33" s="80"/>
      <c r="E33" s="563" t="s">
        <v>170</v>
      </c>
      <c r="F33" s="80">
        <v>73600000</v>
      </c>
      <c r="G33" s="80"/>
      <c r="H33" s="757"/>
    </row>
    <row r="34" spans="1:8" s="9" customFormat="1">
      <c r="A34" s="126"/>
      <c r="B34" s="622" t="s">
        <v>224</v>
      </c>
      <c r="C34" s="80"/>
      <c r="D34" s="80"/>
      <c r="E34" s="622" t="s">
        <v>224</v>
      </c>
      <c r="F34" s="80"/>
      <c r="G34" s="80"/>
      <c r="H34" s="757"/>
    </row>
    <row r="35" spans="1:8" s="9" customFormat="1">
      <c r="A35" s="126"/>
      <c r="B35" s="563" t="s">
        <v>168</v>
      </c>
      <c r="C35" s="80">
        <v>450000</v>
      </c>
      <c r="D35" s="80">
        <f>D1364</f>
        <v>482260</v>
      </c>
      <c r="E35" s="563" t="s">
        <v>168</v>
      </c>
      <c r="F35" s="80">
        <v>450000</v>
      </c>
      <c r="G35" s="80">
        <f>D1364</f>
        <v>482260</v>
      </c>
      <c r="H35" s="757"/>
    </row>
    <row r="36" spans="1:8" s="9" customFormat="1">
      <c r="A36" s="126"/>
      <c r="B36" s="563" t="s">
        <v>169</v>
      </c>
      <c r="C36" s="80">
        <v>450000</v>
      </c>
      <c r="D36" s="80"/>
      <c r="E36" s="563" t="s">
        <v>169</v>
      </c>
      <c r="F36" s="80">
        <v>450000</v>
      </c>
      <c r="G36" s="80"/>
      <c r="H36" s="757"/>
    </row>
    <row r="37" spans="1:8" s="9" customFormat="1">
      <c r="A37" s="126"/>
      <c r="B37" s="563" t="s">
        <v>170</v>
      </c>
      <c r="C37" s="80">
        <v>450000</v>
      </c>
      <c r="D37" s="80"/>
      <c r="E37" s="563" t="s">
        <v>170</v>
      </c>
      <c r="F37" s="80">
        <v>450000</v>
      </c>
      <c r="G37" s="80"/>
      <c r="H37" s="757"/>
    </row>
    <row r="40" spans="1:8" s="176" customFormat="1">
      <c r="A40" s="175"/>
      <c r="B40" s="206" t="s">
        <v>113</v>
      </c>
      <c r="H40" s="1227"/>
    </row>
    <row r="41" spans="1:8" s="176" customFormat="1" ht="13.8" thickBot="1">
      <c r="A41" s="175"/>
      <c r="H41" s="1227"/>
    </row>
    <row r="42" spans="1:8" s="176" customFormat="1" ht="25.5" customHeight="1">
      <c r="A42" s="2888">
        <f>'14'!A2139+1</f>
        <v>69</v>
      </c>
      <c r="B42" s="2584" t="s">
        <v>724</v>
      </c>
      <c r="C42" s="116"/>
      <c r="D42" s="3380"/>
      <c r="E42" s="83" t="s">
        <v>682</v>
      </c>
      <c r="F42" s="116"/>
      <c r="G42" s="2635"/>
      <c r="H42" s="175" t="s">
        <v>34</v>
      </c>
    </row>
    <row r="43" spans="1:8" s="176" customFormat="1">
      <c r="A43" s="175"/>
      <c r="B43" s="2554" t="s">
        <v>22</v>
      </c>
      <c r="C43" s="2636"/>
      <c r="D43" s="3381"/>
      <c r="E43" s="3382" t="s">
        <v>22</v>
      </c>
      <c r="F43" s="1178"/>
      <c r="G43" s="2638"/>
      <c r="H43" s="175"/>
    </row>
    <row r="44" spans="1:8" s="176" customFormat="1" ht="27.6">
      <c r="A44" s="175"/>
      <c r="B44" s="1548" t="s">
        <v>725</v>
      </c>
      <c r="C44" s="3383"/>
      <c r="D44" s="3384"/>
      <c r="E44" s="3385" t="s">
        <v>726</v>
      </c>
      <c r="F44" s="2639"/>
      <c r="G44" s="2640"/>
      <c r="H44" s="175"/>
    </row>
    <row r="45" spans="1:8" s="176" customFormat="1">
      <c r="A45" s="175"/>
      <c r="B45" s="91" t="s">
        <v>4</v>
      </c>
      <c r="C45" s="2585">
        <v>5787995</v>
      </c>
      <c r="D45" s="2585">
        <v>-12300</v>
      </c>
      <c r="E45" s="2586" t="s">
        <v>4</v>
      </c>
      <c r="F45" s="2585">
        <v>1176092</v>
      </c>
      <c r="G45" s="378">
        <v>12300</v>
      </c>
      <c r="H45" s="1227"/>
    </row>
    <row r="46" spans="1:8" s="176" customFormat="1">
      <c r="A46" s="175"/>
      <c r="B46" s="202" t="s">
        <v>10</v>
      </c>
      <c r="C46" s="235">
        <v>5787995</v>
      </c>
      <c r="D46" s="235">
        <v>-12300</v>
      </c>
      <c r="E46" s="2587" t="s">
        <v>10</v>
      </c>
      <c r="F46" s="235">
        <v>1176092</v>
      </c>
      <c r="G46" s="236">
        <v>12300</v>
      </c>
      <c r="H46" s="1227"/>
    </row>
    <row r="47" spans="1:8" s="176" customFormat="1">
      <c r="A47" s="175"/>
      <c r="B47" s="202" t="s">
        <v>11</v>
      </c>
      <c r="C47" s="235">
        <v>5787995</v>
      </c>
      <c r="D47" s="235">
        <v>-12300</v>
      </c>
      <c r="E47" s="2587" t="s">
        <v>11</v>
      </c>
      <c r="F47" s="235">
        <v>1176092</v>
      </c>
      <c r="G47" s="236">
        <v>12300</v>
      </c>
      <c r="H47" s="1227"/>
    </row>
    <row r="48" spans="1:8" s="176" customFormat="1" ht="26.4">
      <c r="A48" s="175"/>
      <c r="B48" s="202" t="s">
        <v>67</v>
      </c>
      <c r="C48" s="235"/>
      <c r="D48" s="235"/>
      <c r="E48" s="2587" t="s">
        <v>67</v>
      </c>
      <c r="F48" s="235"/>
      <c r="G48" s="236"/>
      <c r="H48" s="1227"/>
    </row>
    <row r="49" spans="1:8" s="176" customFormat="1">
      <c r="A49" s="175"/>
      <c r="B49" s="91" t="s">
        <v>1</v>
      </c>
      <c r="C49" s="237">
        <v>5787995</v>
      </c>
      <c r="D49" s="3386">
        <v>-12300</v>
      </c>
      <c r="E49" s="2586" t="s">
        <v>1</v>
      </c>
      <c r="F49" s="237">
        <v>1176092</v>
      </c>
      <c r="G49" s="238">
        <v>12300</v>
      </c>
      <c r="H49" s="1227"/>
    </row>
    <row r="50" spans="1:8" s="176" customFormat="1">
      <c r="A50" s="175"/>
      <c r="B50" s="202" t="s">
        <v>2</v>
      </c>
      <c r="C50" s="235">
        <v>5787995</v>
      </c>
      <c r="D50" s="235">
        <v>-12300</v>
      </c>
      <c r="E50" s="2587" t="s">
        <v>2</v>
      </c>
      <c r="F50" s="235">
        <v>1176092</v>
      </c>
      <c r="G50" s="236">
        <v>12300</v>
      </c>
      <c r="H50" s="1227"/>
    </row>
    <row r="51" spans="1:8" s="176" customFormat="1">
      <c r="A51" s="175"/>
      <c r="B51" s="202" t="s">
        <v>12</v>
      </c>
      <c r="C51" s="235">
        <v>0</v>
      </c>
      <c r="D51" s="235">
        <v>0</v>
      </c>
      <c r="E51" s="2587" t="s">
        <v>12</v>
      </c>
      <c r="F51" s="235">
        <v>863092</v>
      </c>
      <c r="G51" s="236">
        <v>12300</v>
      </c>
      <c r="H51" s="1227"/>
    </row>
    <row r="52" spans="1:8" s="176" customFormat="1">
      <c r="A52" s="175"/>
      <c r="B52" s="202" t="s">
        <v>13</v>
      </c>
      <c r="C52" s="235">
        <v>0</v>
      </c>
      <c r="D52" s="235">
        <v>0</v>
      </c>
      <c r="E52" s="2587" t="s">
        <v>13</v>
      </c>
      <c r="F52" s="235">
        <v>0</v>
      </c>
      <c r="G52" s="236">
        <v>12300</v>
      </c>
      <c r="H52" s="1227"/>
    </row>
    <row r="53" spans="1:8" s="176" customFormat="1">
      <c r="A53" s="175"/>
      <c r="B53" s="202" t="s">
        <v>14</v>
      </c>
      <c r="C53" s="235">
        <v>0</v>
      </c>
      <c r="D53" s="235">
        <v>0</v>
      </c>
      <c r="E53" s="2587" t="s">
        <v>14</v>
      </c>
      <c r="F53" s="235">
        <v>0</v>
      </c>
      <c r="G53" s="236">
        <v>9337</v>
      </c>
      <c r="H53" s="1227"/>
    </row>
    <row r="54" spans="1:8" s="176" customFormat="1">
      <c r="A54" s="175"/>
      <c r="B54" s="202" t="s">
        <v>15</v>
      </c>
      <c r="C54" s="235">
        <v>0</v>
      </c>
      <c r="D54" s="235">
        <v>0</v>
      </c>
      <c r="E54" s="2587" t="s">
        <v>15</v>
      </c>
      <c r="F54" s="235">
        <v>863092</v>
      </c>
      <c r="G54" s="236">
        <v>0</v>
      </c>
      <c r="H54" s="1227"/>
    </row>
    <row r="55" spans="1:8" s="176" customFormat="1">
      <c r="A55" s="175"/>
      <c r="B55" s="91" t="s">
        <v>330</v>
      </c>
      <c r="C55" s="235">
        <v>0</v>
      </c>
      <c r="D55" s="235">
        <v>0</v>
      </c>
      <c r="E55" s="2586" t="s">
        <v>330</v>
      </c>
      <c r="F55" s="235">
        <v>0</v>
      </c>
      <c r="G55" s="236">
        <v>0</v>
      </c>
      <c r="H55" s="1227"/>
    </row>
    <row r="56" spans="1:8" s="176" customFormat="1">
      <c r="A56" s="175"/>
      <c r="B56" s="202" t="s">
        <v>16</v>
      </c>
      <c r="C56" s="235">
        <v>5787995</v>
      </c>
      <c r="D56" s="235">
        <v>-12300</v>
      </c>
      <c r="E56" s="2587" t="s">
        <v>16</v>
      </c>
      <c r="F56" s="235">
        <v>0</v>
      </c>
      <c r="G56" s="236">
        <v>0</v>
      </c>
      <c r="H56" s="1227"/>
    </row>
    <row r="57" spans="1:8" s="176" customFormat="1" ht="15" customHeight="1">
      <c r="A57" s="175"/>
      <c r="B57" s="202" t="s">
        <v>17</v>
      </c>
      <c r="C57" s="2588">
        <v>5787995</v>
      </c>
      <c r="D57" s="235">
        <v>-12300</v>
      </c>
      <c r="E57" s="2587" t="s">
        <v>17</v>
      </c>
      <c r="F57" s="2588">
        <v>0</v>
      </c>
      <c r="G57" s="236">
        <v>0</v>
      </c>
      <c r="H57" s="1227"/>
    </row>
    <row r="58" spans="1:8" s="176" customFormat="1">
      <c r="A58" s="175"/>
      <c r="B58" s="202" t="s">
        <v>19</v>
      </c>
      <c r="C58" s="235">
        <v>0</v>
      </c>
      <c r="D58" s="235">
        <v>0</v>
      </c>
      <c r="E58" s="2589" t="s">
        <v>3</v>
      </c>
      <c r="F58" s="235">
        <v>313000</v>
      </c>
      <c r="G58" s="236">
        <v>0</v>
      </c>
      <c r="H58" s="1227"/>
    </row>
    <row r="59" spans="1:8" s="176" customFormat="1">
      <c r="A59" s="175"/>
      <c r="B59" s="260"/>
      <c r="C59" s="235"/>
      <c r="D59" s="235"/>
      <c r="E59" s="2590" t="s">
        <v>59</v>
      </c>
      <c r="F59" s="235"/>
      <c r="G59" s="236"/>
      <c r="H59" s="1227"/>
    </row>
    <row r="60" spans="1:8" s="176" customFormat="1">
      <c r="A60" s="175"/>
      <c r="B60" s="260"/>
      <c r="C60" s="235"/>
      <c r="D60" s="235"/>
      <c r="E60" s="2590" t="s">
        <v>118</v>
      </c>
      <c r="F60" s="235"/>
      <c r="G60" s="236"/>
      <c r="H60" s="1227"/>
    </row>
    <row r="61" spans="1:8" s="176" customFormat="1" ht="13.8">
      <c r="A61" s="175"/>
      <c r="B61" s="260"/>
      <c r="C61" s="235"/>
      <c r="D61" s="235"/>
      <c r="E61" s="2591" t="s">
        <v>60</v>
      </c>
      <c r="F61" s="2592"/>
      <c r="G61" s="2593"/>
      <c r="H61" s="1227"/>
    </row>
    <row r="62" spans="1:8" s="176" customFormat="1" ht="27.6">
      <c r="A62" s="175"/>
      <c r="B62" s="260"/>
      <c r="C62" s="235"/>
      <c r="D62" s="235"/>
      <c r="E62" s="3387" t="s">
        <v>726</v>
      </c>
      <c r="F62" s="2594"/>
      <c r="G62" s="834"/>
      <c r="H62" s="1227"/>
    </row>
    <row r="63" spans="1:8" s="176" customFormat="1">
      <c r="A63" s="175"/>
      <c r="B63" s="260"/>
      <c r="C63" s="235"/>
      <c r="D63" s="235"/>
      <c r="E63" s="2595" t="s">
        <v>4</v>
      </c>
      <c r="F63" s="235"/>
      <c r="G63" s="236">
        <v>12300</v>
      </c>
      <c r="H63" s="1227"/>
    </row>
    <row r="64" spans="1:8" s="176" customFormat="1">
      <c r="A64" s="175"/>
      <c r="B64" s="260"/>
      <c r="C64" s="235"/>
      <c r="D64" s="235"/>
      <c r="E64" s="2596" t="s">
        <v>10</v>
      </c>
      <c r="F64" s="235"/>
      <c r="G64" s="236">
        <v>12300</v>
      </c>
      <c r="H64" s="1227"/>
    </row>
    <row r="65" spans="1:8" s="176" customFormat="1" ht="26.4">
      <c r="A65" s="175"/>
      <c r="B65" s="260"/>
      <c r="C65" s="235"/>
      <c r="D65" s="235"/>
      <c r="E65" s="2596" t="s">
        <v>11</v>
      </c>
      <c r="F65" s="235"/>
      <c r="G65" s="236">
        <v>12300</v>
      </c>
      <c r="H65" s="1227"/>
    </row>
    <row r="66" spans="1:8" s="176" customFormat="1">
      <c r="A66" s="175"/>
      <c r="B66" s="260"/>
      <c r="C66" s="235"/>
      <c r="D66" s="235"/>
      <c r="E66" s="2595" t="s">
        <v>1</v>
      </c>
      <c r="F66" s="235"/>
      <c r="G66" s="236">
        <v>12300</v>
      </c>
      <c r="H66" s="1227"/>
    </row>
    <row r="67" spans="1:8" s="176" customFormat="1">
      <c r="A67" s="175"/>
      <c r="B67" s="260"/>
      <c r="C67" s="235"/>
      <c r="D67" s="235"/>
      <c r="E67" s="2596" t="s">
        <v>2</v>
      </c>
      <c r="F67" s="235"/>
      <c r="G67" s="236">
        <v>12300</v>
      </c>
      <c r="H67" s="1227"/>
    </row>
    <row r="68" spans="1:8" s="176" customFormat="1">
      <c r="A68" s="175"/>
      <c r="B68" s="260"/>
      <c r="C68" s="235"/>
      <c r="D68" s="235"/>
      <c r="E68" s="2596" t="s">
        <v>12</v>
      </c>
      <c r="F68" s="235"/>
      <c r="G68" s="236">
        <v>12300</v>
      </c>
      <c r="H68" s="1227"/>
    </row>
    <row r="69" spans="1:8" s="176" customFormat="1">
      <c r="A69" s="175"/>
      <c r="B69" s="260"/>
      <c r="C69" s="235"/>
      <c r="D69" s="235"/>
      <c r="E69" s="2596" t="s">
        <v>13</v>
      </c>
      <c r="F69" s="235"/>
      <c r="G69" s="236">
        <v>12300</v>
      </c>
      <c r="H69" s="1227"/>
    </row>
    <row r="70" spans="1:8" s="176" customFormat="1">
      <c r="A70" s="175"/>
      <c r="B70" s="260"/>
      <c r="C70" s="235"/>
      <c r="D70" s="235"/>
      <c r="E70" s="2596" t="s">
        <v>14</v>
      </c>
      <c r="F70" s="235"/>
      <c r="G70" s="236">
        <v>9337</v>
      </c>
      <c r="H70" s="1227"/>
    </row>
    <row r="71" spans="1:8" s="176" customFormat="1">
      <c r="A71" s="175"/>
      <c r="B71" s="260"/>
      <c r="C71" s="235"/>
      <c r="D71" s="235"/>
      <c r="E71" s="2597" t="s">
        <v>69</v>
      </c>
      <c r="F71" s="235"/>
      <c r="G71" s="236"/>
      <c r="H71" s="1227"/>
    </row>
    <row r="72" spans="1:8" s="176" customFormat="1" ht="27.6">
      <c r="A72" s="175"/>
      <c r="B72" s="260"/>
      <c r="C72" s="235"/>
      <c r="D72" s="235"/>
      <c r="E72" s="2598" t="s">
        <v>727</v>
      </c>
      <c r="F72" s="2594"/>
      <c r="G72" s="834"/>
      <c r="H72" s="1227"/>
    </row>
    <row r="73" spans="1:8" s="176" customFormat="1">
      <c r="A73" s="175"/>
      <c r="B73" s="260"/>
      <c r="C73" s="235"/>
      <c r="D73" s="235"/>
      <c r="E73" s="2595" t="s">
        <v>4</v>
      </c>
      <c r="F73" s="235"/>
      <c r="G73" s="236">
        <v>12300</v>
      </c>
      <c r="H73" s="1227"/>
    </row>
    <row r="74" spans="1:8" s="176" customFormat="1">
      <c r="A74" s="175"/>
      <c r="B74" s="260"/>
      <c r="C74" s="235"/>
      <c r="D74" s="235"/>
      <c r="E74" s="2596" t="s">
        <v>10</v>
      </c>
      <c r="F74" s="235"/>
      <c r="G74" s="236">
        <v>12300</v>
      </c>
      <c r="H74" s="1227"/>
    </row>
    <row r="75" spans="1:8" s="176" customFormat="1" ht="26.4">
      <c r="A75" s="175"/>
      <c r="B75" s="260"/>
      <c r="C75" s="235"/>
      <c r="D75" s="235"/>
      <c r="E75" s="2596" t="s">
        <v>11</v>
      </c>
      <c r="F75" s="235"/>
      <c r="G75" s="236">
        <v>12300</v>
      </c>
      <c r="H75" s="1227"/>
    </row>
    <row r="76" spans="1:8" s="176" customFormat="1">
      <c r="A76" s="175"/>
      <c r="B76" s="260"/>
      <c r="C76" s="235"/>
      <c r="D76" s="235"/>
      <c r="E76" s="2595" t="s">
        <v>1</v>
      </c>
      <c r="F76" s="235"/>
      <c r="G76" s="236">
        <v>12300</v>
      </c>
      <c r="H76" s="1227"/>
    </row>
    <row r="77" spans="1:8" s="176" customFormat="1">
      <c r="A77" s="175"/>
      <c r="B77" s="260"/>
      <c r="C77" s="235"/>
      <c r="D77" s="235"/>
      <c r="E77" s="2596" t="s">
        <v>2</v>
      </c>
      <c r="F77" s="235"/>
      <c r="G77" s="236">
        <v>12300</v>
      </c>
      <c r="H77" s="1227"/>
    </row>
    <row r="78" spans="1:8" s="176" customFormat="1">
      <c r="A78" s="175"/>
      <c r="B78" s="260"/>
      <c r="C78" s="235"/>
      <c r="D78" s="235"/>
      <c r="E78" s="2596" t="s">
        <v>12</v>
      </c>
      <c r="F78" s="235"/>
      <c r="G78" s="236">
        <v>12300</v>
      </c>
      <c r="H78" s="1227"/>
    </row>
    <row r="79" spans="1:8" s="176" customFormat="1">
      <c r="A79" s="175"/>
      <c r="B79" s="260"/>
      <c r="C79" s="235"/>
      <c r="D79" s="235"/>
      <c r="E79" s="2596" t="s">
        <v>13</v>
      </c>
      <c r="F79" s="235"/>
      <c r="G79" s="236">
        <v>12300</v>
      </c>
      <c r="H79" s="1227"/>
    </row>
    <row r="80" spans="1:8" s="176" customFormat="1" ht="13.8" thickBot="1">
      <c r="A80" s="175"/>
      <c r="B80" s="2599"/>
      <c r="C80" s="2600"/>
      <c r="D80" s="2600"/>
      <c r="E80" s="2601" t="s">
        <v>14</v>
      </c>
      <c r="F80" s="2600"/>
      <c r="G80" s="2602">
        <v>9337</v>
      </c>
      <c r="H80" s="1227"/>
    </row>
    <row r="81" spans="1:8" s="176" customFormat="1" ht="38.25" customHeight="1" thickBot="1">
      <c r="A81" s="175"/>
      <c r="B81" s="3676" t="s">
        <v>794</v>
      </c>
      <c r="C81" s="3677"/>
      <c r="D81" s="3677"/>
      <c r="E81" s="3677"/>
      <c r="F81" s="3677"/>
      <c r="G81" s="3678"/>
      <c r="H81" s="1227"/>
    </row>
    <row r="82" spans="1:8" s="176" customFormat="1">
      <c r="A82" s="175"/>
      <c r="H82" s="1227"/>
    </row>
    <row r="83" spans="1:8" s="176" customFormat="1">
      <c r="A83" s="175"/>
      <c r="B83" s="206" t="s">
        <v>686</v>
      </c>
      <c r="H83" s="1227"/>
    </row>
    <row r="84" spans="1:8" s="176" customFormat="1" ht="13.8" thickBot="1">
      <c r="A84" s="175"/>
      <c r="H84" s="1227"/>
    </row>
    <row r="85" spans="1:8" s="176" customFormat="1" ht="36" customHeight="1">
      <c r="A85" s="175">
        <f>'14'!A2154+1</f>
        <v>69</v>
      </c>
      <c r="B85" s="2603" t="s">
        <v>724</v>
      </c>
      <c r="C85" s="2604"/>
      <c r="D85" s="2605"/>
      <c r="E85" s="83" t="s">
        <v>682</v>
      </c>
      <c r="F85" s="2604"/>
      <c r="G85" s="2605"/>
      <c r="H85" s="175" t="s">
        <v>34</v>
      </c>
    </row>
    <row r="86" spans="1:8" s="176" customFormat="1">
      <c r="A86" s="175"/>
      <c r="B86" s="416" t="s">
        <v>116</v>
      </c>
      <c r="C86" s="3546"/>
      <c r="D86" s="534"/>
      <c r="E86" s="2606" t="s">
        <v>116</v>
      </c>
      <c r="F86" s="375"/>
      <c r="G86" s="259"/>
      <c r="H86" s="1227"/>
    </row>
    <row r="87" spans="1:8" s="176" customFormat="1" ht="13.8">
      <c r="A87" s="175"/>
      <c r="B87" s="2607" t="s">
        <v>512</v>
      </c>
      <c r="C87" s="3547"/>
      <c r="D87" s="3548"/>
      <c r="E87" s="2609" t="s">
        <v>512</v>
      </c>
      <c r="F87" s="2610"/>
      <c r="G87" s="2611"/>
      <c r="H87" s="1227"/>
    </row>
    <row r="88" spans="1:8" s="176" customFormat="1">
      <c r="A88" s="175"/>
      <c r="B88" s="416" t="s">
        <v>118</v>
      </c>
      <c r="C88" s="3546"/>
      <c r="D88" s="534"/>
      <c r="E88" s="2606" t="s">
        <v>118</v>
      </c>
      <c r="F88" s="375"/>
      <c r="G88" s="259"/>
      <c r="H88" s="1227"/>
    </row>
    <row r="89" spans="1:8" s="176" customFormat="1">
      <c r="A89" s="175"/>
      <c r="B89" s="2612" t="s">
        <v>4</v>
      </c>
      <c r="C89" s="3549">
        <v>23785389</v>
      </c>
      <c r="D89" s="560">
        <v>-12300</v>
      </c>
      <c r="E89" s="2614" t="s">
        <v>4</v>
      </c>
      <c r="F89" s="2615">
        <v>131585879</v>
      </c>
      <c r="G89" s="557">
        <v>12300</v>
      </c>
      <c r="H89" s="1227"/>
    </row>
    <row r="90" spans="1:8" s="176" customFormat="1" ht="26.4">
      <c r="A90" s="175"/>
      <c r="B90" s="2616" t="s">
        <v>10</v>
      </c>
      <c r="C90" s="3550">
        <v>23785389</v>
      </c>
      <c r="D90" s="557">
        <v>-12300</v>
      </c>
      <c r="E90" s="2618" t="s">
        <v>37</v>
      </c>
      <c r="F90" s="2619">
        <v>5701718</v>
      </c>
      <c r="G90" s="557">
        <v>0</v>
      </c>
      <c r="H90" s="1227"/>
    </row>
    <row r="91" spans="1:8" s="176" customFormat="1">
      <c r="A91" s="175"/>
      <c r="B91" s="2616" t="s">
        <v>11</v>
      </c>
      <c r="C91" s="3550">
        <v>23785389</v>
      </c>
      <c r="D91" s="557">
        <v>-12300</v>
      </c>
      <c r="E91" s="2618" t="s">
        <v>10</v>
      </c>
      <c r="F91" s="2619">
        <v>125884161</v>
      </c>
      <c r="G91" s="557">
        <v>12300</v>
      </c>
      <c r="H91" s="1227"/>
    </row>
    <row r="92" spans="1:8" s="176" customFormat="1" ht="26.4">
      <c r="A92" s="175"/>
      <c r="B92" s="2612" t="s">
        <v>28</v>
      </c>
      <c r="C92" s="3549">
        <v>23785389</v>
      </c>
      <c r="D92" s="560">
        <v>-12300</v>
      </c>
      <c r="E92" s="2618" t="s">
        <v>11</v>
      </c>
      <c r="F92" s="2619">
        <v>125884161</v>
      </c>
      <c r="G92" s="557">
        <v>12300</v>
      </c>
      <c r="H92" s="1227"/>
    </row>
    <row r="93" spans="1:8" s="176" customFormat="1">
      <c r="A93" s="175"/>
      <c r="B93" s="2616" t="s">
        <v>2</v>
      </c>
      <c r="C93" s="3550">
        <v>23785389</v>
      </c>
      <c r="D93" s="557">
        <v>-12300</v>
      </c>
      <c r="E93" s="2614" t="s">
        <v>28</v>
      </c>
      <c r="F93" s="2615">
        <v>130564765</v>
      </c>
      <c r="G93" s="557">
        <v>0</v>
      </c>
      <c r="H93" s="1227"/>
    </row>
    <row r="94" spans="1:8" s="176" customFormat="1">
      <c r="A94" s="175"/>
      <c r="B94" s="2616" t="s">
        <v>16</v>
      </c>
      <c r="C94" s="3550">
        <v>23785389</v>
      </c>
      <c r="D94" s="557">
        <v>-12300</v>
      </c>
      <c r="E94" s="2618" t="s">
        <v>2</v>
      </c>
      <c r="F94" s="2619">
        <v>128219434</v>
      </c>
      <c r="G94" s="557">
        <v>0</v>
      </c>
      <c r="H94" s="1227"/>
    </row>
    <row r="95" spans="1:8" s="176" customFormat="1">
      <c r="A95" s="175"/>
      <c r="B95" s="2616" t="s">
        <v>17</v>
      </c>
      <c r="C95" s="3550">
        <v>23785389</v>
      </c>
      <c r="D95" s="557">
        <v>-12300</v>
      </c>
      <c r="E95" s="2618" t="s">
        <v>12</v>
      </c>
      <c r="F95" s="2619">
        <v>47807514</v>
      </c>
      <c r="G95" s="557">
        <v>0</v>
      </c>
      <c r="H95" s="1227"/>
    </row>
    <row r="96" spans="1:8" s="176" customFormat="1">
      <c r="A96" s="175"/>
      <c r="B96" s="461"/>
      <c r="C96" s="3551"/>
      <c r="D96" s="259"/>
      <c r="E96" s="2618" t="s">
        <v>38</v>
      </c>
      <c r="F96" s="2619">
        <v>32610371</v>
      </c>
      <c r="G96" s="557">
        <v>12300</v>
      </c>
      <c r="H96" s="1227"/>
    </row>
    <row r="97" spans="1:8" s="176" customFormat="1" ht="13.8" thickBot="1">
      <c r="A97" s="175"/>
      <c r="B97" s="540"/>
      <c r="C97" s="467"/>
      <c r="D97" s="542"/>
      <c r="E97" s="2618" t="s">
        <v>36</v>
      </c>
      <c r="F97" s="2619">
        <v>26204734</v>
      </c>
      <c r="G97" s="557">
        <v>9337</v>
      </c>
      <c r="H97" s="1227"/>
    </row>
    <row r="98" spans="1:8" s="176" customFormat="1" ht="40.5" customHeight="1" thickBot="1">
      <c r="A98" s="175"/>
      <c r="B98" s="3676" t="s">
        <v>1114</v>
      </c>
      <c r="C98" s="3677"/>
      <c r="D98" s="3677"/>
      <c r="E98" s="3677"/>
      <c r="F98" s="3677"/>
      <c r="G98" s="3678"/>
      <c r="H98" s="1227"/>
    </row>
    <row r="99" spans="1:8" s="176" customFormat="1">
      <c r="A99" s="175"/>
      <c r="B99" s="2620"/>
      <c r="C99" s="2620"/>
      <c r="D99" s="2620"/>
      <c r="E99" s="2620"/>
      <c r="F99" s="2620"/>
      <c r="G99" s="2620"/>
      <c r="H99" s="1227"/>
    </row>
    <row r="100" spans="1:8" s="176" customFormat="1">
      <c r="A100" s="175"/>
      <c r="B100" s="206" t="s">
        <v>113</v>
      </c>
      <c r="H100" s="1227"/>
    </row>
    <row r="101" spans="1:8" s="176" customFormat="1" ht="13.8" thickBot="1">
      <c r="A101" s="175"/>
      <c r="B101" s="206"/>
      <c r="H101" s="1227"/>
    </row>
    <row r="102" spans="1:8" s="176" customFormat="1" ht="27" customHeight="1">
      <c r="A102" s="2888">
        <f>A42+1</f>
        <v>70</v>
      </c>
      <c r="B102" s="2603" t="s">
        <v>339</v>
      </c>
      <c r="C102" s="116"/>
      <c r="D102" s="1159"/>
      <c r="E102" s="2584" t="s">
        <v>728</v>
      </c>
      <c r="F102" s="117"/>
      <c r="G102" s="1161"/>
      <c r="H102" s="175" t="s">
        <v>34</v>
      </c>
    </row>
    <row r="103" spans="1:8" s="176" customFormat="1">
      <c r="A103" s="175"/>
      <c r="B103" s="1176" t="s">
        <v>167</v>
      </c>
      <c r="C103" s="1178"/>
      <c r="D103" s="1179"/>
      <c r="E103" s="3388" t="s">
        <v>22</v>
      </c>
      <c r="F103" s="1178"/>
      <c r="G103" s="1179"/>
      <c r="H103" s="175"/>
    </row>
    <row r="104" spans="1:8" s="176" customFormat="1" ht="13.8">
      <c r="A104" s="175"/>
      <c r="B104" s="1548" t="s">
        <v>225</v>
      </c>
      <c r="C104" s="3389">
        <v>1116286580</v>
      </c>
      <c r="D104" s="3390">
        <v>931656</v>
      </c>
      <c r="E104" s="3391" t="s">
        <v>729</v>
      </c>
      <c r="F104" s="2639"/>
      <c r="G104" s="3392"/>
      <c r="H104" s="175"/>
    </row>
    <row r="105" spans="1:8" s="176" customFormat="1">
      <c r="A105" s="175"/>
      <c r="B105" s="258"/>
      <c r="C105" s="881"/>
      <c r="D105" s="3393"/>
      <c r="E105" s="2621" t="s">
        <v>730</v>
      </c>
      <c r="F105" s="3394">
        <v>2165400</v>
      </c>
      <c r="G105" s="3393">
        <v>931656</v>
      </c>
      <c r="H105" s="1227"/>
    </row>
    <row r="106" spans="1:8" s="176" customFormat="1">
      <c r="A106" s="175"/>
      <c r="B106" s="2622"/>
      <c r="C106" s="92"/>
      <c r="D106" s="3395"/>
      <c r="E106" s="2623" t="s">
        <v>10</v>
      </c>
      <c r="F106" s="3396">
        <v>2165400</v>
      </c>
      <c r="G106" s="3395">
        <v>931656</v>
      </c>
      <c r="H106" s="1227"/>
    </row>
    <row r="107" spans="1:8" s="176" customFormat="1" ht="26.4">
      <c r="A107" s="175"/>
      <c r="B107" s="162"/>
      <c r="C107" s="92"/>
      <c r="D107" s="3393"/>
      <c r="E107" s="2624" t="s">
        <v>11</v>
      </c>
      <c r="F107" s="3396">
        <v>2165400</v>
      </c>
      <c r="G107" s="3395">
        <v>931656</v>
      </c>
      <c r="H107" s="1227"/>
    </row>
    <row r="108" spans="1:8" s="176" customFormat="1">
      <c r="A108" s="175"/>
      <c r="B108" s="2622"/>
      <c r="C108" s="881"/>
      <c r="D108" s="3393"/>
      <c r="E108" s="2623" t="s">
        <v>1</v>
      </c>
      <c r="F108" s="3394">
        <v>2165400</v>
      </c>
      <c r="G108" s="3393">
        <v>931656</v>
      </c>
      <c r="H108" s="1227"/>
    </row>
    <row r="109" spans="1:8" s="176" customFormat="1">
      <c r="A109" s="175"/>
      <c r="B109" s="162"/>
      <c r="C109" s="92"/>
      <c r="D109" s="3395"/>
      <c r="E109" s="2624" t="s">
        <v>2</v>
      </c>
      <c r="F109" s="3396">
        <v>2165400</v>
      </c>
      <c r="G109" s="3395">
        <v>931656</v>
      </c>
      <c r="H109" s="1227"/>
    </row>
    <row r="110" spans="1:8" s="176" customFormat="1">
      <c r="A110" s="175"/>
      <c r="B110" s="162"/>
      <c r="C110" s="92"/>
      <c r="D110" s="3395"/>
      <c r="E110" s="2624" t="s">
        <v>16</v>
      </c>
      <c r="F110" s="3396">
        <v>2165400</v>
      </c>
      <c r="G110" s="3395">
        <v>931656</v>
      </c>
      <c r="H110" s="1227"/>
    </row>
    <row r="111" spans="1:8" s="176" customFormat="1" ht="13.8" thickBot="1">
      <c r="A111" s="175"/>
      <c r="B111" s="162"/>
      <c r="C111" s="92"/>
      <c r="D111" s="3395"/>
      <c r="E111" s="2624" t="s">
        <v>17</v>
      </c>
      <c r="F111" s="3396">
        <v>2165400</v>
      </c>
      <c r="G111" s="3395">
        <v>931656</v>
      </c>
      <c r="H111" s="1227"/>
    </row>
    <row r="112" spans="1:8" s="176" customFormat="1" ht="66" customHeight="1" thickBot="1">
      <c r="A112" s="175"/>
      <c r="B112" s="3685" t="s">
        <v>795</v>
      </c>
      <c r="C112" s="3686"/>
      <c r="D112" s="3686"/>
      <c r="E112" s="3686"/>
      <c r="F112" s="3686"/>
      <c r="G112" s="3687"/>
      <c r="H112" s="1227"/>
    </row>
    <row r="113" spans="1:8" s="176" customFormat="1">
      <c r="A113" s="175"/>
      <c r="H113" s="1227"/>
    </row>
    <row r="114" spans="1:8" s="176" customFormat="1">
      <c r="A114" s="175"/>
      <c r="B114" s="206" t="s">
        <v>686</v>
      </c>
      <c r="H114" s="1227"/>
    </row>
    <row r="115" spans="1:8" s="176" customFormat="1" ht="13.8" thickBot="1">
      <c r="A115" s="175"/>
      <c r="H115" s="1227"/>
    </row>
    <row r="116" spans="1:8" s="176" customFormat="1" ht="22.5" customHeight="1">
      <c r="A116" s="175">
        <f>A85+1</f>
        <v>70</v>
      </c>
      <c r="B116" s="2603" t="s">
        <v>339</v>
      </c>
      <c r="C116" s="2604"/>
      <c r="D116" s="2625"/>
      <c r="E116" s="735" t="s">
        <v>682</v>
      </c>
      <c r="F116" s="2604"/>
      <c r="G116" s="2605"/>
      <c r="H116" s="175" t="s">
        <v>34</v>
      </c>
    </row>
    <row r="117" spans="1:8" s="176" customFormat="1">
      <c r="A117" s="175"/>
      <c r="B117" s="1176" t="s">
        <v>167</v>
      </c>
      <c r="C117" s="555"/>
      <c r="D117" s="2626"/>
      <c r="E117" s="416" t="s">
        <v>116</v>
      </c>
      <c r="F117" s="375"/>
      <c r="G117" s="259"/>
      <c r="H117" s="1227"/>
    </row>
    <row r="118" spans="1:8" s="176" customFormat="1" ht="13.8">
      <c r="A118" s="175"/>
      <c r="B118" s="1548" t="s">
        <v>225</v>
      </c>
      <c r="C118" s="3389">
        <v>1116286580</v>
      </c>
      <c r="D118" s="3397">
        <v>931656</v>
      </c>
      <c r="E118" s="2607" t="s">
        <v>512</v>
      </c>
      <c r="F118" s="2628"/>
      <c r="G118" s="2629"/>
      <c r="H118" s="1227"/>
    </row>
    <row r="119" spans="1:8" s="176" customFormat="1">
      <c r="A119" s="175"/>
      <c r="B119" s="416" t="s">
        <v>118</v>
      </c>
      <c r="C119" s="555"/>
      <c r="D119" s="2626"/>
      <c r="E119" s="416" t="s">
        <v>118</v>
      </c>
      <c r="F119" s="375"/>
      <c r="G119" s="259"/>
      <c r="H119" s="1227"/>
    </row>
    <row r="120" spans="1:8" s="176" customFormat="1">
      <c r="A120" s="175"/>
      <c r="B120" s="2612"/>
      <c r="C120" s="2615"/>
      <c r="D120" s="2630"/>
      <c r="E120" s="2612" t="s">
        <v>4</v>
      </c>
      <c r="F120" s="2615">
        <v>131585879</v>
      </c>
      <c r="G120" s="560">
        <v>931656</v>
      </c>
      <c r="H120" s="1227"/>
    </row>
    <row r="121" spans="1:8" s="176" customFormat="1" ht="26.4">
      <c r="A121" s="175"/>
      <c r="B121" s="2616"/>
      <c r="C121" s="2619"/>
      <c r="D121" s="2631"/>
      <c r="E121" s="2616" t="s">
        <v>37</v>
      </c>
      <c r="F121" s="2619">
        <v>5701718</v>
      </c>
      <c r="G121" s="557">
        <v>0</v>
      </c>
      <c r="H121" s="1227"/>
    </row>
    <row r="122" spans="1:8" s="176" customFormat="1">
      <c r="A122" s="175"/>
      <c r="B122" s="2616"/>
      <c r="C122" s="2619"/>
      <c r="D122" s="2631"/>
      <c r="E122" s="2616" t="s">
        <v>10</v>
      </c>
      <c r="F122" s="2619">
        <v>125884161</v>
      </c>
      <c r="G122" s="557">
        <v>931656</v>
      </c>
      <c r="H122" s="1227"/>
    </row>
    <row r="123" spans="1:8" s="176" customFormat="1" ht="26.4">
      <c r="A123" s="175"/>
      <c r="B123" s="2612"/>
      <c r="C123" s="2615"/>
      <c r="D123" s="2630"/>
      <c r="E123" s="2616" t="s">
        <v>11</v>
      </c>
      <c r="F123" s="2619">
        <v>125884161</v>
      </c>
      <c r="G123" s="557">
        <v>931656</v>
      </c>
      <c r="H123" s="1227"/>
    </row>
    <row r="124" spans="1:8" s="176" customFormat="1">
      <c r="A124" s="175"/>
      <c r="B124" s="2616"/>
      <c r="C124" s="2619"/>
      <c r="D124" s="2631"/>
      <c r="E124" s="2612" t="s">
        <v>28</v>
      </c>
      <c r="F124" s="2615">
        <v>130564765</v>
      </c>
      <c r="G124" s="560">
        <v>931656</v>
      </c>
      <c r="H124" s="1227"/>
    </row>
    <row r="125" spans="1:8" s="176" customFormat="1">
      <c r="A125" s="175"/>
      <c r="B125" s="2616"/>
      <c r="C125" s="2619"/>
      <c r="D125" s="2631"/>
      <c r="E125" s="2616" t="s">
        <v>2</v>
      </c>
      <c r="F125" s="2619">
        <v>128219434</v>
      </c>
      <c r="G125" s="557">
        <v>931656</v>
      </c>
      <c r="H125" s="1227"/>
    </row>
    <row r="126" spans="1:8" s="176" customFormat="1">
      <c r="A126" s="175"/>
      <c r="B126" s="2616"/>
      <c r="C126" s="2619"/>
      <c r="D126" s="2631"/>
      <c r="E126" s="2616" t="s">
        <v>12</v>
      </c>
      <c r="F126" s="2619">
        <v>47807514</v>
      </c>
      <c r="G126" s="557">
        <v>0</v>
      </c>
      <c r="H126" s="1227"/>
    </row>
    <row r="127" spans="1:8" s="176" customFormat="1">
      <c r="A127" s="175"/>
      <c r="B127" s="461"/>
      <c r="C127" s="375"/>
      <c r="D127" s="2631"/>
      <c r="E127" s="2616" t="s">
        <v>38</v>
      </c>
      <c r="F127" s="2619">
        <v>32610371</v>
      </c>
      <c r="G127" s="557">
        <v>0</v>
      </c>
      <c r="H127" s="1227"/>
    </row>
    <row r="128" spans="1:8" s="176" customFormat="1">
      <c r="A128" s="175"/>
      <c r="B128" s="461"/>
      <c r="C128" s="375"/>
      <c r="D128" s="2631"/>
      <c r="E128" s="2616" t="s">
        <v>36</v>
      </c>
      <c r="F128" s="2619">
        <v>26204734</v>
      </c>
      <c r="G128" s="557">
        <v>0</v>
      </c>
      <c r="H128" s="1227"/>
    </row>
    <row r="129" spans="1:8" s="176" customFormat="1">
      <c r="A129" s="175"/>
      <c r="B129" s="461"/>
      <c r="C129" s="375"/>
      <c r="D129" s="1401"/>
      <c r="E129" s="2616" t="s">
        <v>15</v>
      </c>
      <c r="F129" s="2619">
        <v>15197143</v>
      </c>
      <c r="G129" s="557">
        <v>0</v>
      </c>
      <c r="H129" s="1227"/>
    </row>
    <row r="130" spans="1:8" s="176" customFormat="1">
      <c r="A130" s="175"/>
      <c r="B130" s="461"/>
      <c r="C130" s="375"/>
      <c r="D130" s="1401"/>
      <c r="E130" s="2616" t="s">
        <v>330</v>
      </c>
      <c r="F130" s="2619">
        <v>3150095</v>
      </c>
      <c r="G130" s="557">
        <v>0</v>
      </c>
      <c r="H130" s="1227"/>
    </row>
    <row r="131" spans="1:8" s="176" customFormat="1">
      <c r="A131" s="175"/>
      <c r="B131" s="461"/>
      <c r="C131" s="375"/>
      <c r="D131" s="1401"/>
      <c r="E131" s="2616" t="s">
        <v>16</v>
      </c>
      <c r="F131" s="2619">
        <v>19273532</v>
      </c>
      <c r="G131" s="557">
        <v>931656</v>
      </c>
      <c r="H131" s="1227"/>
    </row>
    <row r="132" spans="1:8" s="176" customFormat="1">
      <c r="A132" s="175"/>
      <c r="B132" s="461"/>
      <c r="C132" s="375"/>
      <c r="D132" s="1401"/>
      <c r="E132" s="2632" t="s">
        <v>17</v>
      </c>
      <c r="F132" s="2619">
        <v>16402634</v>
      </c>
      <c r="G132" s="557">
        <v>931656</v>
      </c>
      <c r="H132" s="1227"/>
    </row>
    <row r="133" spans="1:8" s="176" customFormat="1">
      <c r="A133" s="175"/>
      <c r="B133" s="1176" t="s">
        <v>167</v>
      </c>
      <c r="C133" s="555"/>
      <c r="D133" s="2626"/>
      <c r="E133" s="416" t="s">
        <v>116</v>
      </c>
      <c r="F133" s="375"/>
      <c r="G133" s="259"/>
      <c r="H133" s="175"/>
    </row>
    <row r="134" spans="1:8" s="176" customFormat="1" ht="13.8">
      <c r="A134" s="175"/>
      <c r="B134" s="1548" t="s">
        <v>225</v>
      </c>
      <c r="C134" s="2633">
        <v>1183186580</v>
      </c>
      <c r="D134" s="3397">
        <v>825804</v>
      </c>
      <c r="E134" s="2607" t="s">
        <v>512</v>
      </c>
      <c r="F134" s="2628"/>
      <c r="G134" s="2634"/>
      <c r="H134" s="175"/>
    </row>
    <row r="135" spans="1:8" s="176" customFormat="1">
      <c r="A135" s="175"/>
      <c r="B135" s="416" t="s">
        <v>125</v>
      </c>
      <c r="C135" s="555"/>
      <c r="D135" s="2626"/>
      <c r="E135" s="416" t="s">
        <v>125</v>
      </c>
      <c r="F135" s="375"/>
      <c r="G135" s="557"/>
      <c r="H135" s="1227"/>
    </row>
    <row r="136" spans="1:8" s="176" customFormat="1">
      <c r="A136" s="175"/>
      <c r="B136" s="2612"/>
      <c r="C136" s="2613"/>
      <c r="D136" s="2630"/>
      <c r="E136" s="2612" t="s">
        <v>4</v>
      </c>
      <c r="F136" s="2615">
        <v>138338383</v>
      </c>
      <c r="G136" s="560">
        <v>825804</v>
      </c>
      <c r="H136" s="1227"/>
    </row>
    <row r="137" spans="1:8" s="176" customFormat="1" ht="26.4">
      <c r="A137" s="175"/>
      <c r="B137" s="2616"/>
      <c r="C137" s="2617"/>
      <c r="D137" s="2631"/>
      <c r="E137" s="2616" t="s">
        <v>37</v>
      </c>
      <c r="F137" s="2619">
        <v>5558054</v>
      </c>
      <c r="G137" s="557">
        <v>0</v>
      </c>
      <c r="H137" s="1227"/>
    </row>
    <row r="138" spans="1:8" s="176" customFormat="1">
      <c r="A138" s="175"/>
      <c r="B138" s="2616"/>
      <c r="C138" s="2617"/>
      <c r="D138" s="2631"/>
      <c r="E138" s="2616" t="s">
        <v>10</v>
      </c>
      <c r="F138" s="2619">
        <v>132780329</v>
      </c>
      <c r="G138" s="557">
        <v>825804</v>
      </c>
      <c r="H138" s="1227"/>
    </row>
    <row r="139" spans="1:8" s="176" customFormat="1" ht="26.4">
      <c r="A139" s="175"/>
      <c r="B139" s="2612"/>
      <c r="C139" s="2613"/>
      <c r="D139" s="2630"/>
      <c r="E139" s="2616" t="s">
        <v>11</v>
      </c>
      <c r="F139" s="2619">
        <v>132780329</v>
      </c>
      <c r="G139" s="557">
        <v>825804</v>
      </c>
      <c r="H139" s="1227"/>
    </row>
    <row r="140" spans="1:8" s="176" customFormat="1">
      <c r="A140" s="175"/>
      <c r="B140" s="2616"/>
      <c r="C140" s="2617"/>
      <c r="D140" s="2631"/>
      <c r="E140" s="2612" t="s">
        <v>28</v>
      </c>
      <c r="F140" s="2615">
        <v>137144015</v>
      </c>
      <c r="G140" s="560">
        <v>825804</v>
      </c>
      <c r="H140" s="1227"/>
    </row>
    <row r="141" spans="1:8" s="176" customFormat="1">
      <c r="A141" s="175"/>
      <c r="B141" s="2616"/>
      <c r="C141" s="2617"/>
      <c r="D141" s="2631"/>
      <c r="E141" s="2616" t="s">
        <v>2</v>
      </c>
      <c r="F141" s="2619">
        <v>132664714</v>
      </c>
      <c r="G141" s="557">
        <v>825804</v>
      </c>
      <c r="H141" s="1227"/>
    </row>
    <row r="142" spans="1:8" s="176" customFormat="1">
      <c r="A142" s="175"/>
      <c r="B142" s="2616"/>
      <c r="C142" s="2617"/>
      <c r="D142" s="2631"/>
      <c r="E142" s="2616" t="s">
        <v>12</v>
      </c>
      <c r="F142" s="2619">
        <v>49311262</v>
      </c>
      <c r="G142" s="557">
        <v>0</v>
      </c>
      <c r="H142" s="1227"/>
    </row>
    <row r="143" spans="1:8" s="176" customFormat="1">
      <c r="A143" s="175"/>
      <c r="B143" s="461"/>
      <c r="C143" s="375"/>
      <c r="D143" s="2631"/>
      <c r="E143" s="2616" t="s">
        <v>38</v>
      </c>
      <c r="F143" s="2619">
        <v>34079872</v>
      </c>
      <c r="G143" s="557">
        <v>0</v>
      </c>
      <c r="H143" s="1227"/>
    </row>
    <row r="144" spans="1:8" s="176" customFormat="1">
      <c r="A144" s="175"/>
      <c r="B144" s="461"/>
      <c r="C144" s="375"/>
      <c r="D144" s="1401"/>
      <c r="E144" s="2616" t="s">
        <v>36</v>
      </c>
      <c r="F144" s="2619">
        <v>27377679</v>
      </c>
      <c r="G144" s="557">
        <v>0</v>
      </c>
      <c r="H144" s="1227"/>
    </row>
    <row r="145" spans="1:8" s="176" customFormat="1">
      <c r="A145" s="175"/>
      <c r="B145" s="461"/>
      <c r="C145" s="375"/>
      <c r="D145" s="1401"/>
      <c r="E145" s="2616" t="s">
        <v>15</v>
      </c>
      <c r="F145" s="2619">
        <v>15231390</v>
      </c>
      <c r="G145" s="557">
        <v>0</v>
      </c>
      <c r="H145" s="1227"/>
    </row>
    <row r="146" spans="1:8" s="176" customFormat="1">
      <c r="A146" s="175"/>
      <c r="B146" s="461"/>
      <c r="C146" s="375"/>
      <c r="D146" s="1401"/>
      <c r="E146" s="2616" t="s">
        <v>330</v>
      </c>
      <c r="F146" s="2619">
        <v>3141083</v>
      </c>
      <c r="G146" s="557">
        <v>0</v>
      </c>
      <c r="H146" s="1227"/>
    </row>
    <row r="147" spans="1:8" s="176" customFormat="1">
      <c r="A147" s="175"/>
      <c r="B147" s="461"/>
      <c r="C147" s="375"/>
      <c r="D147" s="1401"/>
      <c r="E147" s="2616" t="s">
        <v>16</v>
      </c>
      <c r="F147" s="2619">
        <v>21790653</v>
      </c>
      <c r="G147" s="557">
        <v>825804</v>
      </c>
      <c r="H147" s="1227"/>
    </row>
    <row r="148" spans="1:8" s="176" customFormat="1">
      <c r="A148" s="175"/>
      <c r="B148" s="461"/>
      <c r="C148" s="375"/>
      <c r="D148" s="1401"/>
      <c r="E148" s="2616" t="s">
        <v>17</v>
      </c>
      <c r="F148" s="2619">
        <v>18891653</v>
      </c>
      <c r="G148" s="557">
        <v>825804</v>
      </c>
      <c r="H148" s="1227"/>
    </row>
    <row r="149" spans="1:8" s="176" customFormat="1">
      <c r="A149" s="175"/>
      <c r="B149" s="1176" t="s">
        <v>167</v>
      </c>
      <c r="C149" s="375"/>
      <c r="D149" s="1401"/>
      <c r="E149" s="416" t="s">
        <v>116</v>
      </c>
      <c r="F149" s="375"/>
      <c r="G149" s="259"/>
      <c r="H149" s="175"/>
    </row>
    <row r="150" spans="1:8" s="176" customFormat="1" ht="13.8">
      <c r="A150" s="175"/>
      <c r="B150" s="1548" t="s">
        <v>225</v>
      </c>
      <c r="C150" s="2633">
        <v>1249486580</v>
      </c>
      <c r="D150" s="3397">
        <v>825804</v>
      </c>
      <c r="E150" s="2607" t="s">
        <v>512</v>
      </c>
      <c r="F150" s="2628"/>
      <c r="G150" s="2629"/>
      <c r="H150" s="175"/>
    </row>
    <row r="151" spans="1:8" s="176" customFormat="1">
      <c r="A151" s="175"/>
      <c r="B151" s="416" t="s">
        <v>126</v>
      </c>
      <c r="C151" s="375"/>
      <c r="D151" s="1401"/>
      <c r="E151" s="416" t="s">
        <v>126</v>
      </c>
      <c r="F151" s="375"/>
      <c r="G151" s="259"/>
      <c r="H151" s="1227"/>
    </row>
    <row r="152" spans="1:8" s="176" customFormat="1">
      <c r="A152" s="175"/>
      <c r="B152" s="2612"/>
      <c r="C152" s="2613"/>
      <c r="D152" s="2630"/>
      <c r="E152" s="2612" t="s">
        <v>4</v>
      </c>
      <c r="F152" s="2615">
        <v>137877077</v>
      </c>
      <c r="G152" s="560">
        <v>825804</v>
      </c>
      <c r="H152" s="1227"/>
    </row>
    <row r="153" spans="1:8" s="176" customFormat="1" ht="26.4">
      <c r="A153" s="175"/>
      <c r="B153" s="2616"/>
      <c r="C153" s="2617"/>
      <c r="D153" s="2631"/>
      <c r="E153" s="2616" t="s">
        <v>37</v>
      </c>
      <c r="F153" s="2619">
        <v>5558054</v>
      </c>
      <c r="G153" s="557">
        <v>0</v>
      </c>
      <c r="H153" s="1227"/>
    </row>
    <row r="154" spans="1:8" s="176" customFormat="1">
      <c r="A154" s="175"/>
      <c r="B154" s="2616"/>
      <c r="C154" s="2617"/>
      <c r="D154" s="2631"/>
      <c r="E154" s="2616" t="s">
        <v>10</v>
      </c>
      <c r="F154" s="2619">
        <v>132319023</v>
      </c>
      <c r="G154" s="557">
        <v>825804</v>
      </c>
      <c r="H154" s="1227"/>
    </row>
    <row r="155" spans="1:8" s="176" customFormat="1" ht="26.4">
      <c r="A155" s="175"/>
      <c r="B155" s="2612"/>
      <c r="C155" s="2613"/>
      <c r="D155" s="2630"/>
      <c r="E155" s="2616" t="s">
        <v>11</v>
      </c>
      <c r="F155" s="2619">
        <v>132319023</v>
      </c>
      <c r="G155" s="557">
        <v>825804</v>
      </c>
      <c r="H155" s="1227"/>
    </row>
    <row r="156" spans="1:8" s="176" customFormat="1">
      <c r="A156" s="175"/>
      <c r="B156" s="2616"/>
      <c r="C156" s="2617"/>
      <c r="D156" s="2631"/>
      <c r="E156" s="2612" t="s">
        <v>28</v>
      </c>
      <c r="F156" s="2615">
        <v>136485464</v>
      </c>
      <c r="G156" s="560">
        <v>825804</v>
      </c>
      <c r="H156" s="1227"/>
    </row>
    <row r="157" spans="1:8" s="176" customFormat="1">
      <c r="A157" s="175"/>
      <c r="B157" s="2616"/>
      <c r="C157" s="2617"/>
      <c r="D157" s="2631"/>
      <c r="E157" s="2616" t="s">
        <v>2</v>
      </c>
      <c r="F157" s="2619">
        <v>133285408</v>
      </c>
      <c r="G157" s="557">
        <v>825804</v>
      </c>
      <c r="H157" s="1227"/>
    </row>
    <row r="158" spans="1:8" s="176" customFormat="1">
      <c r="A158" s="175"/>
      <c r="B158" s="2616"/>
      <c r="C158" s="2617"/>
      <c r="D158" s="2631"/>
      <c r="E158" s="2616" t="s">
        <v>12</v>
      </c>
      <c r="F158" s="2619">
        <v>51872568</v>
      </c>
      <c r="G158" s="557">
        <v>0</v>
      </c>
      <c r="H158" s="1227"/>
    </row>
    <row r="159" spans="1:8" s="176" customFormat="1">
      <c r="A159" s="175"/>
      <c r="B159" s="461"/>
      <c r="C159" s="375"/>
      <c r="D159" s="1401"/>
      <c r="E159" s="2616" t="s">
        <v>38</v>
      </c>
      <c r="F159" s="2619">
        <v>34466998</v>
      </c>
      <c r="G159" s="557">
        <v>0</v>
      </c>
      <c r="H159" s="1227"/>
    </row>
    <row r="160" spans="1:8" s="176" customFormat="1">
      <c r="A160" s="175"/>
      <c r="B160" s="461"/>
      <c r="C160" s="375"/>
      <c r="D160" s="1401"/>
      <c r="E160" s="2616" t="s">
        <v>36</v>
      </c>
      <c r="F160" s="2619">
        <v>27698041</v>
      </c>
      <c r="G160" s="557">
        <v>0</v>
      </c>
      <c r="H160" s="1227"/>
    </row>
    <row r="161" spans="1:8" s="176" customFormat="1">
      <c r="A161" s="175"/>
      <c r="B161" s="461"/>
      <c r="C161" s="375"/>
      <c r="D161" s="1401"/>
      <c r="E161" s="2616" t="s">
        <v>15</v>
      </c>
      <c r="F161" s="2619">
        <v>17405570</v>
      </c>
      <c r="G161" s="557">
        <v>0</v>
      </c>
      <c r="H161" s="1227"/>
    </row>
    <row r="162" spans="1:8" s="176" customFormat="1">
      <c r="A162" s="175"/>
      <c r="B162" s="461"/>
      <c r="C162" s="375"/>
      <c r="D162" s="1401"/>
      <c r="E162" s="2616" t="s">
        <v>330</v>
      </c>
      <c r="F162" s="2619">
        <v>3358636</v>
      </c>
      <c r="G162" s="557">
        <v>0</v>
      </c>
      <c r="H162" s="1227"/>
    </row>
    <row r="163" spans="1:8" s="176" customFormat="1">
      <c r="A163" s="175"/>
      <c r="B163" s="461"/>
      <c r="C163" s="375"/>
      <c r="D163" s="1401"/>
      <c r="E163" s="2616" t="s">
        <v>16</v>
      </c>
      <c r="F163" s="2619">
        <v>20793323</v>
      </c>
      <c r="G163" s="557">
        <v>825804</v>
      </c>
      <c r="H163" s="1227"/>
    </row>
    <row r="164" spans="1:8" s="176" customFormat="1" ht="13.8" thickBot="1">
      <c r="A164" s="175"/>
      <c r="B164" s="461"/>
      <c r="C164" s="375"/>
      <c r="D164" s="1401"/>
      <c r="E164" s="2616" t="s">
        <v>17</v>
      </c>
      <c r="F164" s="2619">
        <v>17894323</v>
      </c>
      <c r="G164" s="557">
        <v>825804</v>
      </c>
      <c r="H164" s="1227"/>
    </row>
    <row r="165" spans="1:8" s="176" customFormat="1" ht="64.2" customHeight="1" thickBot="1">
      <c r="A165" s="175"/>
      <c r="B165" s="3685" t="s">
        <v>795</v>
      </c>
      <c r="C165" s="3686"/>
      <c r="D165" s="3686"/>
      <c r="E165" s="3686"/>
      <c r="F165" s="3686"/>
      <c r="G165" s="3687"/>
      <c r="H165" s="1227"/>
    </row>
    <row r="166" spans="1:8" s="176" customFormat="1">
      <c r="A166" s="175"/>
      <c r="H166" s="1227"/>
    </row>
    <row r="167" spans="1:8" s="176" customFormat="1">
      <c r="A167" s="175"/>
      <c r="B167" s="206" t="s">
        <v>113</v>
      </c>
      <c r="H167" s="1227"/>
    </row>
    <row r="168" spans="1:8" s="176" customFormat="1" ht="13.8" thickBot="1">
      <c r="A168" s="175"/>
      <c r="B168" s="206"/>
      <c r="H168" s="1227"/>
    </row>
    <row r="169" spans="1:8" s="176" customFormat="1" ht="28.5" customHeight="1">
      <c r="A169" s="2888">
        <f>A102+1</f>
        <v>71</v>
      </c>
      <c r="B169" s="735" t="s">
        <v>682</v>
      </c>
      <c r="C169" s="116"/>
      <c r="D169" s="2635"/>
      <c r="E169" s="2603" t="s">
        <v>41</v>
      </c>
      <c r="F169" s="116"/>
      <c r="G169" s="2635"/>
      <c r="H169" s="175" t="s">
        <v>34</v>
      </c>
    </row>
    <row r="170" spans="1:8" s="176" customFormat="1">
      <c r="A170" s="175"/>
      <c r="B170" s="2554" t="s">
        <v>22</v>
      </c>
      <c r="C170" s="2636"/>
      <c r="D170" s="2637"/>
      <c r="E170" s="2554" t="s">
        <v>22</v>
      </c>
      <c r="F170" s="1178"/>
      <c r="G170" s="2638"/>
      <c r="H170" s="1227"/>
    </row>
    <row r="171" spans="1:8" s="176" customFormat="1" ht="27.6">
      <c r="A171" s="175"/>
      <c r="B171" s="1548" t="s">
        <v>683</v>
      </c>
      <c r="C171" s="2639"/>
      <c r="D171" s="2640"/>
      <c r="E171" s="1548" t="s">
        <v>684</v>
      </c>
      <c r="F171" s="2639"/>
      <c r="G171" s="2640"/>
      <c r="H171" s="1227"/>
    </row>
    <row r="172" spans="1:8" s="176" customFormat="1">
      <c r="A172" s="175"/>
      <c r="B172" s="2641" t="s">
        <v>4</v>
      </c>
      <c r="C172" s="881">
        <v>4575000</v>
      </c>
      <c r="D172" s="2642"/>
      <c r="E172" s="2641" t="s">
        <v>4</v>
      </c>
      <c r="F172" s="881">
        <v>23496480</v>
      </c>
      <c r="G172" s="2642">
        <v>4680</v>
      </c>
      <c r="H172" s="1227"/>
    </row>
    <row r="173" spans="1:8" s="176" customFormat="1" ht="26.4">
      <c r="A173" s="175"/>
      <c r="B173" s="2632" t="s">
        <v>37</v>
      </c>
      <c r="C173" s="92"/>
      <c r="D173" s="2642"/>
      <c r="E173" s="2632" t="s">
        <v>37</v>
      </c>
      <c r="F173" s="92">
        <v>394383</v>
      </c>
      <c r="G173" s="2643">
        <v>0</v>
      </c>
      <c r="H173" s="1227"/>
    </row>
    <row r="174" spans="1:8" s="176" customFormat="1">
      <c r="A174" s="175"/>
      <c r="B174" s="2632" t="s">
        <v>10</v>
      </c>
      <c r="C174" s="92">
        <v>4575000</v>
      </c>
      <c r="D174" s="2643"/>
      <c r="E174" s="2372" t="s">
        <v>7</v>
      </c>
      <c r="F174" s="2644"/>
      <c r="G174" s="2643">
        <v>4680</v>
      </c>
      <c r="H174" s="1227"/>
    </row>
    <row r="175" spans="1:8" s="176" customFormat="1">
      <c r="A175" s="175"/>
      <c r="B175" s="2632" t="s">
        <v>11</v>
      </c>
      <c r="C175" s="92">
        <v>4575000</v>
      </c>
      <c r="D175" s="2643"/>
      <c r="E175" s="2372" t="s">
        <v>8</v>
      </c>
      <c r="F175" s="2645"/>
      <c r="G175" s="2643">
        <v>4680</v>
      </c>
      <c r="H175" s="1227"/>
    </row>
    <row r="176" spans="1:8" s="176" customFormat="1">
      <c r="A176" s="175"/>
      <c r="B176" s="2641" t="s">
        <v>28</v>
      </c>
      <c r="C176" s="881">
        <v>4575000</v>
      </c>
      <c r="D176" s="2642"/>
      <c r="E176" s="2372" t="s">
        <v>9</v>
      </c>
      <c r="F176" s="2644"/>
      <c r="G176" s="2643">
        <v>4680</v>
      </c>
      <c r="H176" s="1227"/>
    </row>
    <row r="177" spans="1:8" s="176" customFormat="1" ht="26.4">
      <c r="A177" s="175"/>
      <c r="B177" s="2632" t="s">
        <v>2</v>
      </c>
      <c r="C177" s="92">
        <v>4575000</v>
      </c>
      <c r="D177" s="2643"/>
      <c r="E177" s="2372" t="s">
        <v>63</v>
      </c>
      <c r="F177" s="2644"/>
      <c r="G177" s="2643">
        <v>4680</v>
      </c>
      <c r="H177" s="1227"/>
    </row>
    <row r="178" spans="1:8" s="176" customFormat="1" ht="39" customHeight="1">
      <c r="A178" s="175"/>
      <c r="B178" s="2632" t="s">
        <v>12</v>
      </c>
      <c r="C178" s="92">
        <v>0</v>
      </c>
      <c r="D178" s="2643"/>
      <c r="E178" s="2372" t="s">
        <v>165</v>
      </c>
      <c r="F178" s="2644"/>
      <c r="G178" s="2643">
        <v>4680</v>
      </c>
      <c r="H178" s="1227"/>
    </row>
    <row r="179" spans="1:8" s="176" customFormat="1" ht="16.5" customHeight="1">
      <c r="A179" s="175"/>
      <c r="B179" s="2632" t="s">
        <v>38</v>
      </c>
      <c r="C179" s="92">
        <v>0</v>
      </c>
      <c r="D179" s="2643"/>
      <c r="E179" s="2372" t="s">
        <v>10</v>
      </c>
      <c r="F179" s="92">
        <v>23102097</v>
      </c>
      <c r="G179" s="2643">
        <v>0</v>
      </c>
      <c r="H179" s="1227"/>
    </row>
    <row r="180" spans="1:8" s="176" customFormat="1" ht="26.4">
      <c r="A180" s="175"/>
      <c r="B180" s="2632" t="s">
        <v>36</v>
      </c>
      <c r="C180" s="881">
        <v>0</v>
      </c>
      <c r="D180" s="2642"/>
      <c r="E180" s="2372" t="s">
        <v>11</v>
      </c>
      <c r="F180" s="92">
        <v>23102097</v>
      </c>
      <c r="G180" s="2643">
        <v>0</v>
      </c>
      <c r="H180" s="1227"/>
    </row>
    <row r="181" spans="1:8" s="176" customFormat="1">
      <c r="A181" s="175"/>
      <c r="B181" s="2632" t="s">
        <v>15</v>
      </c>
      <c r="C181" s="881">
        <v>0</v>
      </c>
      <c r="D181" s="2642"/>
      <c r="E181" s="2646" t="s">
        <v>28</v>
      </c>
      <c r="F181" s="881">
        <v>23496480</v>
      </c>
      <c r="G181" s="2642">
        <v>4680</v>
      </c>
      <c r="H181" s="1227"/>
    </row>
    <row r="182" spans="1:8" s="176" customFormat="1">
      <c r="A182" s="175"/>
      <c r="B182" s="2632" t="s">
        <v>19</v>
      </c>
      <c r="C182" s="92">
        <v>4575000</v>
      </c>
      <c r="D182" s="2643"/>
      <c r="E182" s="2632" t="s">
        <v>2</v>
      </c>
      <c r="F182" s="92">
        <v>23457716</v>
      </c>
      <c r="G182" s="2643">
        <v>4680</v>
      </c>
      <c r="H182" s="1227"/>
    </row>
    <row r="183" spans="1:8" s="176" customFormat="1">
      <c r="A183" s="175"/>
      <c r="B183" s="2647" t="s">
        <v>685</v>
      </c>
      <c r="C183" s="92"/>
      <c r="D183" s="2648">
        <f>D184</f>
        <v>4680</v>
      </c>
      <c r="E183" s="2632" t="s">
        <v>12</v>
      </c>
      <c r="F183" s="2644">
        <v>942963</v>
      </c>
      <c r="G183" s="2643">
        <f>G184</f>
        <v>4680</v>
      </c>
      <c r="H183" s="1227"/>
    </row>
    <row r="184" spans="1:8" s="176" customFormat="1" ht="26.4">
      <c r="A184" s="175"/>
      <c r="B184" s="2649" t="s">
        <v>120</v>
      </c>
      <c r="C184" s="92">
        <v>0</v>
      </c>
      <c r="D184" s="2643">
        <v>4680</v>
      </c>
      <c r="E184" s="2632" t="s">
        <v>15</v>
      </c>
      <c r="F184" s="2644">
        <v>1112972</v>
      </c>
      <c r="G184" s="2643">
        <v>4680</v>
      </c>
      <c r="H184" s="1227"/>
    </row>
    <row r="185" spans="1:8" s="176" customFormat="1" ht="39.6">
      <c r="A185" s="175"/>
      <c r="B185" s="2649" t="s">
        <v>71</v>
      </c>
      <c r="C185" s="92">
        <v>0</v>
      </c>
      <c r="D185" s="2643">
        <v>4680</v>
      </c>
      <c r="E185" s="2632"/>
      <c r="F185" s="2644"/>
      <c r="G185" s="2643"/>
      <c r="H185" s="1227"/>
    </row>
    <row r="186" spans="1:8" s="176" customFormat="1" ht="26.4">
      <c r="A186" s="175"/>
      <c r="B186" s="2632" t="s">
        <v>56</v>
      </c>
      <c r="C186" s="92">
        <v>4575000</v>
      </c>
      <c r="D186" s="2643">
        <v>-4680</v>
      </c>
      <c r="E186" s="2372"/>
      <c r="F186" s="92"/>
      <c r="G186" s="2643"/>
      <c r="H186" s="1227"/>
    </row>
    <row r="187" spans="1:8" s="176" customFormat="1" ht="26.4">
      <c r="A187" s="175"/>
      <c r="B187" s="2650" t="s">
        <v>57</v>
      </c>
      <c r="C187" s="92">
        <v>4575000</v>
      </c>
      <c r="D187" s="2643">
        <v>-4680</v>
      </c>
      <c r="E187" s="2651"/>
      <c r="F187" s="92"/>
      <c r="G187" s="2643"/>
      <c r="H187" s="1227"/>
    </row>
    <row r="188" spans="1:8" s="176" customFormat="1" ht="57.75" customHeight="1" thickBot="1">
      <c r="A188" s="175"/>
      <c r="B188" s="3688" t="s">
        <v>796</v>
      </c>
      <c r="C188" s="3689"/>
      <c r="D188" s="3689"/>
      <c r="E188" s="3689"/>
      <c r="F188" s="3689"/>
      <c r="G188" s="3690"/>
      <c r="H188" s="1227"/>
    </row>
    <row r="189" spans="1:8" s="176" customFormat="1">
      <c r="A189" s="175"/>
      <c r="H189" s="1227"/>
    </row>
    <row r="190" spans="1:8" s="176" customFormat="1">
      <c r="A190" s="175"/>
      <c r="B190" s="206" t="s">
        <v>686</v>
      </c>
      <c r="H190" s="1227"/>
    </row>
    <row r="191" spans="1:8" s="176" customFormat="1" ht="13.8" thickBot="1">
      <c r="A191" s="175"/>
      <c r="B191" s="206"/>
      <c r="H191" s="1227"/>
    </row>
    <row r="192" spans="1:8" s="176" customFormat="1">
      <c r="A192" s="175">
        <f>A116+1</f>
        <v>71</v>
      </c>
      <c r="B192" s="735" t="s">
        <v>682</v>
      </c>
      <c r="C192" s="2604"/>
      <c r="D192" s="2605"/>
      <c r="E192" s="735" t="s">
        <v>687</v>
      </c>
      <c r="F192" s="2604"/>
      <c r="G192" s="2605"/>
      <c r="H192" s="2876" t="s">
        <v>34</v>
      </c>
    </row>
    <row r="193" spans="1:8" s="176" customFormat="1">
      <c r="A193" s="175"/>
      <c r="B193" s="416" t="s">
        <v>116</v>
      </c>
      <c r="C193" s="375"/>
      <c r="D193" s="259"/>
      <c r="E193" s="416" t="s">
        <v>116</v>
      </c>
      <c r="F193" s="375"/>
      <c r="G193" s="259"/>
      <c r="H193" s="2875"/>
    </row>
    <row r="194" spans="1:8" s="176" customFormat="1" ht="13.8">
      <c r="A194" s="175"/>
      <c r="B194" s="2607" t="s">
        <v>512</v>
      </c>
      <c r="C194" s="2628"/>
      <c r="D194" s="2629"/>
      <c r="E194" s="2607" t="s">
        <v>512</v>
      </c>
      <c r="F194" s="2628"/>
      <c r="G194" s="2629"/>
      <c r="H194" s="2875"/>
    </row>
    <row r="195" spans="1:8" s="176" customFormat="1">
      <c r="A195" s="175"/>
      <c r="B195" s="416" t="s">
        <v>118</v>
      </c>
      <c r="C195" s="375"/>
      <c r="D195" s="259"/>
      <c r="E195" s="416" t="s">
        <v>118</v>
      </c>
      <c r="F195" s="375"/>
      <c r="G195" s="259"/>
      <c r="H195" s="2875"/>
    </row>
    <row r="196" spans="1:8" s="176" customFormat="1">
      <c r="A196" s="175"/>
      <c r="B196" s="2641" t="s">
        <v>4</v>
      </c>
      <c r="C196" s="2613">
        <v>131585879</v>
      </c>
      <c r="D196" s="534"/>
      <c r="E196" s="2641" t="s">
        <v>4</v>
      </c>
      <c r="F196" s="2613">
        <v>85572147</v>
      </c>
      <c r="G196" s="560">
        <v>4680</v>
      </c>
      <c r="H196" s="1227"/>
    </row>
    <row r="197" spans="1:8" s="176" customFormat="1" ht="26.4">
      <c r="A197" s="175"/>
      <c r="B197" s="2632" t="s">
        <v>37</v>
      </c>
      <c r="C197" s="2617">
        <v>5701718</v>
      </c>
      <c r="D197" s="259"/>
      <c r="E197" s="2632" t="s">
        <v>37</v>
      </c>
      <c r="F197" s="2617">
        <v>3253317</v>
      </c>
      <c r="G197" s="557"/>
      <c r="H197" s="1227"/>
    </row>
    <row r="198" spans="1:8" s="176" customFormat="1">
      <c r="A198" s="175"/>
      <c r="B198" s="2632" t="s">
        <v>10</v>
      </c>
      <c r="C198" s="2617">
        <v>125884161</v>
      </c>
      <c r="D198" s="259"/>
      <c r="E198" s="2372" t="s">
        <v>7</v>
      </c>
      <c r="F198" s="2652">
        <v>20000</v>
      </c>
      <c r="G198" s="557">
        <v>4680</v>
      </c>
      <c r="H198" s="1227"/>
    </row>
    <row r="199" spans="1:8" s="176" customFormat="1">
      <c r="A199" s="175"/>
      <c r="B199" s="2632" t="s">
        <v>11</v>
      </c>
      <c r="C199" s="2617">
        <v>125884161</v>
      </c>
      <c r="D199" s="259"/>
      <c r="E199" s="2372" t="s">
        <v>8</v>
      </c>
      <c r="F199" s="2652">
        <v>20000</v>
      </c>
      <c r="G199" s="557">
        <v>4680</v>
      </c>
      <c r="H199" s="1227"/>
    </row>
    <row r="200" spans="1:8" s="176" customFormat="1">
      <c r="A200" s="175"/>
      <c r="B200" s="2641" t="s">
        <v>28</v>
      </c>
      <c r="C200" s="2613">
        <v>130564765</v>
      </c>
      <c r="D200" s="534"/>
      <c r="E200" s="2372" t="s">
        <v>9</v>
      </c>
      <c r="F200" s="2652">
        <v>20000</v>
      </c>
      <c r="G200" s="560">
        <v>4680</v>
      </c>
      <c r="H200" s="1227"/>
    </row>
    <row r="201" spans="1:8" s="176" customFormat="1" ht="26.4">
      <c r="A201" s="175"/>
      <c r="B201" s="2632" t="s">
        <v>2</v>
      </c>
      <c r="C201" s="2617">
        <v>128219434</v>
      </c>
      <c r="D201" s="259"/>
      <c r="E201" s="2372" t="s">
        <v>63</v>
      </c>
      <c r="F201" s="2652">
        <v>20000</v>
      </c>
      <c r="G201" s="557">
        <v>4680</v>
      </c>
      <c r="H201" s="1227"/>
    </row>
    <row r="202" spans="1:8" s="176" customFormat="1" ht="26.4">
      <c r="A202" s="175"/>
      <c r="B202" s="2632" t="s">
        <v>12</v>
      </c>
      <c r="C202" s="2617">
        <v>47807514</v>
      </c>
      <c r="D202" s="259"/>
      <c r="E202" s="2372" t="s">
        <v>165</v>
      </c>
      <c r="F202" s="2652">
        <v>20000</v>
      </c>
      <c r="G202" s="557">
        <v>4680</v>
      </c>
      <c r="H202" s="1227"/>
    </row>
    <row r="203" spans="1:8" s="176" customFormat="1">
      <c r="A203" s="175"/>
      <c r="B203" s="2632" t="s">
        <v>38</v>
      </c>
      <c r="C203" s="2617">
        <v>32610371</v>
      </c>
      <c r="D203" s="259"/>
      <c r="E203" s="2372" t="s">
        <v>10</v>
      </c>
      <c r="F203" s="2652">
        <v>82298830</v>
      </c>
      <c r="G203" s="557"/>
      <c r="H203" s="1227"/>
    </row>
    <row r="204" spans="1:8" s="176" customFormat="1" ht="26.4">
      <c r="A204" s="175"/>
      <c r="B204" s="2632" t="s">
        <v>36</v>
      </c>
      <c r="C204" s="2617">
        <v>26204734</v>
      </c>
      <c r="D204" s="259"/>
      <c r="E204" s="2372" t="s">
        <v>11</v>
      </c>
      <c r="F204" s="2652">
        <v>82298830</v>
      </c>
      <c r="G204" s="557"/>
      <c r="H204" s="1227"/>
    </row>
    <row r="205" spans="1:8" s="176" customFormat="1">
      <c r="A205" s="175"/>
      <c r="B205" s="2632" t="s">
        <v>15</v>
      </c>
      <c r="C205" s="2617">
        <v>15197143</v>
      </c>
      <c r="D205" s="259"/>
      <c r="E205" s="2646" t="s">
        <v>28</v>
      </c>
      <c r="F205" s="2653">
        <v>85572147</v>
      </c>
      <c r="G205" s="557">
        <v>4680</v>
      </c>
      <c r="H205" s="1227"/>
    </row>
    <row r="206" spans="1:8" s="176" customFormat="1">
      <c r="A206" s="175"/>
      <c r="B206" s="2632" t="s">
        <v>330</v>
      </c>
      <c r="C206" s="2617">
        <v>3150095</v>
      </c>
      <c r="D206" s="259"/>
      <c r="E206" s="2372" t="s">
        <v>2</v>
      </c>
      <c r="F206" s="2652">
        <v>65252825</v>
      </c>
      <c r="G206" s="557">
        <v>4680</v>
      </c>
      <c r="H206" s="1227"/>
    </row>
    <row r="207" spans="1:8" s="176" customFormat="1">
      <c r="A207" s="175"/>
      <c r="B207" s="2632" t="s">
        <v>16</v>
      </c>
      <c r="C207" s="2617">
        <v>19273532</v>
      </c>
      <c r="D207" s="259"/>
      <c r="E207" s="2372" t="s">
        <v>12</v>
      </c>
      <c r="F207" s="2652">
        <v>30812659</v>
      </c>
      <c r="G207" s="557">
        <v>4680</v>
      </c>
      <c r="H207" s="1227"/>
    </row>
    <row r="208" spans="1:8" s="176" customFormat="1">
      <c r="A208" s="175"/>
      <c r="B208" s="2632" t="s">
        <v>17</v>
      </c>
      <c r="C208" s="2617">
        <v>16402634</v>
      </c>
      <c r="D208" s="259"/>
      <c r="E208" s="2372" t="s">
        <v>38</v>
      </c>
      <c r="F208" s="2652">
        <v>21024762</v>
      </c>
      <c r="G208" s="557"/>
      <c r="H208" s="1227"/>
    </row>
    <row r="209" spans="1:8" s="176" customFormat="1">
      <c r="A209" s="175"/>
      <c r="B209" s="2632" t="s">
        <v>162</v>
      </c>
      <c r="C209" s="2617">
        <v>2870898</v>
      </c>
      <c r="D209" s="259"/>
      <c r="E209" s="2372" t="s">
        <v>36</v>
      </c>
      <c r="F209" s="2652">
        <v>16982740</v>
      </c>
      <c r="G209" s="557"/>
      <c r="H209" s="1227"/>
    </row>
    <row r="210" spans="1:8" s="176" customFormat="1" ht="26.4">
      <c r="A210" s="175"/>
      <c r="B210" s="2632" t="s">
        <v>54</v>
      </c>
      <c r="C210" s="2617">
        <v>16000</v>
      </c>
      <c r="D210" s="259"/>
      <c r="E210" s="2372" t="s">
        <v>15</v>
      </c>
      <c r="F210" s="2652">
        <v>9787897</v>
      </c>
      <c r="G210" s="557">
        <v>4680</v>
      </c>
      <c r="H210" s="1227"/>
    </row>
    <row r="211" spans="1:8" s="176" customFormat="1">
      <c r="A211" s="175"/>
      <c r="B211" s="2632" t="s">
        <v>39</v>
      </c>
      <c r="C211" s="2617">
        <v>16000</v>
      </c>
      <c r="D211" s="259"/>
      <c r="E211" s="2372"/>
      <c r="F211" s="2652"/>
      <c r="G211" s="557"/>
      <c r="H211" s="1227"/>
    </row>
    <row r="212" spans="1:8" s="176" customFormat="1">
      <c r="A212" s="175"/>
      <c r="B212" s="2632" t="s">
        <v>19</v>
      </c>
      <c r="C212" s="2617">
        <v>57972293</v>
      </c>
      <c r="D212" s="259"/>
      <c r="E212" s="2372"/>
      <c r="F212" s="2652"/>
      <c r="G212" s="259"/>
      <c r="H212" s="1227"/>
    </row>
    <row r="213" spans="1:8" s="176" customFormat="1">
      <c r="A213" s="175"/>
      <c r="B213" s="2632" t="s">
        <v>685</v>
      </c>
      <c r="C213" s="2617">
        <v>0</v>
      </c>
      <c r="D213" s="557">
        <v>4680</v>
      </c>
      <c r="E213" s="2372"/>
      <c r="F213" s="2652"/>
      <c r="G213" s="557"/>
      <c r="H213" s="1227"/>
    </row>
    <row r="214" spans="1:8" s="176" customFormat="1" ht="27" customHeight="1">
      <c r="A214" s="175"/>
      <c r="B214" s="2632" t="s">
        <v>688</v>
      </c>
      <c r="C214" s="2617">
        <v>0</v>
      </c>
      <c r="D214" s="557">
        <v>4680</v>
      </c>
      <c r="E214" s="2372"/>
      <c r="F214" s="2652"/>
      <c r="G214" s="557"/>
      <c r="H214" s="1227"/>
    </row>
    <row r="215" spans="1:8" s="176" customFormat="1" ht="39.6">
      <c r="A215" s="175"/>
      <c r="B215" s="2632" t="s">
        <v>71</v>
      </c>
      <c r="C215" s="2617">
        <v>0</v>
      </c>
      <c r="D215" s="557">
        <v>4680</v>
      </c>
      <c r="E215" s="2372"/>
      <c r="F215" s="2652"/>
      <c r="G215" s="557"/>
      <c r="H215" s="1227"/>
    </row>
    <row r="216" spans="1:8" s="176" customFormat="1" ht="26.4">
      <c r="A216" s="175"/>
      <c r="B216" s="2632" t="s">
        <v>56</v>
      </c>
      <c r="C216" s="2617">
        <v>57972293</v>
      </c>
      <c r="D216" s="557">
        <v>-4680</v>
      </c>
      <c r="E216" s="2372"/>
      <c r="F216" s="2652"/>
      <c r="G216" s="557"/>
      <c r="H216" s="1227"/>
    </row>
    <row r="217" spans="1:8" s="176" customFormat="1" ht="27" thickBot="1">
      <c r="A217" s="175"/>
      <c r="B217" s="2650" t="s">
        <v>57</v>
      </c>
      <c r="C217" s="2654">
        <v>9413152</v>
      </c>
      <c r="D217" s="559">
        <v>-4680</v>
      </c>
      <c r="E217" s="2651"/>
      <c r="F217" s="2655"/>
      <c r="G217" s="559"/>
      <c r="H217" s="1227"/>
    </row>
    <row r="218" spans="1:8" s="176" customFormat="1" ht="36.75" customHeight="1" thickBot="1">
      <c r="A218" s="175"/>
      <c r="B218" s="3676" t="s">
        <v>797</v>
      </c>
      <c r="C218" s="3677"/>
      <c r="D218" s="3677"/>
      <c r="E218" s="3677"/>
      <c r="F218" s="3677"/>
      <c r="G218" s="3678"/>
      <c r="H218" s="1227"/>
    </row>
    <row r="219" spans="1:8" s="176" customFormat="1">
      <c r="A219" s="175"/>
      <c r="H219" s="1227"/>
    </row>
    <row r="220" spans="1:8" s="176" customFormat="1">
      <c r="A220" s="175"/>
      <c r="B220" s="206" t="s">
        <v>113</v>
      </c>
      <c r="H220" s="1227"/>
    </row>
    <row r="221" spans="1:8" s="176" customFormat="1" ht="13.8" thickBot="1">
      <c r="A221" s="175"/>
      <c r="B221" s="206"/>
      <c r="H221" s="1227"/>
    </row>
    <row r="222" spans="1:8" s="1188" customFormat="1" ht="38.25" customHeight="1">
      <c r="A222" s="2888">
        <f>A169+1</f>
        <v>72</v>
      </c>
      <c r="B222" s="2603" t="s">
        <v>724</v>
      </c>
      <c r="C222" s="364"/>
      <c r="D222" s="365"/>
      <c r="E222" s="3552" t="s">
        <v>731</v>
      </c>
      <c r="F222" s="364"/>
      <c r="G222" s="365"/>
      <c r="H222" s="2878" t="s">
        <v>232</v>
      </c>
    </row>
    <row r="223" spans="1:8" s="1188" customFormat="1">
      <c r="A223" s="175"/>
      <c r="B223" s="281" t="s">
        <v>22</v>
      </c>
      <c r="C223" s="3559"/>
      <c r="D223" s="447"/>
      <c r="E223" s="3553" t="s">
        <v>22</v>
      </c>
      <c r="F223" s="343"/>
      <c r="G223" s="344"/>
      <c r="H223" s="2877"/>
    </row>
    <row r="224" spans="1:8" s="1188" customFormat="1" ht="12.75" customHeight="1">
      <c r="A224" s="175"/>
      <c r="B224" s="1548" t="s">
        <v>732</v>
      </c>
      <c r="C224" s="3560"/>
      <c r="D224" s="2668"/>
      <c r="E224" s="3554" t="s">
        <v>733</v>
      </c>
      <c r="F224" s="367"/>
      <c r="G224" s="368"/>
      <c r="H224" s="2877"/>
    </row>
    <row r="225" spans="1:8" s="1188" customFormat="1">
      <c r="A225" s="175"/>
      <c r="B225" s="508" t="s">
        <v>4</v>
      </c>
      <c r="C225" s="3561">
        <v>16497394</v>
      </c>
      <c r="D225" s="2345">
        <v>-301000</v>
      </c>
      <c r="E225" s="3555" t="s">
        <v>4</v>
      </c>
      <c r="F225" s="2657">
        <v>0</v>
      </c>
      <c r="G225" s="2345">
        <v>301000</v>
      </c>
      <c r="H225" s="2877"/>
    </row>
    <row r="226" spans="1:8" s="1188" customFormat="1">
      <c r="A226" s="175"/>
      <c r="B226" s="2656" t="s">
        <v>10</v>
      </c>
      <c r="C226" s="3562">
        <v>16497394</v>
      </c>
      <c r="D226" s="2658">
        <v>-301000</v>
      </c>
      <c r="E226" s="3556" t="s">
        <v>10</v>
      </c>
      <c r="F226" s="2657">
        <v>0</v>
      </c>
      <c r="G226" s="2658">
        <v>301000</v>
      </c>
      <c r="H226" s="2877"/>
    </row>
    <row r="227" spans="1:8" s="1188" customFormat="1" ht="26.4">
      <c r="A227" s="175"/>
      <c r="B227" s="2659" t="s">
        <v>11</v>
      </c>
      <c r="C227" s="3562">
        <v>16497394</v>
      </c>
      <c r="D227" s="2658">
        <v>-301000</v>
      </c>
      <c r="E227" s="3557" t="s">
        <v>11</v>
      </c>
      <c r="F227" s="2657">
        <v>0</v>
      </c>
      <c r="G227" s="2658">
        <v>301000</v>
      </c>
      <c r="H227" s="2857"/>
    </row>
    <row r="228" spans="1:8" s="1188" customFormat="1">
      <c r="A228" s="175"/>
      <c r="B228" s="508" t="s">
        <v>28</v>
      </c>
      <c r="C228" s="3561">
        <v>16497394</v>
      </c>
      <c r="D228" s="3563">
        <v>-301000</v>
      </c>
      <c r="E228" s="3555" t="s">
        <v>28</v>
      </c>
      <c r="F228" s="2660">
        <v>0</v>
      </c>
      <c r="G228" s="2345">
        <f>G229</f>
        <v>301000</v>
      </c>
      <c r="H228" s="2857"/>
    </row>
    <row r="229" spans="1:8" s="1188" customFormat="1">
      <c r="A229" s="175"/>
      <c r="B229" s="2656" t="s">
        <v>2</v>
      </c>
      <c r="C229" s="3562">
        <v>16497394</v>
      </c>
      <c r="D229" s="2658">
        <v>-301000</v>
      </c>
      <c r="E229" s="3556" t="s">
        <v>2</v>
      </c>
      <c r="F229" s="2657">
        <v>0</v>
      </c>
      <c r="G229" s="2658">
        <f>G230</f>
        <v>301000</v>
      </c>
      <c r="H229" s="2857"/>
    </row>
    <row r="230" spans="1:8" s="1188" customFormat="1">
      <c r="A230" s="175"/>
      <c r="B230" s="91" t="s">
        <v>16</v>
      </c>
      <c r="C230" s="3562">
        <v>16497394</v>
      </c>
      <c r="D230" s="2658">
        <v>-301000</v>
      </c>
      <c r="E230" s="3557" t="s">
        <v>12</v>
      </c>
      <c r="F230" s="2657">
        <v>0</v>
      </c>
      <c r="G230" s="2658">
        <f>G231</f>
        <v>301000</v>
      </c>
      <c r="H230" s="2857"/>
    </row>
    <row r="231" spans="1:8" s="1188" customFormat="1" ht="13.8" thickBot="1">
      <c r="A231" s="175"/>
      <c r="B231" s="2851" t="s">
        <v>17</v>
      </c>
      <c r="C231" s="2690">
        <v>16497394</v>
      </c>
      <c r="D231" s="2879">
        <v>-301000</v>
      </c>
      <c r="E231" s="3558" t="s">
        <v>15</v>
      </c>
      <c r="F231" s="2690">
        <v>0</v>
      </c>
      <c r="G231" s="2879">
        <v>301000</v>
      </c>
      <c r="H231" s="2857"/>
    </row>
    <row r="232" spans="1:8" s="1188" customFormat="1" ht="154.5" customHeight="1" thickBot="1">
      <c r="A232" s="175"/>
      <c r="B232" s="3679" t="s">
        <v>798</v>
      </c>
      <c r="C232" s="3680"/>
      <c r="D232" s="3680"/>
      <c r="E232" s="3680"/>
      <c r="F232" s="3680"/>
      <c r="G232" s="3681"/>
      <c r="H232" s="2857"/>
    </row>
    <row r="233" spans="1:8" s="176" customFormat="1">
      <c r="A233" s="175"/>
      <c r="H233" s="1227"/>
    </row>
    <row r="234" spans="1:8" s="176" customFormat="1">
      <c r="A234" s="175"/>
      <c r="B234" s="206" t="s">
        <v>686</v>
      </c>
      <c r="H234" s="1227"/>
    </row>
    <row r="235" spans="1:8" s="176" customFormat="1" ht="13.8" thickBot="1">
      <c r="A235" s="175"/>
      <c r="H235" s="1227"/>
    </row>
    <row r="236" spans="1:8" s="176" customFormat="1" ht="35.25" customHeight="1">
      <c r="A236" s="175">
        <f>A192+1</f>
        <v>72</v>
      </c>
      <c r="B236" s="2661" t="s">
        <v>724</v>
      </c>
      <c r="C236" s="2604"/>
      <c r="D236" s="2625"/>
      <c r="E236" s="735" t="s">
        <v>682</v>
      </c>
      <c r="F236" s="2604"/>
      <c r="G236" s="2605"/>
      <c r="H236" s="2878" t="s">
        <v>232</v>
      </c>
    </row>
    <row r="237" spans="1:8" s="176" customFormat="1">
      <c r="A237" s="175"/>
      <c r="B237" s="416" t="s">
        <v>116</v>
      </c>
      <c r="C237" s="375"/>
      <c r="D237" s="1401"/>
      <c r="E237" s="416" t="s">
        <v>116</v>
      </c>
      <c r="F237" s="375"/>
      <c r="G237" s="259"/>
      <c r="H237" s="2877"/>
    </row>
    <row r="238" spans="1:8" s="176" customFormat="1" ht="13.8">
      <c r="A238" s="175"/>
      <c r="B238" s="2607" t="s">
        <v>512</v>
      </c>
      <c r="C238" s="2628"/>
      <c r="D238" s="2662"/>
      <c r="E238" s="2607" t="s">
        <v>512</v>
      </c>
      <c r="F238" s="2610"/>
      <c r="G238" s="2611"/>
      <c r="H238" s="2877"/>
    </row>
    <row r="239" spans="1:8" s="176" customFormat="1">
      <c r="A239" s="175"/>
      <c r="B239" s="416" t="s">
        <v>118</v>
      </c>
      <c r="C239" s="375"/>
      <c r="D239" s="1401"/>
      <c r="E239" s="416" t="s">
        <v>118</v>
      </c>
      <c r="F239" s="375"/>
      <c r="G239" s="259"/>
      <c r="H239" s="2877"/>
    </row>
    <row r="240" spans="1:8" s="176" customFormat="1">
      <c r="A240" s="175"/>
      <c r="B240" s="2641" t="s">
        <v>4</v>
      </c>
      <c r="C240" s="2613">
        <v>23785389</v>
      </c>
      <c r="D240" s="2630">
        <v>-301000</v>
      </c>
      <c r="E240" s="2641" t="s">
        <v>4</v>
      </c>
      <c r="F240" s="2613">
        <v>131585879</v>
      </c>
      <c r="G240" s="560">
        <v>301000</v>
      </c>
      <c r="H240" s="2877"/>
    </row>
    <row r="241" spans="1:8" s="176" customFormat="1" ht="26.4">
      <c r="A241" s="175"/>
      <c r="B241" s="2632" t="s">
        <v>10</v>
      </c>
      <c r="C241" s="2617">
        <v>23785389</v>
      </c>
      <c r="D241" s="2631">
        <v>-301000</v>
      </c>
      <c r="E241" s="2632" t="s">
        <v>37</v>
      </c>
      <c r="F241" s="2617">
        <v>5701718</v>
      </c>
      <c r="G241" s="557">
        <v>0</v>
      </c>
      <c r="H241" s="1227"/>
    </row>
    <row r="242" spans="1:8" s="176" customFormat="1">
      <c r="A242" s="175"/>
      <c r="B242" s="2632" t="s">
        <v>11</v>
      </c>
      <c r="C242" s="2617">
        <v>23785389</v>
      </c>
      <c r="D242" s="2631">
        <v>-301000</v>
      </c>
      <c r="E242" s="2632" t="s">
        <v>10</v>
      </c>
      <c r="F242" s="2617">
        <v>125884161</v>
      </c>
      <c r="G242" s="557">
        <v>301000</v>
      </c>
      <c r="H242" s="1227"/>
    </row>
    <row r="243" spans="1:8" s="176" customFormat="1" ht="26.4">
      <c r="A243" s="175"/>
      <c r="B243" s="2641" t="s">
        <v>28</v>
      </c>
      <c r="C243" s="2613">
        <v>23785389</v>
      </c>
      <c r="D243" s="2630">
        <v>-301000</v>
      </c>
      <c r="E243" s="2632" t="s">
        <v>11</v>
      </c>
      <c r="F243" s="2617">
        <v>125884161</v>
      </c>
      <c r="G243" s="557">
        <v>301000</v>
      </c>
      <c r="H243" s="1227"/>
    </row>
    <row r="244" spans="1:8" s="176" customFormat="1">
      <c r="A244" s="175"/>
      <c r="B244" s="2632" t="s">
        <v>2</v>
      </c>
      <c r="C244" s="2617">
        <v>23785389</v>
      </c>
      <c r="D244" s="2631">
        <v>-301000</v>
      </c>
      <c r="E244" s="2641" t="s">
        <v>28</v>
      </c>
      <c r="F244" s="2613">
        <v>130564765</v>
      </c>
      <c r="G244" s="560">
        <v>301000</v>
      </c>
      <c r="H244" s="1227"/>
    </row>
    <row r="245" spans="1:8" s="176" customFormat="1">
      <c r="A245" s="175"/>
      <c r="B245" s="2632" t="s">
        <v>16</v>
      </c>
      <c r="C245" s="2617">
        <v>23785389</v>
      </c>
      <c r="D245" s="2631">
        <v>-301000</v>
      </c>
      <c r="E245" s="2632" t="s">
        <v>2</v>
      </c>
      <c r="F245" s="2617">
        <v>128219434</v>
      </c>
      <c r="G245" s="557">
        <v>301000</v>
      </c>
      <c r="H245" s="1227"/>
    </row>
    <row r="246" spans="1:8" s="176" customFormat="1">
      <c r="A246" s="175"/>
      <c r="B246" s="2632" t="s">
        <v>17</v>
      </c>
      <c r="C246" s="2617">
        <v>23785389</v>
      </c>
      <c r="D246" s="2631">
        <v>-301000</v>
      </c>
      <c r="E246" s="2632" t="s">
        <v>12</v>
      </c>
      <c r="F246" s="2617">
        <v>47807514</v>
      </c>
      <c r="G246" s="557">
        <v>301000</v>
      </c>
      <c r="H246" s="1227"/>
    </row>
    <row r="247" spans="1:8" s="176" customFormat="1">
      <c r="A247" s="175"/>
      <c r="B247" s="461"/>
      <c r="C247" s="375"/>
      <c r="D247" s="1401"/>
      <c r="E247" s="2632" t="s">
        <v>38</v>
      </c>
      <c r="F247" s="2617">
        <v>32610371</v>
      </c>
      <c r="G247" s="557">
        <v>0</v>
      </c>
      <c r="H247" s="1227"/>
    </row>
    <row r="248" spans="1:8" s="176" customFormat="1">
      <c r="A248" s="175"/>
      <c r="B248" s="461"/>
      <c r="C248" s="375"/>
      <c r="D248" s="1401"/>
      <c r="E248" s="2632" t="s">
        <v>36</v>
      </c>
      <c r="F248" s="2617">
        <v>26204734</v>
      </c>
      <c r="G248" s="557">
        <v>0</v>
      </c>
      <c r="H248" s="1227"/>
    </row>
    <row r="249" spans="1:8" s="176" customFormat="1" ht="13.8" thickBot="1">
      <c r="A249" s="175"/>
      <c r="B249" s="461"/>
      <c r="C249" s="375"/>
      <c r="D249" s="1401"/>
      <c r="E249" s="2632" t="s">
        <v>15</v>
      </c>
      <c r="F249" s="2617">
        <v>15197143</v>
      </c>
      <c r="G249" s="557">
        <v>301000</v>
      </c>
      <c r="H249" s="1227"/>
    </row>
    <row r="250" spans="1:8" s="176" customFormat="1" ht="28.5" customHeight="1" thickBot="1">
      <c r="A250" s="175"/>
      <c r="B250" s="3676" t="s">
        <v>799</v>
      </c>
      <c r="C250" s="3677"/>
      <c r="D250" s="3677"/>
      <c r="E250" s="3677"/>
      <c r="F250" s="3677"/>
      <c r="G250" s="3678"/>
      <c r="H250" s="1227"/>
    </row>
    <row r="251" spans="1:8" s="176" customFormat="1">
      <c r="A251" s="175"/>
      <c r="H251" s="1227"/>
    </row>
    <row r="252" spans="1:8" s="176" customFormat="1">
      <c r="A252" s="175"/>
      <c r="B252" s="206" t="s">
        <v>113</v>
      </c>
      <c r="H252" s="1227"/>
    </row>
    <row r="253" spans="1:8" s="176" customFormat="1" ht="13.8" thickBot="1">
      <c r="A253" s="175"/>
      <c r="B253" s="206"/>
      <c r="H253" s="1227"/>
    </row>
    <row r="254" spans="1:8" s="1188" customFormat="1">
      <c r="A254" s="2888">
        <f>A222+1</f>
        <v>73</v>
      </c>
      <c r="B254" s="2663" t="s">
        <v>26</v>
      </c>
      <c r="C254" s="364"/>
      <c r="D254" s="365"/>
      <c r="E254" s="2663" t="s">
        <v>26</v>
      </c>
      <c r="F254" s="364"/>
      <c r="G254" s="2664"/>
      <c r="H254" s="1460" t="s">
        <v>34</v>
      </c>
    </row>
    <row r="255" spans="1:8" s="1188" customFormat="1">
      <c r="A255" s="175"/>
      <c r="B255" s="281" t="s">
        <v>22</v>
      </c>
      <c r="C255" s="446"/>
      <c r="D255" s="447"/>
      <c r="E255" s="281" t="s">
        <v>22</v>
      </c>
      <c r="F255" s="343"/>
      <c r="G255" s="2665"/>
      <c r="H255" s="1460"/>
    </row>
    <row r="256" spans="1:8" s="1188" customFormat="1" ht="27" customHeight="1">
      <c r="A256" s="175"/>
      <c r="B256" s="2666" t="s">
        <v>734</v>
      </c>
      <c r="C256" s="2667"/>
      <c r="D256" s="2668"/>
      <c r="E256" s="2666" t="s">
        <v>735</v>
      </c>
      <c r="F256" s="367"/>
      <c r="G256" s="2669"/>
      <c r="H256" s="1460"/>
    </row>
    <row r="257" spans="1:8" s="1188" customFormat="1" ht="13.5" customHeight="1">
      <c r="A257" s="175"/>
      <c r="B257" s="2641" t="s">
        <v>4</v>
      </c>
      <c r="C257" s="2615">
        <v>4217229</v>
      </c>
      <c r="D257" s="2615">
        <v>-6000</v>
      </c>
      <c r="E257" s="2641" t="s">
        <v>4</v>
      </c>
      <c r="F257" s="2615">
        <v>59144</v>
      </c>
      <c r="G257" s="2615">
        <v>6000</v>
      </c>
      <c r="H257" s="2857"/>
    </row>
    <row r="258" spans="1:8" s="1188" customFormat="1" ht="13.5" customHeight="1">
      <c r="A258" s="175"/>
      <c r="B258" s="2632" t="s">
        <v>10</v>
      </c>
      <c r="C258" s="2619">
        <v>4217229</v>
      </c>
      <c r="D258" s="2619">
        <v>-6000</v>
      </c>
      <c r="E258" s="2632" t="s">
        <v>10</v>
      </c>
      <c r="F258" s="2619">
        <v>59144</v>
      </c>
      <c r="G258" s="2619">
        <v>6000</v>
      </c>
      <c r="H258" s="2857"/>
    </row>
    <row r="259" spans="1:8" s="1188" customFormat="1" ht="26.25" customHeight="1">
      <c r="A259" s="175"/>
      <c r="B259" s="2632" t="s">
        <v>11</v>
      </c>
      <c r="C259" s="2619">
        <v>4217229</v>
      </c>
      <c r="D259" s="2619">
        <v>-6000</v>
      </c>
      <c r="E259" s="2632" t="s">
        <v>11</v>
      </c>
      <c r="F259" s="2619">
        <v>59144</v>
      </c>
      <c r="G259" s="2619">
        <v>6000</v>
      </c>
      <c r="H259" s="2857"/>
    </row>
    <row r="260" spans="1:8" s="1188" customFormat="1">
      <c r="A260" s="175"/>
      <c r="B260" s="2641" t="s">
        <v>28</v>
      </c>
      <c r="C260" s="2615">
        <v>4217229</v>
      </c>
      <c r="D260" s="2615">
        <v>-6000</v>
      </c>
      <c r="E260" s="2641" t="s">
        <v>28</v>
      </c>
      <c r="F260" s="2615">
        <v>59144</v>
      </c>
      <c r="G260" s="2615">
        <v>6000</v>
      </c>
      <c r="H260" s="2857"/>
    </row>
    <row r="261" spans="1:8" s="1188" customFormat="1" ht="14.25" customHeight="1">
      <c r="A261" s="175"/>
      <c r="B261" s="2632" t="s">
        <v>2</v>
      </c>
      <c r="C261" s="2619">
        <v>4217229</v>
      </c>
      <c r="D261" s="2619">
        <v>-6000</v>
      </c>
      <c r="E261" s="2632" t="s">
        <v>2</v>
      </c>
      <c r="F261" s="2619">
        <v>59144</v>
      </c>
      <c r="G261" s="2619">
        <v>6000</v>
      </c>
      <c r="H261" s="2857"/>
    </row>
    <row r="262" spans="1:8" s="1188" customFormat="1" ht="14.25" customHeight="1">
      <c r="A262" s="175"/>
      <c r="B262" s="2632" t="s">
        <v>19</v>
      </c>
      <c r="C262" s="2670">
        <v>4217229</v>
      </c>
      <c r="D262" s="2670">
        <v>-6000</v>
      </c>
      <c r="E262" s="2632" t="s">
        <v>12</v>
      </c>
      <c r="F262" s="2619">
        <v>59144</v>
      </c>
      <c r="G262" s="2619">
        <v>6000</v>
      </c>
      <c r="H262" s="2857"/>
    </row>
    <row r="263" spans="1:8" s="1188" customFormat="1" ht="26.25" customHeight="1">
      <c r="A263" s="175"/>
      <c r="B263" s="2632" t="s">
        <v>56</v>
      </c>
      <c r="C263" s="2670">
        <v>4217229</v>
      </c>
      <c r="D263" s="2670">
        <v>-6000</v>
      </c>
      <c r="E263" s="2632" t="s">
        <v>38</v>
      </c>
      <c r="F263" s="2619">
        <v>48418</v>
      </c>
      <c r="G263" s="2619">
        <v>0</v>
      </c>
      <c r="H263" s="2857"/>
    </row>
    <row r="264" spans="1:8" s="1188" customFormat="1" ht="26.4">
      <c r="A264" s="175"/>
      <c r="B264" s="2632" t="s">
        <v>57</v>
      </c>
      <c r="C264" s="2670">
        <v>0</v>
      </c>
      <c r="D264" s="2670">
        <v>0</v>
      </c>
      <c r="E264" s="2632" t="s">
        <v>36</v>
      </c>
      <c r="F264" s="2670">
        <v>39020</v>
      </c>
      <c r="G264" s="2670">
        <v>0</v>
      </c>
      <c r="H264" s="2857"/>
    </row>
    <row r="265" spans="1:8" s="1188" customFormat="1" ht="42" customHeight="1" thickBot="1">
      <c r="A265" s="175"/>
      <c r="B265" s="2632" t="s">
        <v>58</v>
      </c>
      <c r="C265" s="2670">
        <v>4217229</v>
      </c>
      <c r="D265" s="2670">
        <v>-6000</v>
      </c>
      <c r="E265" s="2632" t="s">
        <v>15</v>
      </c>
      <c r="F265" s="2670">
        <v>10726</v>
      </c>
      <c r="G265" s="2670">
        <v>6000</v>
      </c>
      <c r="H265" s="2857"/>
    </row>
    <row r="266" spans="1:8" s="1188" customFormat="1" ht="42.75" customHeight="1" thickBot="1">
      <c r="A266" s="175"/>
      <c r="B266" s="3682" t="s">
        <v>800</v>
      </c>
      <c r="C266" s="3683"/>
      <c r="D266" s="3683"/>
      <c r="E266" s="3683"/>
      <c r="F266" s="3683"/>
      <c r="G266" s="3684"/>
      <c r="H266" s="2857"/>
    </row>
    <row r="267" spans="1:8" s="1188" customFormat="1">
      <c r="A267" s="175"/>
      <c r="B267" s="176"/>
      <c r="C267" s="176"/>
      <c r="D267" s="176"/>
      <c r="E267" s="176"/>
      <c r="F267" s="176"/>
      <c r="G267" s="176"/>
      <c r="H267" s="2857"/>
    </row>
    <row r="268" spans="1:8" s="1188" customFormat="1">
      <c r="A268" s="175"/>
      <c r="B268" s="206" t="s">
        <v>686</v>
      </c>
      <c r="C268" s="176"/>
      <c r="D268" s="176"/>
      <c r="E268" s="176"/>
      <c r="F268" s="176"/>
      <c r="G268" s="176"/>
      <c r="H268" s="2857"/>
    </row>
    <row r="269" spans="1:8" s="1188" customFormat="1" ht="13.8" thickBot="1">
      <c r="A269" s="175"/>
      <c r="B269" s="176"/>
      <c r="C269" s="176"/>
      <c r="D269" s="176"/>
      <c r="E269" s="176"/>
      <c r="F269" s="176"/>
      <c r="G269" s="176"/>
      <c r="H269" s="2857"/>
    </row>
    <row r="270" spans="1:8" s="1188" customFormat="1">
      <c r="A270" s="175">
        <f>A236+1</f>
        <v>73</v>
      </c>
      <c r="B270" s="735" t="s">
        <v>682</v>
      </c>
      <c r="C270" s="2604"/>
      <c r="D270" s="2605"/>
      <c r="E270" s="176"/>
      <c r="F270" s="176"/>
      <c r="G270" s="176"/>
      <c r="H270" s="1460" t="s">
        <v>34</v>
      </c>
    </row>
    <row r="271" spans="1:8" s="1188" customFormat="1">
      <c r="A271" s="175"/>
      <c r="B271" s="416" t="s">
        <v>116</v>
      </c>
      <c r="C271" s="375"/>
      <c r="D271" s="259"/>
      <c r="E271" s="176"/>
      <c r="F271" s="176"/>
      <c r="G271" s="176"/>
      <c r="H271" s="2880"/>
    </row>
    <row r="272" spans="1:8" s="1188" customFormat="1" ht="13.8">
      <c r="A272" s="175"/>
      <c r="B272" s="2607" t="s">
        <v>512</v>
      </c>
      <c r="C272" s="2628"/>
      <c r="D272" s="2629"/>
      <c r="E272" s="176"/>
      <c r="F272" s="176"/>
      <c r="G272" s="176"/>
      <c r="H272" s="2880"/>
    </row>
    <row r="273" spans="1:8" s="1188" customFormat="1">
      <c r="A273" s="175"/>
      <c r="B273" s="416" t="s">
        <v>118</v>
      </c>
      <c r="C273" s="375"/>
      <c r="D273" s="259"/>
      <c r="E273" s="176"/>
      <c r="F273" s="176"/>
      <c r="G273" s="176"/>
      <c r="H273" s="2857"/>
    </row>
    <row r="274" spans="1:8" s="1188" customFormat="1">
      <c r="A274" s="175"/>
      <c r="B274" s="2641" t="s">
        <v>4</v>
      </c>
      <c r="C274" s="2613">
        <v>131585879</v>
      </c>
      <c r="D274" s="557"/>
      <c r="E274" s="176"/>
      <c r="F274" s="176"/>
      <c r="G274" s="176"/>
      <c r="H274" s="2857"/>
    </row>
    <row r="275" spans="1:8" s="1188" customFormat="1" ht="26.4">
      <c r="A275" s="175"/>
      <c r="B275" s="2632" t="s">
        <v>37</v>
      </c>
      <c r="C275" s="2617">
        <v>5701718</v>
      </c>
      <c r="D275" s="557"/>
      <c r="E275" s="176"/>
      <c r="F275" s="176"/>
      <c r="G275" s="176"/>
      <c r="H275" s="2857"/>
    </row>
    <row r="276" spans="1:8" s="1188" customFormat="1">
      <c r="A276" s="175"/>
      <c r="B276" s="2632" t="s">
        <v>10</v>
      </c>
      <c r="C276" s="2617">
        <v>125884161</v>
      </c>
      <c r="D276" s="557"/>
      <c r="E276" s="176"/>
      <c r="F276" s="176"/>
      <c r="G276" s="176"/>
      <c r="H276" s="2857"/>
    </row>
    <row r="277" spans="1:8" s="1188" customFormat="1">
      <c r="A277" s="175"/>
      <c r="B277" s="2632" t="s">
        <v>11</v>
      </c>
      <c r="C277" s="2617">
        <v>125884161</v>
      </c>
      <c r="D277" s="557"/>
      <c r="E277" s="176"/>
      <c r="F277" s="176"/>
      <c r="G277" s="176"/>
      <c r="H277" s="2857"/>
    </row>
    <row r="278" spans="1:8" s="1188" customFormat="1">
      <c r="A278" s="175"/>
      <c r="B278" s="2641" t="s">
        <v>28</v>
      </c>
      <c r="C278" s="2613">
        <v>130564765</v>
      </c>
      <c r="D278" s="557"/>
      <c r="E278" s="176"/>
      <c r="F278" s="176"/>
      <c r="G278" s="176"/>
      <c r="H278" s="2857"/>
    </row>
    <row r="279" spans="1:8" s="1188" customFormat="1">
      <c r="A279" s="175"/>
      <c r="B279" s="2632" t="s">
        <v>2</v>
      </c>
      <c r="C279" s="2617">
        <v>128219434</v>
      </c>
      <c r="D279" s="557"/>
      <c r="E279" s="176"/>
      <c r="F279" s="176"/>
      <c r="G279" s="176"/>
      <c r="H279" s="2857"/>
    </row>
    <row r="280" spans="1:8" s="1188" customFormat="1">
      <c r="A280" s="175"/>
      <c r="B280" s="2632" t="s">
        <v>12</v>
      </c>
      <c r="C280" s="2617">
        <v>47807514</v>
      </c>
      <c r="D280" s="557">
        <v>6000</v>
      </c>
      <c r="E280" s="176"/>
      <c r="F280" s="176"/>
      <c r="G280" s="176"/>
      <c r="H280" s="2857"/>
    </row>
    <row r="281" spans="1:8" s="1188" customFormat="1">
      <c r="A281" s="175"/>
      <c r="B281" s="2632" t="s">
        <v>38</v>
      </c>
      <c r="C281" s="2617">
        <v>32610371</v>
      </c>
      <c r="D281" s="557"/>
      <c r="E281" s="176"/>
      <c r="F281" s="176"/>
      <c r="G281" s="176"/>
      <c r="H281" s="2857"/>
    </row>
    <row r="282" spans="1:8" s="1188" customFormat="1">
      <c r="A282" s="175"/>
      <c r="B282" s="2632" t="s">
        <v>36</v>
      </c>
      <c r="C282" s="2617">
        <v>26204734</v>
      </c>
      <c r="D282" s="557"/>
      <c r="E282" s="176"/>
      <c r="F282" s="176"/>
      <c r="G282" s="176"/>
      <c r="H282" s="2857"/>
    </row>
    <row r="283" spans="1:8" s="1188" customFormat="1">
      <c r="A283" s="175"/>
      <c r="B283" s="2632" t="s">
        <v>15</v>
      </c>
      <c r="C283" s="2617">
        <v>15197143</v>
      </c>
      <c r="D283" s="557">
        <v>6000</v>
      </c>
      <c r="E283" s="176"/>
      <c r="F283" s="176"/>
      <c r="G283" s="176"/>
      <c r="H283" s="2857"/>
    </row>
    <row r="284" spans="1:8" s="1188" customFormat="1">
      <c r="A284" s="175"/>
      <c r="B284" s="2632" t="s">
        <v>330</v>
      </c>
      <c r="C284" s="2617">
        <v>3150095</v>
      </c>
      <c r="D284" s="557"/>
      <c r="E284" s="176"/>
      <c r="F284" s="176"/>
      <c r="G284" s="176"/>
      <c r="H284" s="2857"/>
    </row>
    <row r="285" spans="1:8" s="1188" customFormat="1">
      <c r="A285" s="175"/>
      <c r="B285" s="2632" t="s">
        <v>16</v>
      </c>
      <c r="C285" s="2617">
        <v>19273532</v>
      </c>
      <c r="D285" s="557"/>
      <c r="E285" s="176"/>
      <c r="F285" s="176"/>
      <c r="G285" s="176"/>
      <c r="H285" s="2857"/>
    </row>
    <row r="286" spans="1:8" s="1188" customFormat="1">
      <c r="A286" s="175"/>
      <c r="B286" s="2632" t="s">
        <v>17</v>
      </c>
      <c r="C286" s="2617">
        <v>16402634</v>
      </c>
      <c r="D286" s="557"/>
      <c r="E286" s="176"/>
      <c r="F286" s="176"/>
      <c r="G286" s="176"/>
      <c r="H286" s="2857"/>
    </row>
    <row r="287" spans="1:8" s="1188" customFormat="1">
      <c r="A287" s="175"/>
      <c r="B287" s="2632" t="s">
        <v>162</v>
      </c>
      <c r="C287" s="2617">
        <v>2870898</v>
      </c>
      <c r="D287" s="557"/>
      <c r="E287" s="176"/>
      <c r="F287" s="176"/>
      <c r="G287" s="176"/>
      <c r="H287" s="2857"/>
    </row>
    <row r="288" spans="1:8" s="1188" customFormat="1" ht="26.4">
      <c r="A288" s="175"/>
      <c r="B288" s="2632" t="s">
        <v>54</v>
      </c>
      <c r="C288" s="2617">
        <v>16000</v>
      </c>
      <c r="D288" s="557"/>
      <c r="E288" s="176"/>
      <c r="F288" s="176"/>
      <c r="G288" s="176"/>
      <c r="H288" s="2857"/>
    </row>
    <row r="289" spans="1:8" s="1188" customFormat="1">
      <c r="A289" s="175"/>
      <c r="B289" s="2632" t="s">
        <v>39</v>
      </c>
      <c r="C289" s="2617">
        <v>16000</v>
      </c>
      <c r="D289" s="557"/>
      <c r="E289" s="176"/>
      <c r="F289" s="176"/>
      <c r="G289" s="176"/>
      <c r="H289" s="2857"/>
    </row>
    <row r="290" spans="1:8" s="1188" customFormat="1">
      <c r="A290" s="175"/>
      <c r="B290" s="2632" t="s">
        <v>19</v>
      </c>
      <c r="C290" s="2617">
        <v>57972293</v>
      </c>
      <c r="D290" s="557">
        <v>-6000</v>
      </c>
      <c r="E290" s="176"/>
      <c r="F290" s="176"/>
      <c r="G290" s="176"/>
      <c r="H290" s="2857"/>
    </row>
    <row r="291" spans="1:8" s="1188" customFormat="1" ht="26.4">
      <c r="A291" s="175"/>
      <c r="B291" s="2632" t="s">
        <v>56</v>
      </c>
      <c r="C291" s="2617">
        <v>57972293</v>
      </c>
      <c r="D291" s="557">
        <v>-6000</v>
      </c>
      <c r="E291" s="176"/>
      <c r="F291" s="176"/>
      <c r="G291" s="176"/>
      <c r="H291" s="2857"/>
    </row>
    <row r="292" spans="1:8" s="1188" customFormat="1" ht="26.4">
      <c r="A292" s="175"/>
      <c r="B292" s="2632" t="s">
        <v>57</v>
      </c>
      <c r="C292" s="2617">
        <v>9413152</v>
      </c>
      <c r="D292" s="557"/>
      <c r="E292" s="176"/>
      <c r="F292" s="176"/>
      <c r="G292" s="176"/>
      <c r="H292" s="2857"/>
    </row>
    <row r="293" spans="1:8" s="1188" customFormat="1" ht="39.6">
      <c r="A293" s="175"/>
      <c r="B293" s="2632" t="s">
        <v>58</v>
      </c>
      <c r="C293" s="2617">
        <v>48559141</v>
      </c>
      <c r="D293" s="557">
        <v>-6000</v>
      </c>
      <c r="E293" s="176"/>
      <c r="F293" s="176"/>
      <c r="G293" s="176"/>
      <c r="H293" s="2857"/>
    </row>
    <row r="294" spans="1:8" s="1188" customFormat="1">
      <c r="A294" s="175"/>
      <c r="B294" s="416" t="s">
        <v>116</v>
      </c>
      <c r="C294" s="375"/>
      <c r="D294" s="557"/>
      <c r="E294" s="176"/>
      <c r="F294" s="176"/>
      <c r="G294" s="176"/>
      <c r="H294" s="2857"/>
    </row>
    <row r="295" spans="1:8" s="1188" customFormat="1" ht="13.8">
      <c r="A295" s="175"/>
      <c r="B295" s="2607" t="s">
        <v>512</v>
      </c>
      <c r="C295" s="2628"/>
      <c r="D295" s="2634"/>
      <c r="E295" s="176"/>
      <c r="F295" s="176"/>
      <c r="G295" s="176"/>
      <c r="H295" s="2857"/>
    </row>
    <row r="296" spans="1:8" s="1188" customFormat="1">
      <c r="A296" s="175"/>
      <c r="B296" s="416" t="s">
        <v>125</v>
      </c>
      <c r="C296" s="375"/>
      <c r="D296" s="557"/>
      <c r="E296" s="176"/>
      <c r="F296" s="176"/>
      <c r="G296" s="176"/>
      <c r="H296" s="2857"/>
    </row>
    <row r="297" spans="1:8" s="1188" customFormat="1">
      <c r="A297" s="175"/>
      <c r="B297" s="2641" t="s">
        <v>4</v>
      </c>
      <c r="C297" s="2613">
        <v>138338383</v>
      </c>
      <c r="D297" s="557"/>
      <c r="E297" s="176"/>
      <c r="F297" s="176"/>
      <c r="G297" s="176"/>
      <c r="H297" s="2857"/>
    </row>
    <row r="298" spans="1:8" s="1188" customFormat="1" ht="26.4">
      <c r="A298" s="175"/>
      <c r="B298" s="2632" t="s">
        <v>37</v>
      </c>
      <c r="C298" s="2617">
        <v>5558054</v>
      </c>
      <c r="D298" s="557"/>
      <c r="E298" s="176"/>
      <c r="F298" s="176"/>
      <c r="G298" s="176"/>
      <c r="H298" s="2857"/>
    </row>
    <row r="299" spans="1:8" s="1188" customFormat="1">
      <c r="A299" s="175"/>
      <c r="B299" s="2632" t="s">
        <v>10</v>
      </c>
      <c r="C299" s="2617">
        <v>132780329</v>
      </c>
      <c r="D299" s="557"/>
      <c r="E299" s="176"/>
      <c r="F299" s="176"/>
      <c r="G299" s="176"/>
      <c r="H299" s="2857"/>
    </row>
    <row r="300" spans="1:8" s="1188" customFormat="1">
      <c r="A300" s="175"/>
      <c r="B300" s="2632" t="s">
        <v>11</v>
      </c>
      <c r="C300" s="2617">
        <v>132780329</v>
      </c>
      <c r="D300" s="557"/>
      <c r="E300" s="176"/>
      <c r="F300" s="176"/>
      <c r="G300" s="176"/>
      <c r="H300" s="2857"/>
    </row>
    <row r="301" spans="1:8" s="1188" customFormat="1">
      <c r="A301" s="175"/>
      <c r="B301" s="2641" t="s">
        <v>28</v>
      </c>
      <c r="C301" s="2613">
        <v>137144015</v>
      </c>
      <c r="D301" s="557"/>
      <c r="E301" s="176"/>
      <c r="F301" s="176"/>
      <c r="G301" s="176"/>
      <c r="H301" s="2857"/>
    </row>
    <row r="302" spans="1:8" s="1188" customFormat="1">
      <c r="A302" s="175"/>
      <c r="B302" s="2632" t="s">
        <v>2</v>
      </c>
      <c r="C302" s="2617">
        <v>132664714</v>
      </c>
      <c r="D302" s="557"/>
      <c r="E302" s="176"/>
      <c r="F302" s="176"/>
      <c r="G302" s="176"/>
      <c r="H302" s="2857"/>
    </row>
    <row r="303" spans="1:8" s="1188" customFormat="1">
      <c r="A303" s="175"/>
      <c r="B303" s="2632" t="s">
        <v>12</v>
      </c>
      <c r="C303" s="2617">
        <v>49311262</v>
      </c>
      <c r="D303" s="557">
        <v>6000</v>
      </c>
      <c r="E303" s="176"/>
      <c r="F303" s="176"/>
      <c r="G303" s="176"/>
      <c r="H303" s="2857"/>
    </row>
    <row r="304" spans="1:8" s="1188" customFormat="1">
      <c r="A304" s="175"/>
      <c r="B304" s="2632" t="s">
        <v>38</v>
      </c>
      <c r="C304" s="2617">
        <v>34079872</v>
      </c>
      <c r="D304" s="557"/>
      <c r="E304" s="176"/>
      <c r="F304" s="176"/>
      <c r="G304" s="176"/>
      <c r="H304" s="2857"/>
    </row>
    <row r="305" spans="1:8" s="1188" customFormat="1">
      <c r="A305" s="175"/>
      <c r="B305" s="2632" t="s">
        <v>36</v>
      </c>
      <c r="C305" s="2617">
        <v>27377679</v>
      </c>
      <c r="D305" s="557"/>
      <c r="E305" s="176"/>
      <c r="F305" s="176"/>
      <c r="G305" s="176"/>
      <c r="H305" s="2857"/>
    </row>
    <row r="306" spans="1:8" s="1188" customFormat="1">
      <c r="A306" s="175"/>
      <c r="B306" s="2632" t="s">
        <v>15</v>
      </c>
      <c r="C306" s="2617">
        <v>15231390</v>
      </c>
      <c r="D306" s="557">
        <v>6000</v>
      </c>
      <c r="E306" s="176"/>
      <c r="F306" s="176"/>
      <c r="G306" s="176"/>
      <c r="H306" s="2857"/>
    </row>
    <row r="307" spans="1:8" s="1188" customFormat="1">
      <c r="A307" s="175"/>
      <c r="B307" s="2632" t="s">
        <v>330</v>
      </c>
      <c r="C307" s="2617">
        <v>3141083</v>
      </c>
      <c r="D307" s="557"/>
      <c r="E307" s="176"/>
      <c r="F307" s="176"/>
      <c r="G307" s="176"/>
      <c r="H307" s="2857"/>
    </row>
    <row r="308" spans="1:8" s="1188" customFormat="1">
      <c r="A308" s="175"/>
      <c r="B308" s="2632" t="s">
        <v>16</v>
      </c>
      <c r="C308" s="2617">
        <v>21790653</v>
      </c>
      <c r="D308" s="557"/>
      <c r="E308" s="176"/>
      <c r="F308" s="176"/>
      <c r="G308" s="176"/>
      <c r="H308" s="2857"/>
    </row>
    <row r="309" spans="1:8" s="1188" customFormat="1">
      <c r="A309" s="175"/>
      <c r="B309" s="2632" t="s">
        <v>17</v>
      </c>
      <c r="C309" s="2617">
        <v>18891653</v>
      </c>
      <c r="D309" s="557"/>
      <c r="E309" s="176"/>
      <c r="F309" s="176"/>
      <c r="G309" s="176"/>
      <c r="H309" s="2857"/>
    </row>
    <row r="310" spans="1:8" s="1188" customFormat="1">
      <c r="A310" s="175"/>
      <c r="B310" s="2632" t="s">
        <v>162</v>
      </c>
      <c r="C310" s="2617">
        <v>2899000</v>
      </c>
      <c r="D310" s="557"/>
      <c r="E310" s="176"/>
      <c r="F310" s="176"/>
      <c r="G310" s="176"/>
      <c r="H310" s="2857"/>
    </row>
    <row r="311" spans="1:8" s="1188" customFormat="1" ht="26.4">
      <c r="A311" s="175"/>
      <c r="B311" s="2632" t="s">
        <v>54</v>
      </c>
      <c r="C311" s="2617">
        <v>16000</v>
      </c>
      <c r="D311" s="557"/>
      <c r="E311" s="176"/>
      <c r="F311" s="176"/>
      <c r="G311" s="176"/>
      <c r="H311" s="2857"/>
    </row>
    <row r="312" spans="1:8" s="1188" customFormat="1">
      <c r="A312" s="175"/>
      <c r="B312" s="2632" t="s">
        <v>39</v>
      </c>
      <c r="C312" s="2617">
        <v>16000</v>
      </c>
      <c r="D312" s="557"/>
      <c r="E312" s="176"/>
      <c r="F312" s="176"/>
      <c r="G312" s="176"/>
      <c r="H312" s="2857"/>
    </row>
    <row r="313" spans="1:8" s="1188" customFormat="1">
      <c r="A313" s="175"/>
      <c r="B313" s="2632" t="s">
        <v>19</v>
      </c>
      <c r="C313" s="2617">
        <v>58405716</v>
      </c>
      <c r="D313" s="557">
        <v>-6000</v>
      </c>
      <c r="E313" s="176"/>
      <c r="F313" s="176"/>
      <c r="G313" s="176"/>
      <c r="H313" s="2857"/>
    </row>
    <row r="314" spans="1:8" s="1188" customFormat="1" ht="26.4">
      <c r="A314" s="175"/>
      <c r="B314" s="2632" t="s">
        <v>56</v>
      </c>
      <c r="C314" s="2617">
        <v>58405716</v>
      </c>
      <c r="D314" s="557">
        <v>-6000</v>
      </c>
      <c r="E314" s="176"/>
      <c r="F314" s="176"/>
      <c r="G314" s="176"/>
      <c r="H314" s="2857"/>
    </row>
    <row r="315" spans="1:8" s="1188" customFormat="1" ht="26.4">
      <c r="A315" s="175"/>
      <c r="B315" s="2632" t="s">
        <v>57</v>
      </c>
      <c r="C315" s="2617">
        <v>9316171</v>
      </c>
      <c r="D315" s="557"/>
      <c r="E315" s="176"/>
      <c r="F315" s="176"/>
      <c r="G315" s="176"/>
      <c r="H315" s="2857"/>
    </row>
    <row r="316" spans="1:8" s="1188" customFormat="1" ht="39.6">
      <c r="A316" s="175"/>
      <c r="B316" s="2632" t="s">
        <v>58</v>
      </c>
      <c r="C316" s="2617">
        <v>49089545</v>
      </c>
      <c r="D316" s="557">
        <v>-6000</v>
      </c>
      <c r="E316" s="176"/>
      <c r="F316" s="176"/>
      <c r="G316" s="176"/>
      <c r="H316" s="2857"/>
    </row>
    <row r="317" spans="1:8" s="1188" customFormat="1">
      <c r="A317" s="175"/>
      <c r="B317" s="416" t="s">
        <v>116</v>
      </c>
      <c r="C317" s="375"/>
      <c r="D317" s="557"/>
      <c r="E317" s="176"/>
      <c r="F317" s="176"/>
      <c r="G317" s="176"/>
      <c r="H317" s="2857"/>
    </row>
    <row r="318" spans="1:8" s="1188" customFormat="1" ht="13.8">
      <c r="A318" s="175"/>
      <c r="B318" s="2607" t="s">
        <v>512</v>
      </c>
      <c r="C318" s="2628"/>
      <c r="D318" s="2634"/>
      <c r="E318" s="176"/>
      <c r="F318" s="176"/>
      <c r="G318" s="176"/>
      <c r="H318" s="2857"/>
    </row>
    <row r="319" spans="1:8" s="1188" customFormat="1">
      <c r="A319" s="175"/>
      <c r="B319" s="416" t="s">
        <v>126</v>
      </c>
      <c r="C319" s="375"/>
      <c r="D319" s="557"/>
      <c r="E319" s="176"/>
      <c r="F319" s="176"/>
      <c r="G319" s="176"/>
      <c r="H319" s="2857"/>
    </row>
    <row r="320" spans="1:8" s="1188" customFormat="1">
      <c r="A320" s="175"/>
      <c r="B320" s="2641" t="s">
        <v>4</v>
      </c>
      <c r="C320" s="2613">
        <v>137877077</v>
      </c>
      <c r="D320" s="557"/>
      <c r="E320" s="176"/>
      <c r="F320" s="176"/>
      <c r="G320" s="176"/>
      <c r="H320" s="2857"/>
    </row>
    <row r="321" spans="1:8" s="1188" customFormat="1" ht="26.4">
      <c r="A321" s="175"/>
      <c r="B321" s="2632" t="s">
        <v>37</v>
      </c>
      <c r="C321" s="2617">
        <v>5558054</v>
      </c>
      <c r="D321" s="557"/>
      <c r="E321" s="176"/>
      <c r="F321" s="176"/>
      <c r="G321" s="176"/>
      <c r="H321" s="2857"/>
    </row>
    <row r="322" spans="1:8" s="1188" customFormat="1">
      <c r="A322" s="175"/>
      <c r="B322" s="2632" t="s">
        <v>10</v>
      </c>
      <c r="C322" s="2617">
        <v>132319023</v>
      </c>
      <c r="D322" s="557"/>
      <c r="E322" s="176"/>
      <c r="F322" s="176"/>
      <c r="G322" s="176"/>
      <c r="H322" s="2857"/>
    </row>
    <row r="323" spans="1:8" s="1188" customFormat="1">
      <c r="A323" s="175"/>
      <c r="B323" s="2632" t="s">
        <v>11</v>
      </c>
      <c r="C323" s="2617">
        <v>132319023</v>
      </c>
      <c r="D323" s="557"/>
      <c r="E323" s="176"/>
      <c r="F323" s="176"/>
      <c r="G323" s="176"/>
      <c r="H323" s="2857"/>
    </row>
    <row r="324" spans="1:8" s="1188" customFormat="1">
      <c r="A324" s="175"/>
      <c r="B324" s="2641" t="s">
        <v>28</v>
      </c>
      <c r="C324" s="2613">
        <v>136485464</v>
      </c>
      <c r="D324" s="557"/>
      <c r="E324" s="176"/>
      <c r="F324" s="176"/>
      <c r="G324" s="176"/>
      <c r="H324" s="2857"/>
    </row>
    <row r="325" spans="1:8" s="1188" customFormat="1">
      <c r="A325" s="175"/>
      <c r="B325" s="2632" t="s">
        <v>2</v>
      </c>
      <c r="C325" s="2617">
        <v>133285408</v>
      </c>
      <c r="D325" s="557"/>
      <c r="E325" s="176"/>
      <c r="F325" s="176"/>
      <c r="G325" s="176"/>
      <c r="H325" s="2857"/>
    </row>
    <row r="326" spans="1:8" s="1188" customFormat="1">
      <c r="A326" s="175"/>
      <c r="B326" s="2632" t="s">
        <v>12</v>
      </c>
      <c r="C326" s="2617">
        <v>51872568</v>
      </c>
      <c r="D326" s="557">
        <v>6000</v>
      </c>
      <c r="E326" s="176"/>
      <c r="F326" s="176"/>
      <c r="G326" s="176"/>
      <c r="H326" s="2857"/>
    </row>
    <row r="327" spans="1:8" s="1188" customFormat="1">
      <c r="A327" s="175"/>
      <c r="B327" s="2632" t="s">
        <v>38</v>
      </c>
      <c r="C327" s="2617">
        <v>34466998</v>
      </c>
      <c r="D327" s="557"/>
      <c r="E327" s="176"/>
      <c r="F327" s="176"/>
      <c r="G327" s="176"/>
      <c r="H327" s="2857"/>
    </row>
    <row r="328" spans="1:8" s="1188" customFormat="1">
      <c r="A328" s="175"/>
      <c r="B328" s="2632" t="s">
        <v>36</v>
      </c>
      <c r="C328" s="2617">
        <v>27698041</v>
      </c>
      <c r="D328" s="557"/>
      <c r="E328" s="176"/>
      <c r="F328" s="176"/>
      <c r="G328" s="176"/>
      <c r="H328" s="2857"/>
    </row>
    <row r="329" spans="1:8" s="1188" customFormat="1">
      <c r="A329" s="175"/>
      <c r="B329" s="2632" t="s">
        <v>15</v>
      </c>
      <c r="C329" s="2617">
        <v>17405570</v>
      </c>
      <c r="D329" s="557">
        <v>6000</v>
      </c>
      <c r="E329" s="176"/>
      <c r="F329" s="176"/>
      <c r="G329" s="176"/>
      <c r="H329" s="2857"/>
    </row>
    <row r="330" spans="1:8" s="1188" customFormat="1">
      <c r="A330" s="175"/>
      <c r="B330" s="2632" t="s">
        <v>330</v>
      </c>
      <c r="C330" s="2617">
        <v>3358636</v>
      </c>
      <c r="D330" s="557"/>
      <c r="E330" s="176"/>
      <c r="F330" s="176"/>
      <c r="G330" s="176"/>
      <c r="H330" s="2857"/>
    </row>
    <row r="331" spans="1:8" s="1188" customFormat="1">
      <c r="A331" s="175"/>
      <c r="B331" s="2632" t="s">
        <v>16</v>
      </c>
      <c r="C331" s="2617">
        <v>20793323</v>
      </c>
      <c r="D331" s="557"/>
      <c r="E331" s="176"/>
      <c r="F331" s="176"/>
      <c r="G331" s="176"/>
      <c r="H331" s="2857"/>
    </row>
    <row r="332" spans="1:8" s="1188" customFormat="1">
      <c r="A332" s="175"/>
      <c r="B332" s="2632" t="s">
        <v>17</v>
      </c>
      <c r="C332" s="2617">
        <v>17894323</v>
      </c>
      <c r="D332" s="557"/>
      <c r="E332" s="176"/>
      <c r="F332" s="176"/>
      <c r="G332" s="176"/>
      <c r="H332" s="2857"/>
    </row>
    <row r="333" spans="1:8" s="1188" customFormat="1">
      <c r="A333" s="175"/>
      <c r="B333" s="2632" t="s">
        <v>162</v>
      </c>
      <c r="C333" s="2617">
        <v>2899000</v>
      </c>
      <c r="D333" s="557"/>
      <c r="E333" s="176"/>
      <c r="F333" s="176"/>
      <c r="G333" s="176"/>
      <c r="H333" s="2857"/>
    </row>
    <row r="334" spans="1:8" s="1188" customFormat="1" ht="26.4">
      <c r="A334" s="175"/>
      <c r="B334" s="2632" t="s">
        <v>54</v>
      </c>
      <c r="C334" s="2617">
        <v>16000</v>
      </c>
      <c r="D334" s="557"/>
      <c r="E334" s="176"/>
      <c r="F334" s="176"/>
      <c r="G334" s="176"/>
      <c r="H334" s="2857"/>
    </row>
    <row r="335" spans="1:8" s="1188" customFormat="1">
      <c r="A335" s="175"/>
      <c r="B335" s="2632" t="s">
        <v>39</v>
      </c>
      <c r="C335" s="2617">
        <v>16000</v>
      </c>
      <c r="D335" s="557"/>
      <c r="E335" s="176"/>
      <c r="F335" s="176"/>
      <c r="G335" s="176"/>
      <c r="H335" s="2857"/>
    </row>
    <row r="336" spans="1:8" s="1188" customFormat="1">
      <c r="A336" s="175"/>
      <c r="B336" s="2632" t="s">
        <v>19</v>
      </c>
      <c r="C336" s="2617">
        <v>57244881</v>
      </c>
      <c r="D336" s="557">
        <v>-6000</v>
      </c>
      <c r="E336" s="176"/>
      <c r="F336" s="176"/>
      <c r="G336" s="176"/>
      <c r="H336" s="2857"/>
    </row>
    <row r="337" spans="1:8" s="1188" customFormat="1" ht="26.4">
      <c r="A337" s="175"/>
      <c r="B337" s="2632" t="s">
        <v>56</v>
      </c>
      <c r="C337" s="2617">
        <v>57244881</v>
      </c>
      <c r="D337" s="557">
        <v>-6000</v>
      </c>
      <c r="E337" s="176"/>
      <c r="F337" s="176"/>
      <c r="G337" s="176"/>
      <c r="H337" s="2857"/>
    </row>
    <row r="338" spans="1:8" s="1188" customFormat="1" ht="26.4">
      <c r="A338" s="175"/>
      <c r="B338" s="2632" t="s">
        <v>57</v>
      </c>
      <c r="C338" s="2617">
        <v>8081264</v>
      </c>
      <c r="D338" s="557"/>
      <c r="E338" s="176"/>
      <c r="F338" s="176"/>
      <c r="G338" s="176"/>
      <c r="H338" s="2857"/>
    </row>
    <row r="339" spans="1:8" s="1188" customFormat="1" ht="42.75" customHeight="1" thickBot="1">
      <c r="A339" s="175"/>
      <c r="B339" s="2632" t="s">
        <v>58</v>
      </c>
      <c r="C339" s="2617">
        <v>49163617</v>
      </c>
      <c r="D339" s="557">
        <v>-6000</v>
      </c>
      <c r="E339" s="176"/>
      <c r="F339" s="176"/>
      <c r="G339" s="176"/>
      <c r="H339" s="2857"/>
    </row>
    <row r="340" spans="1:8" s="1188" customFormat="1" ht="39" customHeight="1" thickBot="1">
      <c r="A340" s="175"/>
      <c r="B340" s="3676" t="s">
        <v>801</v>
      </c>
      <c r="C340" s="3677"/>
      <c r="D340" s="3678"/>
      <c r="E340" s="176"/>
      <c r="F340" s="176"/>
      <c r="G340" s="176"/>
      <c r="H340" s="2857"/>
    </row>
    <row r="341" spans="1:8" s="1188" customFormat="1">
      <c r="A341" s="175"/>
      <c r="B341" s="176"/>
      <c r="C341" s="176"/>
      <c r="D341" s="176"/>
      <c r="E341" s="176"/>
      <c r="F341" s="176"/>
      <c r="G341" s="176"/>
      <c r="H341" s="2857"/>
    </row>
    <row r="342" spans="1:8" s="1188" customFormat="1">
      <c r="A342" s="175"/>
      <c r="B342" s="206" t="s">
        <v>113</v>
      </c>
      <c r="C342" s="176"/>
      <c r="D342" s="176"/>
      <c r="E342" s="176"/>
      <c r="F342" s="176"/>
      <c r="G342" s="176"/>
      <c r="H342" s="2857"/>
    </row>
    <row r="343" spans="1:8" s="1188" customFormat="1" ht="13.8" thickBot="1">
      <c r="A343" s="175"/>
      <c r="B343" s="176"/>
      <c r="C343" s="176"/>
      <c r="D343" s="176"/>
      <c r="E343" s="176"/>
      <c r="F343" s="176"/>
      <c r="G343" s="176"/>
      <c r="H343" s="2857"/>
    </row>
    <row r="344" spans="1:8" s="1188" customFormat="1" ht="13.5" customHeight="1">
      <c r="A344" s="2888">
        <f>A254+1</f>
        <v>74</v>
      </c>
      <c r="B344" s="2663" t="s">
        <v>26</v>
      </c>
      <c r="C344" s="341"/>
      <c r="D344" s="342"/>
      <c r="E344" s="176"/>
      <c r="F344" s="176"/>
      <c r="G344" s="176"/>
      <c r="H344" s="1460" t="s">
        <v>34</v>
      </c>
    </row>
    <row r="345" spans="1:8" s="1188" customFormat="1">
      <c r="A345" s="537"/>
      <c r="B345" s="281" t="s">
        <v>22</v>
      </c>
      <c r="C345" s="3564"/>
      <c r="D345" s="344"/>
      <c r="E345" s="176"/>
      <c r="F345" s="176"/>
      <c r="G345" s="176"/>
      <c r="H345" s="2880"/>
    </row>
    <row r="346" spans="1:8" s="1188" customFormat="1" ht="13.8">
      <c r="A346" s="537"/>
      <c r="B346" s="2666" t="s">
        <v>734</v>
      </c>
      <c r="C346" s="3565"/>
      <c r="D346" s="533"/>
      <c r="E346" s="176"/>
      <c r="F346" s="176"/>
      <c r="G346" s="176"/>
      <c r="H346" s="2880"/>
    </row>
    <row r="347" spans="1:8" s="1188" customFormat="1">
      <c r="A347" s="537"/>
      <c r="B347" s="508" t="s">
        <v>4</v>
      </c>
      <c r="C347" s="3561">
        <v>4217229</v>
      </c>
      <c r="D347" s="2678">
        <v>0</v>
      </c>
      <c r="E347" s="176"/>
      <c r="F347" s="176"/>
      <c r="G347" s="176"/>
      <c r="H347" s="2857"/>
    </row>
    <row r="348" spans="1:8" s="1188" customFormat="1">
      <c r="A348" s="537"/>
      <c r="B348" s="2656" t="s">
        <v>10</v>
      </c>
      <c r="C348" s="3562">
        <v>4217229</v>
      </c>
      <c r="D348" s="2679">
        <v>0</v>
      </c>
      <c r="E348" s="176"/>
      <c r="F348" s="176"/>
      <c r="G348" s="176"/>
      <c r="H348" s="2857"/>
    </row>
    <row r="349" spans="1:8" s="1188" customFormat="1">
      <c r="A349" s="537"/>
      <c r="B349" s="2659" t="s">
        <v>11</v>
      </c>
      <c r="C349" s="3562">
        <v>4217229</v>
      </c>
      <c r="D349" s="2679">
        <v>0</v>
      </c>
      <c r="E349" s="176"/>
      <c r="F349" s="176"/>
      <c r="G349" s="176"/>
      <c r="H349" s="2857"/>
    </row>
    <row r="350" spans="1:8" s="1188" customFormat="1">
      <c r="A350" s="537"/>
      <c r="B350" s="508" t="s">
        <v>28</v>
      </c>
      <c r="C350" s="3561">
        <v>0</v>
      </c>
      <c r="D350" s="2678">
        <v>0</v>
      </c>
      <c r="E350" s="176"/>
      <c r="F350" s="176"/>
      <c r="G350" s="176"/>
      <c r="H350" s="2857"/>
    </row>
    <row r="351" spans="1:8" s="1188" customFormat="1">
      <c r="A351" s="537"/>
      <c r="B351" s="2656" t="s">
        <v>2</v>
      </c>
      <c r="C351" s="3562">
        <v>0</v>
      </c>
      <c r="D351" s="2679">
        <v>0</v>
      </c>
      <c r="E351" s="176"/>
      <c r="F351" s="176"/>
      <c r="G351" s="176"/>
      <c r="H351" s="2857"/>
    </row>
    <row r="352" spans="1:8" s="1188" customFormat="1">
      <c r="A352" s="537"/>
      <c r="B352" s="2659" t="s">
        <v>12</v>
      </c>
      <c r="C352" s="3562">
        <v>0</v>
      </c>
      <c r="D352" s="2679">
        <v>68804</v>
      </c>
      <c r="E352" s="176"/>
      <c r="F352" s="176"/>
      <c r="G352" s="176"/>
      <c r="H352" s="2857"/>
    </row>
    <row r="353" spans="1:8" s="1188" customFormat="1">
      <c r="A353" s="537"/>
      <c r="B353" s="2672" t="s">
        <v>15</v>
      </c>
      <c r="C353" s="3562">
        <v>0</v>
      </c>
      <c r="D353" s="2679">
        <v>68804</v>
      </c>
      <c r="E353" s="176"/>
      <c r="F353" s="176"/>
      <c r="G353" s="176"/>
      <c r="H353" s="2857"/>
    </row>
    <row r="354" spans="1:8" s="1188" customFormat="1">
      <c r="A354" s="537"/>
      <c r="B354" s="2659" t="s">
        <v>16</v>
      </c>
      <c r="C354" s="3562">
        <v>0</v>
      </c>
      <c r="D354" s="2679">
        <v>198856</v>
      </c>
      <c r="E354" s="176"/>
      <c r="F354" s="176"/>
      <c r="G354" s="176"/>
      <c r="H354" s="2857"/>
    </row>
    <row r="355" spans="1:8" s="1188" customFormat="1">
      <c r="A355" s="537"/>
      <c r="B355" s="2672" t="s">
        <v>17</v>
      </c>
      <c r="C355" s="3562">
        <v>0</v>
      </c>
      <c r="D355" s="2679">
        <v>198856</v>
      </c>
      <c r="E355" s="176"/>
      <c r="F355" s="176"/>
      <c r="G355" s="176"/>
      <c r="H355" s="2857"/>
    </row>
    <row r="356" spans="1:8" s="1188" customFormat="1">
      <c r="A356" s="537"/>
      <c r="B356" s="2632" t="s">
        <v>19</v>
      </c>
      <c r="C356" s="3562">
        <v>4217229</v>
      </c>
      <c r="D356" s="2679">
        <v>-267660</v>
      </c>
      <c r="E356" s="176"/>
      <c r="F356" s="176"/>
      <c r="G356" s="176"/>
      <c r="H356" s="2857"/>
    </row>
    <row r="357" spans="1:8" s="1188" customFormat="1" ht="26.4">
      <c r="A357" s="537"/>
      <c r="B357" s="2632" t="s">
        <v>56</v>
      </c>
      <c r="C357" s="3562">
        <v>4217229</v>
      </c>
      <c r="D357" s="2679">
        <v>-267660</v>
      </c>
      <c r="E357" s="176"/>
      <c r="F357" s="176"/>
      <c r="G357" s="176"/>
      <c r="H357" s="2857"/>
    </row>
    <row r="358" spans="1:8" s="1188" customFormat="1" ht="42.75" customHeight="1" thickBot="1">
      <c r="A358" s="537"/>
      <c r="B358" s="2689" t="s">
        <v>58</v>
      </c>
      <c r="C358" s="2690">
        <v>4217229</v>
      </c>
      <c r="D358" s="3566">
        <v>-267660</v>
      </c>
      <c r="E358" s="176"/>
      <c r="F358" s="176"/>
      <c r="G358" s="176"/>
      <c r="H358" s="2857"/>
    </row>
    <row r="359" spans="1:8" s="1188" customFormat="1" ht="57" customHeight="1" thickBot="1">
      <c r="A359" s="2673"/>
      <c r="B359" s="3692" t="s">
        <v>802</v>
      </c>
      <c r="C359" s="3693"/>
      <c r="D359" s="3694"/>
      <c r="E359" s="2674"/>
      <c r="F359" s="2674"/>
      <c r="G359" s="2674"/>
      <c r="H359" s="2857"/>
    </row>
    <row r="360" spans="1:8" s="1188" customFormat="1">
      <c r="A360" s="2673"/>
      <c r="B360" s="2675"/>
      <c r="C360" s="2676"/>
      <c r="D360" s="2676"/>
      <c r="E360" s="2674"/>
      <c r="F360" s="2674"/>
      <c r="G360" s="2674"/>
      <c r="H360" s="2857"/>
    </row>
    <row r="361" spans="1:8" s="1188" customFormat="1">
      <c r="A361" s="2673"/>
      <c r="B361" s="206" t="s">
        <v>686</v>
      </c>
      <c r="C361" s="176"/>
      <c r="D361" s="176"/>
      <c r="E361" s="2674"/>
      <c r="F361" s="2674"/>
      <c r="G361" s="2674"/>
      <c r="H361" s="2857"/>
    </row>
    <row r="362" spans="1:8" s="1188" customFormat="1" ht="18.75" customHeight="1" thickBot="1">
      <c r="A362" s="2673"/>
      <c r="B362" s="176"/>
      <c r="C362" s="176"/>
      <c r="D362" s="176"/>
      <c r="E362" s="2674"/>
      <c r="F362" s="2674"/>
      <c r="G362" s="2674"/>
      <c r="H362" s="2880"/>
    </row>
    <row r="363" spans="1:8" s="1188" customFormat="1">
      <c r="A363" s="2673">
        <f>A270+1</f>
        <v>74</v>
      </c>
      <c r="B363" s="735" t="s">
        <v>682</v>
      </c>
      <c r="C363" s="2604"/>
      <c r="D363" s="2605"/>
      <c r="E363" s="2674"/>
      <c r="F363" s="2674"/>
      <c r="G363" s="2674"/>
      <c r="H363" s="1460" t="s">
        <v>319</v>
      </c>
    </row>
    <row r="364" spans="1:8" s="1188" customFormat="1">
      <c r="A364" s="2673"/>
      <c r="B364" s="416" t="s">
        <v>116</v>
      </c>
      <c r="C364" s="371"/>
      <c r="D364" s="259"/>
      <c r="E364" s="2674"/>
      <c r="F364" s="2674"/>
      <c r="G364" s="2674"/>
      <c r="H364" s="2880"/>
    </row>
    <row r="365" spans="1:8" s="1188" customFormat="1" ht="13.8">
      <c r="A365" s="2673"/>
      <c r="B365" s="2607" t="s">
        <v>512</v>
      </c>
      <c r="C365" s="2677"/>
      <c r="D365" s="2611"/>
      <c r="E365" s="2674"/>
      <c r="F365" s="2674"/>
      <c r="G365" s="2674"/>
      <c r="H365" s="2857"/>
    </row>
    <row r="366" spans="1:8" s="1188" customFormat="1">
      <c r="A366" s="2673"/>
      <c r="B366" s="416" t="s">
        <v>118</v>
      </c>
      <c r="C366" s="371"/>
      <c r="D366" s="259"/>
      <c r="E366" s="2674"/>
      <c r="F366" s="2674"/>
      <c r="G366" s="2674"/>
      <c r="H366" s="2857"/>
    </row>
    <row r="367" spans="1:8" s="1188" customFormat="1">
      <c r="A367" s="2673"/>
      <c r="B367" s="2641" t="s">
        <v>4</v>
      </c>
      <c r="C367" s="2613">
        <v>131585879</v>
      </c>
      <c r="D367" s="557"/>
      <c r="E367" s="2674"/>
      <c r="F367" s="2674"/>
      <c r="G367" s="2674"/>
      <c r="H367" s="2857"/>
    </row>
    <row r="368" spans="1:8" s="1188" customFormat="1" ht="26.4">
      <c r="A368" s="2673"/>
      <c r="B368" s="2632" t="s">
        <v>37</v>
      </c>
      <c r="C368" s="2617">
        <v>5701718</v>
      </c>
      <c r="D368" s="557"/>
      <c r="E368" s="2674"/>
      <c r="F368" s="2674"/>
      <c r="G368" s="2674"/>
      <c r="H368" s="2857"/>
    </row>
    <row r="369" spans="1:8" s="1188" customFormat="1">
      <c r="A369" s="2673"/>
      <c r="B369" s="2632" t="s">
        <v>10</v>
      </c>
      <c r="C369" s="2617">
        <v>125884161</v>
      </c>
      <c r="D369" s="557"/>
      <c r="E369" s="2674"/>
      <c r="F369" s="2674"/>
      <c r="G369" s="2674"/>
      <c r="H369" s="2857"/>
    </row>
    <row r="370" spans="1:8" s="1188" customFormat="1">
      <c r="A370" s="2673"/>
      <c r="B370" s="2632" t="s">
        <v>11</v>
      </c>
      <c r="C370" s="2617">
        <v>125884161</v>
      </c>
      <c r="D370" s="557"/>
      <c r="E370" s="2674"/>
      <c r="F370" s="2674"/>
      <c r="G370" s="2674"/>
      <c r="H370" s="2857"/>
    </row>
    <row r="371" spans="1:8" s="1188" customFormat="1">
      <c r="A371" s="2673"/>
      <c r="B371" s="2641" t="s">
        <v>28</v>
      </c>
      <c r="C371" s="2613">
        <v>130564765</v>
      </c>
      <c r="D371" s="2678">
        <v>0</v>
      </c>
      <c r="E371" s="2674"/>
      <c r="F371" s="2674"/>
      <c r="G371" s="2674"/>
      <c r="H371" s="2857"/>
    </row>
    <row r="372" spans="1:8" s="1188" customFormat="1">
      <c r="A372" s="2673"/>
      <c r="B372" s="2632" t="s">
        <v>2</v>
      </c>
      <c r="C372" s="2617">
        <v>128219434</v>
      </c>
      <c r="D372" s="2679">
        <v>0</v>
      </c>
      <c r="E372" s="2674"/>
      <c r="F372" s="2674"/>
      <c r="G372" s="2674"/>
      <c r="H372" s="2857"/>
    </row>
    <row r="373" spans="1:8" s="1188" customFormat="1">
      <c r="A373" s="2673"/>
      <c r="B373" s="2632" t="s">
        <v>12</v>
      </c>
      <c r="C373" s="2617">
        <v>47807514</v>
      </c>
      <c r="D373" s="2679">
        <v>68804</v>
      </c>
      <c r="E373" s="2674"/>
      <c r="F373" s="2674"/>
      <c r="G373" s="2674"/>
      <c r="H373" s="2857"/>
    </row>
    <row r="374" spans="1:8" s="1188" customFormat="1">
      <c r="A374" s="2673"/>
      <c r="B374" s="2632" t="s">
        <v>38</v>
      </c>
      <c r="C374" s="2617">
        <v>32610371</v>
      </c>
      <c r="D374" s="2679">
        <v>0</v>
      </c>
      <c r="E374" s="2674"/>
      <c r="F374" s="2674"/>
      <c r="G374" s="2674"/>
      <c r="H374" s="2857"/>
    </row>
    <row r="375" spans="1:8" s="1188" customFormat="1">
      <c r="A375" s="2673"/>
      <c r="B375" s="2632" t="s">
        <v>36</v>
      </c>
      <c r="C375" s="2617">
        <v>26204734</v>
      </c>
      <c r="D375" s="2679">
        <v>0</v>
      </c>
      <c r="E375" s="2674"/>
      <c r="F375" s="2674"/>
      <c r="G375" s="2674"/>
      <c r="H375" s="2857"/>
    </row>
    <row r="376" spans="1:8" s="1188" customFormat="1">
      <c r="A376" s="2673"/>
      <c r="B376" s="2632" t="s">
        <v>15</v>
      </c>
      <c r="C376" s="2617">
        <v>15197143</v>
      </c>
      <c r="D376" s="2679">
        <v>68804</v>
      </c>
      <c r="E376" s="2674"/>
      <c r="F376" s="2674"/>
      <c r="G376" s="2674"/>
      <c r="H376" s="2857"/>
    </row>
    <row r="377" spans="1:8" s="1188" customFormat="1">
      <c r="A377" s="2673"/>
      <c r="B377" s="2632" t="s">
        <v>330</v>
      </c>
      <c r="C377" s="2617">
        <v>3150095</v>
      </c>
      <c r="D377" s="2679">
        <v>0</v>
      </c>
      <c r="E377" s="2674"/>
      <c r="F377" s="2674"/>
      <c r="G377" s="2674"/>
      <c r="H377" s="2857"/>
    </row>
    <row r="378" spans="1:8" s="1188" customFormat="1">
      <c r="A378" s="2673"/>
      <c r="B378" s="2632" t="s">
        <v>16</v>
      </c>
      <c r="C378" s="2617">
        <v>19273532</v>
      </c>
      <c r="D378" s="2679">
        <v>198856</v>
      </c>
      <c r="E378" s="2674"/>
      <c r="F378" s="2674"/>
      <c r="G378" s="2674"/>
      <c r="H378" s="2857"/>
    </row>
    <row r="379" spans="1:8" s="1188" customFormat="1">
      <c r="A379" s="2673"/>
      <c r="B379" s="2632" t="s">
        <v>17</v>
      </c>
      <c r="C379" s="2617">
        <v>16402634</v>
      </c>
      <c r="D379" s="2679">
        <v>198856</v>
      </c>
      <c r="E379" s="2674"/>
      <c r="F379" s="2674"/>
      <c r="G379" s="2674"/>
      <c r="H379" s="2857"/>
    </row>
    <row r="380" spans="1:8" s="1188" customFormat="1">
      <c r="A380" s="2673"/>
      <c r="B380" s="2632" t="s">
        <v>162</v>
      </c>
      <c r="C380" s="2617">
        <v>2870898</v>
      </c>
      <c r="D380" s="2679">
        <v>0</v>
      </c>
      <c r="E380" s="2674"/>
      <c r="F380" s="2674"/>
      <c r="G380" s="2674"/>
      <c r="H380" s="2857"/>
    </row>
    <row r="381" spans="1:8" s="1188" customFormat="1" ht="26.4">
      <c r="A381" s="2673"/>
      <c r="B381" s="2632" t="s">
        <v>54</v>
      </c>
      <c r="C381" s="2617">
        <v>16000</v>
      </c>
      <c r="D381" s="2679">
        <v>0</v>
      </c>
      <c r="E381" s="2674"/>
      <c r="F381" s="2674"/>
      <c r="G381" s="2674"/>
      <c r="H381" s="2857"/>
    </row>
    <row r="382" spans="1:8" s="1188" customFormat="1">
      <c r="A382" s="2673"/>
      <c r="B382" s="2632" t="s">
        <v>39</v>
      </c>
      <c r="C382" s="2617">
        <v>16000</v>
      </c>
      <c r="D382" s="344">
        <v>0</v>
      </c>
      <c r="E382" s="2674"/>
      <c r="F382" s="2674"/>
      <c r="G382" s="2674"/>
      <c r="H382" s="2857"/>
    </row>
    <row r="383" spans="1:8" s="1188" customFormat="1">
      <c r="A383" s="2673"/>
      <c r="B383" s="2632" t="s">
        <v>19</v>
      </c>
      <c r="C383" s="2617">
        <v>57972293</v>
      </c>
      <c r="D383" s="1392">
        <v>-267660</v>
      </c>
      <c r="E383" s="2674"/>
      <c r="F383" s="2674"/>
      <c r="G383" s="2674"/>
      <c r="H383" s="2857"/>
    </row>
    <row r="384" spans="1:8" s="1188" customFormat="1" ht="26.4">
      <c r="A384" s="2673"/>
      <c r="B384" s="2632" t="s">
        <v>56</v>
      </c>
      <c r="C384" s="2617">
        <v>57972293</v>
      </c>
      <c r="D384" s="1392">
        <v>-267660</v>
      </c>
      <c r="E384" s="2674"/>
      <c r="F384" s="2674"/>
      <c r="G384" s="2674"/>
      <c r="H384" s="2857"/>
    </row>
    <row r="385" spans="1:8" s="1188" customFormat="1" ht="26.4">
      <c r="A385" s="2673"/>
      <c r="B385" s="2632" t="s">
        <v>57</v>
      </c>
      <c r="C385" s="2617">
        <v>9413152</v>
      </c>
      <c r="D385" s="1392">
        <v>0</v>
      </c>
      <c r="E385" s="2674"/>
      <c r="F385" s="2674"/>
      <c r="G385" s="2674"/>
      <c r="H385" s="2857"/>
    </row>
    <row r="386" spans="1:8" s="1188" customFormat="1" ht="35.25" customHeight="1">
      <c r="A386" s="2673"/>
      <c r="B386" s="2632" t="s">
        <v>58</v>
      </c>
      <c r="C386" s="2617">
        <v>48559141</v>
      </c>
      <c r="D386" s="1392">
        <v>-267660</v>
      </c>
      <c r="E386" s="2674"/>
      <c r="F386" s="2674"/>
      <c r="G386" s="2674"/>
      <c r="H386" s="2857"/>
    </row>
    <row r="387" spans="1:8" s="1188" customFormat="1">
      <c r="A387" s="2673"/>
      <c r="B387" s="416" t="s">
        <v>116</v>
      </c>
      <c r="C387" s="2680"/>
      <c r="D387" s="259"/>
      <c r="E387" s="2674"/>
      <c r="F387" s="2674"/>
      <c r="G387" s="2674"/>
      <c r="H387" s="2857"/>
    </row>
    <row r="388" spans="1:8" s="1188" customFormat="1" ht="13.8">
      <c r="A388" s="2673"/>
      <c r="B388" s="2607" t="s">
        <v>512</v>
      </c>
      <c r="C388" s="2681"/>
      <c r="D388" s="2629"/>
      <c r="E388" s="2674"/>
      <c r="F388" s="2674"/>
      <c r="G388" s="2674"/>
      <c r="H388" s="2857"/>
    </row>
    <row r="389" spans="1:8" s="1188" customFormat="1">
      <c r="A389" s="2673"/>
      <c r="B389" s="416" t="s">
        <v>125</v>
      </c>
      <c r="C389" s="2680"/>
      <c r="D389" s="259"/>
      <c r="E389" s="2674"/>
      <c r="F389" s="2674"/>
      <c r="G389" s="2674"/>
      <c r="H389" s="2857"/>
    </row>
    <row r="390" spans="1:8" s="1188" customFormat="1">
      <c r="A390" s="2673"/>
      <c r="B390" s="2641" t="s">
        <v>4</v>
      </c>
      <c r="C390" s="2613">
        <v>138338383</v>
      </c>
      <c r="D390" s="259"/>
      <c r="E390" s="2674"/>
      <c r="F390" s="2674"/>
      <c r="G390" s="2674"/>
      <c r="H390" s="2857"/>
    </row>
    <row r="391" spans="1:8" s="1188" customFormat="1" ht="26.4">
      <c r="A391" s="2673"/>
      <c r="B391" s="2632" t="s">
        <v>37</v>
      </c>
      <c r="C391" s="2617">
        <v>5558054</v>
      </c>
      <c r="D391" s="259"/>
      <c r="E391" s="2674"/>
      <c r="F391" s="2674"/>
      <c r="G391" s="2674"/>
      <c r="H391" s="2857"/>
    </row>
    <row r="392" spans="1:8" s="1188" customFormat="1">
      <c r="A392" s="2673"/>
      <c r="B392" s="2632" t="s">
        <v>10</v>
      </c>
      <c r="C392" s="2617">
        <v>132780329</v>
      </c>
      <c r="D392" s="557"/>
      <c r="E392" s="2674"/>
      <c r="F392" s="2674"/>
      <c r="G392" s="2674"/>
      <c r="H392" s="2857"/>
    </row>
    <row r="393" spans="1:8" s="1188" customFormat="1">
      <c r="A393" s="2673"/>
      <c r="B393" s="2632" t="s">
        <v>11</v>
      </c>
      <c r="C393" s="2617">
        <v>132780329</v>
      </c>
      <c r="D393" s="557"/>
      <c r="E393" s="2674"/>
      <c r="F393" s="2674"/>
      <c r="G393" s="2674"/>
      <c r="H393" s="2857"/>
    </row>
    <row r="394" spans="1:8" s="1188" customFormat="1">
      <c r="A394" s="2673"/>
      <c r="B394" s="2641" t="s">
        <v>28</v>
      </c>
      <c r="C394" s="2613">
        <v>137144015</v>
      </c>
      <c r="D394" s="557"/>
      <c r="E394" s="2674"/>
      <c r="F394" s="2674"/>
      <c r="G394" s="2674"/>
      <c r="H394" s="2857"/>
    </row>
    <row r="395" spans="1:8" s="1188" customFormat="1">
      <c r="A395" s="2673"/>
      <c r="B395" s="2632" t="s">
        <v>2</v>
      </c>
      <c r="C395" s="2617">
        <v>132664714</v>
      </c>
      <c r="D395" s="557"/>
      <c r="E395" s="2674"/>
      <c r="F395" s="2674"/>
      <c r="G395" s="2674"/>
      <c r="H395" s="2857"/>
    </row>
    <row r="396" spans="1:8" s="1188" customFormat="1">
      <c r="A396" s="2673"/>
      <c r="B396" s="2632" t="s">
        <v>12</v>
      </c>
      <c r="C396" s="2617">
        <v>49311262</v>
      </c>
      <c r="D396" s="2679">
        <v>68804</v>
      </c>
      <c r="E396" s="2674"/>
      <c r="F396" s="2674"/>
      <c r="G396" s="2674"/>
      <c r="H396" s="2857"/>
    </row>
    <row r="397" spans="1:8" s="1188" customFormat="1">
      <c r="A397" s="2673"/>
      <c r="B397" s="2632" t="s">
        <v>38</v>
      </c>
      <c r="C397" s="2617">
        <v>34079872</v>
      </c>
      <c r="D397" s="2679">
        <v>45729</v>
      </c>
      <c r="E397" s="2674"/>
      <c r="F397" s="2674"/>
      <c r="G397" s="2674"/>
      <c r="H397" s="2857"/>
    </row>
    <row r="398" spans="1:8" s="1188" customFormat="1">
      <c r="A398" s="2673"/>
      <c r="B398" s="2632" t="s">
        <v>36</v>
      </c>
      <c r="C398" s="2617">
        <v>27377679</v>
      </c>
      <c r="D398" s="2679">
        <v>36576</v>
      </c>
      <c r="E398" s="2674"/>
      <c r="F398" s="2674"/>
      <c r="G398" s="2674"/>
      <c r="H398" s="2857"/>
    </row>
    <row r="399" spans="1:8" s="1188" customFormat="1">
      <c r="A399" s="2673"/>
      <c r="B399" s="2632" t="s">
        <v>15</v>
      </c>
      <c r="C399" s="2617">
        <v>15231390</v>
      </c>
      <c r="D399" s="2679">
        <v>23075</v>
      </c>
      <c r="E399" s="2674"/>
      <c r="F399" s="2674"/>
      <c r="G399" s="2674"/>
      <c r="H399" s="2857"/>
    </row>
    <row r="400" spans="1:8" s="1188" customFormat="1">
      <c r="A400" s="2673"/>
      <c r="B400" s="2632" t="s">
        <v>330</v>
      </c>
      <c r="C400" s="2617">
        <v>3141083</v>
      </c>
      <c r="D400" s="2679"/>
      <c r="E400" s="2674"/>
      <c r="F400" s="2674"/>
      <c r="G400" s="2674"/>
      <c r="H400" s="2857"/>
    </row>
    <row r="401" spans="1:8" s="1188" customFormat="1">
      <c r="A401" s="2673"/>
      <c r="B401" s="2632" t="s">
        <v>16</v>
      </c>
      <c r="C401" s="2617">
        <v>21790653</v>
      </c>
      <c r="D401" s="2679">
        <v>198856</v>
      </c>
      <c r="E401" s="2674"/>
      <c r="F401" s="2674"/>
      <c r="G401" s="2674"/>
      <c r="H401" s="2857"/>
    </row>
    <row r="402" spans="1:8" s="1188" customFormat="1">
      <c r="A402" s="2673"/>
      <c r="B402" s="2632" t="s">
        <v>17</v>
      </c>
      <c r="C402" s="2617">
        <v>18891653</v>
      </c>
      <c r="D402" s="2679">
        <v>198856</v>
      </c>
      <c r="E402" s="2674"/>
      <c r="F402" s="2674"/>
      <c r="G402" s="2674"/>
      <c r="H402" s="2857"/>
    </row>
    <row r="403" spans="1:8" s="1188" customFormat="1">
      <c r="A403" s="2673"/>
      <c r="B403" s="2632" t="s">
        <v>162</v>
      </c>
      <c r="C403" s="2617">
        <v>2899000</v>
      </c>
      <c r="D403" s="2679"/>
      <c r="E403" s="2674"/>
      <c r="F403" s="2674"/>
      <c r="G403" s="2674"/>
      <c r="H403" s="2857"/>
    </row>
    <row r="404" spans="1:8" s="1188" customFormat="1" ht="26.4">
      <c r="A404" s="2673"/>
      <c r="B404" s="2632" t="s">
        <v>54</v>
      </c>
      <c r="C404" s="2617">
        <v>16000</v>
      </c>
      <c r="D404" s="2679"/>
      <c r="E404" s="2674"/>
      <c r="F404" s="2674"/>
      <c r="G404" s="2674"/>
      <c r="H404" s="2857"/>
    </row>
    <row r="405" spans="1:8" s="1188" customFormat="1">
      <c r="A405" s="2673"/>
      <c r="B405" s="2632" t="s">
        <v>39</v>
      </c>
      <c r="C405" s="2617">
        <v>16000</v>
      </c>
      <c r="D405" s="344"/>
      <c r="E405" s="2674"/>
      <c r="F405" s="2674"/>
      <c r="G405" s="2674"/>
      <c r="H405" s="2857"/>
    </row>
    <row r="406" spans="1:8" s="1188" customFormat="1">
      <c r="A406" s="2673"/>
      <c r="B406" s="2632" t="s">
        <v>19</v>
      </c>
      <c r="C406" s="2617">
        <v>58405716</v>
      </c>
      <c r="D406" s="1392">
        <v>-267660</v>
      </c>
      <c r="E406" s="2674"/>
      <c r="F406" s="2674"/>
      <c r="G406" s="2674"/>
      <c r="H406" s="2857"/>
    </row>
    <row r="407" spans="1:8" s="1188" customFormat="1" ht="26.4">
      <c r="A407" s="2673"/>
      <c r="B407" s="2632" t="s">
        <v>56</v>
      </c>
      <c r="C407" s="2617">
        <v>58405716</v>
      </c>
      <c r="D407" s="1392">
        <v>-267660</v>
      </c>
      <c r="E407" s="2674"/>
      <c r="F407" s="2674"/>
      <c r="G407" s="2674"/>
      <c r="H407" s="2857"/>
    </row>
    <row r="408" spans="1:8" s="1188" customFormat="1" ht="26.4">
      <c r="A408" s="2673"/>
      <c r="B408" s="2632" t="s">
        <v>57</v>
      </c>
      <c r="C408" s="2617">
        <v>9316171</v>
      </c>
      <c r="D408" s="1392"/>
      <c r="E408" s="2674"/>
      <c r="F408" s="2674"/>
      <c r="G408" s="2674"/>
      <c r="H408" s="2857"/>
    </row>
    <row r="409" spans="1:8" s="1188" customFormat="1" ht="36.75" customHeight="1">
      <c r="A409" s="2673"/>
      <c r="B409" s="2632" t="s">
        <v>58</v>
      </c>
      <c r="C409" s="2617">
        <v>49089545</v>
      </c>
      <c r="D409" s="1392">
        <v>-267660</v>
      </c>
      <c r="E409" s="2674"/>
      <c r="F409" s="2674"/>
      <c r="G409" s="2674"/>
      <c r="H409" s="2857"/>
    </row>
    <row r="410" spans="1:8" s="1188" customFormat="1">
      <c r="A410" s="2673"/>
      <c r="B410" s="416" t="s">
        <v>116</v>
      </c>
      <c r="C410" s="2680"/>
      <c r="D410" s="259"/>
      <c r="E410" s="2674"/>
      <c r="F410" s="2674"/>
      <c r="G410" s="2674"/>
      <c r="H410" s="2857"/>
    </row>
    <row r="411" spans="1:8" s="1188" customFormat="1" ht="13.8">
      <c r="A411" s="2673"/>
      <c r="B411" s="2607" t="s">
        <v>512</v>
      </c>
      <c r="C411" s="2681"/>
      <c r="D411" s="2629"/>
      <c r="E411" s="2674"/>
      <c r="F411" s="2674"/>
      <c r="G411" s="2674"/>
      <c r="H411" s="2857"/>
    </row>
    <row r="412" spans="1:8" s="1188" customFormat="1">
      <c r="A412" s="2673"/>
      <c r="B412" s="416" t="s">
        <v>126</v>
      </c>
      <c r="C412" s="2680"/>
      <c r="D412" s="259"/>
      <c r="E412" s="2674"/>
      <c r="F412" s="2674"/>
      <c r="G412" s="2674"/>
      <c r="H412" s="2857"/>
    </row>
    <row r="413" spans="1:8" s="1188" customFormat="1">
      <c r="A413" s="2673"/>
      <c r="B413" s="2641" t="s">
        <v>4</v>
      </c>
      <c r="C413" s="2613">
        <v>137877077</v>
      </c>
      <c r="D413" s="259"/>
      <c r="E413" s="2674"/>
      <c r="F413" s="2674"/>
      <c r="G413" s="2674"/>
      <c r="H413" s="2857"/>
    </row>
    <row r="414" spans="1:8" s="1188" customFormat="1" ht="26.4">
      <c r="A414" s="2673"/>
      <c r="B414" s="2632" t="s">
        <v>37</v>
      </c>
      <c r="C414" s="2617">
        <v>5558054</v>
      </c>
      <c r="D414" s="259"/>
      <c r="E414" s="2674"/>
      <c r="F414" s="2674"/>
      <c r="G414" s="2674"/>
      <c r="H414" s="2857"/>
    </row>
    <row r="415" spans="1:8" s="1188" customFormat="1">
      <c r="A415" s="2673"/>
      <c r="B415" s="2632" t="s">
        <v>10</v>
      </c>
      <c r="C415" s="2617">
        <v>132319023</v>
      </c>
      <c r="D415" s="259"/>
      <c r="E415" s="2674"/>
      <c r="F415" s="2674"/>
      <c r="G415" s="2674"/>
      <c r="H415" s="2857"/>
    </row>
    <row r="416" spans="1:8" s="1188" customFormat="1">
      <c r="A416" s="2673"/>
      <c r="B416" s="2632" t="s">
        <v>11</v>
      </c>
      <c r="C416" s="2617">
        <v>132319023</v>
      </c>
      <c r="D416" s="259"/>
      <c r="E416" s="2674"/>
      <c r="F416" s="2674"/>
      <c r="G416" s="2674"/>
      <c r="H416" s="2857"/>
    </row>
    <row r="417" spans="1:8" s="1188" customFormat="1">
      <c r="A417" s="2673"/>
      <c r="B417" s="2641" t="s">
        <v>28</v>
      </c>
      <c r="C417" s="2613">
        <v>136485464</v>
      </c>
      <c r="D417" s="259"/>
      <c r="E417" s="2674"/>
      <c r="F417" s="2674"/>
      <c r="G417" s="2674"/>
      <c r="H417" s="2857"/>
    </row>
    <row r="418" spans="1:8" s="1188" customFormat="1">
      <c r="A418" s="2673"/>
      <c r="B418" s="2632" t="s">
        <v>2</v>
      </c>
      <c r="C418" s="2617">
        <v>133285408</v>
      </c>
      <c r="D418" s="259"/>
      <c r="E418" s="2674"/>
      <c r="F418" s="2674"/>
      <c r="G418" s="2674"/>
      <c r="H418" s="2857"/>
    </row>
    <row r="419" spans="1:8" s="1188" customFormat="1">
      <c r="A419" s="2673"/>
      <c r="B419" s="2632" t="s">
        <v>12</v>
      </c>
      <c r="C419" s="2617">
        <v>51872568</v>
      </c>
      <c r="D419" s="2679">
        <v>68804</v>
      </c>
      <c r="E419" s="2674"/>
      <c r="F419" s="2674"/>
      <c r="G419" s="2674"/>
      <c r="H419" s="2857"/>
    </row>
    <row r="420" spans="1:8" s="1188" customFormat="1">
      <c r="A420" s="2673"/>
      <c r="B420" s="2632" t="s">
        <v>38</v>
      </c>
      <c r="C420" s="2617">
        <v>34466998</v>
      </c>
      <c r="D420" s="2679">
        <v>45729</v>
      </c>
      <c r="E420" s="2674"/>
      <c r="F420" s="2674"/>
      <c r="G420" s="2674"/>
      <c r="H420" s="2857"/>
    </row>
    <row r="421" spans="1:8" s="1188" customFormat="1">
      <c r="A421" s="2673"/>
      <c r="B421" s="2632" t="s">
        <v>36</v>
      </c>
      <c r="C421" s="2617">
        <v>27698041</v>
      </c>
      <c r="D421" s="2679">
        <v>36576</v>
      </c>
      <c r="E421" s="2674"/>
      <c r="F421" s="2674"/>
      <c r="G421" s="2674"/>
      <c r="H421" s="2857"/>
    </row>
    <row r="422" spans="1:8" s="1188" customFormat="1">
      <c r="A422" s="2673"/>
      <c r="B422" s="2632" t="s">
        <v>15</v>
      </c>
      <c r="C422" s="2617">
        <v>17405570</v>
      </c>
      <c r="D422" s="2679">
        <v>23075</v>
      </c>
      <c r="E422" s="2674"/>
      <c r="F422" s="2674"/>
      <c r="G422" s="2674"/>
      <c r="H422" s="2857"/>
    </row>
    <row r="423" spans="1:8" s="1188" customFormat="1">
      <c r="A423" s="2673"/>
      <c r="B423" s="2632" t="s">
        <v>330</v>
      </c>
      <c r="C423" s="2617">
        <v>3358636</v>
      </c>
      <c r="D423" s="2679"/>
      <c r="E423" s="2674"/>
      <c r="F423" s="2674"/>
      <c r="G423" s="2674"/>
      <c r="H423" s="2857"/>
    </row>
    <row r="424" spans="1:8" s="1188" customFormat="1">
      <c r="A424" s="2673"/>
      <c r="B424" s="2632" t="s">
        <v>16</v>
      </c>
      <c r="C424" s="2617">
        <v>20793323</v>
      </c>
      <c r="D424" s="2679">
        <v>198856</v>
      </c>
      <c r="E424" s="2674"/>
      <c r="F424" s="2674"/>
      <c r="G424" s="2674"/>
      <c r="H424" s="2857"/>
    </row>
    <row r="425" spans="1:8" s="1188" customFormat="1">
      <c r="A425" s="2673"/>
      <c r="B425" s="2632" t="s">
        <v>17</v>
      </c>
      <c r="C425" s="2617">
        <v>17894323</v>
      </c>
      <c r="D425" s="2679">
        <v>198856</v>
      </c>
      <c r="E425" s="2674"/>
      <c r="F425" s="2674"/>
      <c r="G425" s="2674"/>
      <c r="H425" s="2857"/>
    </row>
    <row r="426" spans="1:8" s="1188" customFormat="1">
      <c r="A426" s="2673"/>
      <c r="B426" s="2632" t="s">
        <v>162</v>
      </c>
      <c r="C426" s="2617">
        <v>2899000</v>
      </c>
      <c r="D426" s="2679">
        <v>0</v>
      </c>
      <c r="E426" s="2674"/>
      <c r="F426" s="2674"/>
      <c r="G426" s="2674"/>
      <c r="H426" s="2857"/>
    </row>
    <row r="427" spans="1:8" s="1188" customFormat="1" ht="26.4">
      <c r="A427" s="2673"/>
      <c r="B427" s="2632" t="s">
        <v>54</v>
      </c>
      <c r="C427" s="2617">
        <v>16000</v>
      </c>
      <c r="D427" s="2679">
        <v>0</v>
      </c>
      <c r="E427" s="2674"/>
      <c r="F427" s="2674"/>
      <c r="G427" s="2674"/>
      <c r="H427" s="2857"/>
    </row>
    <row r="428" spans="1:8" s="1188" customFormat="1">
      <c r="A428" s="2673"/>
      <c r="B428" s="2632" t="s">
        <v>39</v>
      </c>
      <c r="C428" s="2617">
        <v>16000</v>
      </c>
      <c r="D428" s="344">
        <v>0</v>
      </c>
      <c r="E428" s="2674"/>
      <c r="F428" s="2674"/>
      <c r="G428" s="2674"/>
      <c r="H428" s="2857"/>
    </row>
    <row r="429" spans="1:8" s="1188" customFormat="1">
      <c r="A429" s="2673"/>
      <c r="B429" s="2632" t="s">
        <v>19</v>
      </c>
      <c r="C429" s="2617">
        <v>57244881</v>
      </c>
      <c r="D429" s="1392">
        <v>-267660</v>
      </c>
      <c r="E429" s="2674"/>
      <c r="F429" s="2674"/>
      <c r="G429" s="2674"/>
      <c r="H429" s="2857"/>
    </row>
    <row r="430" spans="1:8" s="1188" customFormat="1" ht="26.4">
      <c r="A430" s="2673"/>
      <c r="B430" s="2632" t="s">
        <v>56</v>
      </c>
      <c r="C430" s="2617">
        <v>57244881</v>
      </c>
      <c r="D430" s="1392">
        <v>-267660</v>
      </c>
      <c r="E430" s="2674"/>
      <c r="F430" s="2674"/>
      <c r="G430" s="2674"/>
      <c r="H430" s="2857"/>
    </row>
    <row r="431" spans="1:8" s="1188" customFormat="1" ht="26.4">
      <c r="A431" s="2673"/>
      <c r="B431" s="2632" t="s">
        <v>57</v>
      </c>
      <c r="C431" s="2617">
        <v>8081264</v>
      </c>
      <c r="D431" s="1392">
        <v>0</v>
      </c>
      <c r="E431" s="2674"/>
      <c r="F431" s="2674"/>
      <c r="G431" s="2674"/>
      <c r="H431" s="2857"/>
    </row>
    <row r="432" spans="1:8" s="1188" customFormat="1" ht="43.5" customHeight="1" thickBot="1">
      <c r="A432" s="2673"/>
      <c r="B432" s="2632" t="s">
        <v>58</v>
      </c>
      <c r="C432" s="2617">
        <v>49163617</v>
      </c>
      <c r="D432" s="1392">
        <v>-267660</v>
      </c>
      <c r="E432" s="2674"/>
      <c r="F432" s="2674"/>
      <c r="G432" s="2674"/>
      <c r="H432" s="2857"/>
    </row>
    <row r="433" spans="1:8" s="1188" customFormat="1" ht="43.5" customHeight="1" thickBot="1">
      <c r="A433" s="2673"/>
      <c r="B433" s="3676" t="s">
        <v>803</v>
      </c>
      <c r="C433" s="3677"/>
      <c r="D433" s="3678"/>
      <c r="E433" s="2674"/>
      <c r="F433" s="2674"/>
      <c r="G433" s="2674"/>
      <c r="H433" s="2857"/>
    </row>
    <row r="434" spans="1:8" s="1188" customFormat="1">
      <c r="A434" s="2682"/>
      <c r="B434" s="2683"/>
      <c r="C434" s="2684"/>
      <c r="D434" s="2684"/>
      <c r="E434" s="2685"/>
      <c r="F434" s="2674"/>
      <c r="G434" s="2674"/>
      <c r="H434" s="2857"/>
    </row>
    <row r="435" spans="1:8" s="1188" customFormat="1">
      <c r="A435" s="2682"/>
      <c r="B435" s="938" t="s">
        <v>113</v>
      </c>
      <c r="C435" s="2684"/>
      <c r="D435" s="2684"/>
      <c r="E435" s="2685"/>
      <c r="F435" s="2674"/>
      <c r="G435" s="2674"/>
      <c r="H435" s="2857"/>
    </row>
    <row r="436" spans="1:8" s="1188" customFormat="1" ht="13.8" thickBot="1">
      <c r="A436" s="2682"/>
      <c r="B436" s="2686"/>
      <c r="C436" s="2687"/>
      <c r="D436" s="2687"/>
      <c r="E436" s="2685"/>
      <c r="F436" s="2674"/>
      <c r="G436" s="2674"/>
      <c r="H436" s="2857"/>
    </row>
    <row r="437" spans="1:8" s="1188" customFormat="1" ht="13.8">
      <c r="A437" s="2900">
        <f>A344+1</f>
        <v>75</v>
      </c>
      <c r="B437" s="2688" t="s">
        <v>26</v>
      </c>
      <c r="C437" s="543"/>
      <c r="D437" s="544"/>
      <c r="E437" s="2674"/>
      <c r="F437" s="2674"/>
      <c r="G437" s="2674"/>
      <c r="H437" s="1460" t="s">
        <v>319</v>
      </c>
    </row>
    <row r="438" spans="1:8" s="1188" customFormat="1">
      <c r="A438" s="2673"/>
      <c r="B438" s="281" t="s">
        <v>22</v>
      </c>
      <c r="C438" s="343"/>
      <c r="D438" s="344"/>
      <c r="E438" s="2674"/>
      <c r="F438" s="2674"/>
      <c r="G438" s="2674"/>
      <c r="H438" s="2880"/>
    </row>
    <row r="439" spans="1:8" s="1188" customFormat="1" ht="13.8">
      <c r="A439" s="2673"/>
      <c r="B439" s="2666" t="s">
        <v>736</v>
      </c>
      <c r="C439" s="2671"/>
      <c r="D439" s="533"/>
      <c r="E439" s="2674"/>
      <c r="F439" s="2674"/>
      <c r="G439" s="2674"/>
      <c r="H439" s="2880"/>
    </row>
    <row r="440" spans="1:8" s="1188" customFormat="1">
      <c r="A440" s="2673"/>
      <c r="B440" s="508" t="s">
        <v>4</v>
      </c>
      <c r="C440" s="2660">
        <v>151800</v>
      </c>
      <c r="D440" s="534"/>
      <c r="E440" s="2674"/>
      <c r="F440" s="2674"/>
      <c r="G440" s="2674"/>
      <c r="H440" s="2857"/>
    </row>
    <row r="441" spans="1:8" s="1188" customFormat="1">
      <c r="A441" s="2673"/>
      <c r="B441" s="2656" t="s">
        <v>10</v>
      </c>
      <c r="C441" s="2657">
        <v>151800</v>
      </c>
      <c r="D441" s="259"/>
      <c r="E441" s="2674"/>
      <c r="F441" s="2674"/>
      <c r="G441" s="2674"/>
      <c r="H441" s="2857"/>
    </row>
    <row r="442" spans="1:8" s="1188" customFormat="1">
      <c r="A442" s="2673"/>
      <c r="B442" s="2659" t="s">
        <v>11</v>
      </c>
      <c r="C442" s="2657">
        <v>151800</v>
      </c>
      <c r="D442" s="283"/>
      <c r="E442" s="2674"/>
      <c r="F442" s="2674"/>
      <c r="G442" s="2674"/>
      <c r="H442" s="2857"/>
    </row>
    <row r="443" spans="1:8" s="1188" customFormat="1">
      <c r="A443" s="2673"/>
      <c r="B443" s="508" t="s">
        <v>28</v>
      </c>
      <c r="C443" s="2660">
        <v>151800</v>
      </c>
      <c r="D443" s="2679">
        <v>0</v>
      </c>
      <c r="E443" s="2674"/>
      <c r="F443" s="2674"/>
      <c r="G443" s="2674"/>
      <c r="H443" s="2857"/>
    </row>
    <row r="444" spans="1:8" s="1188" customFormat="1">
      <c r="A444" s="2673"/>
      <c r="B444" s="2656" t="s">
        <v>2</v>
      </c>
      <c r="C444" s="2657">
        <v>151800</v>
      </c>
      <c r="D444" s="2679">
        <v>0</v>
      </c>
      <c r="E444" s="2674"/>
      <c r="F444" s="2674"/>
      <c r="G444" s="2674"/>
      <c r="H444" s="2857"/>
    </row>
    <row r="445" spans="1:8" s="1188" customFormat="1">
      <c r="A445" s="2673"/>
      <c r="B445" s="2659" t="s">
        <v>12</v>
      </c>
      <c r="C445" s="2657">
        <v>0</v>
      </c>
      <c r="D445" s="2679">
        <v>3662</v>
      </c>
      <c r="E445" s="2674"/>
      <c r="F445" s="2674"/>
      <c r="G445" s="2674"/>
      <c r="H445" s="2857"/>
    </row>
    <row r="446" spans="1:8" s="1188" customFormat="1">
      <c r="A446" s="2673"/>
      <c r="B446" s="2672" t="s">
        <v>15</v>
      </c>
      <c r="C446" s="2657">
        <v>0</v>
      </c>
      <c r="D446" s="283">
        <v>3662</v>
      </c>
      <c r="E446" s="2674"/>
      <c r="F446" s="2674"/>
      <c r="G446" s="2674"/>
      <c r="H446" s="2857"/>
    </row>
    <row r="447" spans="1:8" s="1188" customFormat="1">
      <c r="A447" s="2673"/>
      <c r="B447" s="2632" t="s">
        <v>19</v>
      </c>
      <c r="C447" s="2657">
        <v>151800</v>
      </c>
      <c r="D447" s="2679">
        <v>-3662</v>
      </c>
      <c r="E447" s="2674"/>
      <c r="F447" s="2674"/>
      <c r="G447" s="2674"/>
      <c r="H447" s="2857"/>
    </row>
    <row r="448" spans="1:8" s="1188" customFormat="1" ht="26.4">
      <c r="A448" s="2673"/>
      <c r="B448" s="2632" t="s">
        <v>56</v>
      </c>
      <c r="C448" s="2657">
        <v>151800</v>
      </c>
      <c r="D448" s="2679">
        <v>-3662</v>
      </c>
      <c r="E448" s="2674"/>
      <c r="F448" s="2674"/>
      <c r="G448" s="2674"/>
      <c r="H448" s="2857"/>
    </row>
    <row r="449" spans="1:8" s="1188" customFormat="1" ht="41.25" customHeight="1" thickBot="1">
      <c r="A449" s="2673"/>
      <c r="B449" s="2689" t="s">
        <v>58</v>
      </c>
      <c r="C449" s="2690">
        <v>151800</v>
      </c>
      <c r="D449" s="535">
        <v>-3662</v>
      </c>
      <c r="E449" s="2674"/>
      <c r="F449" s="2674"/>
      <c r="G449" s="2674"/>
      <c r="H449" s="2857"/>
    </row>
    <row r="450" spans="1:8" s="1188" customFormat="1" ht="64.5" customHeight="1" thickBot="1">
      <c r="A450" s="2673"/>
      <c r="B450" s="3676" t="s">
        <v>804</v>
      </c>
      <c r="C450" s="3677"/>
      <c r="D450" s="3678"/>
      <c r="E450" s="2674"/>
      <c r="F450" s="2674"/>
      <c r="G450" s="2674"/>
      <c r="H450" s="2857"/>
    </row>
    <row r="451" spans="1:8" s="1188" customFormat="1">
      <c r="A451" s="2673"/>
      <c r="B451" s="2620"/>
      <c r="C451" s="2620"/>
      <c r="D451" s="2620"/>
      <c r="E451" s="2674"/>
      <c r="F451" s="2674"/>
      <c r="G451" s="2674"/>
      <c r="H451" s="2857"/>
    </row>
    <row r="452" spans="1:8" s="1188" customFormat="1">
      <c r="A452" s="2673"/>
      <c r="B452" s="206" t="s">
        <v>686</v>
      </c>
      <c r="C452" s="176"/>
      <c r="D452" s="176"/>
      <c r="E452" s="2674"/>
      <c r="F452" s="2674"/>
      <c r="G452" s="2674"/>
      <c r="H452" s="2857"/>
    </row>
    <row r="453" spans="1:8" s="1188" customFormat="1" ht="13.8" thickBot="1">
      <c r="A453" s="2673"/>
      <c r="B453" s="176"/>
      <c r="C453" s="176"/>
      <c r="D453" s="176"/>
      <c r="E453" s="2674"/>
      <c r="F453" s="2674"/>
      <c r="G453" s="2674"/>
      <c r="H453" s="2857"/>
    </row>
    <row r="454" spans="1:8" s="1188" customFormat="1">
      <c r="A454" s="2673">
        <f>A363+1</f>
        <v>75</v>
      </c>
      <c r="B454" s="735" t="s">
        <v>682</v>
      </c>
      <c r="C454" s="364"/>
      <c r="D454" s="2605"/>
      <c r="E454" s="2674"/>
      <c r="F454" s="2674"/>
      <c r="G454" s="2674"/>
      <c r="H454" s="1460" t="s">
        <v>34</v>
      </c>
    </row>
    <row r="455" spans="1:8" s="1188" customFormat="1">
      <c r="A455" s="2673"/>
      <c r="B455" s="416" t="s">
        <v>116</v>
      </c>
      <c r="C455" s="555"/>
      <c r="D455" s="259"/>
      <c r="E455" s="2674"/>
      <c r="F455" s="2674"/>
      <c r="G455" s="2674"/>
      <c r="H455" s="2880"/>
    </row>
    <row r="456" spans="1:8" s="1188" customFormat="1" ht="13.8">
      <c r="A456" s="2673"/>
      <c r="B456" s="2607" t="s">
        <v>512</v>
      </c>
      <c r="C456" s="2608"/>
      <c r="D456" s="2629"/>
      <c r="E456" s="2674"/>
      <c r="F456" s="2674"/>
      <c r="G456" s="2674"/>
      <c r="H456" s="2880"/>
    </row>
    <row r="457" spans="1:8" s="1188" customFormat="1">
      <c r="A457" s="2673"/>
      <c r="B457" s="416" t="s">
        <v>118</v>
      </c>
      <c r="C457" s="555"/>
      <c r="D457" s="259"/>
      <c r="E457" s="2674"/>
      <c r="F457" s="2674"/>
      <c r="G457" s="2674"/>
      <c r="H457" s="2857"/>
    </row>
    <row r="458" spans="1:8" s="1188" customFormat="1">
      <c r="A458" s="2673"/>
      <c r="B458" s="2641" t="s">
        <v>4</v>
      </c>
      <c r="C458" s="2613">
        <v>131585879</v>
      </c>
      <c r="D458" s="557"/>
      <c r="E458" s="2674"/>
      <c r="F458" s="2674"/>
      <c r="G458" s="2674"/>
      <c r="H458" s="2857"/>
    </row>
    <row r="459" spans="1:8" s="1188" customFormat="1" ht="26.4">
      <c r="A459" s="2673"/>
      <c r="B459" s="2632" t="s">
        <v>37</v>
      </c>
      <c r="C459" s="2617">
        <v>5701718</v>
      </c>
      <c r="D459" s="557"/>
      <c r="E459" s="2674"/>
      <c r="F459" s="2674"/>
      <c r="G459" s="2674"/>
      <c r="H459" s="2857"/>
    </row>
    <row r="460" spans="1:8" s="1188" customFormat="1">
      <c r="A460" s="2673"/>
      <c r="B460" s="2632" t="s">
        <v>10</v>
      </c>
      <c r="C460" s="2617">
        <v>125884161</v>
      </c>
      <c r="D460" s="557"/>
      <c r="E460" s="2674"/>
      <c r="F460" s="2674"/>
      <c r="G460" s="2674"/>
      <c r="H460" s="2857"/>
    </row>
    <row r="461" spans="1:8" s="1188" customFormat="1">
      <c r="A461" s="2673"/>
      <c r="B461" s="2632" t="s">
        <v>11</v>
      </c>
      <c r="C461" s="2617">
        <v>125884161</v>
      </c>
      <c r="D461" s="557"/>
      <c r="E461" s="2674"/>
      <c r="F461" s="2674"/>
      <c r="G461" s="2674"/>
      <c r="H461" s="2857"/>
    </row>
    <row r="462" spans="1:8" s="1188" customFormat="1">
      <c r="A462" s="2673"/>
      <c r="B462" s="2641" t="s">
        <v>28</v>
      </c>
      <c r="C462" s="2613">
        <v>130564765</v>
      </c>
      <c r="D462" s="2678"/>
      <c r="E462" s="2674"/>
      <c r="F462" s="2674"/>
      <c r="G462" s="2674"/>
      <c r="H462" s="2857"/>
    </row>
    <row r="463" spans="1:8" s="1188" customFormat="1">
      <c r="A463" s="2673"/>
      <c r="B463" s="2632" t="s">
        <v>2</v>
      </c>
      <c r="C463" s="2617">
        <v>128219434</v>
      </c>
      <c r="D463" s="2679"/>
      <c r="E463" s="2674"/>
      <c r="F463" s="2674"/>
      <c r="G463" s="2674"/>
      <c r="H463" s="2857"/>
    </row>
    <row r="464" spans="1:8" s="1188" customFormat="1">
      <c r="A464" s="2673"/>
      <c r="B464" s="2632" t="s">
        <v>12</v>
      </c>
      <c r="C464" s="2617">
        <v>47807514</v>
      </c>
      <c r="D464" s="2679">
        <v>3662</v>
      </c>
      <c r="E464" s="2674"/>
      <c r="F464" s="2674"/>
      <c r="G464" s="2674"/>
      <c r="H464" s="2857"/>
    </row>
    <row r="465" spans="1:8" s="1188" customFormat="1">
      <c r="A465" s="2673"/>
      <c r="B465" s="2632" t="s">
        <v>38</v>
      </c>
      <c r="C465" s="2617">
        <v>32610371</v>
      </c>
      <c r="D465" s="2679"/>
      <c r="E465" s="2674"/>
      <c r="F465" s="2674"/>
      <c r="G465" s="2674"/>
      <c r="H465" s="2857"/>
    </row>
    <row r="466" spans="1:8" s="1188" customFormat="1">
      <c r="A466" s="2673"/>
      <c r="B466" s="2632" t="s">
        <v>36</v>
      </c>
      <c r="C466" s="2617">
        <v>26204734</v>
      </c>
      <c r="D466" s="2679"/>
      <c r="E466" s="2674"/>
      <c r="F466" s="2674"/>
      <c r="G466" s="2674"/>
      <c r="H466" s="2857"/>
    </row>
    <row r="467" spans="1:8" s="1188" customFormat="1">
      <c r="A467" s="2673"/>
      <c r="B467" s="2632" t="s">
        <v>15</v>
      </c>
      <c r="C467" s="2617">
        <v>15197143</v>
      </c>
      <c r="D467" s="2679">
        <v>3662</v>
      </c>
      <c r="E467" s="2674"/>
      <c r="F467" s="2674"/>
      <c r="G467" s="2674"/>
      <c r="H467" s="2857"/>
    </row>
    <row r="468" spans="1:8" s="1188" customFormat="1">
      <c r="A468" s="2673"/>
      <c r="B468" s="2632" t="s">
        <v>19</v>
      </c>
      <c r="C468" s="2617">
        <v>57972293</v>
      </c>
      <c r="D468" s="1392">
        <v>-3662</v>
      </c>
      <c r="E468" s="2674"/>
      <c r="F468" s="2674"/>
      <c r="G468" s="2674"/>
      <c r="H468" s="2857"/>
    </row>
    <row r="469" spans="1:8" s="1188" customFormat="1" ht="26.4">
      <c r="A469" s="2673"/>
      <c r="B469" s="2632" t="s">
        <v>56</v>
      </c>
      <c r="C469" s="2617">
        <v>57972293</v>
      </c>
      <c r="D469" s="1392">
        <v>-3662</v>
      </c>
      <c r="E469" s="2674"/>
      <c r="F469" s="2674"/>
      <c r="G469" s="2674"/>
      <c r="H469" s="2857"/>
    </row>
    <row r="470" spans="1:8" s="1188" customFormat="1" ht="42.75" customHeight="1" thickBot="1">
      <c r="A470" s="2673"/>
      <c r="B470" s="2632" t="s">
        <v>58</v>
      </c>
      <c r="C470" s="2617">
        <v>48559141</v>
      </c>
      <c r="D470" s="1392">
        <v>-3622</v>
      </c>
      <c r="E470" s="2674"/>
      <c r="F470" s="2674"/>
      <c r="G470" s="2674"/>
      <c r="H470" s="2857"/>
    </row>
    <row r="471" spans="1:8" s="1188" customFormat="1" ht="43.5" customHeight="1" thickBot="1">
      <c r="A471" s="2673"/>
      <c r="B471" s="3676" t="s">
        <v>805</v>
      </c>
      <c r="C471" s="3677"/>
      <c r="D471" s="3678"/>
      <c r="E471" s="2674"/>
      <c r="F471" s="2674"/>
      <c r="G471" s="2674"/>
      <c r="H471" s="2857"/>
    </row>
    <row r="472" spans="1:8" s="1188" customFormat="1">
      <c r="A472" s="2673"/>
      <c r="B472" s="2620"/>
      <c r="C472" s="2620"/>
      <c r="D472" s="2620"/>
      <c r="E472" s="2674"/>
      <c r="F472" s="2674"/>
      <c r="G472" s="2674"/>
      <c r="H472" s="2857"/>
    </row>
    <row r="473" spans="1:8" s="1188" customFormat="1">
      <c r="A473" s="2673"/>
      <c r="B473" s="206" t="s">
        <v>113</v>
      </c>
      <c r="C473" s="2676"/>
      <c r="D473" s="2676"/>
      <c r="E473" s="2674"/>
      <c r="F473" s="2674"/>
      <c r="G473" s="2674"/>
      <c r="H473" s="2857"/>
    </row>
    <row r="474" spans="1:8" s="1188" customFormat="1" ht="13.8" thickBot="1">
      <c r="A474" s="2673"/>
      <c r="B474" s="176"/>
      <c r="C474" s="176"/>
      <c r="D474" s="176"/>
      <c r="E474" s="2674"/>
      <c r="F474" s="2674"/>
      <c r="G474" s="2674"/>
      <c r="H474" s="2857"/>
    </row>
    <row r="475" spans="1:8" s="1188" customFormat="1" ht="13.8">
      <c r="A475" s="2900">
        <f>A437+1</f>
        <v>76</v>
      </c>
      <c r="B475" s="2663" t="s">
        <v>26</v>
      </c>
      <c r="C475" s="341"/>
      <c r="D475" s="342"/>
      <c r="E475" s="2674"/>
      <c r="F475" s="2674"/>
      <c r="G475" s="2674"/>
      <c r="H475" s="1460" t="s">
        <v>319</v>
      </c>
    </row>
    <row r="476" spans="1:8" s="1188" customFormat="1">
      <c r="A476" s="2673"/>
      <c r="B476" s="281" t="s">
        <v>22</v>
      </c>
      <c r="C476" s="3564"/>
      <c r="D476" s="344"/>
      <c r="E476" s="2674"/>
      <c r="F476" s="2674"/>
      <c r="G476" s="2674"/>
      <c r="H476" s="2880"/>
    </row>
    <row r="477" spans="1:8" s="1188" customFormat="1" ht="13.8">
      <c r="A477" s="2673"/>
      <c r="B477" s="2666" t="s">
        <v>737</v>
      </c>
      <c r="C477" s="3565"/>
      <c r="D477" s="533"/>
      <c r="E477" s="2674"/>
      <c r="F477" s="2674"/>
      <c r="G477" s="2674"/>
      <c r="H477" s="2880"/>
    </row>
    <row r="478" spans="1:8" s="1188" customFormat="1">
      <c r="A478" s="2673"/>
      <c r="B478" s="1418" t="s">
        <v>118</v>
      </c>
      <c r="C478" s="3567"/>
      <c r="D478" s="827"/>
      <c r="E478" s="2674"/>
      <c r="F478" s="2674"/>
      <c r="G478" s="2674"/>
      <c r="H478" s="2857"/>
    </row>
    <row r="479" spans="1:8" s="1188" customFormat="1">
      <c r="A479" s="2673"/>
      <c r="B479" s="2656" t="s">
        <v>10</v>
      </c>
      <c r="C479" s="3562">
        <v>4000000</v>
      </c>
      <c r="D479" s="2679">
        <v>0</v>
      </c>
      <c r="E479" s="2674"/>
      <c r="F479" s="2674"/>
      <c r="G479" s="2674"/>
      <c r="H479" s="2857"/>
    </row>
    <row r="480" spans="1:8" s="1188" customFormat="1">
      <c r="A480" s="2673"/>
      <c r="B480" s="2659" t="s">
        <v>11</v>
      </c>
      <c r="C480" s="3562">
        <v>4000000</v>
      </c>
      <c r="D480" s="2679">
        <v>0</v>
      </c>
      <c r="E480" s="2674"/>
      <c r="F480" s="2674"/>
      <c r="G480" s="2674"/>
      <c r="H480" s="2857"/>
    </row>
    <row r="481" spans="1:8" s="1188" customFormat="1">
      <c r="A481" s="2673"/>
      <c r="B481" s="508" t="s">
        <v>28</v>
      </c>
      <c r="C481" s="3561">
        <v>4000000</v>
      </c>
      <c r="D481" s="2678">
        <v>0</v>
      </c>
      <c r="E481" s="2674"/>
      <c r="F481" s="2674"/>
      <c r="G481" s="2674"/>
      <c r="H481" s="2857"/>
    </row>
    <row r="482" spans="1:8" s="1188" customFormat="1">
      <c r="A482" s="2673"/>
      <c r="B482" s="2656" t="s">
        <v>2</v>
      </c>
      <c r="C482" s="3562">
        <v>4000000</v>
      </c>
      <c r="D482" s="2679">
        <v>0</v>
      </c>
      <c r="E482" s="2674"/>
      <c r="F482" s="2674"/>
      <c r="G482" s="2674"/>
      <c r="H482" s="2857"/>
    </row>
    <row r="483" spans="1:8" s="1188" customFormat="1">
      <c r="A483" s="2673"/>
      <c r="B483" s="2659" t="s">
        <v>12</v>
      </c>
      <c r="C483" s="3562">
        <v>0</v>
      </c>
      <c r="D483" s="2679">
        <v>30000</v>
      </c>
      <c r="E483" s="2674"/>
      <c r="F483" s="2674"/>
      <c r="G483" s="2674"/>
      <c r="H483" s="2857"/>
    </row>
    <row r="484" spans="1:8" s="1188" customFormat="1">
      <c r="A484" s="2673"/>
      <c r="B484" s="2672" t="s">
        <v>15</v>
      </c>
      <c r="C484" s="3562">
        <v>0</v>
      </c>
      <c r="D484" s="2679">
        <v>30000</v>
      </c>
      <c r="E484" s="2674"/>
      <c r="F484" s="2674"/>
      <c r="G484" s="2674"/>
      <c r="H484" s="2857"/>
    </row>
    <row r="485" spans="1:8" s="1188" customFormat="1">
      <c r="A485" s="2673"/>
      <c r="B485" s="2659" t="s">
        <v>16</v>
      </c>
      <c r="C485" s="3562">
        <v>0</v>
      </c>
      <c r="D485" s="2679">
        <v>228842</v>
      </c>
      <c r="E485" s="2674"/>
      <c r="F485" s="2674"/>
      <c r="G485" s="2674"/>
      <c r="H485" s="2857"/>
    </row>
    <row r="486" spans="1:8" s="1188" customFormat="1">
      <c r="A486" s="2673"/>
      <c r="B486" s="2672" t="s">
        <v>17</v>
      </c>
      <c r="C486" s="3562">
        <v>0</v>
      </c>
      <c r="D486" s="2679">
        <v>228842</v>
      </c>
      <c r="E486" s="2674"/>
      <c r="F486" s="2674"/>
      <c r="G486" s="2674"/>
      <c r="H486" s="2857"/>
    </row>
    <row r="487" spans="1:8" s="1188" customFormat="1">
      <c r="A487" s="2673"/>
      <c r="B487" s="2632" t="s">
        <v>19</v>
      </c>
      <c r="C487" s="3562">
        <v>4000000</v>
      </c>
      <c r="D487" s="2679">
        <v>-258842</v>
      </c>
      <c r="E487" s="2674"/>
      <c r="F487" s="2674"/>
      <c r="G487" s="2674"/>
      <c r="H487" s="2857"/>
    </row>
    <row r="488" spans="1:8" s="1188" customFormat="1" ht="26.4">
      <c r="A488" s="2673"/>
      <c r="B488" s="2632" t="s">
        <v>56</v>
      </c>
      <c r="C488" s="3562">
        <v>4000000</v>
      </c>
      <c r="D488" s="2679">
        <v>-258842</v>
      </c>
      <c r="E488" s="2674"/>
      <c r="F488" s="2674"/>
      <c r="G488" s="2674"/>
      <c r="H488" s="2857"/>
    </row>
    <row r="489" spans="1:8" s="1188" customFormat="1" ht="39.75" customHeight="1" thickBot="1">
      <c r="A489" s="2673"/>
      <c r="B489" s="2689" t="s">
        <v>58</v>
      </c>
      <c r="C489" s="2690">
        <v>4000000</v>
      </c>
      <c r="D489" s="3566">
        <v>-258842</v>
      </c>
      <c r="E489" s="2674"/>
      <c r="F489" s="2674"/>
      <c r="G489" s="2674"/>
      <c r="H489" s="2857"/>
    </row>
    <row r="490" spans="1:8" s="1188" customFormat="1" ht="75" customHeight="1" thickBot="1">
      <c r="A490" s="2673"/>
      <c r="B490" s="3692" t="s">
        <v>806</v>
      </c>
      <c r="C490" s="3693"/>
      <c r="D490" s="3694"/>
      <c r="E490" s="2674"/>
      <c r="F490" s="2674"/>
      <c r="G490" s="2674"/>
      <c r="H490" s="2857"/>
    </row>
    <row r="491" spans="1:8" s="1188" customFormat="1">
      <c r="A491" s="2673"/>
      <c r="B491" s="2620"/>
      <c r="C491" s="2620"/>
      <c r="D491" s="2620"/>
      <c r="E491" s="2674"/>
      <c r="F491" s="2674"/>
      <c r="G491" s="2674"/>
      <c r="H491" s="2857"/>
    </row>
    <row r="492" spans="1:8" s="1188" customFormat="1">
      <c r="A492" s="2673"/>
      <c r="B492" s="206" t="s">
        <v>686</v>
      </c>
      <c r="C492" s="176"/>
      <c r="D492" s="176"/>
      <c r="E492" s="2674"/>
      <c r="F492" s="2674"/>
      <c r="G492" s="2674"/>
      <c r="H492" s="2857"/>
    </row>
    <row r="493" spans="1:8" s="1188" customFormat="1" ht="13.8" thickBot="1">
      <c r="A493" s="2673"/>
      <c r="B493" s="176"/>
      <c r="C493" s="176"/>
      <c r="D493" s="176"/>
      <c r="E493" s="2674"/>
      <c r="F493" s="2674"/>
      <c r="G493" s="2674"/>
      <c r="H493" s="2857"/>
    </row>
    <row r="494" spans="1:8" s="1188" customFormat="1">
      <c r="A494" s="2673">
        <f>A454+1</f>
        <v>76</v>
      </c>
      <c r="B494" s="735" t="s">
        <v>682</v>
      </c>
      <c r="C494" s="364"/>
      <c r="D494" s="2605"/>
      <c r="E494" s="2674"/>
      <c r="F494" s="2674"/>
      <c r="G494" s="2674"/>
      <c r="H494" s="1460" t="s">
        <v>34</v>
      </c>
    </row>
    <row r="495" spans="1:8" s="1188" customFormat="1">
      <c r="A495" s="2673"/>
      <c r="B495" s="416" t="s">
        <v>116</v>
      </c>
      <c r="C495" s="555"/>
      <c r="D495" s="259"/>
      <c r="E495" s="2674"/>
      <c r="F495" s="2674"/>
      <c r="G495" s="2674"/>
      <c r="H495" s="2880"/>
    </row>
    <row r="496" spans="1:8" s="1188" customFormat="1" ht="13.8">
      <c r="A496" s="2673"/>
      <c r="B496" s="2607" t="s">
        <v>512</v>
      </c>
      <c r="C496" s="2608"/>
      <c r="D496" s="2629"/>
      <c r="E496" s="2674"/>
      <c r="F496" s="2674"/>
      <c r="G496" s="2674"/>
      <c r="H496" s="2880"/>
    </row>
    <row r="497" spans="1:8" s="1188" customFormat="1">
      <c r="A497" s="2673"/>
      <c r="B497" s="416" t="s">
        <v>118</v>
      </c>
      <c r="C497" s="555"/>
      <c r="D497" s="259"/>
      <c r="E497" s="2674"/>
      <c r="F497" s="2674"/>
      <c r="G497" s="2674"/>
      <c r="H497" s="2857"/>
    </row>
    <row r="498" spans="1:8" s="1188" customFormat="1">
      <c r="A498" s="2673"/>
      <c r="B498" s="2641" t="s">
        <v>4</v>
      </c>
      <c r="C498" s="2613">
        <v>131585879</v>
      </c>
      <c r="D498" s="557"/>
      <c r="E498" s="2674"/>
      <c r="F498" s="2674"/>
      <c r="G498" s="2674"/>
      <c r="H498" s="2857"/>
    </row>
    <row r="499" spans="1:8" s="1188" customFormat="1" ht="26.4">
      <c r="A499" s="2673"/>
      <c r="B499" s="2632" t="s">
        <v>37</v>
      </c>
      <c r="C499" s="2617">
        <v>5701718</v>
      </c>
      <c r="D499" s="557"/>
      <c r="E499" s="2674"/>
      <c r="F499" s="2674"/>
      <c r="G499" s="2674"/>
      <c r="H499" s="2857"/>
    </row>
    <row r="500" spans="1:8" s="1188" customFormat="1">
      <c r="A500" s="2673"/>
      <c r="B500" s="2632" t="s">
        <v>10</v>
      </c>
      <c r="C500" s="2617">
        <v>125884161</v>
      </c>
      <c r="D500" s="557"/>
      <c r="E500" s="2674"/>
      <c r="F500" s="2674"/>
      <c r="G500" s="2674"/>
      <c r="H500" s="2857"/>
    </row>
    <row r="501" spans="1:8" s="1188" customFormat="1">
      <c r="A501" s="2673"/>
      <c r="B501" s="2632" t="s">
        <v>11</v>
      </c>
      <c r="C501" s="2617">
        <v>125884161</v>
      </c>
      <c r="D501" s="557"/>
      <c r="E501" s="2674"/>
      <c r="F501" s="2674"/>
      <c r="G501" s="2674"/>
      <c r="H501" s="2857"/>
    </row>
    <row r="502" spans="1:8" s="1188" customFormat="1">
      <c r="A502" s="2673"/>
      <c r="B502" s="2641" t="s">
        <v>28</v>
      </c>
      <c r="C502" s="2613">
        <v>130564765</v>
      </c>
      <c r="D502" s="2678">
        <v>0</v>
      </c>
      <c r="E502" s="2674"/>
      <c r="F502" s="2674"/>
      <c r="G502" s="2674"/>
      <c r="H502" s="2857"/>
    </row>
    <row r="503" spans="1:8" s="1188" customFormat="1">
      <c r="A503" s="2673"/>
      <c r="B503" s="2632" t="s">
        <v>2</v>
      </c>
      <c r="C503" s="2617">
        <v>128219434</v>
      </c>
      <c r="D503" s="2679">
        <v>0</v>
      </c>
      <c r="E503" s="2674"/>
      <c r="F503" s="2674"/>
      <c r="G503" s="2674"/>
      <c r="H503" s="2857"/>
    </row>
    <row r="504" spans="1:8" s="1188" customFormat="1">
      <c r="A504" s="2673"/>
      <c r="B504" s="2632" t="s">
        <v>12</v>
      </c>
      <c r="C504" s="2617">
        <v>47807514</v>
      </c>
      <c r="D504" s="2679">
        <v>30000</v>
      </c>
      <c r="E504" s="2674"/>
      <c r="F504" s="2674"/>
      <c r="G504" s="2674"/>
      <c r="H504" s="2857"/>
    </row>
    <row r="505" spans="1:8" s="1188" customFormat="1">
      <c r="A505" s="2673"/>
      <c r="B505" s="2632" t="s">
        <v>38</v>
      </c>
      <c r="C505" s="2617">
        <v>32610371</v>
      </c>
      <c r="D505" s="2679">
        <v>0</v>
      </c>
      <c r="E505" s="2674"/>
      <c r="F505" s="2674"/>
      <c r="G505" s="2674"/>
      <c r="H505" s="2857"/>
    </row>
    <row r="506" spans="1:8" s="1188" customFormat="1">
      <c r="A506" s="2673"/>
      <c r="B506" s="2632" t="s">
        <v>36</v>
      </c>
      <c r="C506" s="2617">
        <v>26204734</v>
      </c>
      <c r="D506" s="2679">
        <v>0</v>
      </c>
      <c r="E506" s="2674"/>
      <c r="F506" s="2674"/>
      <c r="G506" s="2674"/>
      <c r="H506" s="2857"/>
    </row>
    <row r="507" spans="1:8" s="1188" customFormat="1">
      <c r="A507" s="2673"/>
      <c r="B507" s="2632" t="s">
        <v>15</v>
      </c>
      <c r="C507" s="2617">
        <v>15197143</v>
      </c>
      <c r="D507" s="2679">
        <v>30000</v>
      </c>
      <c r="E507" s="2674"/>
      <c r="F507" s="2674"/>
      <c r="G507" s="2674"/>
      <c r="H507" s="2857"/>
    </row>
    <row r="508" spans="1:8" s="1188" customFormat="1">
      <c r="A508" s="2673"/>
      <c r="B508" s="2632" t="s">
        <v>330</v>
      </c>
      <c r="C508" s="2617">
        <v>3150095</v>
      </c>
      <c r="D508" s="2679"/>
      <c r="E508" s="2674"/>
      <c r="F508" s="2674"/>
      <c r="G508" s="2674"/>
      <c r="H508" s="2857"/>
    </row>
    <row r="509" spans="1:8" s="1188" customFormat="1">
      <c r="A509" s="2673"/>
      <c r="B509" s="2632" t="s">
        <v>16</v>
      </c>
      <c r="C509" s="2617">
        <v>19273532</v>
      </c>
      <c r="D509" s="2679">
        <v>228842</v>
      </c>
      <c r="E509" s="2674"/>
      <c r="F509" s="2674"/>
      <c r="G509" s="2674"/>
      <c r="H509" s="2857"/>
    </row>
    <row r="510" spans="1:8" s="1188" customFormat="1">
      <c r="A510" s="2673"/>
      <c r="B510" s="2632" t="s">
        <v>17</v>
      </c>
      <c r="C510" s="2617">
        <v>16402634</v>
      </c>
      <c r="D510" s="2679">
        <v>228842</v>
      </c>
      <c r="E510" s="2674"/>
      <c r="F510" s="2674"/>
      <c r="G510" s="2674"/>
      <c r="H510" s="2857"/>
    </row>
    <row r="511" spans="1:8" s="1188" customFormat="1">
      <c r="A511" s="2673"/>
      <c r="B511" s="2632" t="s">
        <v>162</v>
      </c>
      <c r="C511" s="2617">
        <v>2870898</v>
      </c>
      <c r="D511" s="2679">
        <v>0</v>
      </c>
      <c r="E511" s="2674"/>
      <c r="F511" s="2674"/>
      <c r="G511" s="2674"/>
      <c r="H511" s="2857"/>
    </row>
    <row r="512" spans="1:8" s="1188" customFormat="1" ht="26.4">
      <c r="A512" s="2673"/>
      <c r="B512" s="2632" t="s">
        <v>54</v>
      </c>
      <c r="C512" s="2617">
        <v>16000</v>
      </c>
      <c r="D512" s="2679">
        <v>0</v>
      </c>
      <c r="E512" s="2674"/>
      <c r="F512" s="2674"/>
      <c r="G512" s="2674"/>
      <c r="H512" s="2857"/>
    </row>
    <row r="513" spans="1:8" s="1188" customFormat="1">
      <c r="A513" s="2673"/>
      <c r="B513" s="2632" t="s">
        <v>39</v>
      </c>
      <c r="C513" s="2617">
        <v>16000</v>
      </c>
      <c r="D513" s="344">
        <v>0</v>
      </c>
      <c r="E513" s="2674"/>
      <c r="F513" s="2674"/>
      <c r="G513" s="2674"/>
      <c r="H513" s="2857"/>
    </row>
    <row r="514" spans="1:8" s="1188" customFormat="1">
      <c r="A514" s="2673"/>
      <c r="B514" s="2632" t="s">
        <v>19</v>
      </c>
      <c r="C514" s="2617">
        <v>57972293</v>
      </c>
      <c r="D514" s="1392">
        <v>-258842</v>
      </c>
      <c r="E514" s="2674"/>
      <c r="F514" s="2674"/>
      <c r="G514" s="2674"/>
      <c r="H514" s="2857"/>
    </row>
    <row r="515" spans="1:8" s="1188" customFormat="1" ht="26.4">
      <c r="A515" s="2673"/>
      <c r="B515" s="2632" t="s">
        <v>56</v>
      </c>
      <c r="C515" s="2617">
        <v>57972293</v>
      </c>
      <c r="D515" s="1392">
        <v>-258842</v>
      </c>
      <c r="E515" s="2674"/>
      <c r="F515" s="2674"/>
      <c r="G515" s="2674"/>
      <c r="H515" s="2857"/>
    </row>
    <row r="516" spans="1:8" s="1188" customFormat="1" ht="26.4">
      <c r="A516" s="2673"/>
      <c r="B516" s="2632" t="s">
        <v>57</v>
      </c>
      <c r="C516" s="2617">
        <v>9413152</v>
      </c>
      <c r="D516" s="344">
        <v>0</v>
      </c>
      <c r="E516" s="2674"/>
      <c r="F516" s="2674"/>
      <c r="G516" s="2674"/>
      <c r="H516" s="2857"/>
    </row>
    <row r="517" spans="1:8" s="1188" customFormat="1" ht="39" customHeight="1">
      <c r="A517" s="2673"/>
      <c r="B517" s="2632" t="s">
        <v>58</v>
      </c>
      <c r="C517" s="2617">
        <v>48559141</v>
      </c>
      <c r="D517" s="1392">
        <v>-258842</v>
      </c>
      <c r="E517" s="2674"/>
      <c r="F517" s="2674"/>
      <c r="G517" s="2674"/>
      <c r="H517" s="2857"/>
    </row>
    <row r="518" spans="1:8" s="1188" customFormat="1">
      <c r="A518" s="2673"/>
      <c r="B518" s="416" t="s">
        <v>116</v>
      </c>
      <c r="C518" s="555"/>
      <c r="D518" s="259"/>
      <c r="E518" s="2674"/>
      <c r="F518" s="2674"/>
      <c r="G518" s="2674"/>
      <c r="H518" s="2857"/>
    </row>
    <row r="519" spans="1:8" s="1188" customFormat="1" ht="13.8">
      <c r="A519" s="2673"/>
      <c r="B519" s="2607" t="s">
        <v>512</v>
      </c>
      <c r="C519" s="2608"/>
      <c r="D519" s="2629"/>
      <c r="E519" s="2674"/>
      <c r="F519" s="2674"/>
      <c r="G519" s="2674"/>
      <c r="H519" s="2857"/>
    </row>
    <row r="520" spans="1:8" s="1188" customFormat="1">
      <c r="A520" s="2673"/>
      <c r="B520" s="416" t="s">
        <v>125</v>
      </c>
      <c r="C520" s="555"/>
      <c r="D520" s="259"/>
      <c r="E520" s="2674"/>
      <c r="F520" s="2674"/>
      <c r="G520" s="2674"/>
      <c r="H520" s="2857"/>
    </row>
    <row r="521" spans="1:8" s="1188" customFormat="1">
      <c r="A521" s="2673"/>
      <c r="B521" s="2641" t="s">
        <v>4</v>
      </c>
      <c r="C521" s="2613">
        <v>138338383</v>
      </c>
      <c r="D521" s="259"/>
      <c r="E521" s="2674"/>
      <c r="F521" s="2674"/>
      <c r="G521" s="2674"/>
      <c r="H521" s="2857"/>
    </row>
    <row r="522" spans="1:8" s="1188" customFormat="1" ht="26.4">
      <c r="A522" s="2673"/>
      <c r="B522" s="2632" t="s">
        <v>37</v>
      </c>
      <c r="C522" s="2617">
        <v>5558054</v>
      </c>
      <c r="D522" s="259"/>
      <c r="E522" s="2674"/>
      <c r="F522" s="2674"/>
      <c r="G522" s="2674"/>
      <c r="H522" s="2857"/>
    </row>
    <row r="523" spans="1:8" s="1188" customFormat="1">
      <c r="A523" s="2673"/>
      <c r="B523" s="2632" t="s">
        <v>10</v>
      </c>
      <c r="C523" s="2617">
        <v>132780329</v>
      </c>
      <c r="D523" s="557"/>
      <c r="E523" s="2674"/>
      <c r="F523" s="2674"/>
      <c r="G523" s="2674"/>
      <c r="H523" s="2857"/>
    </row>
    <row r="524" spans="1:8" s="1188" customFormat="1">
      <c r="A524" s="2673"/>
      <c r="B524" s="2632" t="s">
        <v>11</v>
      </c>
      <c r="C524" s="2617">
        <v>132780329</v>
      </c>
      <c r="D524" s="557"/>
      <c r="E524" s="2674"/>
      <c r="F524" s="2674"/>
      <c r="G524" s="2674"/>
      <c r="H524" s="2857"/>
    </row>
    <row r="525" spans="1:8" s="1188" customFormat="1">
      <c r="A525" s="2673"/>
      <c r="B525" s="2641" t="s">
        <v>28</v>
      </c>
      <c r="C525" s="2613">
        <v>137144015</v>
      </c>
      <c r="D525" s="560">
        <v>0</v>
      </c>
      <c r="E525" s="2674"/>
      <c r="F525" s="2674"/>
      <c r="G525" s="2674"/>
      <c r="H525" s="2857"/>
    </row>
    <row r="526" spans="1:8" s="1188" customFormat="1">
      <c r="A526" s="2673"/>
      <c r="B526" s="2632" t="s">
        <v>2</v>
      </c>
      <c r="C526" s="2617">
        <v>132664714</v>
      </c>
      <c r="D526" s="557">
        <v>0</v>
      </c>
      <c r="E526" s="2674"/>
      <c r="F526" s="2674"/>
      <c r="G526" s="2674"/>
      <c r="H526" s="2857"/>
    </row>
    <row r="527" spans="1:8" s="1188" customFormat="1">
      <c r="A527" s="2673"/>
      <c r="B527" s="2632" t="s">
        <v>12</v>
      </c>
      <c r="C527" s="2617">
        <v>49311262</v>
      </c>
      <c r="D527" s="2679">
        <v>30000</v>
      </c>
      <c r="E527" s="2674"/>
      <c r="F527" s="2674"/>
      <c r="G527" s="2674"/>
      <c r="H527" s="2857"/>
    </row>
    <row r="528" spans="1:8" s="1188" customFormat="1">
      <c r="A528" s="2673"/>
      <c r="B528" s="2632" t="s">
        <v>38</v>
      </c>
      <c r="C528" s="2617">
        <v>34079872</v>
      </c>
      <c r="D528" s="2679">
        <v>0</v>
      </c>
      <c r="E528" s="2674"/>
      <c r="F528" s="2674"/>
      <c r="G528" s="2674"/>
      <c r="H528" s="2857"/>
    </row>
    <row r="529" spans="1:8" s="1188" customFormat="1">
      <c r="A529" s="2673"/>
      <c r="B529" s="2632" t="s">
        <v>36</v>
      </c>
      <c r="C529" s="2617">
        <v>27377679</v>
      </c>
      <c r="D529" s="2679">
        <v>0</v>
      </c>
      <c r="E529" s="2674"/>
      <c r="F529" s="2674"/>
      <c r="G529" s="2674"/>
      <c r="H529" s="2857"/>
    </row>
    <row r="530" spans="1:8" s="1188" customFormat="1">
      <c r="A530" s="2673"/>
      <c r="B530" s="2632" t="s">
        <v>15</v>
      </c>
      <c r="C530" s="2617">
        <v>15231390</v>
      </c>
      <c r="D530" s="2679">
        <v>30000</v>
      </c>
      <c r="E530" s="2674"/>
      <c r="F530" s="2674"/>
      <c r="G530" s="2674"/>
      <c r="H530" s="2857"/>
    </row>
    <row r="531" spans="1:8" s="1188" customFormat="1">
      <c r="A531" s="2673"/>
      <c r="B531" s="2632" t="s">
        <v>330</v>
      </c>
      <c r="C531" s="2617">
        <v>3141083</v>
      </c>
      <c r="D531" s="2679">
        <v>0</v>
      </c>
      <c r="E531" s="2674"/>
      <c r="F531" s="2674"/>
      <c r="G531" s="2674"/>
      <c r="H531" s="2857"/>
    </row>
    <row r="532" spans="1:8" s="1188" customFormat="1">
      <c r="A532" s="2673"/>
      <c r="B532" s="2632" t="s">
        <v>16</v>
      </c>
      <c r="C532" s="2617">
        <v>21790653</v>
      </c>
      <c r="D532" s="2679">
        <v>228842</v>
      </c>
      <c r="E532" s="2674"/>
      <c r="F532" s="2674"/>
      <c r="G532" s="2674"/>
      <c r="H532" s="2857"/>
    </row>
    <row r="533" spans="1:8" s="1188" customFormat="1">
      <c r="A533" s="2673"/>
      <c r="B533" s="2632" t="s">
        <v>17</v>
      </c>
      <c r="C533" s="2617">
        <v>18891653</v>
      </c>
      <c r="D533" s="2679">
        <v>228842</v>
      </c>
      <c r="E533" s="2674"/>
      <c r="F533" s="2674"/>
      <c r="G533" s="2674"/>
      <c r="H533" s="2857"/>
    </row>
    <row r="534" spans="1:8" s="1188" customFormat="1">
      <c r="A534" s="2673"/>
      <c r="B534" s="2632" t="s">
        <v>162</v>
      </c>
      <c r="C534" s="2617">
        <v>2899000</v>
      </c>
      <c r="D534" s="2679">
        <v>0</v>
      </c>
      <c r="E534" s="2674"/>
      <c r="F534" s="2674"/>
      <c r="G534" s="2674"/>
      <c r="H534" s="2857"/>
    </row>
    <row r="535" spans="1:8" s="1188" customFormat="1" ht="26.4">
      <c r="A535" s="2673"/>
      <c r="B535" s="2632" t="s">
        <v>54</v>
      </c>
      <c r="C535" s="2617">
        <v>16000</v>
      </c>
      <c r="D535" s="2679">
        <v>0</v>
      </c>
      <c r="E535" s="2674"/>
      <c r="F535" s="2674"/>
      <c r="G535" s="2674"/>
      <c r="H535" s="2857"/>
    </row>
    <row r="536" spans="1:8" s="1188" customFormat="1">
      <c r="A536" s="2673"/>
      <c r="B536" s="2632" t="s">
        <v>39</v>
      </c>
      <c r="C536" s="2617">
        <v>16000</v>
      </c>
      <c r="D536" s="344">
        <v>0</v>
      </c>
      <c r="E536" s="2674"/>
      <c r="F536" s="2674"/>
      <c r="G536" s="2674"/>
      <c r="H536" s="2857"/>
    </row>
    <row r="537" spans="1:8" s="1188" customFormat="1">
      <c r="A537" s="2673"/>
      <c r="B537" s="2632" t="s">
        <v>19</v>
      </c>
      <c r="C537" s="2617">
        <v>58405716</v>
      </c>
      <c r="D537" s="1392">
        <v>-258842</v>
      </c>
      <c r="E537" s="2674"/>
      <c r="F537" s="2674"/>
      <c r="G537" s="2674"/>
      <c r="H537" s="2857"/>
    </row>
    <row r="538" spans="1:8" s="1188" customFormat="1" ht="26.4">
      <c r="A538" s="2673"/>
      <c r="B538" s="2632" t="s">
        <v>56</v>
      </c>
      <c r="C538" s="2617">
        <v>58405716</v>
      </c>
      <c r="D538" s="1392">
        <v>-258842</v>
      </c>
      <c r="E538" s="2674"/>
      <c r="F538" s="2674"/>
      <c r="G538" s="2674"/>
      <c r="H538" s="2857"/>
    </row>
    <row r="539" spans="1:8" s="1188" customFormat="1" ht="26.4">
      <c r="A539" s="2673"/>
      <c r="B539" s="2632" t="s">
        <v>57</v>
      </c>
      <c r="C539" s="2617">
        <v>9316171</v>
      </c>
      <c r="D539" s="344">
        <v>0</v>
      </c>
      <c r="E539" s="2674"/>
      <c r="F539" s="2674"/>
      <c r="G539" s="2674"/>
      <c r="H539" s="2857"/>
    </row>
    <row r="540" spans="1:8" s="1188" customFormat="1" ht="42.75" customHeight="1">
      <c r="A540" s="2673"/>
      <c r="B540" s="2632" t="s">
        <v>58</v>
      </c>
      <c r="C540" s="2617">
        <v>49089545</v>
      </c>
      <c r="D540" s="1392">
        <v>-258842</v>
      </c>
      <c r="E540" s="2674"/>
      <c r="F540" s="2674"/>
      <c r="G540" s="2674"/>
      <c r="H540" s="2857"/>
    </row>
    <row r="541" spans="1:8" s="1188" customFormat="1">
      <c r="A541" s="2673"/>
      <c r="B541" s="416" t="s">
        <v>116</v>
      </c>
      <c r="C541" s="555"/>
      <c r="D541" s="259"/>
      <c r="E541" s="2674"/>
      <c r="F541" s="2674"/>
      <c r="G541" s="2674"/>
      <c r="H541" s="2857"/>
    </row>
    <row r="542" spans="1:8" s="1188" customFormat="1" ht="13.8">
      <c r="A542" s="2673"/>
      <c r="B542" s="2607" t="s">
        <v>512</v>
      </c>
      <c r="C542" s="2608"/>
      <c r="D542" s="2629"/>
      <c r="E542" s="2674"/>
      <c r="F542" s="2674"/>
      <c r="G542" s="2674"/>
      <c r="H542" s="2857"/>
    </row>
    <row r="543" spans="1:8" s="1188" customFormat="1">
      <c r="A543" s="2673"/>
      <c r="B543" s="416" t="s">
        <v>126</v>
      </c>
      <c r="C543" s="555"/>
      <c r="D543" s="259"/>
      <c r="E543" s="2674"/>
      <c r="F543" s="2674"/>
      <c r="G543" s="2674"/>
      <c r="H543" s="2857"/>
    </row>
    <row r="544" spans="1:8" s="1188" customFormat="1">
      <c r="A544" s="2673"/>
      <c r="B544" s="2641" t="s">
        <v>4</v>
      </c>
      <c r="C544" s="2613">
        <v>137877077</v>
      </c>
      <c r="D544" s="259"/>
      <c r="E544" s="2674"/>
      <c r="F544" s="2674"/>
      <c r="G544" s="2674"/>
      <c r="H544" s="2857"/>
    </row>
    <row r="545" spans="1:8" s="1188" customFormat="1" ht="26.4">
      <c r="A545" s="2673"/>
      <c r="B545" s="2632" t="s">
        <v>37</v>
      </c>
      <c r="C545" s="2617">
        <v>5558054</v>
      </c>
      <c r="D545" s="259"/>
      <c r="E545" s="2674"/>
      <c r="F545" s="2674"/>
      <c r="G545" s="2674"/>
      <c r="H545" s="2857"/>
    </row>
    <row r="546" spans="1:8" s="1188" customFormat="1">
      <c r="A546" s="2673"/>
      <c r="B546" s="2632" t="s">
        <v>10</v>
      </c>
      <c r="C546" s="2617">
        <v>132319023</v>
      </c>
      <c r="D546" s="259"/>
      <c r="E546" s="2674"/>
      <c r="F546" s="2674"/>
      <c r="G546" s="2674"/>
      <c r="H546" s="2857"/>
    </row>
    <row r="547" spans="1:8" s="1188" customFormat="1">
      <c r="A547" s="2673"/>
      <c r="B547" s="2632" t="s">
        <v>11</v>
      </c>
      <c r="C547" s="2617">
        <v>132319023</v>
      </c>
      <c r="D547" s="259"/>
      <c r="E547" s="2674"/>
      <c r="F547" s="2674"/>
      <c r="G547" s="2674"/>
      <c r="H547" s="2857"/>
    </row>
    <row r="548" spans="1:8" s="1188" customFormat="1">
      <c r="A548" s="2673"/>
      <c r="B548" s="2641" t="s">
        <v>28</v>
      </c>
      <c r="C548" s="2613">
        <v>136485464</v>
      </c>
      <c r="D548" s="534">
        <v>0</v>
      </c>
      <c r="E548" s="2674"/>
      <c r="F548" s="2674"/>
      <c r="G548" s="2674"/>
      <c r="H548" s="2857"/>
    </row>
    <row r="549" spans="1:8" s="1188" customFormat="1">
      <c r="A549" s="2673"/>
      <c r="B549" s="2632" t="s">
        <v>2</v>
      </c>
      <c r="C549" s="2617">
        <v>133285408</v>
      </c>
      <c r="D549" s="259">
        <v>0</v>
      </c>
      <c r="E549" s="2674"/>
      <c r="F549" s="2674"/>
      <c r="G549" s="2674"/>
      <c r="H549" s="2857"/>
    </row>
    <row r="550" spans="1:8" s="1188" customFormat="1">
      <c r="A550" s="2673"/>
      <c r="B550" s="2632" t="s">
        <v>12</v>
      </c>
      <c r="C550" s="2617">
        <v>51872568</v>
      </c>
      <c r="D550" s="2679">
        <v>30000</v>
      </c>
      <c r="E550" s="2674"/>
      <c r="F550" s="2674"/>
      <c r="G550" s="2674"/>
      <c r="H550" s="2857"/>
    </row>
    <row r="551" spans="1:8" s="1188" customFormat="1">
      <c r="A551" s="2673"/>
      <c r="B551" s="2632" t="s">
        <v>38</v>
      </c>
      <c r="C551" s="2617">
        <v>34466998</v>
      </c>
      <c r="D551" s="2679">
        <v>0</v>
      </c>
      <c r="E551" s="2674"/>
      <c r="F551" s="2674"/>
      <c r="G551" s="2674"/>
      <c r="H551" s="2857"/>
    </row>
    <row r="552" spans="1:8" s="1188" customFormat="1">
      <c r="A552" s="2673"/>
      <c r="B552" s="2632" t="s">
        <v>36</v>
      </c>
      <c r="C552" s="2617">
        <v>27698041</v>
      </c>
      <c r="D552" s="2679">
        <v>0</v>
      </c>
      <c r="E552" s="2674"/>
      <c r="F552" s="2674"/>
      <c r="G552" s="2674"/>
      <c r="H552" s="2857"/>
    </row>
    <row r="553" spans="1:8" s="1188" customFormat="1">
      <c r="A553" s="2673"/>
      <c r="B553" s="2632" t="s">
        <v>15</v>
      </c>
      <c r="C553" s="2617">
        <v>17405570</v>
      </c>
      <c r="D553" s="2679">
        <v>30000</v>
      </c>
      <c r="E553" s="2674"/>
      <c r="F553" s="2674"/>
      <c r="G553" s="2674"/>
      <c r="H553" s="2857"/>
    </row>
    <row r="554" spans="1:8" s="1188" customFormat="1">
      <c r="A554" s="2673"/>
      <c r="B554" s="2632" t="s">
        <v>330</v>
      </c>
      <c r="C554" s="2617">
        <v>3358636</v>
      </c>
      <c r="D554" s="2679">
        <v>0</v>
      </c>
      <c r="E554" s="2674"/>
      <c r="F554" s="2674"/>
      <c r="G554" s="2674"/>
      <c r="H554" s="2857"/>
    </row>
    <row r="555" spans="1:8" s="1188" customFormat="1">
      <c r="A555" s="2673"/>
      <c r="B555" s="2632" t="s">
        <v>16</v>
      </c>
      <c r="C555" s="2617">
        <v>20793323</v>
      </c>
      <c r="D555" s="2679">
        <v>228842</v>
      </c>
      <c r="E555" s="2674"/>
      <c r="F555" s="2674"/>
      <c r="G555" s="2674"/>
      <c r="H555" s="2857"/>
    </row>
    <row r="556" spans="1:8" s="1188" customFormat="1">
      <c r="A556" s="2673"/>
      <c r="B556" s="2632" t="s">
        <v>17</v>
      </c>
      <c r="C556" s="2617">
        <v>17894323</v>
      </c>
      <c r="D556" s="2679">
        <v>228842</v>
      </c>
      <c r="E556" s="2674"/>
      <c r="F556" s="2674"/>
      <c r="G556" s="2674"/>
      <c r="H556" s="2857"/>
    </row>
    <row r="557" spans="1:8" s="1188" customFormat="1">
      <c r="A557" s="2673"/>
      <c r="B557" s="2632" t="s">
        <v>162</v>
      </c>
      <c r="C557" s="2617">
        <v>2899000</v>
      </c>
      <c r="D557" s="2679">
        <v>0</v>
      </c>
      <c r="E557" s="2674"/>
      <c r="F557" s="2674"/>
      <c r="G557" s="2674"/>
      <c r="H557" s="2857"/>
    </row>
    <row r="558" spans="1:8" s="1188" customFormat="1" ht="26.4">
      <c r="A558" s="2673"/>
      <c r="B558" s="2632" t="s">
        <v>54</v>
      </c>
      <c r="C558" s="2617">
        <v>16000</v>
      </c>
      <c r="D558" s="2679">
        <v>0</v>
      </c>
      <c r="E558" s="2674"/>
      <c r="F558" s="2674"/>
      <c r="G558" s="2674"/>
      <c r="H558" s="2857"/>
    </row>
    <row r="559" spans="1:8" s="1188" customFormat="1">
      <c r="A559" s="2673"/>
      <c r="B559" s="2632" t="s">
        <v>39</v>
      </c>
      <c r="C559" s="2617">
        <v>16000</v>
      </c>
      <c r="D559" s="344">
        <v>0</v>
      </c>
      <c r="E559" s="2674"/>
      <c r="F559" s="2674"/>
      <c r="G559" s="2674"/>
      <c r="H559" s="2857"/>
    </row>
    <row r="560" spans="1:8" s="1188" customFormat="1">
      <c r="A560" s="2673"/>
      <c r="B560" s="2632" t="s">
        <v>19</v>
      </c>
      <c r="C560" s="2617">
        <v>57244881</v>
      </c>
      <c r="D560" s="1392">
        <v>-258842</v>
      </c>
      <c r="E560" s="2674"/>
      <c r="F560" s="2674"/>
      <c r="G560" s="2674"/>
      <c r="H560" s="2857"/>
    </row>
    <row r="561" spans="1:8" s="1188" customFormat="1" ht="26.4">
      <c r="A561" s="2673"/>
      <c r="B561" s="2632" t="s">
        <v>56</v>
      </c>
      <c r="C561" s="2617">
        <v>57244881</v>
      </c>
      <c r="D561" s="1392">
        <v>-258842</v>
      </c>
      <c r="E561" s="2674"/>
      <c r="F561" s="2674"/>
      <c r="G561" s="2674"/>
      <c r="H561" s="2857"/>
    </row>
    <row r="562" spans="1:8" s="1188" customFormat="1" ht="26.4">
      <c r="A562" s="2673"/>
      <c r="B562" s="2632" t="s">
        <v>57</v>
      </c>
      <c r="C562" s="2617">
        <v>8081264</v>
      </c>
      <c r="D562" s="344">
        <v>0</v>
      </c>
      <c r="E562" s="2674"/>
      <c r="F562" s="2674"/>
      <c r="G562" s="2674"/>
      <c r="H562" s="2857"/>
    </row>
    <row r="563" spans="1:8" s="1188" customFormat="1" ht="40.5" customHeight="1" thickBot="1">
      <c r="A563" s="2673"/>
      <c r="B563" s="2689" t="s">
        <v>58</v>
      </c>
      <c r="C563" s="2691">
        <v>49163617</v>
      </c>
      <c r="D563" s="2692">
        <v>-258842</v>
      </c>
      <c r="E563" s="2674"/>
      <c r="F563" s="2674"/>
      <c r="G563" s="2674"/>
      <c r="H563" s="2857"/>
    </row>
    <row r="564" spans="1:8" s="1188" customFormat="1" ht="29.25" customHeight="1" thickBot="1">
      <c r="A564" s="2673"/>
      <c r="B564" s="3676" t="s">
        <v>807</v>
      </c>
      <c r="C564" s="3677"/>
      <c r="D564" s="3678"/>
      <c r="E564" s="2674"/>
      <c r="F564" s="2674"/>
      <c r="G564" s="2674"/>
      <c r="H564" s="2857"/>
    </row>
    <row r="565" spans="1:8" s="1188" customFormat="1">
      <c r="A565" s="2673"/>
      <c r="B565" s="2620"/>
      <c r="C565" s="2620"/>
      <c r="D565" s="2620"/>
      <c r="E565" s="2674"/>
      <c r="F565" s="2674"/>
      <c r="G565" s="2674"/>
      <c r="H565" s="2857"/>
    </row>
    <row r="566" spans="1:8" s="1188" customFormat="1">
      <c r="A566" s="2673"/>
      <c r="B566" s="206" t="s">
        <v>113</v>
      </c>
      <c r="C566" s="2620"/>
      <c r="D566" s="2620"/>
      <c r="E566" s="2674"/>
      <c r="F566" s="2674"/>
      <c r="G566" s="2674"/>
      <c r="H566" s="2857"/>
    </row>
    <row r="567" spans="1:8" s="176" customFormat="1" ht="13.8" thickBot="1">
      <c r="A567" s="175"/>
      <c r="H567" s="1227"/>
    </row>
    <row r="568" spans="1:8" s="176" customFormat="1" ht="40.5" customHeight="1">
      <c r="A568" s="2901">
        <f>A475+1</f>
        <v>77</v>
      </c>
      <c r="B568" s="2693" t="s">
        <v>724</v>
      </c>
      <c r="C568" s="117"/>
      <c r="D568" s="1161"/>
      <c r="E568" s="2584" t="s">
        <v>728</v>
      </c>
      <c r="F568" s="117"/>
      <c r="G568" s="1161"/>
      <c r="H568" s="2881" t="s">
        <v>1135</v>
      </c>
    </row>
    <row r="569" spans="1:8" s="176" customFormat="1">
      <c r="A569" s="175"/>
      <c r="B569" s="1176" t="s">
        <v>22</v>
      </c>
      <c r="C569" s="2636"/>
      <c r="D569" s="3398"/>
      <c r="E569" s="3388" t="s">
        <v>22</v>
      </c>
      <c r="F569" s="1178"/>
      <c r="G569" s="1179"/>
      <c r="H569" s="3440" t="s">
        <v>1138</v>
      </c>
    </row>
    <row r="570" spans="1:8" s="176" customFormat="1" ht="41.4">
      <c r="A570" s="175"/>
      <c r="B570" s="3399" t="s">
        <v>516</v>
      </c>
      <c r="C570" s="2639"/>
      <c r="D570" s="3392"/>
      <c r="E570" s="3391" t="s">
        <v>738</v>
      </c>
      <c r="F570" s="2639"/>
      <c r="G570" s="3392"/>
      <c r="H570" s="3440" t="s">
        <v>809</v>
      </c>
    </row>
    <row r="571" spans="1:8" s="176" customFormat="1">
      <c r="A571" s="175"/>
      <c r="B571" s="2694" t="s">
        <v>88</v>
      </c>
      <c r="C571" s="881">
        <v>16497394</v>
      </c>
      <c r="D571" s="3393">
        <v>-500775</v>
      </c>
      <c r="E571" s="2621" t="s">
        <v>730</v>
      </c>
      <c r="F571" s="3394">
        <v>3534477</v>
      </c>
      <c r="G571" s="3393">
        <v>500775</v>
      </c>
      <c r="H571" s="3524">
        <f>A1569</f>
        <v>91</v>
      </c>
    </row>
    <row r="572" spans="1:8" s="176" customFormat="1">
      <c r="A572" s="175"/>
      <c r="B572" s="162" t="s">
        <v>10</v>
      </c>
      <c r="C572" s="92">
        <v>16497394</v>
      </c>
      <c r="D572" s="3395">
        <v>-500775</v>
      </c>
      <c r="E572" s="2624" t="s">
        <v>10</v>
      </c>
      <c r="F572" s="3396">
        <v>3534477</v>
      </c>
      <c r="G572" s="3395">
        <v>500775</v>
      </c>
      <c r="H572" s="3440" t="s">
        <v>834</v>
      </c>
    </row>
    <row r="573" spans="1:8" s="176" customFormat="1" ht="26.4">
      <c r="A573" s="175"/>
      <c r="B573" s="162" t="s">
        <v>11</v>
      </c>
      <c r="C573" s="92">
        <v>16497394</v>
      </c>
      <c r="D573" s="3395">
        <v>-500775</v>
      </c>
      <c r="E573" s="2624" t="s">
        <v>11</v>
      </c>
      <c r="F573" s="3396">
        <v>3534477</v>
      </c>
      <c r="G573" s="3395">
        <v>500775</v>
      </c>
      <c r="H573" s="3440" t="s">
        <v>808</v>
      </c>
    </row>
    <row r="574" spans="1:8" s="176" customFormat="1">
      <c r="A574" s="175"/>
      <c r="B574" s="2622" t="s">
        <v>1</v>
      </c>
      <c r="C574" s="881">
        <v>16497394</v>
      </c>
      <c r="D574" s="3400">
        <v>-500775</v>
      </c>
      <c r="E574" s="2623" t="s">
        <v>1</v>
      </c>
      <c r="F574" s="3394">
        <v>3534477</v>
      </c>
      <c r="G574" s="3393">
        <v>500775</v>
      </c>
      <c r="H574" s="1227"/>
    </row>
    <row r="575" spans="1:8" s="176" customFormat="1">
      <c r="A575" s="175"/>
      <c r="B575" s="162" t="s">
        <v>2</v>
      </c>
      <c r="C575" s="92">
        <v>16497394</v>
      </c>
      <c r="D575" s="3395">
        <v>-500775</v>
      </c>
      <c r="E575" s="2624" t="s">
        <v>2</v>
      </c>
      <c r="F575" s="3396">
        <v>3534477</v>
      </c>
      <c r="G575" s="3395">
        <v>500775</v>
      </c>
      <c r="H575" s="1227"/>
    </row>
    <row r="576" spans="1:8" s="176" customFormat="1">
      <c r="A576" s="175"/>
      <c r="B576" s="2695" t="s">
        <v>16</v>
      </c>
      <c r="C576" s="92">
        <v>16497394</v>
      </c>
      <c r="D576" s="3395">
        <v>-500775</v>
      </c>
      <c r="E576" s="2624" t="s">
        <v>16</v>
      </c>
      <c r="F576" s="3396">
        <v>67000</v>
      </c>
      <c r="G576" s="3395">
        <v>0</v>
      </c>
      <c r="H576" s="1227"/>
    </row>
    <row r="577" spans="1:8" s="176" customFormat="1">
      <c r="A577" s="1227"/>
      <c r="B577" s="162" t="s">
        <v>17</v>
      </c>
      <c r="C577" s="92">
        <v>16497394</v>
      </c>
      <c r="D577" s="3395">
        <v>-500775</v>
      </c>
      <c r="E577" s="2624" t="s">
        <v>17</v>
      </c>
      <c r="F577" s="3396">
        <v>67000</v>
      </c>
      <c r="G577" s="3395">
        <v>0</v>
      </c>
      <c r="H577" s="1227"/>
    </row>
    <row r="578" spans="1:8" s="176" customFormat="1">
      <c r="A578" s="1227"/>
      <c r="B578" s="162"/>
      <c r="C578" s="92"/>
      <c r="D578" s="3393"/>
      <c r="E578" s="2624" t="s">
        <v>19</v>
      </c>
      <c r="F578" s="3396">
        <v>3467477</v>
      </c>
      <c r="G578" s="3395">
        <v>500775</v>
      </c>
      <c r="H578" s="1227"/>
    </row>
    <row r="579" spans="1:8" s="176" customFormat="1" ht="26.4">
      <c r="A579" s="1227"/>
      <c r="B579" s="162"/>
      <c r="C579" s="92"/>
      <c r="D579" s="3393"/>
      <c r="E579" s="2624" t="s">
        <v>56</v>
      </c>
      <c r="F579" s="3396">
        <v>3467477</v>
      </c>
      <c r="G579" s="3395">
        <v>500775</v>
      </c>
      <c r="H579" s="1227"/>
    </row>
    <row r="580" spans="1:8" s="176" customFormat="1" ht="27" thickBot="1">
      <c r="A580" s="1227"/>
      <c r="B580" s="162"/>
      <c r="C580" s="92"/>
      <c r="D580" s="3393"/>
      <c r="E580" s="2624" t="s">
        <v>57</v>
      </c>
      <c r="F580" s="3396">
        <v>3467477</v>
      </c>
      <c r="G580" s="3395">
        <v>500775</v>
      </c>
      <c r="H580" s="1227"/>
    </row>
    <row r="581" spans="1:8" s="176" customFormat="1" ht="50.25" customHeight="1" thickBot="1">
      <c r="A581" s="175"/>
      <c r="B581" s="3685" t="s">
        <v>810</v>
      </c>
      <c r="C581" s="3686"/>
      <c r="D581" s="3686"/>
      <c r="E581" s="3686"/>
      <c r="F581" s="3686"/>
      <c r="G581" s="3687"/>
      <c r="H581" s="1227"/>
    </row>
    <row r="582" spans="1:8" s="176" customFormat="1">
      <c r="A582" s="175"/>
      <c r="H582" s="1227"/>
    </row>
    <row r="583" spans="1:8" s="176" customFormat="1">
      <c r="A583" s="175"/>
      <c r="B583" s="206" t="s">
        <v>686</v>
      </c>
      <c r="H583" s="1227"/>
    </row>
    <row r="584" spans="1:8" s="176" customFormat="1" ht="13.8" thickBot="1">
      <c r="A584" s="175"/>
      <c r="H584" s="1227"/>
    </row>
    <row r="585" spans="1:8" s="176" customFormat="1" ht="33" customHeight="1">
      <c r="A585" s="1458">
        <f>A494+1</f>
        <v>77</v>
      </c>
      <c r="B585" s="2603" t="s">
        <v>724</v>
      </c>
      <c r="C585" s="2604"/>
      <c r="D585" s="2625"/>
      <c r="E585" s="735" t="s">
        <v>682</v>
      </c>
      <c r="F585" s="2604"/>
      <c r="G585" s="2605"/>
      <c r="H585" s="2881" t="s">
        <v>1135</v>
      </c>
    </row>
    <row r="586" spans="1:8" s="176" customFormat="1">
      <c r="A586" s="175"/>
      <c r="B586" s="416" t="s">
        <v>116</v>
      </c>
      <c r="C586" s="375"/>
      <c r="D586" s="1401"/>
      <c r="E586" s="416" t="s">
        <v>116</v>
      </c>
      <c r="F586" s="375"/>
      <c r="G586" s="259"/>
      <c r="H586" s="3440" t="s">
        <v>1138</v>
      </c>
    </row>
    <row r="587" spans="1:8" s="176" customFormat="1" ht="13.8">
      <c r="A587" s="175"/>
      <c r="B587" s="2607" t="s">
        <v>512</v>
      </c>
      <c r="C587" s="2628"/>
      <c r="D587" s="2662"/>
      <c r="E587" s="2607" t="s">
        <v>512</v>
      </c>
      <c r="F587" s="2610"/>
      <c r="G587" s="2611"/>
      <c r="H587" s="3440" t="s">
        <v>809</v>
      </c>
    </row>
    <row r="588" spans="1:8" s="176" customFormat="1">
      <c r="A588" s="175"/>
      <c r="B588" s="416" t="s">
        <v>118</v>
      </c>
      <c r="C588" s="555"/>
      <c r="D588" s="2626"/>
      <c r="E588" s="416" t="s">
        <v>118</v>
      </c>
      <c r="F588" s="375"/>
      <c r="G588" s="259"/>
      <c r="H588" s="3524">
        <f>A1586</f>
        <v>91</v>
      </c>
    </row>
    <row r="589" spans="1:8" s="176" customFormat="1">
      <c r="A589" s="175"/>
      <c r="B589" s="2641" t="s">
        <v>4</v>
      </c>
      <c r="C589" s="2613">
        <v>23785389</v>
      </c>
      <c r="D589" s="2630">
        <v>-500775</v>
      </c>
      <c r="E589" s="2641" t="s">
        <v>4</v>
      </c>
      <c r="F589" s="2613">
        <v>131585879</v>
      </c>
      <c r="G589" s="560">
        <v>500755</v>
      </c>
      <c r="H589" s="3440" t="s">
        <v>834</v>
      </c>
    </row>
    <row r="590" spans="1:8" s="176" customFormat="1" ht="26.4">
      <c r="A590" s="175"/>
      <c r="B590" s="2632" t="s">
        <v>10</v>
      </c>
      <c r="C590" s="2617">
        <v>23785389</v>
      </c>
      <c r="D590" s="2631">
        <v>-500775</v>
      </c>
      <c r="E590" s="2632" t="s">
        <v>37</v>
      </c>
      <c r="F590" s="2617">
        <v>5701718</v>
      </c>
      <c r="G590" s="557">
        <v>0</v>
      </c>
      <c r="H590" s="3440" t="s">
        <v>808</v>
      </c>
    </row>
    <row r="591" spans="1:8" s="176" customFormat="1">
      <c r="A591" s="175"/>
      <c r="B591" s="2632" t="s">
        <v>11</v>
      </c>
      <c r="C591" s="2617">
        <v>23785389</v>
      </c>
      <c r="D591" s="2631">
        <v>-500775</v>
      </c>
      <c r="E591" s="2632" t="s">
        <v>10</v>
      </c>
      <c r="F591" s="2617">
        <v>125884161</v>
      </c>
      <c r="G591" s="557">
        <v>500755</v>
      </c>
      <c r="H591" s="1227"/>
    </row>
    <row r="592" spans="1:8" s="176" customFormat="1" ht="26.4">
      <c r="A592" s="175"/>
      <c r="B592" s="2641" t="s">
        <v>28</v>
      </c>
      <c r="C592" s="2613">
        <v>23785389</v>
      </c>
      <c r="D592" s="3401">
        <v>-500775</v>
      </c>
      <c r="E592" s="2632" t="s">
        <v>11</v>
      </c>
      <c r="F592" s="2617">
        <v>125884161</v>
      </c>
      <c r="G592" s="557">
        <v>500755</v>
      </c>
      <c r="H592" s="1227"/>
    </row>
    <row r="593" spans="1:8" s="176" customFormat="1">
      <c r="A593" s="175"/>
      <c r="B593" s="2632" t="s">
        <v>2</v>
      </c>
      <c r="C593" s="2617">
        <v>23785389</v>
      </c>
      <c r="D593" s="2631">
        <v>-500775</v>
      </c>
      <c r="E593" s="2641" t="s">
        <v>28</v>
      </c>
      <c r="F593" s="2613">
        <v>130564765</v>
      </c>
      <c r="G593" s="560">
        <v>500755</v>
      </c>
      <c r="H593" s="1227"/>
    </row>
    <row r="594" spans="1:8" s="176" customFormat="1">
      <c r="A594" s="175"/>
      <c r="B594" s="2632" t="s">
        <v>16</v>
      </c>
      <c r="C594" s="2617">
        <v>23785389</v>
      </c>
      <c r="D594" s="2631">
        <v>-500775</v>
      </c>
      <c r="E594" s="2632" t="s">
        <v>2</v>
      </c>
      <c r="F594" s="2617">
        <v>128219434</v>
      </c>
      <c r="G594" s="557">
        <v>500755</v>
      </c>
      <c r="H594" s="1227"/>
    </row>
    <row r="595" spans="1:8" s="176" customFormat="1">
      <c r="A595" s="175"/>
      <c r="B595" s="2632" t="s">
        <v>17</v>
      </c>
      <c r="C595" s="2617">
        <v>23785389</v>
      </c>
      <c r="D595" s="2631">
        <v>-500775</v>
      </c>
      <c r="E595" s="2632" t="s">
        <v>12</v>
      </c>
      <c r="F595" s="2617">
        <v>47807514</v>
      </c>
      <c r="G595" s="557">
        <v>0</v>
      </c>
      <c r="H595" s="1227"/>
    </row>
    <row r="596" spans="1:8" s="176" customFormat="1">
      <c r="A596" s="175"/>
      <c r="B596" s="461"/>
      <c r="C596" s="375"/>
      <c r="D596" s="1401"/>
      <c r="E596" s="2632" t="s">
        <v>38</v>
      </c>
      <c r="F596" s="2617">
        <v>32610371</v>
      </c>
      <c r="G596" s="557">
        <v>0</v>
      </c>
      <c r="H596" s="1227"/>
    </row>
    <row r="597" spans="1:8" s="176" customFormat="1">
      <c r="A597" s="1227"/>
      <c r="B597" s="461"/>
      <c r="C597" s="375"/>
      <c r="D597" s="1401"/>
      <c r="E597" s="2632" t="s">
        <v>36</v>
      </c>
      <c r="F597" s="2617">
        <v>26204734</v>
      </c>
      <c r="G597" s="557">
        <v>0</v>
      </c>
      <c r="H597" s="1227"/>
    </row>
    <row r="598" spans="1:8" s="176" customFormat="1">
      <c r="A598" s="1227"/>
      <c r="B598" s="461"/>
      <c r="C598" s="375"/>
      <c r="D598" s="1401"/>
      <c r="E598" s="2632" t="s">
        <v>15</v>
      </c>
      <c r="F598" s="2617">
        <v>15197143</v>
      </c>
      <c r="G598" s="557">
        <v>0</v>
      </c>
      <c r="H598" s="1227"/>
    </row>
    <row r="599" spans="1:8" s="176" customFormat="1">
      <c r="A599" s="1227"/>
      <c r="B599" s="461"/>
      <c r="C599" s="375"/>
      <c r="D599" s="1401"/>
      <c r="E599" s="2632" t="s">
        <v>19</v>
      </c>
      <c r="F599" s="2617">
        <v>57972293</v>
      </c>
      <c r="G599" s="557">
        <v>500755</v>
      </c>
      <c r="H599" s="1227"/>
    </row>
    <row r="600" spans="1:8" s="176" customFormat="1" ht="26.4">
      <c r="A600" s="1227"/>
      <c r="B600" s="461"/>
      <c r="C600" s="375"/>
      <c r="D600" s="1401"/>
      <c r="E600" s="2632" t="s">
        <v>56</v>
      </c>
      <c r="F600" s="2617">
        <v>57972293</v>
      </c>
      <c r="G600" s="557">
        <v>500755</v>
      </c>
      <c r="H600" s="1227"/>
    </row>
    <row r="601" spans="1:8" s="176" customFormat="1" ht="26.4">
      <c r="A601" s="1227"/>
      <c r="B601" s="2696"/>
      <c r="C601" s="915"/>
      <c r="D601" s="2697"/>
      <c r="E601" s="2647" t="s">
        <v>57</v>
      </c>
      <c r="F601" s="2698">
        <v>9413152</v>
      </c>
      <c r="G601" s="833">
        <v>500755</v>
      </c>
      <c r="H601" s="1227"/>
    </row>
    <row r="602" spans="1:8" s="176" customFormat="1">
      <c r="A602" s="1227"/>
      <c r="B602" s="416" t="s">
        <v>116</v>
      </c>
      <c r="C602" s="375"/>
      <c r="D602" s="1401"/>
      <c r="E602" s="416" t="s">
        <v>116</v>
      </c>
      <c r="F602" s="375"/>
      <c r="G602" s="259"/>
      <c r="H602" s="3691"/>
    </row>
    <row r="603" spans="1:8" s="176" customFormat="1" ht="13.8">
      <c r="A603" s="1227"/>
      <c r="B603" s="2607" t="s">
        <v>512</v>
      </c>
      <c r="C603" s="2628"/>
      <c r="D603" s="2662"/>
      <c r="E603" s="2607" t="s">
        <v>512</v>
      </c>
      <c r="F603" s="2628"/>
      <c r="G603" s="2629"/>
      <c r="H603" s="3691"/>
    </row>
    <row r="604" spans="1:8" s="176" customFormat="1">
      <c r="A604" s="1227"/>
      <c r="B604" s="416" t="s">
        <v>125</v>
      </c>
      <c r="C604" s="555"/>
      <c r="D604" s="2626"/>
      <c r="E604" s="416" t="s">
        <v>125</v>
      </c>
      <c r="F604" s="375"/>
      <c r="G604" s="259"/>
      <c r="H604" s="3691"/>
    </row>
    <row r="605" spans="1:8" s="176" customFormat="1">
      <c r="A605" s="1227"/>
      <c r="B605" s="2641" t="s">
        <v>4</v>
      </c>
      <c r="C605" s="2613">
        <v>47031271</v>
      </c>
      <c r="D605" s="2630">
        <v>-500775</v>
      </c>
      <c r="E605" s="2641" t="s">
        <v>4</v>
      </c>
      <c r="F605" s="2613">
        <v>138338383</v>
      </c>
      <c r="G605" s="560">
        <v>500755</v>
      </c>
      <c r="H605" s="3691"/>
    </row>
    <row r="606" spans="1:8" s="176" customFormat="1" ht="26.4">
      <c r="A606" s="1227"/>
      <c r="B606" s="2632" t="s">
        <v>10</v>
      </c>
      <c r="C606" s="2617">
        <v>47031271</v>
      </c>
      <c r="D606" s="2631">
        <v>-500775</v>
      </c>
      <c r="E606" s="2632" t="s">
        <v>37</v>
      </c>
      <c r="F606" s="2617">
        <v>5558054</v>
      </c>
      <c r="G606" s="557"/>
      <c r="H606" s="3691"/>
    </row>
    <row r="607" spans="1:8" s="176" customFormat="1">
      <c r="A607" s="1227"/>
      <c r="B607" s="2632" t="s">
        <v>11</v>
      </c>
      <c r="C607" s="2617">
        <v>47031271</v>
      </c>
      <c r="D607" s="2631">
        <v>-500775</v>
      </c>
      <c r="E607" s="2632" t="s">
        <v>10</v>
      </c>
      <c r="F607" s="2617">
        <v>132780329</v>
      </c>
      <c r="G607" s="557">
        <v>500755</v>
      </c>
      <c r="H607" s="3691"/>
    </row>
    <row r="608" spans="1:8" s="176" customFormat="1" ht="26.4">
      <c r="A608" s="1227"/>
      <c r="B608" s="2641" t="s">
        <v>28</v>
      </c>
      <c r="C608" s="2613">
        <v>47031271</v>
      </c>
      <c r="D608" s="3401">
        <v>-500775</v>
      </c>
      <c r="E608" s="2632" t="s">
        <v>11</v>
      </c>
      <c r="F608" s="2617">
        <v>132780329</v>
      </c>
      <c r="G608" s="557">
        <v>500755</v>
      </c>
      <c r="H608" s="1227"/>
    </row>
    <row r="609" spans="1:8" s="176" customFormat="1">
      <c r="A609" s="1227"/>
      <c r="B609" s="2632" t="s">
        <v>2</v>
      </c>
      <c r="C609" s="2617">
        <v>47031271</v>
      </c>
      <c r="D609" s="2631">
        <v>-500775</v>
      </c>
      <c r="E609" s="2641" t="s">
        <v>28</v>
      </c>
      <c r="F609" s="2613">
        <v>137144015</v>
      </c>
      <c r="G609" s="560">
        <v>500755</v>
      </c>
      <c r="H609" s="1227"/>
    </row>
    <row r="610" spans="1:8" s="176" customFormat="1">
      <c r="A610" s="1227"/>
      <c r="B610" s="2632" t="s">
        <v>16</v>
      </c>
      <c r="C610" s="2617">
        <v>47031271</v>
      </c>
      <c r="D610" s="2631">
        <v>-500775</v>
      </c>
      <c r="E610" s="2632" t="s">
        <v>2</v>
      </c>
      <c r="F610" s="2617">
        <v>132664714</v>
      </c>
      <c r="G610" s="557">
        <v>500755</v>
      </c>
      <c r="H610" s="1227"/>
    </row>
    <row r="611" spans="1:8" s="176" customFormat="1">
      <c r="A611" s="1227"/>
      <c r="B611" s="2632" t="s">
        <v>17</v>
      </c>
      <c r="C611" s="2617">
        <v>47031271</v>
      </c>
      <c r="D611" s="2631">
        <v>-500775</v>
      </c>
      <c r="E611" s="2632" t="s">
        <v>12</v>
      </c>
      <c r="F611" s="2617">
        <v>49311262</v>
      </c>
      <c r="G611" s="557">
        <v>0</v>
      </c>
      <c r="H611" s="1227"/>
    </row>
    <row r="612" spans="1:8" s="176" customFormat="1">
      <c r="A612" s="1227"/>
      <c r="B612" s="461"/>
      <c r="C612" s="375"/>
      <c r="D612" s="1401"/>
      <c r="E612" s="2632" t="s">
        <v>38</v>
      </c>
      <c r="F612" s="2617">
        <v>34079872</v>
      </c>
      <c r="G612" s="557">
        <v>0</v>
      </c>
      <c r="H612" s="1227"/>
    </row>
    <row r="613" spans="1:8" s="176" customFormat="1">
      <c r="A613" s="1227"/>
      <c r="B613" s="461"/>
      <c r="C613" s="375"/>
      <c r="D613" s="1401"/>
      <c r="E613" s="2632" t="s">
        <v>36</v>
      </c>
      <c r="F613" s="2617">
        <v>27377679</v>
      </c>
      <c r="G613" s="557">
        <v>0</v>
      </c>
      <c r="H613" s="1227"/>
    </row>
    <row r="614" spans="1:8" s="176" customFormat="1">
      <c r="A614" s="1227"/>
      <c r="B614" s="461"/>
      <c r="C614" s="375"/>
      <c r="D614" s="1401"/>
      <c r="E614" s="2632" t="s">
        <v>15</v>
      </c>
      <c r="F614" s="2617">
        <v>15231390</v>
      </c>
      <c r="G614" s="557">
        <v>0</v>
      </c>
      <c r="H614" s="1227"/>
    </row>
    <row r="615" spans="1:8" s="176" customFormat="1">
      <c r="A615" s="1227"/>
      <c r="B615" s="461"/>
      <c r="C615" s="375"/>
      <c r="D615" s="1401"/>
      <c r="E615" s="2632" t="s">
        <v>19</v>
      </c>
      <c r="F615" s="2617">
        <v>58405716</v>
      </c>
      <c r="G615" s="557">
        <v>500755</v>
      </c>
      <c r="H615" s="1227"/>
    </row>
    <row r="616" spans="1:8" s="176" customFormat="1" ht="26.4">
      <c r="A616" s="1227"/>
      <c r="B616" s="461"/>
      <c r="C616" s="375"/>
      <c r="D616" s="1401"/>
      <c r="E616" s="2632" t="s">
        <v>56</v>
      </c>
      <c r="F616" s="2617">
        <v>58405716</v>
      </c>
      <c r="G616" s="557">
        <v>500755</v>
      </c>
      <c r="H616" s="1227"/>
    </row>
    <row r="617" spans="1:8" s="176" customFormat="1" ht="26.4">
      <c r="A617" s="1227"/>
      <c r="B617" s="461"/>
      <c r="C617" s="375"/>
      <c r="D617" s="1401"/>
      <c r="E617" s="2632" t="s">
        <v>57</v>
      </c>
      <c r="F617" s="2617">
        <v>9316171</v>
      </c>
      <c r="G617" s="557">
        <v>500755</v>
      </c>
      <c r="H617" s="1227"/>
    </row>
    <row r="618" spans="1:8" s="176" customFormat="1">
      <c r="A618" s="1227"/>
      <c r="B618" s="416" t="s">
        <v>116</v>
      </c>
      <c r="C618" s="375"/>
      <c r="D618" s="1401"/>
      <c r="E618" s="416" t="s">
        <v>116</v>
      </c>
      <c r="F618" s="375"/>
      <c r="G618" s="259"/>
      <c r="H618" s="3691"/>
    </row>
    <row r="619" spans="1:8" s="176" customFormat="1" ht="13.8">
      <c r="A619" s="1227"/>
      <c r="B619" s="2607" t="s">
        <v>512</v>
      </c>
      <c r="C619" s="2628"/>
      <c r="D619" s="2662"/>
      <c r="E619" s="2607" t="s">
        <v>512</v>
      </c>
      <c r="F619" s="2628"/>
      <c r="G619" s="2629"/>
      <c r="H619" s="3691"/>
    </row>
    <row r="620" spans="1:8" s="176" customFormat="1">
      <c r="A620" s="1227"/>
      <c r="B620" s="416" t="s">
        <v>126</v>
      </c>
      <c r="C620" s="555"/>
      <c r="D620" s="2626"/>
      <c r="E620" s="416" t="s">
        <v>126</v>
      </c>
      <c r="F620" s="375"/>
      <c r="G620" s="259"/>
      <c r="H620" s="3691"/>
    </row>
    <row r="621" spans="1:8" s="176" customFormat="1">
      <c r="A621" s="1227"/>
      <c r="B621" s="2641" t="s">
        <v>4</v>
      </c>
      <c r="C621" s="2613">
        <v>55010757</v>
      </c>
      <c r="D621" s="2630">
        <v>-500775</v>
      </c>
      <c r="E621" s="2641" t="s">
        <v>4</v>
      </c>
      <c r="F621" s="2613">
        <v>137877077</v>
      </c>
      <c r="G621" s="560">
        <v>500755</v>
      </c>
      <c r="H621" s="3691"/>
    </row>
    <row r="622" spans="1:8" s="176" customFormat="1" ht="26.4">
      <c r="A622" s="1227"/>
      <c r="B622" s="2632" t="s">
        <v>10</v>
      </c>
      <c r="C622" s="2617">
        <v>55010757</v>
      </c>
      <c r="D622" s="2631">
        <v>-500775</v>
      </c>
      <c r="E622" s="2632" t="s">
        <v>37</v>
      </c>
      <c r="F622" s="2617">
        <v>5558054</v>
      </c>
      <c r="G622" s="557">
        <v>0</v>
      </c>
      <c r="H622" s="3691"/>
    </row>
    <row r="623" spans="1:8" s="176" customFormat="1">
      <c r="A623" s="1227"/>
      <c r="B623" s="2632" t="s">
        <v>11</v>
      </c>
      <c r="C623" s="2617">
        <v>55010757</v>
      </c>
      <c r="D623" s="2631">
        <v>-500775</v>
      </c>
      <c r="E623" s="2632" t="s">
        <v>10</v>
      </c>
      <c r="F623" s="2617">
        <v>132319023</v>
      </c>
      <c r="G623" s="557">
        <v>500755</v>
      </c>
      <c r="H623" s="1227"/>
    </row>
    <row r="624" spans="1:8" s="176" customFormat="1" ht="26.4">
      <c r="A624" s="1227"/>
      <c r="B624" s="2641" t="s">
        <v>28</v>
      </c>
      <c r="C624" s="2613">
        <v>55010757</v>
      </c>
      <c r="D624" s="3401">
        <v>-500775</v>
      </c>
      <c r="E624" s="2632" t="s">
        <v>11</v>
      </c>
      <c r="F624" s="2617">
        <v>132319023</v>
      </c>
      <c r="G624" s="557">
        <v>500755</v>
      </c>
      <c r="H624" s="1227"/>
    </row>
    <row r="625" spans="1:8" s="176" customFormat="1">
      <c r="A625" s="1227"/>
      <c r="B625" s="2632" t="s">
        <v>2</v>
      </c>
      <c r="C625" s="2617">
        <v>55010757</v>
      </c>
      <c r="D625" s="2631">
        <v>-500775</v>
      </c>
      <c r="E625" s="2641" t="s">
        <v>28</v>
      </c>
      <c r="F625" s="2613">
        <v>136485464</v>
      </c>
      <c r="G625" s="560">
        <v>500755</v>
      </c>
      <c r="H625" s="1227"/>
    </row>
    <row r="626" spans="1:8" s="176" customFormat="1">
      <c r="A626" s="1227"/>
      <c r="B626" s="2632" t="s">
        <v>16</v>
      </c>
      <c r="C626" s="2617">
        <v>55010757</v>
      </c>
      <c r="D626" s="2631">
        <v>-500775</v>
      </c>
      <c r="E626" s="2632" t="s">
        <v>2</v>
      </c>
      <c r="F626" s="2617">
        <v>133285408</v>
      </c>
      <c r="G626" s="557">
        <v>500755</v>
      </c>
      <c r="H626" s="1227"/>
    </row>
    <row r="627" spans="1:8" s="176" customFormat="1">
      <c r="A627" s="1227"/>
      <c r="B627" s="2632" t="s">
        <v>17</v>
      </c>
      <c r="C627" s="2617">
        <v>55010757</v>
      </c>
      <c r="D627" s="2631">
        <v>-500775</v>
      </c>
      <c r="E627" s="2632" t="s">
        <v>12</v>
      </c>
      <c r="F627" s="2617">
        <v>51872568</v>
      </c>
      <c r="G627" s="557">
        <v>0</v>
      </c>
      <c r="H627" s="1227"/>
    </row>
    <row r="628" spans="1:8" s="176" customFormat="1">
      <c r="A628" s="1227"/>
      <c r="B628" s="461"/>
      <c r="C628" s="375"/>
      <c r="D628" s="1401"/>
      <c r="E628" s="2632" t="s">
        <v>38</v>
      </c>
      <c r="F628" s="2617">
        <v>34466998</v>
      </c>
      <c r="G628" s="557">
        <v>0</v>
      </c>
      <c r="H628" s="1227"/>
    </row>
    <row r="629" spans="1:8" s="176" customFormat="1">
      <c r="A629" s="1227"/>
      <c r="B629" s="461"/>
      <c r="C629" s="375"/>
      <c r="D629" s="1401"/>
      <c r="E629" s="2632" t="s">
        <v>36</v>
      </c>
      <c r="F629" s="2617">
        <v>27698041</v>
      </c>
      <c r="G629" s="557">
        <v>0</v>
      </c>
      <c r="H629" s="1227"/>
    </row>
    <row r="630" spans="1:8" s="176" customFormat="1">
      <c r="A630" s="175"/>
      <c r="B630" s="461"/>
      <c r="C630" s="375"/>
      <c r="D630" s="1401"/>
      <c r="E630" s="2632" t="s">
        <v>15</v>
      </c>
      <c r="F630" s="2617">
        <v>17405570</v>
      </c>
      <c r="G630" s="557">
        <v>0</v>
      </c>
      <c r="H630" s="1227"/>
    </row>
    <row r="631" spans="1:8" s="176" customFormat="1">
      <c r="A631" s="175"/>
      <c r="B631" s="461"/>
      <c r="C631" s="375"/>
      <c r="D631" s="1401"/>
      <c r="E631" s="2632" t="s">
        <v>19</v>
      </c>
      <c r="F631" s="2617">
        <v>57244881</v>
      </c>
      <c r="G631" s="557">
        <v>500755</v>
      </c>
      <c r="H631" s="1227"/>
    </row>
    <row r="632" spans="1:8" s="176" customFormat="1" ht="26.4">
      <c r="A632" s="175"/>
      <c r="B632" s="461"/>
      <c r="C632" s="375"/>
      <c r="D632" s="1401"/>
      <c r="E632" s="2632" t="s">
        <v>56</v>
      </c>
      <c r="F632" s="2617">
        <v>57244881</v>
      </c>
      <c r="G632" s="557">
        <v>500755</v>
      </c>
      <c r="H632" s="1227"/>
    </row>
    <row r="633" spans="1:8" s="176" customFormat="1" ht="27" thickBot="1">
      <c r="A633" s="175"/>
      <c r="B633" s="461"/>
      <c r="C633" s="375"/>
      <c r="D633" s="1401"/>
      <c r="E633" s="2632" t="s">
        <v>57</v>
      </c>
      <c r="F633" s="2617">
        <v>8081264</v>
      </c>
      <c r="G633" s="557">
        <v>500755</v>
      </c>
      <c r="H633" s="1227"/>
    </row>
    <row r="634" spans="1:8" s="176" customFormat="1" ht="32.25" customHeight="1" thickBot="1">
      <c r="A634" s="175"/>
      <c r="B634" s="3676" t="s">
        <v>811</v>
      </c>
      <c r="C634" s="3677"/>
      <c r="D634" s="3677"/>
      <c r="E634" s="3677"/>
      <c r="F634" s="3677"/>
      <c r="G634" s="3678"/>
      <c r="H634" s="1227"/>
    </row>
    <row r="635" spans="1:8" s="176" customFormat="1">
      <c r="A635" s="175"/>
      <c r="H635" s="1227"/>
    </row>
    <row r="636" spans="1:8" s="176" customFormat="1">
      <c r="A636" s="175"/>
      <c r="B636" s="206" t="s">
        <v>113</v>
      </c>
      <c r="H636" s="1227"/>
    </row>
    <row r="637" spans="1:8" s="176" customFormat="1" ht="13.8" thickBot="1">
      <c r="A637" s="175"/>
      <c r="H637" s="1227"/>
    </row>
    <row r="638" spans="1:8" s="176" customFormat="1" ht="13.8">
      <c r="A638" s="2901">
        <f>A568+1</f>
        <v>78</v>
      </c>
      <c r="B638" s="735" t="s">
        <v>739</v>
      </c>
      <c r="C638" s="1547"/>
      <c r="D638" s="2635"/>
      <c r="E638" s="993"/>
      <c r="F638" s="2699"/>
      <c r="G638" s="3402"/>
      <c r="H638" s="1460" t="s">
        <v>319</v>
      </c>
    </row>
    <row r="639" spans="1:8" s="176" customFormat="1">
      <c r="A639" s="175"/>
      <c r="B639" s="2554" t="s">
        <v>22</v>
      </c>
      <c r="C639" s="1178"/>
      <c r="D639" s="2638"/>
      <c r="E639" s="3403"/>
      <c r="F639" s="3404"/>
      <c r="G639" s="3403"/>
      <c r="H639" s="2880"/>
    </row>
    <row r="640" spans="1:8" s="176" customFormat="1" ht="13.8">
      <c r="A640" s="175"/>
      <c r="B640" s="3405" t="s">
        <v>740</v>
      </c>
      <c r="C640" s="2639"/>
      <c r="D640" s="2640"/>
      <c r="E640" s="3406"/>
      <c r="F640" s="3404"/>
      <c r="G640" s="3403"/>
      <c r="H640" s="2880"/>
    </row>
    <row r="641" spans="1:8" s="176" customFormat="1">
      <c r="A641" s="1227"/>
      <c r="B641" s="91" t="s">
        <v>4</v>
      </c>
      <c r="C641" s="2585">
        <v>339153</v>
      </c>
      <c r="D641" s="378">
        <v>0</v>
      </c>
      <c r="E641" s="2700"/>
      <c r="F641" s="887"/>
      <c r="G641" s="551"/>
      <c r="H641" s="2880"/>
    </row>
    <row r="642" spans="1:8" s="176" customFormat="1">
      <c r="A642" s="1227"/>
      <c r="B642" s="202" t="s">
        <v>10</v>
      </c>
      <c r="C642" s="235">
        <v>339153</v>
      </c>
      <c r="D642" s="236">
        <v>0</v>
      </c>
      <c r="E642" s="2700"/>
      <c r="F642" s="958"/>
      <c r="G642" s="958"/>
      <c r="H642" s="1227"/>
    </row>
    <row r="643" spans="1:8" s="176" customFormat="1">
      <c r="A643" s="1227"/>
      <c r="B643" s="202" t="s">
        <v>11</v>
      </c>
      <c r="C643" s="235">
        <v>339153</v>
      </c>
      <c r="D643" s="236">
        <v>0</v>
      </c>
      <c r="E643" s="2701"/>
      <c r="F643" s="958"/>
      <c r="G643" s="958"/>
      <c r="H643" s="1227"/>
    </row>
    <row r="644" spans="1:8" s="176" customFormat="1">
      <c r="A644" s="1227"/>
      <c r="B644" s="91" t="s">
        <v>1</v>
      </c>
      <c r="C644" s="237">
        <v>339153</v>
      </c>
      <c r="D644" s="238">
        <v>0</v>
      </c>
      <c r="E644" s="2700"/>
      <c r="F644" s="949"/>
      <c r="G644" s="949"/>
      <c r="H644" s="1227"/>
    </row>
    <row r="645" spans="1:8" s="176" customFormat="1">
      <c r="A645" s="1227"/>
      <c r="B645" s="202" t="s">
        <v>2</v>
      </c>
      <c r="C645" s="235">
        <v>339153</v>
      </c>
      <c r="D645" s="236">
        <v>0</v>
      </c>
      <c r="E645" s="2700"/>
      <c r="F645" s="958"/>
      <c r="G645" s="958"/>
      <c r="H645" s="1227"/>
    </row>
    <row r="646" spans="1:8" s="176" customFormat="1">
      <c r="A646" s="1227"/>
      <c r="B646" s="202" t="s">
        <v>12</v>
      </c>
      <c r="C646" s="235">
        <v>277408</v>
      </c>
      <c r="D646" s="236">
        <v>5000</v>
      </c>
      <c r="E646" s="2700"/>
      <c r="F646" s="958"/>
      <c r="G646" s="958"/>
      <c r="H646" s="1227"/>
    </row>
    <row r="647" spans="1:8" s="176" customFormat="1">
      <c r="A647" s="1227"/>
      <c r="B647" s="202" t="s">
        <v>13</v>
      </c>
      <c r="C647" s="235">
        <v>13819</v>
      </c>
      <c r="D647" s="236">
        <v>0</v>
      </c>
      <c r="E647" s="2701"/>
      <c r="F647" s="958"/>
      <c r="G647" s="958"/>
      <c r="H647" s="1227"/>
    </row>
    <row r="648" spans="1:8" s="176" customFormat="1">
      <c r="A648" s="1227"/>
      <c r="B648" s="202" t="s">
        <v>14</v>
      </c>
      <c r="C648" s="235">
        <v>11136</v>
      </c>
      <c r="D648" s="236">
        <v>0</v>
      </c>
      <c r="E648" s="2701"/>
      <c r="F648" s="958"/>
      <c r="G648" s="958"/>
      <c r="H648" s="1227"/>
    </row>
    <row r="649" spans="1:8" s="176" customFormat="1">
      <c r="A649" s="1227"/>
      <c r="B649" s="202" t="s">
        <v>15</v>
      </c>
      <c r="C649" s="235">
        <v>263589</v>
      </c>
      <c r="D649" s="236">
        <v>5000</v>
      </c>
      <c r="E649" s="2701"/>
      <c r="F649" s="958"/>
      <c r="G649" s="949"/>
      <c r="H649" s="1227"/>
    </row>
    <row r="650" spans="1:8" s="176" customFormat="1">
      <c r="A650" s="1227"/>
      <c r="B650" s="202" t="s">
        <v>16</v>
      </c>
      <c r="C650" s="235">
        <v>23642</v>
      </c>
      <c r="D650" s="236">
        <v>0</v>
      </c>
      <c r="E650" s="2700"/>
      <c r="F650" s="958"/>
      <c r="G650" s="958"/>
      <c r="H650" s="1227"/>
    </row>
    <row r="651" spans="1:8" s="176" customFormat="1">
      <c r="A651" s="1227"/>
      <c r="B651" s="202" t="s">
        <v>17</v>
      </c>
      <c r="C651" s="2588">
        <v>23642</v>
      </c>
      <c r="D651" s="2882">
        <v>0</v>
      </c>
      <c r="E651" s="2701"/>
      <c r="F651" s="2702"/>
      <c r="G651" s="958"/>
      <c r="H651" s="1227"/>
    </row>
    <row r="652" spans="1:8" s="176" customFormat="1">
      <c r="A652" s="1227"/>
      <c r="B652" s="202" t="s">
        <v>19</v>
      </c>
      <c r="C652" s="235">
        <v>38103</v>
      </c>
      <c r="D652" s="236">
        <v>-5000</v>
      </c>
      <c r="E652" s="2700"/>
      <c r="F652" s="958"/>
      <c r="G652" s="958"/>
      <c r="H652" s="1227"/>
    </row>
    <row r="653" spans="1:8" s="176" customFormat="1" ht="26.4">
      <c r="A653" s="1227"/>
      <c r="B653" s="260" t="s">
        <v>56</v>
      </c>
      <c r="C653" s="235">
        <v>38103</v>
      </c>
      <c r="D653" s="236">
        <v>-5000</v>
      </c>
      <c r="E653" s="942"/>
      <c r="F653" s="958"/>
      <c r="G653" s="958"/>
      <c r="H653" s="1227"/>
    </row>
    <row r="654" spans="1:8" s="176" customFormat="1" ht="27" thickBot="1">
      <c r="A654" s="1227"/>
      <c r="B654" s="2883" t="s">
        <v>57</v>
      </c>
      <c r="C654" s="2884">
        <v>38103</v>
      </c>
      <c r="D654" s="929">
        <v>-5000</v>
      </c>
      <c r="E654" s="942"/>
      <c r="F654" s="2705"/>
      <c r="G654" s="958"/>
      <c r="H654" s="1227"/>
    </row>
    <row r="655" spans="1:8" s="176" customFormat="1" ht="46.5" customHeight="1" thickBot="1">
      <c r="A655" s="1227"/>
      <c r="B655" s="3692" t="s">
        <v>812</v>
      </c>
      <c r="C655" s="3693"/>
      <c r="D655" s="3694"/>
      <c r="E655" s="2706"/>
      <c r="F655" s="2706"/>
      <c r="G655" s="2706"/>
      <c r="H655" s="1227"/>
    </row>
    <row r="656" spans="1:8" s="176" customFormat="1">
      <c r="A656" s="175"/>
      <c r="H656" s="1227"/>
    </row>
    <row r="657" spans="1:8" s="176" customFormat="1">
      <c r="A657" s="1227"/>
      <c r="B657" s="206" t="s">
        <v>686</v>
      </c>
      <c r="H657" s="1227"/>
    </row>
    <row r="658" spans="1:8" s="176" customFormat="1" ht="13.8" thickBot="1">
      <c r="A658" s="175"/>
      <c r="B658" s="206"/>
      <c r="H658" s="1227"/>
    </row>
    <row r="659" spans="1:8" s="176" customFormat="1">
      <c r="A659" s="1458">
        <f>A585+1</f>
        <v>78</v>
      </c>
      <c r="B659" s="735" t="s">
        <v>682</v>
      </c>
      <c r="C659" s="2604"/>
      <c r="D659" s="2605"/>
      <c r="H659" s="1460" t="s">
        <v>34</v>
      </c>
    </row>
    <row r="660" spans="1:8" s="176" customFormat="1">
      <c r="A660" s="175"/>
      <c r="B660" s="416" t="s">
        <v>116</v>
      </c>
      <c r="C660" s="375"/>
      <c r="D660" s="259"/>
      <c r="H660" s="2880"/>
    </row>
    <row r="661" spans="1:8" s="176" customFormat="1" ht="13.8">
      <c r="A661" s="175"/>
      <c r="B661" s="2607" t="s">
        <v>512</v>
      </c>
      <c r="C661" s="2628"/>
      <c r="D661" s="2629"/>
      <c r="H661" s="2880"/>
    </row>
    <row r="662" spans="1:8" s="176" customFormat="1">
      <c r="A662" s="175"/>
      <c r="B662" s="416" t="s">
        <v>118</v>
      </c>
      <c r="C662" s="375"/>
      <c r="D662" s="259"/>
      <c r="H662" s="1227"/>
    </row>
    <row r="663" spans="1:8" s="176" customFormat="1">
      <c r="A663" s="175"/>
      <c r="B663" s="2641" t="s">
        <v>4</v>
      </c>
      <c r="C663" s="2613">
        <v>131585879</v>
      </c>
      <c r="D663" s="560"/>
      <c r="H663" s="1227"/>
    </row>
    <row r="664" spans="1:8" s="176" customFormat="1" ht="26.4">
      <c r="A664" s="175"/>
      <c r="B664" s="2632" t="s">
        <v>37</v>
      </c>
      <c r="C664" s="2617">
        <v>5701718</v>
      </c>
      <c r="D664" s="557"/>
      <c r="H664" s="1227"/>
    </row>
    <row r="665" spans="1:8" s="176" customFormat="1">
      <c r="A665" s="175"/>
      <c r="B665" s="2632" t="s">
        <v>10</v>
      </c>
      <c r="C665" s="2617">
        <v>125884161</v>
      </c>
      <c r="D665" s="557"/>
      <c r="H665" s="1227"/>
    </row>
    <row r="666" spans="1:8" s="176" customFormat="1">
      <c r="A666" s="175"/>
      <c r="B666" s="2632" t="s">
        <v>11</v>
      </c>
      <c r="C666" s="2617">
        <v>125884161</v>
      </c>
      <c r="D666" s="557"/>
      <c r="H666" s="1227"/>
    </row>
    <row r="667" spans="1:8" s="176" customFormat="1">
      <c r="A667" s="175"/>
      <c r="B667" s="2641" t="s">
        <v>28</v>
      </c>
      <c r="C667" s="2613">
        <v>130564765</v>
      </c>
      <c r="D667" s="560">
        <v>0</v>
      </c>
      <c r="H667" s="1227"/>
    </row>
    <row r="668" spans="1:8" s="176" customFormat="1">
      <c r="A668" s="175"/>
      <c r="B668" s="2632" t="s">
        <v>2</v>
      </c>
      <c r="C668" s="2617">
        <v>128219434</v>
      </c>
      <c r="D668" s="557">
        <v>0</v>
      </c>
      <c r="H668" s="1227"/>
    </row>
    <row r="669" spans="1:8" s="176" customFormat="1">
      <c r="A669" s="175"/>
      <c r="B669" s="2632" t="s">
        <v>12</v>
      </c>
      <c r="C669" s="2617">
        <v>47807514</v>
      </c>
      <c r="D669" s="557">
        <v>5000</v>
      </c>
      <c r="H669" s="1227"/>
    </row>
    <row r="670" spans="1:8" s="176" customFormat="1">
      <c r="A670" s="175"/>
      <c r="B670" s="2632" t="s">
        <v>38</v>
      </c>
      <c r="C670" s="2617">
        <v>32610371</v>
      </c>
      <c r="D670" s="557">
        <v>0</v>
      </c>
      <c r="H670" s="1227"/>
    </row>
    <row r="671" spans="1:8" s="176" customFormat="1">
      <c r="A671" s="175"/>
      <c r="B671" s="2632" t="s">
        <v>36</v>
      </c>
      <c r="C671" s="2617">
        <v>26204734</v>
      </c>
      <c r="D671" s="557">
        <v>0</v>
      </c>
      <c r="H671" s="1227"/>
    </row>
    <row r="672" spans="1:8" s="176" customFormat="1">
      <c r="A672" s="175"/>
      <c r="B672" s="2632" t="s">
        <v>15</v>
      </c>
      <c r="C672" s="2617">
        <v>15197143</v>
      </c>
      <c r="D672" s="557">
        <v>5000</v>
      </c>
      <c r="H672" s="1227"/>
    </row>
    <row r="673" spans="1:8" s="176" customFormat="1">
      <c r="A673" s="175"/>
      <c r="B673" s="2632" t="s">
        <v>330</v>
      </c>
      <c r="C673" s="2617">
        <v>3150095</v>
      </c>
      <c r="D673" s="557">
        <v>0</v>
      </c>
      <c r="H673" s="1227"/>
    </row>
    <row r="674" spans="1:8" s="176" customFormat="1">
      <c r="A674" s="175"/>
      <c r="B674" s="2632" t="s">
        <v>16</v>
      </c>
      <c r="C674" s="2617">
        <v>19273532</v>
      </c>
      <c r="D674" s="557">
        <v>0</v>
      </c>
      <c r="H674" s="1227"/>
    </row>
    <row r="675" spans="1:8" s="176" customFormat="1">
      <c r="A675" s="175"/>
      <c r="B675" s="2632" t="s">
        <v>17</v>
      </c>
      <c r="C675" s="2617">
        <v>16402634</v>
      </c>
      <c r="D675" s="557">
        <v>0</v>
      </c>
      <c r="H675" s="1227"/>
    </row>
    <row r="676" spans="1:8" s="176" customFormat="1">
      <c r="A676" s="175"/>
      <c r="B676" s="2632" t="s">
        <v>162</v>
      </c>
      <c r="C676" s="2617">
        <v>2870898</v>
      </c>
      <c r="D676" s="557">
        <v>0</v>
      </c>
      <c r="H676" s="1227"/>
    </row>
    <row r="677" spans="1:8" s="176" customFormat="1" ht="26.4">
      <c r="A677" s="175"/>
      <c r="B677" s="2632" t="s">
        <v>54</v>
      </c>
      <c r="C677" s="2617">
        <v>16000</v>
      </c>
      <c r="D677" s="557">
        <v>0</v>
      </c>
      <c r="H677" s="1227"/>
    </row>
    <row r="678" spans="1:8" s="176" customFormat="1">
      <c r="A678" s="175"/>
      <c r="B678" s="2632" t="s">
        <v>39</v>
      </c>
      <c r="C678" s="2617">
        <v>16000</v>
      </c>
      <c r="D678" s="557">
        <v>0</v>
      </c>
      <c r="H678" s="1227"/>
    </row>
    <row r="679" spans="1:8" s="176" customFormat="1">
      <c r="A679" s="175"/>
      <c r="B679" s="2632" t="s">
        <v>19</v>
      </c>
      <c r="C679" s="2617">
        <v>57972293</v>
      </c>
      <c r="D679" s="557">
        <v>-5000</v>
      </c>
      <c r="H679" s="1227"/>
    </row>
    <row r="680" spans="1:8" s="176" customFormat="1" ht="26.4">
      <c r="A680" s="175"/>
      <c r="B680" s="2632" t="s">
        <v>56</v>
      </c>
      <c r="C680" s="2617">
        <v>57972293</v>
      </c>
      <c r="D680" s="557">
        <v>-5000</v>
      </c>
      <c r="H680" s="1227"/>
    </row>
    <row r="681" spans="1:8" s="176" customFormat="1" ht="27" thickBot="1">
      <c r="A681" s="175"/>
      <c r="B681" s="2632" t="s">
        <v>57</v>
      </c>
      <c r="C681" s="2617">
        <v>9413152</v>
      </c>
      <c r="D681" s="557">
        <v>-5000</v>
      </c>
      <c r="H681" s="1227"/>
    </row>
    <row r="682" spans="1:8" s="176" customFormat="1" ht="42.75" customHeight="1" thickBot="1">
      <c r="A682" s="175"/>
      <c r="B682" s="3676" t="s">
        <v>813</v>
      </c>
      <c r="C682" s="3677"/>
      <c r="D682" s="3678"/>
      <c r="H682" s="1227"/>
    </row>
    <row r="683" spans="1:8" s="176" customFormat="1">
      <c r="A683" s="175"/>
      <c r="H683" s="1227"/>
    </row>
    <row r="684" spans="1:8" s="176" customFormat="1">
      <c r="A684" s="175"/>
      <c r="B684" s="206" t="s">
        <v>113</v>
      </c>
      <c r="H684" s="1227"/>
    </row>
    <row r="685" spans="1:8" s="176" customFormat="1" ht="13.8" thickBot="1">
      <c r="A685" s="175"/>
      <c r="H685" s="1227"/>
    </row>
    <row r="686" spans="1:8" s="176" customFormat="1" ht="13.8">
      <c r="A686" s="2901">
        <f>A638+1</f>
        <v>79</v>
      </c>
      <c r="B686" s="735" t="s">
        <v>682</v>
      </c>
      <c r="C686" s="116"/>
      <c r="D686" s="2635"/>
      <c r="E686" s="3407"/>
      <c r="H686" s="2858" t="s">
        <v>319</v>
      </c>
    </row>
    <row r="687" spans="1:8" s="176" customFormat="1">
      <c r="A687" s="175"/>
      <c r="B687" s="2554" t="s">
        <v>22</v>
      </c>
      <c r="C687" s="1178"/>
      <c r="D687" s="2638"/>
      <c r="E687" s="3407"/>
      <c r="H687" s="2858"/>
    </row>
    <row r="688" spans="1:8" s="176" customFormat="1" ht="27.6">
      <c r="A688" s="175"/>
      <c r="B688" s="1548" t="s">
        <v>741</v>
      </c>
      <c r="C688" s="2639"/>
      <c r="D688" s="2640"/>
      <c r="E688" s="3408"/>
      <c r="H688" s="2858"/>
    </row>
    <row r="689" spans="1:8" s="176" customFormat="1">
      <c r="A689" s="175"/>
      <c r="B689" s="91" t="s">
        <v>4</v>
      </c>
      <c r="C689" s="2585">
        <v>1750000</v>
      </c>
      <c r="D689" s="378">
        <v>0</v>
      </c>
      <c r="E689" s="3409"/>
      <c r="H689" s="2858"/>
    </row>
    <row r="690" spans="1:8" s="176" customFormat="1">
      <c r="A690" s="1227"/>
      <c r="B690" s="202" t="s">
        <v>236</v>
      </c>
      <c r="C690" s="867">
        <v>1750000</v>
      </c>
      <c r="D690" s="283">
        <v>0</v>
      </c>
      <c r="E690" s="3409"/>
      <c r="H690" s="1227"/>
    </row>
    <row r="691" spans="1:8" s="176" customFormat="1">
      <c r="A691" s="1227"/>
      <c r="B691" s="91" t="s">
        <v>1</v>
      </c>
      <c r="C691" s="237">
        <v>1750000</v>
      </c>
      <c r="D691" s="238">
        <v>0</v>
      </c>
      <c r="E691" s="3409"/>
      <c r="H691" s="1227"/>
    </row>
    <row r="692" spans="1:8" s="176" customFormat="1">
      <c r="A692" s="1227"/>
      <c r="B692" s="202" t="s">
        <v>2</v>
      </c>
      <c r="C692" s="235">
        <v>1750000</v>
      </c>
      <c r="D692" s="236">
        <v>0</v>
      </c>
      <c r="E692" s="3409"/>
      <c r="H692" s="1227"/>
    </row>
    <row r="693" spans="1:8" s="176" customFormat="1">
      <c r="A693" s="1227"/>
      <c r="B693" s="202" t="s">
        <v>12</v>
      </c>
      <c r="C693" s="235">
        <v>185000</v>
      </c>
      <c r="D693" s="236">
        <v>0</v>
      </c>
      <c r="E693" s="3409"/>
      <c r="H693" s="1227"/>
    </row>
    <row r="694" spans="1:8" s="176" customFormat="1">
      <c r="A694" s="1227"/>
      <c r="B694" s="202" t="s">
        <v>15</v>
      </c>
      <c r="C694" s="235">
        <v>185000</v>
      </c>
      <c r="D694" s="238">
        <v>0</v>
      </c>
      <c r="E694" s="3409"/>
      <c r="H694" s="1227"/>
    </row>
    <row r="695" spans="1:8" s="176" customFormat="1">
      <c r="A695" s="1227"/>
      <c r="B695" s="202" t="s">
        <v>16</v>
      </c>
      <c r="C695" s="235">
        <v>1265000</v>
      </c>
      <c r="D695" s="236">
        <v>-500000</v>
      </c>
      <c r="E695" s="3409"/>
      <c r="H695" s="1227"/>
    </row>
    <row r="696" spans="1:8" s="176" customFormat="1">
      <c r="A696" s="1227"/>
      <c r="B696" s="202" t="s">
        <v>17</v>
      </c>
      <c r="C696" s="2588">
        <v>1265000</v>
      </c>
      <c r="D696" s="236">
        <v>-500000</v>
      </c>
      <c r="E696" s="3409"/>
      <c r="H696" s="1227"/>
    </row>
    <row r="697" spans="1:8" s="176" customFormat="1" ht="26.4">
      <c r="A697" s="1227"/>
      <c r="B697" s="202" t="s">
        <v>313</v>
      </c>
      <c r="C697" s="235">
        <v>300000</v>
      </c>
      <c r="D697" s="236">
        <v>0</v>
      </c>
      <c r="E697" s="3409"/>
      <c r="H697" s="1227"/>
    </row>
    <row r="698" spans="1:8" s="176" customFormat="1">
      <c r="A698" s="1227"/>
      <c r="B698" s="260" t="s">
        <v>517</v>
      </c>
      <c r="C698" s="235">
        <v>300000</v>
      </c>
      <c r="D698" s="236">
        <v>0</v>
      </c>
      <c r="E698" s="3409"/>
      <c r="H698" s="1227"/>
    </row>
    <row r="699" spans="1:8" s="176" customFormat="1">
      <c r="A699" s="1227"/>
      <c r="B699" s="202" t="s">
        <v>19</v>
      </c>
      <c r="C699" s="235">
        <v>0</v>
      </c>
      <c r="D699" s="236">
        <v>500000</v>
      </c>
      <c r="E699" s="3409"/>
      <c r="H699" s="1227"/>
    </row>
    <row r="700" spans="1:8" s="176" customFormat="1" ht="26.4">
      <c r="A700" s="1227"/>
      <c r="B700" s="260" t="s">
        <v>56</v>
      </c>
      <c r="C700" s="235">
        <v>0</v>
      </c>
      <c r="D700" s="236">
        <v>500000</v>
      </c>
      <c r="E700" s="3409"/>
      <c r="H700" s="1227"/>
    </row>
    <row r="701" spans="1:8" s="176" customFormat="1" ht="57" customHeight="1">
      <c r="A701" s="1227"/>
      <c r="B701" s="260" t="s">
        <v>77</v>
      </c>
      <c r="C701" s="235">
        <v>0</v>
      </c>
      <c r="D701" s="236">
        <v>500000</v>
      </c>
      <c r="E701" s="3409"/>
      <c r="H701" s="1227"/>
    </row>
    <row r="702" spans="1:8" s="176" customFormat="1">
      <c r="A702" s="1227"/>
      <c r="B702" s="2707" t="s">
        <v>148</v>
      </c>
      <c r="C702" s="2708"/>
      <c r="D702" s="2709"/>
      <c r="E702" s="3409"/>
      <c r="H702" s="1227"/>
    </row>
    <row r="703" spans="1:8" s="176" customFormat="1" ht="27.6">
      <c r="A703" s="1227"/>
      <c r="B703" s="2710" t="s">
        <v>742</v>
      </c>
      <c r="C703" s="2711"/>
      <c r="D703" s="2712"/>
      <c r="E703" s="3410"/>
      <c r="H703" s="1227"/>
    </row>
    <row r="704" spans="1:8" s="176" customFormat="1">
      <c r="A704" s="1227"/>
      <c r="B704" s="2713" t="s">
        <v>712</v>
      </c>
      <c r="C704" s="2708"/>
      <c r="D704" s="2709"/>
      <c r="E704" s="3409"/>
      <c r="H704" s="1227"/>
    </row>
    <row r="705" spans="1:8" s="176" customFormat="1">
      <c r="A705" s="1227"/>
      <c r="B705" s="2714" t="s">
        <v>168</v>
      </c>
      <c r="C705" s="2715">
        <v>0</v>
      </c>
      <c r="D705" s="2709"/>
      <c r="E705" s="3409"/>
      <c r="H705" s="1227"/>
    </row>
    <row r="706" spans="1:8" s="176" customFormat="1">
      <c r="A706" s="1227"/>
      <c r="B706" s="91" t="s">
        <v>4</v>
      </c>
      <c r="C706" s="2585">
        <f>C707</f>
        <v>1750000</v>
      </c>
      <c r="D706" s="378">
        <v>0</v>
      </c>
      <c r="E706" s="3409"/>
      <c r="H706" s="1227"/>
    </row>
    <row r="707" spans="1:8" s="176" customFormat="1">
      <c r="A707" s="1227"/>
      <c r="B707" s="91" t="s">
        <v>5</v>
      </c>
      <c r="C707" s="235">
        <v>1750000</v>
      </c>
      <c r="D707" s="236">
        <v>0</v>
      </c>
      <c r="E707" s="3409"/>
      <c r="H707" s="1227"/>
    </row>
    <row r="708" spans="1:8" s="176" customFormat="1">
      <c r="A708" s="1227"/>
      <c r="B708" s="202" t="s">
        <v>6</v>
      </c>
      <c r="C708" s="867">
        <v>1750000</v>
      </c>
      <c r="D708" s="283"/>
      <c r="E708" s="3409"/>
      <c r="H708" s="1227"/>
    </row>
    <row r="709" spans="1:8" s="176" customFormat="1">
      <c r="A709" s="1227"/>
      <c r="B709" s="91" t="s">
        <v>1</v>
      </c>
      <c r="C709" s="237">
        <v>1750000</v>
      </c>
      <c r="D709" s="238">
        <v>0</v>
      </c>
      <c r="E709" s="3409"/>
      <c r="H709" s="1227"/>
    </row>
    <row r="710" spans="1:8" s="176" customFormat="1">
      <c r="A710" s="1227"/>
      <c r="B710" s="202" t="s">
        <v>2</v>
      </c>
      <c r="C710" s="235">
        <v>1750000</v>
      </c>
      <c r="D710" s="236">
        <v>0</v>
      </c>
      <c r="E710" s="3409"/>
      <c r="H710" s="1227"/>
    </row>
    <row r="711" spans="1:8" s="176" customFormat="1">
      <c r="A711" s="1227"/>
      <c r="B711" s="202" t="s">
        <v>12</v>
      </c>
      <c r="C711" s="235">
        <v>185000</v>
      </c>
      <c r="D711" s="236">
        <v>0</v>
      </c>
      <c r="E711" s="3409"/>
      <c r="H711" s="1227"/>
    </row>
    <row r="712" spans="1:8" s="176" customFormat="1">
      <c r="A712" s="1227"/>
      <c r="B712" s="202" t="s">
        <v>15</v>
      </c>
      <c r="C712" s="235">
        <v>185000</v>
      </c>
      <c r="D712" s="236">
        <v>0</v>
      </c>
      <c r="E712" s="3409"/>
      <c r="H712" s="1227"/>
    </row>
    <row r="713" spans="1:8" s="176" customFormat="1">
      <c r="A713" s="1227"/>
      <c r="B713" s="202" t="s">
        <v>16</v>
      </c>
      <c r="C713" s="235">
        <v>1265000</v>
      </c>
      <c r="D713" s="236">
        <v>-500000</v>
      </c>
      <c r="E713" s="3409"/>
      <c r="H713" s="1227"/>
    </row>
    <row r="714" spans="1:8" s="176" customFormat="1">
      <c r="A714" s="1227"/>
      <c r="B714" s="202" t="s">
        <v>17</v>
      </c>
      <c r="C714" s="2588">
        <v>1265000</v>
      </c>
      <c r="D714" s="236">
        <v>-500000</v>
      </c>
      <c r="E714" s="3409"/>
      <c r="H714" s="1227"/>
    </row>
    <row r="715" spans="1:8" s="176" customFormat="1">
      <c r="A715" s="1227"/>
      <c r="B715" s="202" t="s">
        <v>162</v>
      </c>
      <c r="C715" s="235">
        <v>0</v>
      </c>
      <c r="D715" s="236"/>
      <c r="E715" s="3409"/>
      <c r="H715" s="1227"/>
    </row>
    <row r="716" spans="1:8" s="176" customFormat="1" ht="26.4">
      <c r="A716" s="1227"/>
      <c r="B716" s="202" t="s">
        <v>313</v>
      </c>
      <c r="C716" s="235">
        <v>300000</v>
      </c>
      <c r="D716" s="236"/>
      <c r="E716" s="3409"/>
      <c r="H716" s="1227"/>
    </row>
    <row r="717" spans="1:8" s="176" customFormat="1">
      <c r="A717" s="1227"/>
      <c r="B717" s="260" t="s">
        <v>517</v>
      </c>
      <c r="C717" s="235">
        <v>300000</v>
      </c>
      <c r="D717" s="236"/>
      <c r="E717" s="3409"/>
      <c r="H717" s="1227"/>
    </row>
    <row r="718" spans="1:8" s="176" customFormat="1">
      <c r="A718" s="1227"/>
      <c r="B718" s="202" t="s">
        <v>19</v>
      </c>
      <c r="C718" s="235">
        <v>0</v>
      </c>
      <c r="D718" s="236">
        <v>500000</v>
      </c>
      <c r="E718" s="3409"/>
      <c r="H718" s="1227"/>
    </row>
    <row r="719" spans="1:8" s="176" customFormat="1" ht="26.4">
      <c r="A719" s="1227"/>
      <c r="B719" s="260" t="s">
        <v>56</v>
      </c>
      <c r="C719" s="235">
        <v>0</v>
      </c>
      <c r="D719" s="236">
        <v>500000</v>
      </c>
      <c r="E719" s="3409"/>
      <c r="H719" s="1227"/>
    </row>
    <row r="720" spans="1:8" s="176" customFormat="1" ht="39.6">
      <c r="A720" s="1227"/>
      <c r="B720" s="260" t="s">
        <v>58</v>
      </c>
      <c r="C720" s="235">
        <v>0</v>
      </c>
      <c r="D720" s="236">
        <v>500000</v>
      </c>
      <c r="E720" s="3409"/>
      <c r="H720" s="1227"/>
    </row>
    <row r="721" spans="1:8" s="176" customFormat="1">
      <c r="A721" s="1227"/>
      <c r="B721" s="2716" t="s">
        <v>69</v>
      </c>
      <c r="C721" s="2717"/>
      <c r="D721" s="2709"/>
      <c r="E721" s="3409"/>
      <c r="H721" s="1227"/>
    </row>
    <row r="722" spans="1:8" s="176" customFormat="1" ht="41.4">
      <c r="A722" s="1227"/>
      <c r="B722" s="2710" t="s">
        <v>743</v>
      </c>
      <c r="C722" s="2711"/>
      <c r="D722" s="2712"/>
      <c r="E722" s="3410"/>
      <c r="H722" s="1227"/>
    </row>
    <row r="723" spans="1:8" s="176" customFormat="1">
      <c r="A723" s="1227"/>
      <c r="B723" s="2714" t="s">
        <v>168</v>
      </c>
      <c r="C723" s="2715"/>
      <c r="D723" s="2709"/>
      <c r="E723" s="3409"/>
      <c r="H723" s="1227"/>
    </row>
    <row r="724" spans="1:8" s="176" customFormat="1">
      <c r="A724" s="1227"/>
      <c r="B724" s="91" t="s">
        <v>4</v>
      </c>
      <c r="C724" s="2585">
        <v>1750000</v>
      </c>
      <c r="D724" s="378"/>
      <c r="E724" s="3409"/>
      <c r="H724" s="1227"/>
    </row>
    <row r="725" spans="1:8" s="176" customFormat="1">
      <c r="A725" s="1227"/>
      <c r="B725" s="202" t="s">
        <v>236</v>
      </c>
      <c r="C725" s="867">
        <v>1750000</v>
      </c>
      <c r="D725" s="283"/>
      <c r="E725" s="3409"/>
      <c r="H725" s="1227"/>
    </row>
    <row r="726" spans="1:8" s="176" customFormat="1" ht="13.2" hidden="1" customHeight="1">
      <c r="A726" s="1227"/>
      <c r="B726" s="202" t="s">
        <v>6</v>
      </c>
      <c r="C726" s="867" t="s">
        <v>744</v>
      </c>
      <c r="D726" s="283"/>
      <c r="E726" s="3409"/>
      <c r="H726" s="1227"/>
    </row>
    <row r="727" spans="1:8" s="176" customFormat="1" ht="13.2" hidden="1" customHeight="1">
      <c r="A727" s="1227"/>
      <c r="B727" s="91" t="s">
        <v>7</v>
      </c>
      <c r="C727" s="235" t="s">
        <v>744</v>
      </c>
      <c r="D727" s="236"/>
      <c r="E727" s="3409"/>
      <c r="H727" s="1227"/>
    </row>
    <row r="728" spans="1:8" s="176" customFormat="1" ht="13.2" hidden="1" customHeight="1">
      <c r="A728" s="1227"/>
      <c r="B728" s="202" t="s">
        <v>8</v>
      </c>
      <c r="C728" s="235" t="s">
        <v>744</v>
      </c>
      <c r="D728" s="236"/>
      <c r="E728" s="3409"/>
      <c r="H728" s="1227"/>
    </row>
    <row r="729" spans="1:8" s="176" customFormat="1" ht="13.2" hidden="1" customHeight="1">
      <c r="A729" s="1227"/>
      <c r="B729" s="202" t="s">
        <v>9</v>
      </c>
      <c r="C729" s="235">
        <v>0</v>
      </c>
      <c r="D729" s="236">
        <v>0</v>
      </c>
      <c r="E729" s="3409"/>
      <c r="H729" s="1227"/>
    </row>
    <row r="730" spans="1:8" s="176" customFormat="1" ht="26.4" hidden="1" customHeight="1">
      <c r="A730" s="1227"/>
      <c r="B730" s="260" t="s">
        <v>63</v>
      </c>
      <c r="C730" s="235"/>
      <c r="D730" s="236">
        <v>0</v>
      </c>
      <c r="E730" s="3409"/>
      <c r="H730" s="1227"/>
    </row>
    <row r="731" spans="1:8" s="176" customFormat="1" ht="26.4" hidden="1" customHeight="1">
      <c r="A731" s="1227"/>
      <c r="B731" s="260" t="s">
        <v>165</v>
      </c>
      <c r="C731" s="235">
        <v>0</v>
      </c>
      <c r="D731" s="236">
        <v>0</v>
      </c>
      <c r="E731" s="3409"/>
      <c r="H731" s="1227"/>
    </row>
    <row r="732" spans="1:8" s="176" customFormat="1" ht="26.4" hidden="1" customHeight="1">
      <c r="A732" s="1227"/>
      <c r="B732" s="260" t="s">
        <v>467</v>
      </c>
      <c r="C732" s="235">
        <v>1750000</v>
      </c>
      <c r="D732" s="236">
        <v>0</v>
      </c>
      <c r="E732" s="3409"/>
      <c r="H732" s="1227"/>
    </row>
    <row r="733" spans="1:8" s="176" customFormat="1" ht="26.4" hidden="1" customHeight="1">
      <c r="A733" s="1227"/>
      <c r="B733" s="260" t="s">
        <v>98</v>
      </c>
      <c r="C733" s="2718">
        <v>1750000</v>
      </c>
      <c r="D733" s="236">
        <v>0</v>
      </c>
      <c r="E733" s="3409"/>
      <c r="H733" s="1227"/>
    </row>
    <row r="734" spans="1:8" s="176" customFormat="1" ht="26.4" hidden="1" customHeight="1">
      <c r="A734" s="1227"/>
      <c r="B734" s="2719" t="s">
        <v>745</v>
      </c>
      <c r="C734" s="2720">
        <v>185000</v>
      </c>
      <c r="D734" s="236">
        <v>0</v>
      </c>
      <c r="E734" s="3409"/>
      <c r="H734" s="1227"/>
    </row>
    <row r="735" spans="1:8" s="176" customFormat="1" ht="13.2" hidden="1" customHeight="1">
      <c r="A735" s="1227"/>
      <c r="B735" s="2721" t="s">
        <v>305</v>
      </c>
      <c r="C735" s="867"/>
      <c r="D735" s="236"/>
      <c r="E735" s="3409"/>
      <c r="H735" s="1227"/>
    </row>
    <row r="736" spans="1:8" s="176" customFormat="1" ht="13.2" hidden="1" customHeight="1">
      <c r="A736" s="1227"/>
      <c r="B736" s="260" t="s">
        <v>306</v>
      </c>
      <c r="C736" s="235">
        <v>0</v>
      </c>
      <c r="D736" s="236">
        <v>0</v>
      </c>
      <c r="E736" s="3409"/>
      <c r="H736" s="1227"/>
    </row>
    <row r="737" spans="1:8" s="176" customFormat="1" ht="26.4" hidden="1" customHeight="1">
      <c r="A737" s="1227"/>
      <c r="B737" s="260" t="s">
        <v>307</v>
      </c>
      <c r="C737" s="2718">
        <v>185000</v>
      </c>
      <c r="D737" s="236">
        <v>0</v>
      </c>
      <c r="E737" s="3409"/>
      <c r="H737" s="1227"/>
    </row>
    <row r="738" spans="1:8" s="176" customFormat="1" ht="39.6" hidden="1" customHeight="1">
      <c r="A738" s="1227"/>
      <c r="B738" s="260" t="s">
        <v>746</v>
      </c>
      <c r="C738" s="2718">
        <v>0</v>
      </c>
      <c r="D738" s="236">
        <v>0</v>
      </c>
      <c r="E738" s="3409"/>
      <c r="H738" s="1227"/>
    </row>
    <row r="739" spans="1:8" s="176" customFormat="1" ht="66" hidden="1" customHeight="1">
      <c r="A739" s="1227"/>
      <c r="B739" s="260" t="s">
        <v>747</v>
      </c>
      <c r="C739" s="2718">
        <v>1265000</v>
      </c>
      <c r="D739" s="236">
        <v>-500000</v>
      </c>
      <c r="E739" s="3409"/>
      <c r="H739" s="1227"/>
    </row>
    <row r="740" spans="1:8" s="176" customFormat="1" ht="26.4" hidden="1" customHeight="1">
      <c r="A740" s="1227"/>
      <c r="B740" s="2719" t="s">
        <v>748</v>
      </c>
      <c r="C740" s="2720">
        <v>1265000</v>
      </c>
      <c r="D740" s="236">
        <v>-500000</v>
      </c>
      <c r="E740" s="3409"/>
      <c r="H740" s="1227"/>
    </row>
    <row r="741" spans="1:8" s="176" customFormat="1" ht="26.4" hidden="1" customHeight="1">
      <c r="A741" s="1227"/>
      <c r="B741" s="260" t="s">
        <v>82</v>
      </c>
      <c r="C741" s="2718">
        <v>0</v>
      </c>
      <c r="D741" s="236">
        <v>0</v>
      </c>
      <c r="E741" s="3409"/>
      <c r="H741" s="1227"/>
    </row>
    <row r="742" spans="1:8" s="176" customFormat="1" ht="13.2" hidden="1" customHeight="1">
      <c r="A742" s="1227"/>
      <c r="B742" s="91" t="s">
        <v>10</v>
      </c>
      <c r="C742" s="235">
        <v>300000</v>
      </c>
      <c r="D742" s="236">
        <v>0</v>
      </c>
      <c r="E742" s="3409"/>
      <c r="H742" s="1227"/>
    </row>
    <row r="743" spans="1:8" s="176" customFormat="1" ht="13.2" hidden="1" customHeight="1">
      <c r="A743" s="1227"/>
      <c r="B743" s="202" t="s">
        <v>11</v>
      </c>
      <c r="C743" s="235">
        <v>300000</v>
      </c>
      <c r="D743" s="236">
        <v>0</v>
      </c>
      <c r="E743" s="3409"/>
      <c r="H743" s="1227"/>
    </row>
    <row r="744" spans="1:8" s="176" customFormat="1" ht="26.4" hidden="1" customHeight="1">
      <c r="A744" s="1227"/>
      <c r="B744" s="202" t="s">
        <v>67</v>
      </c>
      <c r="C744" s="235">
        <v>0</v>
      </c>
      <c r="D744" s="236">
        <v>500000</v>
      </c>
      <c r="E744" s="3409"/>
      <c r="H744" s="1227"/>
    </row>
    <row r="745" spans="1:8" s="176" customFormat="1">
      <c r="A745" s="1227"/>
      <c r="B745" s="91" t="s">
        <v>1</v>
      </c>
      <c r="C745" s="237">
        <v>1750000</v>
      </c>
      <c r="D745" s="238">
        <v>0</v>
      </c>
      <c r="E745" s="3409"/>
      <c r="H745" s="1227"/>
    </row>
    <row r="746" spans="1:8" s="176" customFormat="1">
      <c r="A746" s="1227"/>
      <c r="B746" s="202" t="s">
        <v>2</v>
      </c>
      <c r="C746" s="235">
        <v>1750000</v>
      </c>
      <c r="D746" s="236">
        <v>0</v>
      </c>
      <c r="E746" s="3409"/>
      <c r="H746" s="1227"/>
    </row>
    <row r="747" spans="1:8" s="176" customFormat="1">
      <c r="A747" s="1227"/>
      <c r="B747" s="202" t="s">
        <v>12</v>
      </c>
      <c r="C747" s="235">
        <v>185000</v>
      </c>
      <c r="D747" s="236">
        <v>0</v>
      </c>
      <c r="E747" s="3409"/>
      <c r="H747" s="1227"/>
    </row>
    <row r="748" spans="1:8" s="176" customFormat="1">
      <c r="A748" s="1227"/>
      <c r="B748" s="202" t="s">
        <v>15</v>
      </c>
      <c r="C748" s="235">
        <v>185000</v>
      </c>
      <c r="D748" s="238"/>
      <c r="E748" s="3409"/>
      <c r="H748" s="1227"/>
    </row>
    <row r="749" spans="1:8" s="176" customFormat="1">
      <c r="A749" s="1227"/>
      <c r="B749" s="202" t="s">
        <v>16</v>
      </c>
      <c r="C749" s="235">
        <v>1265000</v>
      </c>
      <c r="D749" s="236">
        <v>-500000</v>
      </c>
      <c r="E749" s="3409"/>
      <c r="H749" s="1227"/>
    </row>
    <row r="750" spans="1:8" s="176" customFormat="1">
      <c r="A750" s="1227"/>
      <c r="B750" s="202" t="s">
        <v>17</v>
      </c>
      <c r="C750" s="2588">
        <v>1265000</v>
      </c>
      <c r="D750" s="236">
        <v>-500000</v>
      </c>
      <c r="E750" s="3409"/>
      <c r="H750" s="1227"/>
    </row>
    <row r="751" spans="1:8" s="176" customFormat="1" ht="26.4">
      <c r="A751" s="1227"/>
      <c r="B751" s="202" t="s">
        <v>313</v>
      </c>
      <c r="C751" s="235">
        <v>300000</v>
      </c>
      <c r="D751" s="236">
        <v>0</v>
      </c>
      <c r="E751" s="3409"/>
      <c r="H751" s="1227"/>
    </row>
    <row r="752" spans="1:8" s="176" customFormat="1">
      <c r="A752" s="1227"/>
      <c r="B752" s="260" t="s">
        <v>517</v>
      </c>
      <c r="C752" s="235">
        <v>300000</v>
      </c>
      <c r="D752" s="236"/>
      <c r="E752" s="3409"/>
      <c r="H752" s="1227"/>
    </row>
    <row r="753" spans="1:8" s="176" customFormat="1">
      <c r="A753" s="1227"/>
      <c r="B753" s="202" t="s">
        <v>19</v>
      </c>
      <c r="C753" s="235">
        <v>0</v>
      </c>
      <c r="D753" s="236">
        <v>500000</v>
      </c>
      <c r="E753" s="3409"/>
      <c r="H753" s="1227"/>
    </row>
    <row r="754" spans="1:8" s="176" customFormat="1" ht="26.4">
      <c r="A754" s="175"/>
      <c r="B754" s="260" t="s">
        <v>56</v>
      </c>
      <c r="C754" s="235">
        <v>0</v>
      </c>
      <c r="D754" s="236">
        <v>500000</v>
      </c>
      <c r="E754" s="3409"/>
      <c r="H754" s="1227"/>
    </row>
    <row r="755" spans="1:8" s="176" customFormat="1" ht="55.5" customHeight="1">
      <c r="A755" s="175"/>
      <c r="B755" s="2703" t="s">
        <v>77</v>
      </c>
      <c r="C755" s="2704">
        <v>0</v>
      </c>
      <c r="D755" s="2722">
        <v>500000</v>
      </c>
      <c r="E755" s="3409"/>
      <c r="H755" s="1227"/>
    </row>
    <row r="756" spans="1:8" s="176" customFormat="1" ht="53.25" customHeight="1" thickBot="1">
      <c r="A756" s="175"/>
      <c r="B756" s="3695" t="s">
        <v>814</v>
      </c>
      <c r="C756" s="3696"/>
      <c r="D756" s="3697"/>
      <c r="E756" s="3409"/>
      <c r="H756" s="1227"/>
    </row>
    <row r="757" spans="1:8" s="176" customFormat="1">
      <c r="A757" s="175"/>
      <c r="H757" s="1227"/>
    </row>
    <row r="758" spans="1:8" s="176" customFormat="1">
      <c r="A758" s="175"/>
      <c r="B758" s="206" t="s">
        <v>686</v>
      </c>
      <c r="H758" s="1227"/>
    </row>
    <row r="759" spans="1:8" s="176" customFormat="1" ht="13.8" thickBot="1">
      <c r="A759" s="175"/>
      <c r="H759" s="1227"/>
    </row>
    <row r="760" spans="1:8" s="176" customFormat="1">
      <c r="A760" s="1458">
        <f>A659+1</f>
        <v>79</v>
      </c>
      <c r="B760" s="2663" t="s">
        <v>713</v>
      </c>
      <c r="C760" s="364"/>
      <c r="D760" s="365"/>
      <c r="H760" s="2858" t="s">
        <v>34</v>
      </c>
    </row>
    <row r="761" spans="1:8" s="176" customFormat="1">
      <c r="A761" s="175"/>
      <c r="B761" s="281" t="s">
        <v>116</v>
      </c>
      <c r="C761" s="443"/>
      <c r="D761" s="412"/>
      <c r="H761" s="2858"/>
    </row>
    <row r="762" spans="1:8" s="176" customFormat="1" ht="27.6">
      <c r="A762" s="175"/>
      <c r="B762" s="2666" t="s">
        <v>123</v>
      </c>
      <c r="C762" s="2723"/>
      <c r="D762" s="999"/>
      <c r="H762" s="2858"/>
    </row>
    <row r="763" spans="1:8" s="176" customFormat="1">
      <c r="A763" s="175"/>
      <c r="B763" s="281" t="s">
        <v>118</v>
      </c>
      <c r="C763" s="2680"/>
      <c r="D763" s="545"/>
      <c r="H763" s="2858"/>
    </row>
    <row r="764" spans="1:8" s="176" customFormat="1">
      <c r="A764" s="175"/>
      <c r="B764" s="2641" t="s">
        <v>4</v>
      </c>
      <c r="C764" s="2724">
        <v>109547160</v>
      </c>
      <c r="D764" s="378"/>
      <c r="H764" s="2858"/>
    </row>
    <row r="765" spans="1:8" s="176" customFormat="1">
      <c r="A765" s="175"/>
      <c r="B765" s="2641" t="s">
        <v>5</v>
      </c>
      <c r="C765" s="2724">
        <v>5000</v>
      </c>
      <c r="D765" s="378"/>
      <c r="H765" s="1227"/>
    </row>
    <row r="766" spans="1:8" s="176" customFormat="1">
      <c r="A766" s="175"/>
      <c r="B766" s="2632" t="s">
        <v>75</v>
      </c>
      <c r="C766" s="2725">
        <v>12808021</v>
      </c>
      <c r="D766" s="283"/>
      <c r="H766" s="1227"/>
    </row>
    <row r="767" spans="1:8" s="176" customFormat="1">
      <c r="A767" s="175"/>
      <c r="B767" s="2632" t="s">
        <v>6</v>
      </c>
      <c r="C767" s="2725">
        <v>12808021</v>
      </c>
      <c r="D767" s="283"/>
      <c r="H767" s="1227"/>
    </row>
    <row r="768" spans="1:8" s="176" customFormat="1">
      <c r="A768" s="1227"/>
      <c r="B768" s="2632" t="s">
        <v>7</v>
      </c>
      <c r="C768" s="2725">
        <v>1917569</v>
      </c>
      <c r="D768" s="283"/>
      <c r="H768" s="1227"/>
    </row>
    <row r="769" spans="1:8" s="176" customFormat="1">
      <c r="A769" s="1227"/>
      <c r="B769" s="2632" t="s">
        <v>10</v>
      </c>
      <c r="C769" s="2725">
        <v>94816570</v>
      </c>
      <c r="D769" s="283"/>
      <c r="H769" s="1227"/>
    </row>
    <row r="770" spans="1:8" s="176" customFormat="1">
      <c r="A770" s="1227"/>
      <c r="B770" s="2632" t="s">
        <v>11</v>
      </c>
      <c r="C770" s="2725">
        <v>79249534</v>
      </c>
      <c r="D770" s="283"/>
      <c r="H770" s="1227"/>
    </row>
    <row r="771" spans="1:8" s="176" customFormat="1" ht="26.4">
      <c r="A771" s="1227"/>
      <c r="B771" s="2632" t="s">
        <v>67</v>
      </c>
      <c r="C771" s="2725">
        <v>15567036</v>
      </c>
      <c r="D771" s="283"/>
      <c r="H771" s="1227"/>
    </row>
    <row r="772" spans="1:8" s="176" customFormat="1">
      <c r="A772" s="1227"/>
      <c r="B772" s="2641" t="s">
        <v>28</v>
      </c>
      <c r="C772" s="2724">
        <v>111697160</v>
      </c>
      <c r="D772" s="378"/>
      <c r="H772" s="1227"/>
    </row>
    <row r="773" spans="1:8" s="176" customFormat="1">
      <c r="A773" s="1227"/>
      <c r="B773" s="2632" t="s">
        <v>2</v>
      </c>
      <c r="C773" s="2725">
        <v>66680477</v>
      </c>
      <c r="D773" s="283"/>
      <c r="H773" s="1227"/>
    </row>
    <row r="774" spans="1:8" s="176" customFormat="1">
      <c r="A774" s="1227"/>
      <c r="B774" s="2632" t="s">
        <v>12</v>
      </c>
      <c r="C774" s="2725">
        <v>14150502</v>
      </c>
      <c r="D774" s="283"/>
      <c r="H774" s="1227"/>
    </row>
    <row r="775" spans="1:8" s="176" customFormat="1">
      <c r="A775" s="1227"/>
      <c r="B775" s="2632" t="s">
        <v>38</v>
      </c>
      <c r="C775" s="2725">
        <v>6268622</v>
      </c>
      <c r="D775" s="283"/>
      <c r="H775" s="1227"/>
    </row>
    <row r="776" spans="1:8" s="176" customFormat="1">
      <c r="A776" s="1227"/>
      <c r="B776" s="2632" t="s">
        <v>36</v>
      </c>
      <c r="C776" s="2725">
        <v>5021691</v>
      </c>
      <c r="D776" s="283"/>
      <c r="H776" s="1227"/>
    </row>
    <row r="777" spans="1:8" s="176" customFormat="1">
      <c r="A777" s="1227"/>
      <c r="B777" s="2632" t="s">
        <v>15</v>
      </c>
      <c r="C777" s="2725">
        <v>7881880</v>
      </c>
      <c r="D777" s="283"/>
      <c r="H777" s="1227"/>
    </row>
    <row r="778" spans="1:8" s="176" customFormat="1">
      <c r="A778" s="1227"/>
      <c r="B778" s="2632" t="s">
        <v>16</v>
      </c>
      <c r="C778" s="2725">
        <v>11022403</v>
      </c>
      <c r="D778" s="283">
        <v>-500000</v>
      </c>
      <c r="H778" s="1227"/>
    </row>
    <row r="779" spans="1:8" s="176" customFormat="1">
      <c r="A779" s="1227"/>
      <c r="B779" s="2632" t="s">
        <v>17</v>
      </c>
      <c r="C779" s="2725">
        <v>8316959</v>
      </c>
      <c r="D779" s="283">
        <v>-500000</v>
      </c>
      <c r="H779" s="1227"/>
    </row>
    <row r="780" spans="1:8" s="176" customFormat="1">
      <c r="A780" s="1227"/>
      <c r="B780" s="2632" t="s">
        <v>19</v>
      </c>
      <c r="C780" s="2725">
        <v>40889572</v>
      </c>
      <c r="D780" s="283">
        <v>500000</v>
      </c>
      <c r="H780" s="1227"/>
    </row>
    <row r="781" spans="1:8" s="176" customFormat="1" ht="26.4">
      <c r="A781" s="1227"/>
      <c r="B781" s="2632" t="s">
        <v>56</v>
      </c>
      <c r="C781" s="2725">
        <v>28749918</v>
      </c>
      <c r="D781" s="283">
        <v>500000</v>
      </c>
      <c r="H781" s="1227"/>
    </row>
    <row r="782" spans="1:8" s="176" customFormat="1" ht="53.25" customHeight="1">
      <c r="A782" s="1227"/>
      <c r="B782" s="2632" t="s">
        <v>77</v>
      </c>
      <c r="C782" s="2725">
        <v>2866263</v>
      </c>
      <c r="D782" s="283">
        <v>500000</v>
      </c>
      <c r="H782" s="1227"/>
    </row>
    <row r="783" spans="1:8" s="176" customFormat="1" ht="41.25" customHeight="1" thickBot="1">
      <c r="A783" s="1227"/>
      <c r="B783" s="2632" t="s">
        <v>58</v>
      </c>
      <c r="C783" s="2725">
        <v>25883655</v>
      </c>
      <c r="D783" s="283"/>
      <c r="H783" s="1227"/>
    </row>
    <row r="784" spans="1:8" s="176" customFormat="1" ht="55.5" customHeight="1" thickBot="1">
      <c r="A784" s="1227"/>
      <c r="B784" s="3676" t="s">
        <v>749</v>
      </c>
      <c r="C784" s="3677"/>
      <c r="D784" s="3678"/>
      <c r="H784" s="1227"/>
    </row>
    <row r="785" spans="1:8" s="176" customFormat="1">
      <c r="A785" s="175"/>
      <c r="H785" s="1227"/>
    </row>
    <row r="786" spans="1:8" s="176" customFormat="1">
      <c r="A786" s="1227"/>
      <c r="B786" s="206" t="s">
        <v>113</v>
      </c>
      <c r="H786" s="1227"/>
    </row>
    <row r="787" spans="1:8" s="176" customFormat="1" ht="13.8" thickBot="1">
      <c r="A787" s="175"/>
      <c r="H787" s="1227"/>
    </row>
    <row r="788" spans="1:8" s="176" customFormat="1" ht="13.8">
      <c r="A788" s="2901">
        <f>A686+1</f>
        <v>80</v>
      </c>
      <c r="B788" s="735" t="s">
        <v>682</v>
      </c>
      <c r="C788" s="116"/>
      <c r="D788" s="2635"/>
      <c r="E788" s="3409"/>
      <c r="H788" s="2859" t="s">
        <v>34</v>
      </c>
    </row>
    <row r="789" spans="1:8" s="176" customFormat="1">
      <c r="A789" s="175"/>
      <c r="B789" s="2554" t="s">
        <v>22</v>
      </c>
      <c r="C789" s="1178"/>
      <c r="D789" s="2638"/>
      <c r="E789" s="3409"/>
      <c r="H789" s="2859"/>
    </row>
    <row r="790" spans="1:8" s="176" customFormat="1" ht="13.8">
      <c r="A790" s="175"/>
      <c r="B790" s="1548" t="s">
        <v>750</v>
      </c>
      <c r="C790" s="2639"/>
      <c r="D790" s="2640"/>
      <c r="E790" s="3410"/>
      <c r="H790" s="2859"/>
    </row>
    <row r="791" spans="1:8" s="176" customFormat="1">
      <c r="A791" s="175"/>
      <c r="B791" s="91" t="s">
        <v>4</v>
      </c>
      <c r="C791" s="2585">
        <v>706741</v>
      </c>
      <c r="D791" s="378">
        <v>-40597</v>
      </c>
      <c r="E791" s="3409"/>
      <c r="H791" s="2885"/>
    </row>
    <row r="792" spans="1:8" s="176" customFormat="1">
      <c r="A792" s="175"/>
      <c r="B792" s="202" t="s">
        <v>5</v>
      </c>
      <c r="C792" s="235">
        <v>5000</v>
      </c>
      <c r="D792" s="236">
        <v>0</v>
      </c>
      <c r="E792" s="3409"/>
      <c r="H792" s="1227"/>
    </row>
    <row r="793" spans="1:8" s="176" customFormat="1">
      <c r="A793" s="175"/>
      <c r="B793" s="202" t="s">
        <v>236</v>
      </c>
      <c r="C793" s="867">
        <v>274397</v>
      </c>
      <c r="D793" s="283">
        <v>-40597</v>
      </c>
      <c r="E793" s="3409"/>
      <c r="H793" s="1227"/>
    </row>
    <row r="794" spans="1:8" s="176" customFormat="1">
      <c r="A794" s="1227"/>
      <c r="B794" s="202" t="s">
        <v>10</v>
      </c>
      <c r="C794" s="235">
        <v>427344</v>
      </c>
      <c r="D794" s="236">
        <v>0</v>
      </c>
      <c r="E794" s="3409"/>
      <c r="H794" s="1227"/>
    </row>
    <row r="795" spans="1:8" s="176" customFormat="1">
      <c r="A795" s="1227"/>
      <c r="B795" s="202" t="s">
        <v>11</v>
      </c>
      <c r="C795" s="235">
        <v>427344</v>
      </c>
      <c r="D795" s="236">
        <v>0</v>
      </c>
      <c r="E795" s="3410"/>
      <c r="H795" s="1227"/>
    </row>
    <row r="796" spans="1:8" s="176" customFormat="1">
      <c r="A796" s="1227"/>
      <c r="B796" s="91" t="s">
        <v>1</v>
      </c>
      <c r="C796" s="237">
        <v>706741</v>
      </c>
      <c r="D796" s="238">
        <v>-40597</v>
      </c>
      <c r="E796" s="3409"/>
      <c r="H796" s="1227"/>
    </row>
    <row r="797" spans="1:8" s="176" customFormat="1">
      <c r="A797" s="1227"/>
      <c r="B797" s="202" t="s">
        <v>2</v>
      </c>
      <c r="C797" s="235">
        <v>684341</v>
      </c>
      <c r="D797" s="236">
        <v>-40597</v>
      </c>
      <c r="E797" s="3409"/>
      <c r="H797" s="1227"/>
    </row>
    <row r="798" spans="1:8" s="176" customFormat="1">
      <c r="A798" s="1227"/>
      <c r="B798" s="202" t="s">
        <v>12</v>
      </c>
      <c r="C798" s="235">
        <v>684341</v>
      </c>
      <c r="D798" s="236">
        <v>-40597</v>
      </c>
      <c r="E798" s="3409"/>
      <c r="H798" s="1227"/>
    </row>
    <row r="799" spans="1:8" s="176" customFormat="1">
      <c r="A799" s="1227"/>
      <c r="B799" s="202" t="s">
        <v>13</v>
      </c>
      <c r="C799" s="235">
        <v>324139</v>
      </c>
      <c r="D799" s="236">
        <v>0</v>
      </c>
      <c r="E799" s="3409"/>
      <c r="H799" s="1227"/>
    </row>
    <row r="800" spans="1:8" s="176" customFormat="1">
      <c r="A800" s="1227"/>
      <c r="B800" s="202" t="s">
        <v>14</v>
      </c>
      <c r="C800" s="235">
        <v>254542</v>
      </c>
      <c r="D800" s="236">
        <v>0</v>
      </c>
      <c r="E800" s="3409"/>
      <c r="H800" s="1227"/>
    </row>
    <row r="801" spans="1:8" s="176" customFormat="1">
      <c r="A801" s="1227"/>
      <c r="B801" s="202" t="s">
        <v>15</v>
      </c>
      <c r="C801" s="235">
        <v>360202</v>
      </c>
      <c r="D801" s="236">
        <v>-40597</v>
      </c>
      <c r="E801" s="3409"/>
      <c r="H801" s="1227"/>
    </row>
    <row r="802" spans="1:8" s="176" customFormat="1">
      <c r="A802" s="1227"/>
      <c r="B802" s="2707" t="s">
        <v>148</v>
      </c>
      <c r="C802" s="2708"/>
      <c r="D802" s="2709"/>
      <c r="E802" s="3409"/>
      <c r="H802" s="1227"/>
    </row>
    <row r="803" spans="1:8" s="176" customFormat="1" ht="13.8">
      <c r="A803" s="1227"/>
      <c r="B803" s="2710" t="s">
        <v>750</v>
      </c>
      <c r="C803" s="2711"/>
      <c r="D803" s="2712"/>
      <c r="E803" s="3410"/>
      <c r="H803" s="1227"/>
    </row>
    <row r="804" spans="1:8" s="176" customFormat="1">
      <c r="A804" s="1227"/>
      <c r="B804" s="2713" t="s">
        <v>712</v>
      </c>
      <c r="C804" s="2708"/>
      <c r="D804" s="2709"/>
      <c r="E804" s="3409"/>
      <c r="H804" s="1227"/>
    </row>
    <row r="805" spans="1:8" s="176" customFormat="1" ht="11.25" customHeight="1">
      <c r="A805" s="1227"/>
      <c r="B805" s="2714" t="s">
        <v>168</v>
      </c>
      <c r="C805" s="2715"/>
      <c r="D805" s="2709"/>
      <c r="E805" s="3409"/>
      <c r="H805" s="1227"/>
    </row>
    <row r="806" spans="1:8" s="176" customFormat="1">
      <c r="A806" s="1227"/>
      <c r="B806" s="91" t="s">
        <v>4</v>
      </c>
      <c r="C806" s="2585">
        <v>706741</v>
      </c>
      <c r="D806" s="378">
        <v>-40597</v>
      </c>
      <c r="E806" s="3409"/>
      <c r="H806" s="1227"/>
    </row>
    <row r="807" spans="1:8" s="176" customFormat="1">
      <c r="A807" s="1227"/>
      <c r="B807" s="202" t="s">
        <v>5</v>
      </c>
      <c r="C807" s="235">
        <v>5000</v>
      </c>
      <c r="D807" s="283">
        <v>0</v>
      </c>
      <c r="E807" s="3409"/>
      <c r="H807" s="1227"/>
    </row>
    <row r="808" spans="1:8" s="176" customFormat="1">
      <c r="A808" s="1227"/>
      <c r="B808" s="202" t="s">
        <v>236</v>
      </c>
      <c r="C808" s="867">
        <v>274397</v>
      </c>
      <c r="D808" s="283">
        <v>-40597</v>
      </c>
      <c r="E808" s="3409"/>
      <c r="H808" s="1227"/>
    </row>
    <row r="809" spans="1:8" s="176" customFormat="1">
      <c r="A809" s="1227"/>
      <c r="B809" s="202" t="s">
        <v>10</v>
      </c>
      <c r="C809" s="235">
        <v>427344</v>
      </c>
      <c r="D809" s="283">
        <v>0</v>
      </c>
      <c r="E809" s="3409"/>
      <c r="H809" s="1227"/>
    </row>
    <row r="810" spans="1:8" s="176" customFormat="1">
      <c r="A810" s="1227"/>
      <c r="B810" s="202" t="s">
        <v>11</v>
      </c>
      <c r="C810" s="235">
        <v>427344</v>
      </c>
      <c r="D810" s="283">
        <v>0</v>
      </c>
      <c r="E810" s="3409"/>
      <c r="H810" s="1227"/>
    </row>
    <row r="811" spans="1:8" s="176" customFormat="1">
      <c r="A811" s="1227"/>
      <c r="B811" s="91" t="s">
        <v>1</v>
      </c>
      <c r="C811" s="237">
        <v>706741</v>
      </c>
      <c r="D811" s="378">
        <v>-40597</v>
      </c>
      <c r="E811" s="3409"/>
      <c r="H811" s="1227"/>
    </row>
    <row r="812" spans="1:8" s="176" customFormat="1">
      <c r="A812" s="1227"/>
      <c r="B812" s="202" t="s">
        <v>2</v>
      </c>
      <c r="C812" s="235">
        <v>684341</v>
      </c>
      <c r="D812" s="283">
        <v>-40597</v>
      </c>
      <c r="E812" s="3409"/>
      <c r="H812" s="1227"/>
    </row>
    <row r="813" spans="1:8" s="176" customFormat="1">
      <c r="A813" s="1227"/>
      <c r="B813" s="202" t="s">
        <v>12</v>
      </c>
      <c r="C813" s="235">
        <v>684341</v>
      </c>
      <c r="D813" s="283">
        <v>-40597</v>
      </c>
      <c r="E813" s="3409"/>
      <c r="H813" s="1227"/>
    </row>
    <row r="814" spans="1:8" s="176" customFormat="1">
      <c r="A814" s="1227"/>
      <c r="B814" s="202" t="s">
        <v>13</v>
      </c>
      <c r="C814" s="235">
        <v>324139</v>
      </c>
      <c r="D814" s="283">
        <v>0</v>
      </c>
      <c r="E814" s="3409"/>
      <c r="H814" s="1227"/>
    </row>
    <row r="815" spans="1:8" s="176" customFormat="1">
      <c r="A815" s="1227"/>
      <c r="B815" s="202" t="s">
        <v>14</v>
      </c>
      <c r="C815" s="235">
        <v>254542</v>
      </c>
      <c r="D815" s="283">
        <v>0</v>
      </c>
      <c r="E815" s="3409"/>
      <c r="H815" s="1227"/>
    </row>
    <row r="816" spans="1:8" s="176" customFormat="1" ht="15" customHeight="1">
      <c r="A816" s="1227"/>
      <c r="B816" s="202" t="s">
        <v>15</v>
      </c>
      <c r="C816" s="235">
        <v>360202</v>
      </c>
      <c r="D816" s="283">
        <v>-40597</v>
      </c>
      <c r="E816" s="3409"/>
      <c r="H816" s="1227"/>
    </row>
    <row r="817" spans="1:8" s="176" customFormat="1">
      <c r="A817" s="1227"/>
      <c r="B817" s="2726" t="s">
        <v>69</v>
      </c>
      <c r="C817" s="2727"/>
      <c r="D817" s="2728"/>
      <c r="E817" s="3409"/>
      <c r="H817" s="1227"/>
    </row>
    <row r="818" spans="1:8" s="176" customFormat="1" ht="41.4">
      <c r="A818" s="1227"/>
      <c r="B818" s="2710" t="s">
        <v>751</v>
      </c>
      <c r="C818" s="2711"/>
      <c r="D818" s="2712"/>
      <c r="E818" s="3410"/>
      <c r="H818" s="1227"/>
    </row>
    <row r="819" spans="1:8" s="176" customFormat="1">
      <c r="A819" s="1227"/>
      <c r="B819" s="2714" t="s">
        <v>168</v>
      </c>
      <c r="C819" s="2715"/>
      <c r="D819" s="2709"/>
      <c r="E819" s="3409"/>
      <c r="H819" s="1227"/>
    </row>
    <row r="820" spans="1:8" s="176" customFormat="1">
      <c r="A820" s="1227"/>
      <c r="B820" s="91" t="s">
        <v>4</v>
      </c>
      <c r="C820" s="2585">
        <v>605713</v>
      </c>
      <c r="D820" s="378">
        <v>-43830</v>
      </c>
      <c r="E820" s="3409"/>
      <c r="H820" s="1227"/>
    </row>
    <row r="821" spans="1:8" s="176" customFormat="1">
      <c r="A821" s="1227"/>
      <c r="B821" s="202" t="s">
        <v>5</v>
      </c>
      <c r="C821" s="235">
        <v>5000</v>
      </c>
      <c r="D821" s="236">
        <v>0</v>
      </c>
      <c r="E821" s="3409"/>
      <c r="H821" s="1227"/>
    </row>
    <row r="822" spans="1:8" s="176" customFormat="1">
      <c r="A822" s="1227"/>
      <c r="B822" s="202" t="s">
        <v>236</v>
      </c>
      <c r="C822" s="867">
        <v>193575</v>
      </c>
      <c r="D822" s="283">
        <v>-43830</v>
      </c>
      <c r="E822" s="3409"/>
      <c r="H822" s="1227"/>
    </row>
    <row r="823" spans="1:8" s="176" customFormat="1">
      <c r="A823" s="1227"/>
      <c r="B823" s="202" t="s">
        <v>10</v>
      </c>
      <c r="C823" s="235">
        <v>407138</v>
      </c>
      <c r="D823" s="236">
        <v>0</v>
      </c>
      <c r="E823" s="3409"/>
      <c r="H823" s="1227"/>
    </row>
    <row r="824" spans="1:8" s="176" customFormat="1">
      <c r="A824" s="1227"/>
      <c r="B824" s="2729" t="s">
        <v>11</v>
      </c>
      <c r="C824" s="2730">
        <v>407138</v>
      </c>
      <c r="D824" s="2731">
        <v>0</v>
      </c>
      <c r="E824" s="3409"/>
      <c r="H824" s="1227"/>
    </row>
    <row r="825" spans="1:8" s="176" customFormat="1">
      <c r="A825" s="1227"/>
      <c r="B825" s="2732" t="s">
        <v>1</v>
      </c>
      <c r="C825" s="2733">
        <v>605713</v>
      </c>
      <c r="D825" s="2734">
        <v>-43830</v>
      </c>
      <c r="E825" s="3409"/>
      <c r="H825" s="1227"/>
    </row>
    <row r="826" spans="1:8" s="176" customFormat="1">
      <c r="A826" s="1227"/>
      <c r="B826" s="2729" t="s">
        <v>2</v>
      </c>
      <c r="C826" s="2730">
        <v>583313</v>
      </c>
      <c r="D826" s="2731">
        <v>-43830</v>
      </c>
      <c r="E826" s="3409"/>
      <c r="H826" s="1227"/>
    </row>
    <row r="827" spans="1:8" s="176" customFormat="1">
      <c r="A827" s="1227"/>
      <c r="B827" s="2729" t="s">
        <v>12</v>
      </c>
      <c r="C827" s="2730">
        <v>583313</v>
      </c>
      <c r="D827" s="2731">
        <v>-43830</v>
      </c>
      <c r="E827" s="3409"/>
      <c r="H827" s="1227"/>
    </row>
    <row r="828" spans="1:8" s="176" customFormat="1">
      <c r="A828" s="1227"/>
      <c r="B828" s="2729" t="s">
        <v>13</v>
      </c>
      <c r="C828" s="2730">
        <v>294166</v>
      </c>
      <c r="D828" s="2731">
        <v>0</v>
      </c>
      <c r="E828" s="3410"/>
      <c r="H828" s="1227"/>
    </row>
    <row r="829" spans="1:8" s="176" customFormat="1">
      <c r="A829" s="1227"/>
      <c r="B829" s="2729" t="s">
        <v>14</v>
      </c>
      <c r="C829" s="2730">
        <v>230704</v>
      </c>
      <c r="D829" s="2731">
        <v>0</v>
      </c>
      <c r="E829" s="3410"/>
      <c r="H829" s="1227"/>
    </row>
    <row r="830" spans="1:8" s="176" customFormat="1">
      <c r="A830" s="1227"/>
      <c r="B830" s="2729" t="s">
        <v>15</v>
      </c>
      <c r="C830" s="2730">
        <v>289147</v>
      </c>
      <c r="D830" s="2731">
        <v>-43830</v>
      </c>
      <c r="E830" s="3409"/>
      <c r="H830" s="1227"/>
    </row>
    <row r="831" spans="1:8" s="176" customFormat="1">
      <c r="A831" s="1227"/>
      <c r="B831" s="2735" t="s">
        <v>752</v>
      </c>
      <c r="C831" s="2736"/>
      <c r="D831" s="2737"/>
      <c r="E831" s="3410"/>
      <c r="H831" s="1227"/>
    </row>
    <row r="832" spans="1:8" s="176" customFormat="1">
      <c r="A832" s="1227"/>
      <c r="B832" s="2738" t="s">
        <v>168</v>
      </c>
      <c r="C832" s="2739"/>
      <c r="D832" s="2740"/>
      <c r="E832" s="3409"/>
      <c r="H832" s="1227"/>
    </row>
    <row r="833" spans="1:8" s="176" customFormat="1">
      <c r="A833" s="1227"/>
      <c r="B833" s="2732" t="s">
        <v>4</v>
      </c>
      <c r="C833" s="2741">
        <v>101028</v>
      </c>
      <c r="D833" s="2742">
        <v>3233</v>
      </c>
      <c r="E833" s="3409"/>
      <c r="H833" s="1227"/>
    </row>
    <row r="834" spans="1:8" s="176" customFormat="1">
      <c r="A834" s="1227"/>
      <c r="B834" s="2729" t="s">
        <v>236</v>
      </c>
      <c r="C834" s="2743">
        <v>80822</v>
      </c>
      <c r="D834" s="2744">
        <v>3233</v>
      </c>
      <c r="E834" s="3409"/>
      <c r="H834" s="1227"/>
    </row>
    <row r="835" spans="1:8" s="176" customFormat="1">
      <c r="A835" s="1227"/>
      <c r="B835" s="2729" t="s">
        <v>10</v>
      </c>
      <c r="C835" s="2730">
        <v>20206</v>
      </c>
      <c r="D835" s="2731">
        <v>0</v>
      </c>
      <c r="E835" s="3409"/>
      <c r="H835" s="1227"/>
    </row>
    <row r="836" spans="1:8" s="176" customFormat="1">
      <c r="A836" s="1227"/>
      <c r="B836" s="2729" t="s">
        <v>11</v>
      </c>
      <c r="C836" s="2730">
        <v>20206</v>
      </c>
      <c r="D836" s="2731">
        <v>0</v>
      </c>
      <c r="E836" s="3409"/>
      <c r="H836" s="1227"/>
    </row>
    <row r="837" spans="1:8" s="176" customFormat="1">
      <c r="A837" s="1227"/>
      <c r="B837" s="2732" t="s">
        <v>1</v>
      </c>
      <c r="C837" s="2733">
        <v>101028</v>
      </c>
      <c r="D837" s="2734">
        <v>3233</v>
      </c>
      <c r="E837" s="3409"/>
      <c r="H837" s="1227"/>
    </row>
    <row r="838" spans="1:8" s="176" customFormat="1">
      <c r="A838" s="1227"/>
      <c r="B838" s="2729" t="s">
        <v>2</v>
      </c>
      <c r="C838" s="2730">
        <v>101028</v>
      </c>
      <c r="D838" s="2731">
        <v>3233</v>
      </c>
      <c r="E838" s="3409"/>
      <c r="H838" s="1227"/>
    </row>
    <row r="839" spans="1:8" s="176" customFormat="1">
      <c r="A839" s="175"/>
      <c r="B839" s="2729" t="s">
        <v>12</v>
      </c>
      <c r="C839" s="2730">
        <v>101028</v>
      </c>
      <c r="D839" s="2731">
        <v>3233</v>
      </c>
      <c r="E839" s="3409"/>
      <c r="H839" s="1227"/>
    </row>
    <row r="840" spans="1:8" s="176" customFormat="1">
      <c r="A840" s="175"/>
      <c r="B840" s="2729" t="s">
        <v>13</v>
      </c>
      <c r="C840" s="2730">
        <v>29973</v>
      </c>
      <c r="D840" s="2731">
        <v>0</v>
      </c>
      <c r="E840" s="3410"/>
      <c r="H840" s="1227"/>
    </row>
    <row r="841" spans="1:8" s="176" customFormat="1">
      <c r="A841" s="175"/>
      <c r="B841" s="2729" t="s">
        <v>14</v>
      </c>
      <c r="C841" s="2730">
        <v>23838</v>
      </c>
      <c r="D841" s="2731">
        <v>0</v>
      </c>
      <c r="E841" s="3410"/>
      <c r="H841" s="1227"/>
    </row>
    <row r="842" spans="1:8" s="176" customFormat="1" ht="13.8" thickBot="1">
      <c r="A842" s="175"/>
      <c r="B842" s="2745" t="s">
        <v>15</v>
      </c>
      <c r="C842" s="2746">
        <v>71055</v>
      </c>
      <c r="D842" s="2747">
        <v>3233</v>
      </c>
      <c r="E842" s="3409"/>
      <c r="H842" s="1227"/>
    </row>
    <row r="843" spans="1:8" s="176" customFormat="1" ht="91.5" customHeight="1" thickBot="1">
      <c r="A843" s="175"/>
      <c r="B843" s="3698" t="s">
        <v>815</v>
      </c>
      <c r="C843" s="3699"/>
      <c r="D843" s="3700"/>
      <c r="E843" s="3407"/>
      <c r="H843" s="1227"/>
    </row>
    <row r="844" spans="1:8" s="176" customFormat="1">
      <c r="A844" s="175"/>
      <c r="H844" s="1227"/>
    </row>
    <row r="845" spans="1:8" s="176" customFormat="1">
      <c r="A845" s="175"/>
      <c r="B845" s="206" t="s">
        <v>686</v>
      </c>
      <c r="H845" s="1227"/>
    </row>
    <row r="846" spans="1:8" s="176" customFormat="1" ht="13.8" thickBot="1">
      <c r="A846" s="175"/>
      <c r="H846" s="1227"/>
    </row>
    <row r="847" spans="1:8" s="176" customFormat="1">
      <c r="A847" s="2902">
        <f>A760+1</f>
        <v>80</v>
      </c>
      <c r="B847" s="2663" t="s">
        <v>713</v>
      </c>
      <c r="C847" s="364"/>
      <c r="D847" s="365"/>
      <c r="H847" s="2859" t="s">
        <v>34</v>
      </c>
    </row>
    <row r="848" spans="1:8" s="176" customFormat="1">
      <c r="A848" s="175"/>
      <c r="B848" s="281" t="s">
        <v>116</v>
      </c>
      <c r="C848" s="443"/>
      <c r="D848" s="412"/>
      <c r="H848" s="2859"/>
    </row>
    <row r="849" spans="1:8" s="176" customFormat="1" ht="27.6">
      <c r="A849" s="175"/>
      <c r="B849" s="2666" t="s">
        <v>123</v>
      </c>
      <c r="C849" s="2723"/>
      <c r="D849" s="999"/>
      <c r="H849" s="2859"/>
    </row>
    <row r="850" spans="1:8" s="176" customFormat="1">
      <c r="A850" s="175"/>
      <c r="B850" s="281" t="s">
        <v>118</v>
      </c>
      <c r="C850" s="2680"/>
      <c r="D850" s="545"/>
      <c r="H850" s="1227"/>
    </row>
    <row r="851" spans="1:8" s="176" customFormat="1">
      <c r="A851" s="175"/>
      <c r="B851" s="2641" t="s">
        <v>4</v>
      </c>
      <c r="C851" s="2724">
        <v>109547160</v>
      </c>
      <c r="D851" s="378">
        <v>-40597</v>
      </c>
      <c r="H851" s="1227"/>
    </row>
    <row r="852" spans="1:8" s="176" customFormat="1">
      <c r="A852" s="175"/>
      <c r="B852" s="2632" t="s">
        <v>5</v>
      </c>
      <c r="C852" s="2724">
        <v>5000</v>
      </c>
      <c r="D852" s="378">
        <v>0</v>
      </c>
      <c r="H852" s="1227"/>
    </row>
    <row r="853" spans="1:8" s="176" customFormat="1">
      <c r="A853" s="175"/>
      <c r="B853" s="2632" t="s">
        <v>75</v>
      </c>
      <c r="C853" s="2725">
        <v>12808021</v>
      </c>
      <c r="D853" s="283">
        <v>-40597</v>
      </c>
      <c r="H853" s="1227"/>
    </row>
    <row r="854" spans="1:8" s="176" customFormat="1">
      <c r="A854" s="1227"/>
      <c r="B854" s="2641" t="s">
        <v>28</v>
      </c>
      <c r="C854" s="2724">
        <v>111697160</v>
      </c>
      <c r="D854" s="378">
        <v>-40597</v>
      </c>
      <c r="H854" s="1227"/>
    </row>
    <row r="855" spans="1:8" s="176" customFormat="1">
      <c r="A855" s="1227"/>
      <c r="B855" s="2632" t="s">
        <v>2</v>
      </c>
      <c r="C855" s="2725">
        <v>66680477</v>
      </c>
      <c r="D855" s="283">
        <v>-40597</v>
      </c>
      <c r="H855" s="1227"/>
    </row>
    <row r="856" spans="1:8" s="176" customFormat="1">
      <c r="A856" s="1227"/>
      <c r="B856" s="2632" t="s">
        <v>12</v>
      </c>
      <c r="C856" s="2725">
        <v>14150502</v>
      </c>
      <c r="D856" s="283">
        <v>-40597</v>
      </c>
      <c r="H856" s="1227"/>
    </row>
    <row r="857" spans="1:8" s="176" customFormat="1">
      <c r="A857" s="1227"/>
      <c r="B857" s="2632" t="s">
        <v>38</v>
      </c>
      <c r="C857" s="2725">
        <v>6268622</v>
      </c>
      <c r="D857" s="378">
        <v>0</v>
      </c>
      <c r="H857" s="1227"/>
    </row>
    <row r="858" spans="1:8" s="176" customFormat="1">
      <c r="A858" s="1227"/>
      <c r="B858" s="2632" t="s">
        <v>36</v>
      </c>
      <c r="C858" s="2725">
        <v>5021691</v>
      </c>
      <c r="D858" s="283">
        <v>0</v>
      </c>
      <c r="H858" s="1227"/>
    </row>
    <row r="859" spans="1:8" s="176" customFormat="1" ht="13.8" thickBot="1">
      <c r="A859" s="1227"/>
      <c r="B859" s="2632" t="s">
        <v>15</v>
      </c>
      <c r="C859" s="2725">
        <v>7881880</v>
      </c>
      <c r="D859" s="283">
        <v>-40597</v>
      </c>
      <c r="H859" s="1227"/>
    </row>
    <row r="860" spans="1:8" s="176" customFormat="1" ht="43.5" customHeight="1" thickBot="1">
      <c r="A860" s="175"/>
      <c r="B860" s="3676" t="s">
        <v>816</v>
      </c>
      <c r="C860" s="3677"/>
      <c r="D860" s="3678"/>
      <c r="H860" s="1227"/>
    </row>
    <row r="861" spans="1:8" s="176" customFormat="1">
      <c r="A861" s="175"/>
      <c r="H861" s="1227"/>
    </row>
    <row r="862" spans="1:8" s="1188" customFormat="1">
      <c r="A862" s="175"/>
      <c r="B862" s="206" t="s">
        <v>113</v>
      </c>
      <c r="C862" s="176"/>
      <c r="D862" s="176"/>
      <c r="E862" s="176"/>
      <c r="F862" s="176"/>
      <c r="G862" s="176"/>
      <c r="H862" s="2857"/>
    </row>
    <row r="863" spans="1:8" s="1188" customFormat="1" ht="13.8" thickBot="1">
      <c r="A863" s="175"/>
      <c r="B863" s="176"/>
      <c r="C863" s="176"/>
      <c r="D863" s="176"/>
      <c r="E863" s="176"/>
      <c r="F863" s="176"/>
      <c r="G863" s="176"/>
      <c r="H863" s="2857"/>
    </row>
    <row r="864" spans="1:8" s="1188" customFormat="1" ht="26.4">
      <c r="A864" s="2901">
        <f>A788+1</f>
        <v>81</v>
      </c>
      <c r="B864" s="2603" t="s">
        <v>29</v>
      </c>
      <c r="C864" s="341"/>
      <c r="D864" s="342"/>
      <c r="E864" s="2663" t="s">
        <v>713</v>
      </c>
      <c r="F864" s="364"/>
      <c r="G864" s="365"/>
      <c r="H864" s="1460" t="s">
        <v>319</v>
      </c>
    </row>
    <row r="865" spans="1:8" s="1188" customFormat="1">
      <c r="A865" s="175"/>
      <c r="B865" s="281" t="s">
        <v>22</v>
      </c>
      <c r="C865" s="343"/>
      <c r="D865" s="344"/>
      <c r="E865" s="281" t="s">
        <v>22</v>
      </c>
      <c r="F865" s="343"/>
      <c r="G865" s="344"/>
      <c r="H865" s="1460"/>
    </row>
    <row r="866" spans="1:8" s="1188" customFormat="1" ht="41.4">
      <c r="A866" s="175"/>
      <c r="B866" s="2666" t="s">
        <v>233</v>
      </c>
      <c r="C866" s="2748"/>
      <c r="D866" s="999"/>
      <c r="E866" s="2666" t="s">
        <v>753</v>
      </c>
      <c r="F866" s="2671"/>
      <c r="G866" s="533"/>
      <c r="H866" s="1460"/>
    </row>
    <row r="867" spans="1:8" s="1188" customFormat="1">
      <c r="A867" s="175"/>
      <c r="B867" s="508" t="s">
        <v>4</v>
      </c>
      <c r="C867" s="2660">
        <v>50507066</v>
      </c>
      <c r="D867" s="378">
        <v>-352135</v>
      </c>
      <c r="E867" s="508" t="s">
        <v>4</v>
      </c>
      <c r="F867" s="2660">
        <f>F868</f>
        <v>5855776</v>
      </c>
      <c r="G867" s="2678">
        <f>G868</f>
        <v>352135</v>
      </c>
      <c r="H867" s="2857"/>
    </row>
    <row r="868" spans="1:8" s="1188" customFormat="1">
      <c r="A868" s="175"/>
      <c r="B868" s="2656" t="s">
        <v>10</v>
      </c>
      <c r="C868" s="2657">
        <v>50507066</v>
      </c>
      <c r="D868" s="283">
        <v>-352135</v>
      </c>
      <c r="E868" s="2656" t="s">
        <v>10</v>
      </c>
      <c r="F868" s="2657">
        <f>F869</f>
        <v>5855776</v>
      </c>
      <c r="G868" s="2679">
        <f>G869</f>
        <v>352135</v>
      </c>
      <c r="H868" s="2857"/>
    </row>
    <row r="869" spans="1:8" s="1188" customFormat="1" ht="26.4">
      <c r="A869" s="175"/>
      <c r="B869" s="2659" t="s">
        <v>11</v>
      </c>
      <c r="C869" s="2657">
        <v>50507066</v>
      </c>
      <c r="D869" s="3411">
        <v>-352135</v>
      </c>
      <c r="E869" s="2659" t="s">
        <v>11</v>
      </c>
      <c r="F869" s="2657">
        <v>5855776</v>
      </c>
      <c r="G869" s="283">
        <v>352135</v>
      </c>
      <c r="H869" s="2857"/>
    </row>
    <row r="870" spans="1:8" s="1188" customFormat="1">
      <c r="A870" s="175"/>
      <c r="B870" s="508" t="s">
        <v>28</v>
      </c>
      <c r="C870" s="2660">
        <v>50507066</v>
      </c>
      <c r="D870" s="378">
        <v>-352135</v>
      </c>
      <c r="E870" s="508" t="s">
        <v>28</v>
      </c>
      <c r="F870" s="2660">
        <f>F871+F876</f>
        <v>5855776</v>
      </c>
      <c r="G870" s="2678">
        <f>G871+G876</f>
        <v>352135</v>
      </c>
      <c r="H870" s="2857"/>
    </row>
    <row r="871" spans="1:8" s="1188" customFormat="1">
      <c r="A871" s="175"/>
      <c r="B871" s="2656" t="s">
        <v>2</v>
      </c>
      <c r="C871" s="2657">
        <v>50507066</v>
      </c>
      <c r="D871" s="283">
        <v>-352135</v>
      </c>
      <c r="E871" s="2656" t="s">
        <v>2</v>
      </c>
      <c r="F871" s="2657">
        <f>F872</f>
        <v>1279437</v>
      </c>
      <c r="G871" s="2679">
        <f>G872</f>
        <v>25786</v>
      </c>
      <c r="H871" s="2857"/>
    </row>
    <row r="872" spans="1:8" s="1188" customFormat="1">
      <c r="A872" s="175"/>
      <c r="B872" s="2659" t="s">
        <v>16</v>
      </c>
      <c r="C872" s="2657">
        <v>50507066</v>
      </c>
      <c r="D872" s="283">
        <v>-352135</v>
      </c>
      <c r="E872" s="2659" t="s">
        <v>12</v>
      </c>
      <c r="F872" s="2657">
        <f>F873+F875</f>
        <v>1279437</v>
      </c>
      <c r="G872" s="2679">
        <f>G873+G875</f>
        <v>25786</v>
      </c>
      <c r="H872" s="2857"/>
    </row>
    <row r="873" spans="1:8" s="1188" customFormat="1">
      <c r="A873" s="175"/>
      <c r="B873" s="2672" t="s">
        <v>17</v>
      </c>
      <c r="C873" s="2657">
        <v>50507066</v>
      </c>
      <c r="D873" s="283">
        <v>-352135</v>
      </c>
      <c r="E873" s="2672" t="s">
        <v>38</v>
      </c>
      <c r="F873" s="2657">
        <v>27775</v>
      </c>
      <c r="G873" s="283">
        <v>0</v>
      </c>
      <c r="H873" s="2857"/>
    </row>
    <row r="874" spans="1:8" s="1188" customFormat="1">
      <c r="A874" s="175"/>
      <c r="B874" s="461"/>
      <c r="C874" s="375"/>
      <c r="D874" s="259"/>
      <c r="E874" s="2672" t="s">
        <v>36</v>
      </c>
      <c r="F874" s="2657">
        <v>22382</v>
      </c>
      <c r="G874" s="283">
        <v>0</v>
      </c>
      <c r="H874" s="2857"/>
    </row>
    <row r="875" spans="1:8" s="1188" customFormat="1">
      <c r="A875" s="175"/>
      <c r="B875" s="461"/>
      <c r="C875" s="375"/>
      <c r="D875" s="259"/>
      <c r="E875" s="2672" t="s">
        <v>15</v>
      </c>
      <c r="F875" s="2657">
        <v>1251662</v>
      </c>
      <c r="G875" s="283">
        <v>25786</v>
      </c>
      <c r="H875" s="2857"/>
    </row>
    <row r="876" spans="1:8" s="1188" customFormat="1">
      <c r="A876" s="175"/>
      <c r="B876" s="461"/>
      <c r="C876" s="375"/>
      <c r="D876" s="259"/>
      <c r="E876" s="2656" t="s">
        <v>3</v>
      </c>
      <c r="F876" s="2657">
        <f>F877</f>
        <v>4576339</v>
      </c>
      <c r="G876" s="2679">
        <f>G877</f>
        <v>326349</v>
      </c>
      <c r="H876" s="2857"/>
    </row>
    <row r="877" spans="1:8" s="1188" customFormat="1">
      <c r="A877" s="175"/>
      <c r="B877" s="461"/>
      <c r="C877" s="375"/>
      <c r="D877" s="259"/>
      <c r="E877" s="2659" t="s">
        <v>20</v>
      </c>
      <c r="F877" s="2657">
        <v>4576339</v>
      </c>
      <c r="G877" s="283">
        <v>326349</v>
      </c>
      <c r="H877" s="2857"/>
    </row>
    <row r="878" spans="1:8" s="1188" customFormat="1" ht="13.5" customHeight="1">
      <c r="A878" s="175"/>
      <c r="B878" s="281" t="s">
        <v>59</v>
      </c>
      <c r="C878" s="375"/>
      <c r="D878" s="259"/>
      <c r="E878" s="281" t="s">
        <v>59</v>
      </c>
      <c r="F878" s="446"/>
      <c r="G878" s="447"/>
      <c r="H878" s="2857"/>
    </row>
    <row r="879" spans="1:8" s="1188" customFormat="1" ht="27.6">
      <c r="A879" s="175"/>
      <c r="B879" s="2749" t="s">
        <v>163</v>
      </c>
      <c r="C879" s="2628"/>
      <c r="D879" s="2629"/>
      <c r="E879" s="2666" t="s">
        <v>754</v>
      </c>
      <c r="F879" s="367"/>
      <c r="G879" s="368"/>
      <c r="H879" s="2857"/>
    </row>
    <row r="880" spans="1:8" s="1188" customFormat="1" ht="39.6">
      <c r="A880" s="175"/>
      <c r="B880" s="280"/>
      <c r="C880" s="375"/>
      <c r="D880" s="259"/>
      <c r="E880" s="2750" t="s">
        <v>755</v>
      </c>
      <c r="F880" s="930"/>
      <c r="G880" s="918"/>
      <c r="H880" s="2857"/>
    </row>
    <row r="881" spans="1:8" s="1188" customFormat="1">
      <c r="A881" s="175"/>
      <c r="B881" s="281" t="s">
        <v>118</v>
      </c>
      <c r="C881" s="375"/>
      <c r="D881" s="259"/>
      <c r="E881" s="281" t="s">
        <v>118</v>
      </c>
      <c r="F881" s="375"/>
      <c r="G881" s="259"/>
      <c r="H881" s="2857"/>
    </row>
    <row r="882" spans="1:8" s="1188" customFormat="1">
      <c r="A882" s="175"/>
      <c r="B882" s="508" t="s">
        <v>4</v>
      </c>
      <c r="C882" s="2660">
        <v>50507066</v>
      </c>
      <c r="D882" s="378">
        <v>-352135</v>
      </c>
      <c r="E882" s="508" t="s">
        <v>4</v>
      </c>
      <c r="F882" s="2660"/>
      <c r="G882" s="2678">
        <f>G883</f>
        <v>128880</v>
      </c>
      <c r="H882" s="2857"/>
    </row>
    <row r="883" spans="1:8" s="1188" customFormat="1">
      <c r="A883" s="175"/>
      <c r="B883" s="2656" t="s">
        <v>10</v>
      </c>
      <c r="C883" s="2657">
        <v>50507066</v>
      </c>
      <c r="D883" s="283">
        <v>-352135</v>
      </c>
      <c r="E883" s="2656" t="s">
        <v>10</v>
      </c>
      <c r="F883" s="2657"/>
      <c r="G883" s="2679">
        <f>G884</f>
        <v>128880</v>
      </c>
      <c r="H883" s="2857"/>
    </row>
    <row r="884" spans="1:8" s="1188" customFormat="1" ht="26.4">
      <c r="A884" s="175"/>
      <c r="B884" s="2659" t="s">
        <v>11</v>
      </c>
      <c r="C884" s="2657">
        <v>50507066</v>
      </c>
      <c r="D884" s="283">
        <v>-352135</v>
      </c>
      <c r="E884" s="2659" t="s">
        <v>11</v>
      </c>
      <c r="F884" s="2657"/>
      <c r="G884" s="283">
        <v>128880</v>
      </c>
      <c r="H884" s="2857"/>
    </row>
    <row r="885" spans="1:8" s="1188" customFormat="1">
      <c r="A885" s="175"/>
      <c r="B885" s="508" t="s">
        <v>28</v>
      </c>
      <c r="C885" s="2660">
        <v>50507066</v>
      </c>
      <c r="D885" s="378">
        <v>-352135</v>
      </c>
      <c r="E885" s="508" t="s">
        <v>28</v>
      </c>
      <c r="F885" s="2660"/>
      <c r="G885" s="2678">
        <f>G886+G891</f>
        <v>128880</v>
      </c>
      <c r="H885" s="2857"/>
    </row>
    <row r="886" spans="1:8" s="1188" customFormat="1">
      <c r="A886" s="175"/>
      <c r="B886" s="2656" t="s">
        <v>2</v>
      </c>
      <c r="C886" s="2657">
        <v>50507066</v>
      </c>
      <c r="D886" s="283">
        <v>-352135</v>
      </c>
      <c r="E886" s="2656" t="s">
        <v>2</v>
      </c>
      <c r="F886" s="2657"/>
      <c r="G886" s="2679">
        <f>G887</f>
        <v>0</v>
      </c>
      <c r="H886" s="2857"/>
    </row>
    <row r="887" spans="1:8" s="1188" customFormat="1">
      <c r="A887" s="175"/>
      <c r="B887" s="2659" t="s">
        <v>16</v>
      </c>
      <c r="C887" s="2657">
        <v>50507066</v>
      </c>
      <c r="D887" s="283">
        <v>-352135</v>
      </c>
      <c r="E887" s="2659" t="s">
        <v>12</v>
      </c>
      <c r="F887" s="2657"/>
      <c r="G887" s="2679">
        <f>G888+G890</f>
        <v>0</v>
      </c>
      <c r="H887" s="2857"/>
    </row>
    <row r="888" spans="1:8" s="1188" customFormat="1">
      <c r="A888" s="175"/>
      <c r="B888" s="2672" t="s">
        <v>17</v>
      </c>
      <c r="C888" s="2657">
        <v>50507066</v>
      </c>
      <c r="D888" s="283">
        <v>-352135</v>
      </c>
      <c r="E888" s="2672" t="s">
        <v>38</v>
      </c>
      <c r="F888" s="2657"/>
      <c r="G888" s="283">
        <v>0</v>
      </c>
      <c r="H888" s="2857"/>
    </row>
    <row r="889" spans="1:8" s="1188" customFormat="1">
      <c r="A889" s="175"/>
      <c r="B889" s="461"/>
      <c r="C889" s="375"/>
      <c r="D889" s="259"/>
      <c r="E889" s="2672" t="s">
        <v>36</v>
      </c>
      <c r="F889" s="2657"/>
      <c r="G889" s="283">
        <v>0</v>
      </c>
      <c r="H889" s="2857"/>
    </row>
    <row r="890" spans="1:8" s="1188" customFormat="1">
      <c r="A890" s="175"/>
      <c r="B890" s="461"/>
      <c r="C890" s="375"/>
      <c r="D890" s="259"/>
      <c r="E890" s="2672" t="s">
        <v>15</v>
      </c>
      <c r="F890" s="2657"/>
      <c r="G890" s="283">
        <v>0</v>
      </c>
      <c r="H890" s="2857"/>
    </row>
    <row r="891" spans="1:8" s="1188" customFormat="1">
      <c r="A891" s="175"/>
      <c r="B891" s="461"/>
      <c r="C891" s="375"/>
      <c r="D891" s="259"/>
      <c r="E891" s="2656" t="s">
        <v>3</v>
      </c>
      <c r="F891" s="2657"/>
      <c r="G891" s="2679">
        <f>G892</f>
        <v>128880</v>
      </c>
      <c r="H891" s="2857"/>
    </row>
    <row r="892" spans="1:8" s="1188" customFormat="1">
      <c r="A892" s="175"/>
      <c r="B892" s="461"/>
      <c r="C892" s="375"/>
      <c r="D892" s="259"/>
      <c r="E892" s="2659" t="s">
        <v>20</v>
      </c>
      <c r="F892" s="2657"/>
      <c r="G892" s="283">
        <v>128880</v>
      </c>
      <c r="H892" s="2857"/>
    </row>
    <row r="893" spans="1:8" s="1188" customFormat="1" ht="39.6">
      <c r="A893" s="175"/>
      <c r="B893" s="2751"/>
      <c r="C893" s="915"/>
      <c r="D893" s="916"/>
      <c r="E893" s="2750" t="s">
        <v>756</v>
      </c>
      <c r="F893" s="930"/>
      <c r="G893" s="918"/>
      <c r="H893" s="2857"/>
    </row>
    <row r="894" spans="1:8" s="1188" customFormat="1">
      <c r="A894" s="175"/>
      <c r="B894" s="508"/>
      <c r="C894" s="2615"/>
      <c r="D894" s="378"/>
      <c r="E894" s="281" t="s">
        <v>118</v>
      </c>
      <c r="F894" s="375"/>
      <c r="G894" s="259"/>
      <c r="H894" s="2857"/>
    </row>
    <row r="895" spans="1:8" s="1188" customFormat="1">
      <c r="A895" s="175"/>
      <c r="B895" s="2656"/>
      <c r="C895" s="2619"/>
      <c r="D895" s="283"/>
      <c r="E895" s="508" t="s">
        <v>4</v>
      </c>
      <c r="F895" s="2660"/>
      <c r="G895" s="2678">
        <f>G896</f>
        <v>54215</v>
      </c>
      <c r="H895" s="2857"/>
    </row>
    <row r="896" spans="1:8" s="1188" customFormat="1">
      <c r="A896" s="175"/>
      <c r="B896" s="2659"/>
      <c r="C896" s="2619"/>
      <c r="D896" s="283"/>
      <c r="E896" s="2656" t="s">
        <v>10</v>
      </c>
      <c r="F896" s="2657"/>
      <c r="G896" s="2679">
        <f>G897</f>
        <v>54215</v>
      </c>
      <c r="H896" s="2857"/>
    </row>
    <row r="897" spans="1:8" s="1188" customFormat="1" ht="26.4">
      <c r="A897" s="175"/>
      <c r="B897" s="508"/>
      <c r="C897" s="2615"/>
      <c r="D897" s="378"/>
      <c r="E897" s="2659" t="s">
        <v>11</v>
      </c>
      <c r="F897" s="2657"/>
      <c r="G897" s="283">
        <v>54215</v>
      </c>
      <c r="H897" s="2857"/>
    </row>
    <row r="898" spans="1:8" s="1188" customFormat="1">
      <c r="A898" s="175"/>
      <c r="B898" s="2656"/>
      <c r="C898" s="2619"/>
      <c r="D898" s="283"/>
      <c r="E898" s="508" t="s">
        <v>28</v>
      </c>
      <c r="F898" s="2660"/>
      <c r="G898" s="2678">
        <f>G899+G904</f>
        <v>54215</v>
      </c>
      <c r="H898" s="2857"/>
    </row>
    <row r="899" spans="1:8" s="1188" customFormat="1">
      <c r="A899" s="175"/>
      <c r="B899" s="2659"/>
      <c r="C899" s="2619"/>
      <c r="D899" s="283"/>
      <c r="E899" s="2656" t="s">
        <v>2</v>
      </c>
      <c r="F899" s="2657"/>
      <c r="G899" s="2679">
        <f>G900</f>
        <v>0</v>
      </c>
      <c r="H899" s="2857"/>
    </row>
    <row r="900" spans="1:8" s="1188" customFormat="1">
      <c r="A900" s="175"/>
      <c r="B900" s="2672"/>
      <c r="C900" s="2619"/>
      <c r="D900" s="283"/>
      <c r="E900" s="2659" t="s">
        <v>12</v>
      </c>
      <c r="F900" s="2657"/>
      <c r="G900" s="2679">
        <f>G901+G903</f>
        <v>0</v>
      </c>
      <c r="H900" s="2857"/>
    </row>
    <row r="901" spans="1:8" s="1188" customFormat="1">
      <c r="A901" s="175"/>
      <c r="B901" s="461"/>
      <c r="C901" s="375"/>
      <c r="D901" s="259"/>
      <c r="E901" s="2672" t="s">
        <v>38</v>
      </c>
      <c r="F901" s="2657"/>
      <c r="G901" s="283">
        <v>0</v>
      </c>
      <c r="H901" s="2857"/>
    </row>
    <row r="902" spans="1:8" s="1188" customFormat="1">
      <c r="A902" s="175"/>
      <c r="B902" s="461"/>
      <c r="C902" s="375"/>
      <c r="D902" s="259"/>
      <c r="E902" s="2672" t="s">
        <v>36</v>
      </c>
      <c r="F902" s="2657"/>
      <c r="G902" s="283">
        <v>0</v>
      </c>
      <c r="H902" s="2857"/>
    </row>
    <row r="903" spans="1:8" s="1188" customFormat="1">
      <c r="A903" s="175"/>
      <c r="B903" s="461"/>
      <c r="C903" s="375"/>
      <c r="D903" s="259"/>
      <c r="E903" s="2672" t="s">
        <v>15</v>
      </c>
      <c r="F903" s="2657"/>
      <c r="G903" s="283">
        <v>0</v>
      </c>
      <c r="H903" s="2857"/>
    </row>
    <row r="904" spans="1:8" s="1188" customFormat="1">
      <c r="A904" s="175"/>
      <c r="B904" s="461"/>
      <c r="C904" s="375"/>
      <c r="D904" s="259"/>
      <c r="E904" s="2656" t="s">
        <v>3</v>
      </c>
      <c r="F904" s="2657"/>
      <c r="G904" s="2679">
        <f>G905</f>
        <v>54215</v>
      </c>
      <c r="H904" s="2857"/>
    </row>
    <row r="905" spans="1:8" s="1188" customFormat="1">
      <c r="A905" s="175"/>
      <c r="B905" s="416"/>
      <c r="C905" s="375"/>
      <c r="D905" s="259"/>
      <c r="E905" s="2659" t="s">
        <v>20</v>
      </c>
      <c r="F905" s="2657"/>
      <c r="G905" s="283">
        <v>54215</v>
      </c>
      <c r="H905" s="2857"/>
    </row>
    <row r="906" spans="1:8" s="1188" customFormat="1" ht="66">
      <c r="A906" s="175"/>
      <c r="B906" s="506"/>
      <c r="C906" s="2752"/>
      <c r="D906" s="835"/>
      <c r="E906" s="2750" t="s">
        <v>757</v>
      </c>
      <c r="F906" s="930"/>
      <c r="G906" s="918"/>
      <c r="H906" s="2857"/>
    </row>
    <row r="907" spans="1:8" s="1188" customFormat="1">
      <c r="A907" s="175"/>
      <c r="B907" s="2656"/>
      <c r="C907" s="2619"/>
      <c r="D907" s="283"/>
      <c r="E907" s="281" t="s">
        <v>118</v>
      </c>
      <c r="F907" s="375"/>
      <c r="G907" s="259"/>
      <c r="H907" s="2857"/>
    </row>
    <row r="908" spans="1:8" s="1188" customFormat="1">
      <c r="A908" s="175"/>
      <c r="B908" s="2659"/>
      <c r="C908" s="2619"/>
      <c r="D908" s="283"/>
      <c r="E908" s="508" t="s">
        <v>4</v>
      </c>
      <c r="F908" s="2660"/>
      <c r="G908" s="2678">
        <f>G909</f>
        <v>169040</v>
      </c>
      <c r="H908" s="2857"/>
    </row>
    <row r="909" spans="1:8" s="1188" customFormat="1">
      <c r="A909" s="175"/>
      <c r="B909" s="508"/>
      <c r="C909" s="2615"/>
      <c r="D909" s="378"/>
      <c r="E909" s="2656" t="s">
        <v>10</v>
      </c>
      <c r="F909" s="2657"/>
      <c r="G909" s="2679">
        <f>G910</f>
        <v>169040</v>
      </c>
      <c r="H909" s="2857"/>
    </row>
    <row r="910" spans="1:8" s="1188" customFormat="1" ht="26.4">
      <c r="A910" s="175"/>
      <c r="B910" s="2656"/>
      <c r="C910" s="2619"/>
      <c r="D910" s="283"/>
      <c r="E910" s="2659" t="s">
        <v>11</v>
      </c>
      <c r="F910" s="2657"/>
      <c r="G910" s="283">
        <v>169040</v>
      </c>
      <c r="H910" s="2857"/>
    </row>
    <row r="911" spans="1:8" s="1188" customFormat="1">
      <c r="A911" s="175"/>
      <c r="B911" s="2659"/>
      <c r="C911" s="2619"/>
      <c r="D911" s="283"/>
      <c r="E911" s="508" t="s">
        <v>28</v>
      </c>
      <c r="F911" s="2660"/>
      <c r="G911" s="2678">
        <f>G912+G917</f>
        <v>169040</v>
      </c>
      <c r="H911" s="2857"/>
    </row>
    <row r="912" spans="1:8" s="1188" customFormat="1">
      <c r="A912" s="175"/>
      <c r="B912" s="2672"/>
      <c r="C912" s="2619"/>
      <c r="D912" s="283"/>
      <c r="E912" s="2656" t="s">
        <v>2</v>
      </c>
      <c r="F912" s="2657"/>
      <c r="G912" s="2679">
        <f>G913</f>
        <v>25786</v>
      </c>
      <c r="H912" s="2857"/>
    </row>
    <row r="913" spans="1:8" s="1188" customFormat="1">
      <c r="A913" s="175"/>
      <c r="B913" s="2672"/>
      <c r="C913" s="2619"/>
      <c r="D913" s="283"/>
      <c r="E913" s="2659" t="s">
        <v>12</v>
      </c>
      <c r="F913" s="2657"/>
      <c r="G913" s="2679">
        <f>G914+G916</f>
        <v>25786</v>
      </c>
      <c r="H913" s="2857"/>
    </row>
    <row r="914" spans="1:8" s="1188" customFormat="1">
      <c r="A914" s="175"/>
      <c r="B914" s="2672"/>
      <c r="C914" s="2619"/>
      <c r="D914" s="283"/>
      <c r="E914" s="2672" t="s">
        <v>38</v>
      </c>
      <c r="F914" s="2657"/>
      <c r="G914" s="283">
        <v>0</v>
      </c>
      <c r="H914" s="2857"/>
    </row>
    <row r="915" spans="1:8" s="1188" customFormat="1">
      <c r="A915" s="175"/>
      <c r="B915" s="461"/>
      <c r="C915" s="375"/>
      <c r="D915" s="259"/>
      <c r="E915" s="2672" t="s">
        <v>36</v>
      </c>
      <c r="F915" s="2657"/>
      <c r="G915" s="283">
        <v>0</v>
      </c>
      <c r="H915" s="2857"/>
    </row>
    <row r="916" spans="1:8" s="1188" customFormat="1">
      <c r="A916" s="175"/>
      <c r="B916" s="461"/>
      <c r="C916" s="375"/>
      <c r="D916" s="259"/>
      <c r="E916" s="2672" t="s">
        <v>15</v>
      </c>
      <c r="F916" s="2657"/>
      <c r="G916" s="283">
        <v>25786</v>
      </c>
      <c r="H916" s="2857"/>
    </row>
    <row r="917" spans="1:8" s="1188" customFormat="1">
      <c r="A917" s="175"/>
      <c r="B917" s="461"/>
      <c r="C917" s="375"/>
      <c r="D917" s="259"/>
      <c r="E917" s="2656" t="s">
        <v>3</v>
      </c>
      <c r="F917" s="2657"/>
      <c r="G917" s="2679">
        <f>G918</f>
        <v>143254</v>
      </c>
      <c r="H917" s="2857"/>
    </row>
    <row r="918" spans="1:8" s="1188" customFormat="1" ht="13.8" thickBot="1">
      <c r="A918" s="175"/>
      <c r="B918" s="540"/>
      <c r="C918" s="541"/>
      <c r="D918" s="542"/>
      <c r="E918" s="2753" t="s">
        <v>20</v>
      </c>
      <c r="F918" s="2690"/>
      <c r="G918" s="535">
        <v>143254</v>
      </c>
      <c r="H918" s="2857"/>
    </row>
    <row r="919" spans="1:8" s="1188" customFormat="1" ht="54" customHeight="1" thickBot="1">
      <c r="A919" s="175"/>
      <c r="B919" s="3701" t="s">
        <v>817</v>
      </c>
      <c r="C919" s="3702"/>
      <c r="D919" s="3702"/>
      <c r="E919" s="3702"/>
      <c r="F919" s="3702"/>
      <c r="G919" s="3703"/>
      <c r="H919" s="2857"/>
    </row>
    <row r="920" spans="1:8" s="1188" customFormat="1">
      <c r="A920" s="3605"/>
      <c r="B920" s="3605"/>
      <c r="C920" s="3605"/>
      <c r="D920" s="3605"/>
      <c r="E920" s="3605"/>
      <c r="F920" s="3605"/>
      <c r="G920" s="3605"/>
      <c r="H920" s="2857"/>
    </row>
    <row r="921" spans="1:8" s="1188" customFormat="1">
      <c r="A921" s="175"/>
      <c r="B921" s="206" t="s">
        <v>115</v>
      </c>
      <c r="C921" s="176"/>
      <c r="D921" s="176"/>
      <c r="E921" s="176"/>
      <c r="F921" s="176"/>
      <c r="G921" s="176"/>
      <c r="H921" s="2857"/>
    </row>
    <row r="922" spans="1:8" s="1188" customFormat="1" ht="13.8" thickBot="1">
      <c r="A922" s="175"/>
      <c r="B922" s="176"/>
      <c r="C922" s="176"/>
      <c r="D922" s="176"/>
      <c r="E922" s="176"/>
      <c r="F922" s="176"/>
      <c r="G922" s="176"/>
      <c r="H922" s="2857"/>
    </row>
    <row r="923" spans="1:8" s="1188" customFormat="1" ht="26.4">
      <c r="A923" s="1458">
        <f>A847+1</f>
        <v>81</v>
      </c>
      <c r="B923" s="2754" t="s">
        <v>29</v>
      </c>
      <c r="C923" s="364"/>
      <c r="D923" s="365"/>
      <c r="E923" s="2663" t="s">
        <v>713</v>
      </c>
      <c r="F923" s="364"/>
      <c r="G923" s="365"/>
      <c r="H923" s="1460" t="s">
        <v>34</v>
      </c>
    </row>
    <row r="924" spans="1:8" s="1188" customFormat="1" ht="13.8">
      <c r="A924" s="175"/>
      <c r="B924" s="281" t="s">
        <v>116</v>
      </c>
      <c r="C924" s="543"/>
      <c r="D924" s="2755"/>
      <c r="E924" s="281" t="s">
        <v>116</v>
      </c>
      <c r="F924" s="443"/>
      <c r="G924" s="412"/>
      <c r="H924" s="1460"/>
    </row>
    <row r="925" spans="1:8" s="1188" customFormat="1" ht="27.6">
      <c r="A925" s="175"/>
      <c r="B925" s="2666" t="s">
        <v>123</v>
      </c>
      <c r="C925" s="2756"/>
      <c r="D925" s="2668"/>
      <c r="E925" s="2666" t="s">
        <v>123</v>
      </c>
      <c r="F925" s="2723"/>
      <c r="G925" s="999"/>
      <c r="H925" s="1460"/>
    </row>
    <row r="926" spans="1:8" s="1188" customFormat="1">
      <c r="A926" s="175"/>
      <c r="B926" s="281" t="s">
        <v>118</v>
      </c>
      <c r="C926" s="2680"/>
      <c r="D926" s="545"/>
      <c r="E926" s="281" t="s">
        <v>118</v>
      </c>
      <c r="F926" s="2680"/>
      <c r="G926" s="545"/>
      <c r="H926" s="2857"/>
    </row>
    <row r="927" spans="1:8" s="1188" customFormat="1">
      <c r="A927" s="175"/>
      <c r="B927" s="2641" t="s">
        <v>4</v>
      </c>
      <c r="C927" s="2660">
        <v>50507066</v>
      </c>
      <c r="D927" s="378">
        <v>-352135</v>
      </c>
      <c r="E927" s="2641" t="s">
        <v>4</v>
      </c>
      <c r="F927" s="2724">
        <f>F929+F931+F934+F928</f>
        <v>109547160</v>
      </c>
      <c r="G927" s="378">
        <f>G934</f>
        <v>352135</v>
      </c>
      <c r="H927" s="2857"/>
    </row>
    <row r="928" spans="1:8" s="1188" customFormat="1">
      <c r="A928" s="175"/>
      <c r="B928" s="2632" t="s">
        <v>10</v>
      </c>
      <c r="C928" s="2657">
        <v>50507066</v>
      </c>
      <c r="D928" s="283">
        <v>-352135</v>
      </c>
      <c r="E928" s="2632" t="s">
        <v>5</v>
      </c>
      <c r="F928" s="2725">
        <v>5000</v>
      </c>
      <c r="G928" s="283">
        <v>0</v>
      </c>
      <c r="H928" s="2857"/>
    </row>
    <row r="929" spans="1:8" s="1188" customFormat="1">
      <c r="A929" s="175"/>
      <c r="B929" s="2632" t="s">
        <v>11</v>
      </c>
      <c r="C929" s="2657">
        <v>50507066</v>
      </c>
      <c r="D929" s="283">
        <v>-352135</v>
      </c>
      <c r="E929" s="2632" t="s">
        <v>75</v>
      </c>
      <c r="F929" s="2725">
        <f>F930</f>
        <v>12808021</v>
      </c>
      <c r="G929" s="283">
        <v>0</v>
      </c>
      <c r="H929" s="2857"/>
    </row>
    <row r="930" spans="1:8" s="1188" customFormat="1">
      <c r="A930" s="175"/>
      <c r="B930" s="2641" t="s">
        <v>28</v>
      </c>
      <c r="C930" s="2660">
        <v>50507066</v>
      </c>
      <c r="D930" s="378">
        <v>-352135</v>
      </c>
      <c r="E930" s="2632" t="s">
        <v>6</v>
      </c>
      <c r="F930" s="2725">
        <v>12808021</v>
      </c>
      <c r="G930" s="283">
        <v>0</v>
      </c>
      <c r="H930" s="2857"/>
    </row>
    <row r="931" spans="1:8" s="1188" customFormat="1">
      <c r="A931" s="175"/>
      <c r="B931" s="2632" t="s">
        <v>2</v>
      </c>
      <c r="C931" s="2657">
        <v>50507066</v>
      </c>
      <c r="D931" s="283">
        <v>-352135</v>
      </c>
      <c r="E931" s="2632" t="s">
        <v>7</v>
      </c>
      <c r="F931" s="2725">
        <v>1917569</v>
      </c>
      <c r="G931" s="283">
        <v>0</v>
      </c>
      <c r="H931" s="2857"/>
    </row>
    <row r="932" spans="1:8" s="1188" customFormat="1">
      <c r="A932" s="175"/>
      <c r="B932" s="2632" t="s">
        <v>16</v>
      </c>
      <c r="C932" s="2657">
        <v>50507066</v>
      </c>
      <c r="D932" s="283">
        <v>-352135</v>
      </c>
      <c r="E932" s="2632" t="s">
        <v>8</v>
      </c>
      <c r="F932" s="2725">
        <v>17311</v>
      </c>
      <c r="G932" s="283">
        <v>0</v>
      </c>
      <c r="H932" s="2857"/>
    </row>
    <row r="933" spans="1:8" s="1188" customFormat="1">
      <c r="A933" s="175"/>
      <c r="B933" s="2632" t="s">
        <v>17</v>
      </c>
      <c r="C933" s="2657">
        <v>50507066</v>
      </c>
      <c r="D933" s="283">
        <v>-352135</v>
      </c>
      <c r="E933" s="2632" t="s">
        <v>9</v>
      </c>
      <c r="F933" s="2725">
        <v>17311</v>
      </c>
      <c r="G933" s="283">
        <v>0</v>
      </c>
      <c r="H933" s="2857"/>
    </row>
    <row r="934" spans="1:8" s="1188" customFormat="1">
      <c r="A934" s="175"/>
      <c r="B934" s="2641"/>
      <c r="C934" s="2615"/>
      <c r="D934" s="378"/>
      <c r="E934" s="2632" t="s">
        <v>10</v>
      </c>
      <c r="F934" s="2725">
        <v>94816570</v>
      </c>
      <c r="G934" s="283">
        <v>352135</v>
      </c>
      <c r="H934" s="2857"/>
    </row>
    <row r="935" spans="1:8" s="1188" customFormat="1" ht="26.4">
      <c r="A935" s="175"/>
      <c r="B935" s="2632"/>
      <c r="C935" s="2619"/>
      <c r="D935" s="283"/>
      <c r="E935" s="2632" t="s">
        <v>11</v>
      </c>
      <c r="F935" s="2725">
        <v>79249534</v>
      </c>
      <c r="G935" s="283">
        <v>352135</v>
      </c>
      <c r="H935" s="2857"/>
    </row>
    <row r="936" spans="1:8" s="1188" customFormat="1" ht="26.4">
      <c r="A936" s="175"/>
      <c r="B936" s="2632"/>
      <c r="C936" s="2619"/>
      <c r="D936" s="283"/>
      <c r="E936" s="2632" t="s">
        <v>67</v>
      </c>
      <c r="F936" s="2725">
        <v>15567036</v>
      </c>
      <c r="G936" s="283">
        <v>0</v>
      </c>
      <c r="H936" s="2857"/>
    </row>
    <row r="937" spans="1:8" s="1188" customFormat="1">
      <c r="A937" s="175"/>
      <c r="B937" s="2632"/>
      <c r="C937" s="2619"/>
      <c r="D937" s="283"/>
      <c r="E937" s="2641" t="s">
        <v>28</v>
      </c>
      <c r="F937" s="2724">
        <v>111697160</v>
      </c>
      <c r="G937" s="378">
        <v>352135</v>
      </c>
      <c r="H937" s="2857"/>
    </row>
    <row r="938" spans="1:8" s="1188" customFormat="1">
      <c r="A938" s="175"/>
      <c r="B938" s="461"/>
      <c r="C938" s="375"/>
      <c r="D938" s="259"/>
      <c r="E938" s="2632" t="s">
        <v>2</v>
      </c>
      <c r="F938" s="2725">
        <v>66680477</v>
      </c>
      <c r="G938" s="283">
        <v>25786</v>
      </c>
      <c r="H938" s="2857"/>
    </row>
    <row r="939" spans="1:8" s="1188" customFormat="1">
      <c r="A939" s="175"/>
      <c r="B939" s="461"/>
      <c r="C939" s="375"/>
      <c r="D939" s="259"/>
      <c r="E939" s="2632" t="s">
        <v>12</v>
      </c>
      <c r="F939" s="2725">
        <v>14150502</v>
      </c>
      <c r="G939" s="283">
        <v>25786</v>
      </c>
      <c r="H939" s="2857"/>
    </row>
    <row r="940" spans="1:8" s="1188" customFormat="1">
      <c r="A940" s="175"/>
      <c r="B940" s="461"/>
      <c r="C940" s="375"/>
      <c r="D940" s="259"/>
      <c r="E940" s="2632" t="s">
        <v>38</v>
      </c>
      <c r="F940" s="2725">
        <v>6268622</v>
      </c>
      <c r="G940" s="283">
        <v>0</v>
      </c>
      <c r="H940" s="2857"/>
    </row>
    <row r="941" spans="1:8" s="1188" customFormat="1">
      <c r="A941" s="175"/>
      <c r="B941" s="461"/>
      <c r="C941" s="375"/>
      <c r="D941" s="259"/>
      <c r="E941" s="2632" t="s">
        <v>36</v>
      </c>
      <c r="F941" s="2725">
        <v>5021691</v>
      </c>
      <c r="G941" s="283">
        <v>0</v>
      </c>
      <c r="H941" s="2857"/>
    </row>
    <row r="942" spans="1:8" s="1188" customFormat="1">
      <c r="A942" s="175"/>
      <c r="B942" s="461"/>
      <c r="C942" s="375"/>
      <c r="D942" s="259"/>
      <c r="E942" s="2632" t="s">
        <v>15</v>
      </c>
      <c r="F942" s="2725">
        <v>7881880</v>
      </c>
      <c r="G942" s="283">
        <v>25786</v>
      </c>
      <c r="H942" s="2857"/>
    </row>
    <row r="943" spans="1:8" s="1188" customFormat="1">
      <c r="A943" s="175"/>
      <c r="B943" s="461"/>
      <c r="C943" s="375"/>
      <c r="D943" s="259"/>
      <c r="E943" s="2632" t="s">
        <v>16</v>
      </c>
      <c r="F943" s="2725">
        <v>11022403</v>
      </c>
      <c r="G943" s="283">
        <v>0</v>
      </c>
      <c r="H943" s="2857"/>
    </row>
    <row r="944" spans="1:8" s="1188" customFormat="1">
      <c r="A944" s="175"/>
      <c r="B944" s="461"/>
      <c r="C944" s="375"/>
      <c r="D944" s="259"/>
      <c r="E944" s="2632" t="s">
        <v>17</v>
      </c>
      <c r="F944" s="2725">
        <v>8316959</v>
      </c>
      <c r="G944" s="283">
        <v>0</v>
      </c>
      <c r="H944" s="2857"/>
    </row>
    <row r="945" spans="1:8" s="1188" customFormat="1">
      <c r="A945" s="175"/>
      <c r="B945" s="461"/>
      <c r="C945" s="375"/>
      <c r="D945" s="259"/>
      <c r="E945" s="2632" t="s">
        <v>3</v>
      </c>
      <c r="F945" s="2725">
        <v>45016683</v>
      </c>
      <c r="G945" s="283">
        <v>326349</v>
      </c>
      <c r="H945" s="2857"/>
    </row>
    <row r="946" spans="1:8" s="1188" customFormat="1">
      <c r="A946" s="175"/>
      <c r="B946" s="461"/>
      <c r="C946" s="375"/>
      <c r="D946" s="259"/>
      <c r="E946" s="2632" t="s">
        <v>20</v>
      </c>
      <c r="F946" s="2725">
        <v>5010854</v>
      </c>
      <c r="G946" s="283">
        <v>326349</v>
      </c>
      <c r="H946" s="2857"/>
    </row>
    <row r="947" spans="1:8" s="1188" customFormat="1" ht="13.8" thickBot="1">
      <c r="A947" s="175"/>
      <c r="B947" s="461"/>
      <c r="C947" s="375"/>
      <c r="D947" s="259"/>
      <c r="E947" s="2632" t="s">
        <v>61</v>
      </c>
      <c r="F947" s="2725">
        <v>40005829</v>
      </c>
      <c r="G947" s="283">
        <v>0</v>
      </c>
      <c r="H947" s="2857"/>
    </row>
    <row r="948" spans="1:8" s="1188" customFormat="1" ht="42.75" customHeight="1" thickBot="1">
      <c r="A948" s="175"/>
      <c r="B948" s="3701" t="s">
        <v>818</v>
      </c>
      <c r="C948" s="3702"/>
      <c r="D948" s="3702"/>
      <c r="E948" s="3702"/>
      <c r="F948" s="3702"/>
      <c r="G948" s="3703"/>
      <c r="H948" s="2857"/>
    </row>
    <row r="949" spans="1:8" s="1188" customFormat="1">
      <c r="A949" s="175"/>
      <c r="B949" s="2757"/>
      <c r="C949" s="2758"/>
      <c r="D949" s="2758"/>
      <c r="E949" s="2758"/>
      <c r="F949" s="2758"/>
      <c r="G949" s="2758"/>
      <c r="H949" s="2857"/>
    </row>
    <row r="950" spans="1:8" s="1188" customFormat="1" ht="15.75" customHeight="1">
      <c r="A950" s="175"/>
      <c r="B950" s="206" t="s">
        <v>113</v>
      </c>
      <c r="C950" s="1190"/>
      <c r="D950" s="1190"/>
      <c r="E950" s="1190"/>
      <c r="F950" s="1190"/>
      <c r="G950" s="1190"/>
      <c r="H950" s="2857"/>
    </row>
    <row r="951" spans="1:8" s="1188" customFormat="1" ht="15.75" customHeight="1" thickBot="1">
      <c r="A951" s="175"/>
      <c r="B951" s="206"/>
      <c r="C951" s="1190"/>
      <c r="D951" s="1190"/>
      <c r="E951" s="1190"/>
      <c r="F951" s="1190"/>
      <c r="G951" s="1190"/>
      <c r="H951" s="2857"/>
    </row>
    <row r="952" spans="1:8" s="1188" customFormat="1" ht="26.4">
      <c r="A952" s="2901">
        <f>A864+1</f>
        <v>82</v>
      </c>
      <c r="B952" s="2603" t="s">
        <v>29</v>
      </c>
      <c r="C952" s="364"/>
      <c r="D952" s="2759"/>
      <c r="E952" s="2663" t="s">
        <v>713</v>
      </c>
      <c r="F952" s="364"/>
      <c r="G952" s="365"/>
      <c r="H952" s="2860" t="s">
        <v>34</v>
      </c>
    </row>
    <row r="953" spans="1:8" s="1188" customFormat="1">
      <c r="A953" s="175"/>
      <c r="B953" s="281" t="s">
        <v>22</v>
      </c>
      <c r="C953" s="446"/>
      <c r="D953" s="447"/>
      <c r="E953" s="281" t="s">
        <v>22</v>
      </c>
      <c r="F953" s="343"/>
      <c r="G953" s="344"/>
      <c r="H953" s="2860"/>
    </row>
    <row r="954" spans="1:8" s="1188" customFormat="1" ht="41.4">
      <c r="A954" s="175"/>
      <c r="B954" s="2666" t="s">
        <v>233</v>
      </c>
      <c r="C954" s="2748"/>
      <c r="D954" s="999"/>
      <c r="E954" s="2666" t="s">
        <v>758</v>
      </c>
      <c r="F954" s="2671"/>
      <c r="G954" s="533"/>
      <c r="H954" s="2860"/>
    </row>
    <row r="955" spans="1:8" s="1188" customFormat="1">
      <c r="A955" s="175"/>
      <c r="B955" s="2760" t="s">
        <v>4</v>
      </c>
      <c r="C955" s="2761">
        <v>50507066</v>
      </c>
      <c r="D955" s="2762">
        <v>-270828</v>
      </c>
      <c r="E955" s="2760" t="s">
        <v>4</v>
      </c>
      <c r="F955" s="2761">
        <f>F956</f>
        <v>1436797</v>
      </c>
      <c r="G955" s="2763">
        <f>G956</f>
        <v>270828</v>
      </c>
      <c r="H955" s="2857"/>
    </row>
    <row r="956" spans="1:8" s="1188" customFormat="1">
      <c r="A956" s="175"/>
      <c r="B956" s="2656" t="s">
        <v>10</v>
      </c>
      <c r="C956" s="2657">
        <v>50507066</v>
      </c>
      <c r="D956" s="283">
        <v>-270828</v>
      </c>
      <c r="E956" s="2656" t="s">
        <v>10</v>
      </c>
      <c r="F956" s="2657">
        <f>F957</f>
        <v>1436797</v>
      </c>
      <c r="G956" s="2679">
        <f>G957</f>
        <v>270828</v>
      </c>
      <c r="H956" s="2857"/>
    </row>
    <row r="957" spans="1:8" s="1188" customFormat="1" ht="26.4">
      <c r="A957" s="175"/>
      <c r="B957" s="2659" t="s">
        <v>11</v>
      </c>
      <c r="C957" s="2657">
        <v>50507066</v>
      </c>
      <c r="D957" s="283">
        <v>-270828</v>
      </c>
      <c r="E957" s="2659" t="s">
        <v>11</v>
      </c>
      <c r="F957" s="2657">
        <v>1436797</v>
      </c>
      <c r="G957" s="283">
        <v>270828</v>
      </c>
      <c r="H957" s="2857"/>
    </row>
    <row r="958" spans="1:8" s="1188" customFormat="1">
      <c r="A958" s="175"/>
      <c r="B958" s="508" t="s">
        <v>28</v>
      </c>
      <c r="C958" s="2660">
        <v>50507066</v>
      </c>
      <c r="D958" s="378">
        <v>-270828</v>
      </c>
      <c r="E958" s="508" t="s">
        <v>28</v>
      </c>
      <c r="F958" s="2660">
        <f>F959+F967</f>
        <v>1436797</v>
      </c>
      <c r="G958" s="2678">
        <f>G959+G967</f>
        <v>270828</v>
      </c>
      <c r="H958" s="2857"/>
    </row>
    <row r="959" spans="1:8" s="1188" customFormat="1">
      <c r="A959" s="175"/>
      <c r="B959" s="2656" t="s">
        <v>2</v>
      </c>
      <c r="C959" s="2657">
        <v>50507066</v>
      </c>
      <c r="D959" s="283">
        <v>-270828</v>
      </c>
      <c r="E959" s="2656" t="s">
        <v>2</v>
      </c>
      <c r="F959" s="2657">
        <f>F960+F964</f>
        <v>1212082</v>
      </c>
      <c r="G959" s="2679">
        <f>G960+G964</f>
        <v>158098</v>
      </c>
      <c r="H959" s="2857"/>
    </row>
    <row r="960" spans="1:8" s="1188" customFormat="1">
      <c r="A960" s="175"/>
      <c r="B960" s="2659" t="s">
        <v>16</v>
      </c>
      <c r="C960" s="2657">
        <v>50507066</v>
      </c>
      <c r="D960" s="3411">
        <v>-270828</v>
      </c>
      <c r="E960" s="2659" t="s">
        <v>12</v>
      </c>
      <c r="F960" s="2657">
        <f>F961+F963</f>
        <v>130892</v>
      </c>
      <c r="G960" s="2679">
        <f>G961+G963</f>
        <v>103174</v>
      </c>
      <c r="H960" s="2857"/>
    </row>
    <row r="961" spans="1:8" s="1188" customFormat="1">
      <c r="A961" s="175"/>
      <c r="B961" s="2672" t="s">
        <v>17</v>
      </c>
      <c r="C961" s="2657">
        <v>50507066</v>
      </c>
      <c r="D961" s="283">
        <v>-270828</v>
      </c>
      <c r="E961" s="2672" t="s">
        <v>38</v>
      </c>
      <c r="F961" s="2657">
        <v>46855</v>
      </c>
      <c r="G961" s="283">
        <v>72801</v>
      </c>
      <c r="H961" s="2857"/>
    </row>
    <row r="962" spans="1:8" s="1188" customFormat="1">
      <c r="A962" s="175"/>
      <c r="B962" s="461"/>
      <c r="C962" s="375"/>
      <c r="D962" s="259"/>
      <c r="E962" s="2672" t="s">
        <v>36</v>
      </c>
      <c r="F962" s="2657">
        <v>37157</v>
      </c>
      <c r="G962" s="283">
        <v>58668</v>
      </c>
      <c r="H962" s="2857"/>
    </row>
    <row r="963" spans="1:8" s="1188" customFormat="1">
      <c r="A963" s="175"/>
      <c r="B963" s="461"/>
      <c r="C963" s="375"/>
      <c r="D963" s="259"/>
      <c r="E963" s="2672" t="s">
        <v>15</v>
      </c>
      <c r="F963" s="2657">
        <v>84037</v>
      </c>
      <c r="G963" s="283">
        <v>30373</v>
      </c>
      <c r="H963" s="2857"/>
    </row>
    <row r="964" spans="1:8" s="1188" customFormat="1">
      <c r="A964" s="175"/>
      <c r="B964" s="461"/>
      <c r="C964" s="375"/>
      <c r="D964" s="259"/>
      <c r="E964" s="2764" t="s">
        <v>699</v>
      </c>
      <c r="F964" s="2765">
        <f>F965</f>
        <v>1081190</v>
      </c>
      <c r="G964" s="2766">
        <f>G965</f>
        <v>54924</v>
      </c>
      <c r="H964" s="2857"/>
    </row>
    <row r="965" spans="1:8" s="1188" customFormat="1" ht="26.4">
      <c r="A965" s="175"/>
      <c r="B965" s="461"/>
      <c r="C965" s="375"/>
      <c r="D965" s="259"/>
      <c r="E965" s="2767" t="s">
        <v>759</v>
      </c>
      <c r="F965" s="2657">
        <f>F966</f>
        <v>1081190</v>
      </c>
      <c r="G965" s="2679">
        <f>G966</f>
        <v>54924</v>
      </c>
      <c r="H965" s="2857"/>
    </row>
    <row r="966" spans="1:8" s="1188" customFormat="1" ht="39.6">
      <c r="A966" s="175"/>
      <c r="B966" s="461"/>
      <c r="C966" s="375"/>
      <c r="D966" s="259"/>
      <c r="E966" s="2767" t="s">
        <v>760</v>
      </c>
      <c r="F966" s="2657">
        <v>1081190</v>
      </c>
      <c r="G966" s="283">
        <v>54924</v>
      </c>
      <c r="H966" s="2857"/>
    </row>
    <row r="967" spans="1:8" s="1188" customFormat="1">
      <c r="A967" s="175"/>
      <c r="B967" s="461"/>
      <c r="C967" s="375"/>
      <c r="D967" s="259"/>
      <c r="E967" s="2656" t="s">
        <v>3</v>
      </c>
      <c r="F967" s="2657">
        <f>F968</f>
        <v>224715</v>
      </c>
      <c r="G967" s="2679">
        <f>G968</f>
        <v>112730</v>
      </c>
      <c r="H967" s="2857"/>
    </row>
    <row r="968" spans="1:8" s="1188" customFormat="1">
      <c r="A968" s="175"/>
      <c r="B968" s="461"/>
      <c r="C968" s="375"/>
      <c r="D968" s="259"/>
      <c r="E968" s="2659" t="s">
        <v>20</v>
      </c>
      <c r="F968" s="2657">
        <v>224715</v>
      </c>
      <c r="G968" s="283">
        <v>112730</v>
      </c>
      <c r="H968" s="2857"/>
    </row>
    <row r="969" spans="1:8" s="1188" customFormat="1">
      <c r="A969" s="175"/>
      <c r="B969" s="281" t="s">
        <v>59</v>
      </c>
      <c r="C969" s="555"/>
      <c r="D969" s="534"/>
      <c r="E969" s="281" t="s">
        <v>59</v>
      </c>
      <c r="F969" s="446"/>
      <c r="G969" s="447"/>
      <c r="H969" s="2857"/>
    </row>
    <row r="970" spans="1:8" s="1188" customFormat="1" ht="27.6">
      <c r="A970" s="175"/>
      <c r="B970" s="2768" t="s">
        <v>163</v>
      </c>
      <c r="C970" s="2628"/>
      <c r="D970" s="2629"/>
      <c r="E970" s="2768" t="s">
        <v>761</v>
      </c>
      <c r="F970" s="2667"/>
      <c r="G970" s="2668"/>
      <c r="H970" s="2857"/>
    </row>
    <row r="971" spans="1:8" s="1188" customFormat="1" ht="26.4">
      <c r="A971" s="175"/>
      <c r="B971" s="280"/>
      <c r="C971" s="375"/>
      <c r="D971" s="259"/>
      <c r="E971" s="2750" t="s">
        <v>762</v>
      </c>
      <c r="F971" s="930"/>
      <c r="G971" s="918"/>
      <c r="H971" s="2857"/>
    </row>
    <row r="972" spans="1:8" s="1188" customFormat="1">
      <c r="A972" s="175"/>
      <c r="B972" s="281" t="s">
        <v>118</v>
      </c>
      <c r="C972" s="375"/>
      <c r="D972" s="259"/>
      <c r="E972" s="2335" t="s">
        <v>118</v>
      </c>
      <c r="F972" s="882"/>
      <c r="G972" s="912"/>
      <c r="H972" s="2857"/>
    </row>
    <row r="973" spans="1:8" s="1188" customFormat="1">
      <c r="A973" s="175"/>
      <c r="B973" s="508" t="s">
        <v>4</v>
      </c>
      <c r="C973" s="2660">
        <v>50507066</v>
      </c>
      <c r="D973" s="378">
        <v>-270828</v>
      </c>
      <c r="E973" s="2769" t="s">
        <v>4</v>
      </c>
      <c r="F973" s="2770"/>
      <c r="G973" s="2771">
        <f>G974</f>
        <v>75556</v>
      </c>
      <c r="H973" s="2857"/>
    </row>
    <row r="974" spans="1:8" s="1188" customFormat="1">
      <c r="A974" s="175"/>
      <c r="B974" s="2656" t="s">
        <v>10</v>
      </c>
      <c r="C974" s="2657">
        <v>50507066</v>
      </c>
      <c r="D974" s="283">
        <v>-270828</v>
      </c>
      <c r="E974" s="2772" t="s">
        <v>10</v>
      </c>
      <c r="F974" s="2773"/>
      <c r="G974" s="2774">
        <f>G975</f>
        <v>75556</v>
      </c>
      <c r="H974" s="2857"/>
    </row>
    <row r="975" spans="1:8" s="1188" customFormat="1" ht="26.4">
      <c r="A975" s="175"/>
      <c r="B975" s="2659" t="s">
        <v>11</v>
      </c>
      <c r="C975" s="2657">
        <v>50507066</v>
      </c>
      <c r="D975" s="283">
        <v>-270828</v>
      </c>
      <c r="E975" s="2775" t="s">
        <v>11</v>
      </c>
      <c r="F975" s="2773"/>
      <c r="G975" s="236">
        <v>75556</v>
      </c>
      <c r="H975" s="2857"/>
    </row>
    <row r="976" spans="1:8" s="1188" customFormat="1">
      <c r="A976" s="175"/>
      <c r="B976" s="508" t="s">
        <v>28</v>
      </c>
      <c r="C976" s="2660">
        <v>50507066</v>
      </c>
      <c r="D976" s="378">
        <v>-270828</v>
      </c>
      <c r="E976" s="2769" t="s">
        <v>28</v>
      </c>
      <c r="F976" s="2770"/>
      <c r="G976" s="2771">
        <f>G977+G982</f>
        <v>75556</v>
      </c>
      <c r="H976" s="2857"/>
    </row>
    <row r="977" spans="1:8" s="1188" customFormat="1">
      <c r="A977" s="175"/>
      <c r="B977" s="2656" t="s">
        <v>2</v>
      </c>
      <c r="C977" s="2657">
        <v>50507066</v>
      </c>
      <c r="D977" s="283">
        <v>-270828</v>
      </c>
      <c r="E977" s="2772" t="s">
        <v>2</v>
      </c>
      <c r="F977" s="2773"/>
      <c r="G977" s="2774">
        <f>G978</f>
        <v>75556</v>
      </c>
      <c r="H977" s="2857"/>
    </row>
    <row r="978" spans="1:8" s="1188" customFormat="1">
      <c r="A978" s="175"/>
      <c r="B978" s="2659" t="s">
        <v>16</v>
      </c>
      <c r="C978" s="2657">
        <v>50507066</v>
      </c>
      <c r="D978" s="283">
        <v>-270828</v>
      </c>
      <c r="E978" s="2775" t="s">
        <v>12</v>
      </c>
      <c r="F978" s="2773"/>
      <c r="G978" s="2774">
        <f>G979+G981</f>
        <v>75556</v>
      </c>
      <c r="H978" s="2857"/>
    </row>
    <row r="979" spans="1:8" s="1188" customFormat="1">
      <c r="A979" s="175"/>
      <c r="B979" s="2672" t="s">
        <v>17</v>
      </c>
      <c r="C979" s="2657">
        <v>50507066</v>
      </c>
      <c r="D979" s="283">
        <v>-270828</v>
      </c>
      <c r="E979" s="2776" t="s">
        <v>38</v>
      </c>
      <c r="F979" s="2773"/>
      <c r="G979" s="236">
        <v>60456</v>
      </c>
      <c r="H979" s="2857"/>
    </row>
    <row r="980" spans="1:8" s="1188" customFormat="1">
      <c r="A980" s="175"/>
      <c r="B980" s="461"/>
      <c r="C980" s="375"/>
      <c r="D980" s="259"/>
      <c r="E980" s="2776" t="s">
        <v>36</v>
      </c>
      <c r="F980" s="2773"/>
      <c r="G980" s="236">
        <v>48720</v>
      </c>
      <c r="H980" s="2857"/>
    </row>
    <row r="981" spans="1:8" s="1188" customFormat="1">
      <c r="A981" s="175"/>
      <c r="B981" s="461"/>
      <c r="C981" s="375"/>
      <c r="D981" s="259"/>
      <c r="E981" s="2776" t="s">
        <v>15</v>
      </c>
      <c r="F981" s="2773"/>
      <c r="G981" s="236">
        <v>15100</v>
      </c>
      <c r="H981" s="2857"/>
    </row>
    <row r="982" spans="1:8" s="1188" customFormat="1">
      <c r="A982" s="175"/>
      <c r="B982" s="461"/>
      <c r="C982" s="375"/>
      <c r="D982" s="259"/>
      <c r="E982" s="2772" t="s">
        <v>3</v>
      </c>
      <c r="F982" s="2773"/>
      <c r="G982" s="2774">
        <f>G983</f>
        <v>0</v>
      </c>
      <c r="H982" s="2857"/>
    </row>
    <row r="983" spans="1:8" s="1188" customFormat="1">
      <c r="A983" s="175"/>
      <c r="B983" s="461"/>
      <c r="C983" s="375"/>
      <c r="D983" s="259"/>
      <c r="E983" s="2775" t="s">
        <v>20</v>
      </c>
      <c r="F983" s="2773"/>
      <c r="G983" s="236"/>
      <c r="H983" s="2857"/>
    </row>
    <row r="984" spans="1:8" s="1188" customFormat="1" ht="39.6">
      <c r="A984" s="175"/>
      <c r="B984" s="416"/>
      <c r="C984" s="375"/>
      <c r="D984" s="259"/>
      <c r="E984" s="2750" t="s">
        <v>763</v>
      </c>
      <c r="F984" s="930"/>
      <c r="G984" s="918"/>
      <c r="H984" s="2857"/>
    </row>
    <row r="985" spans="1:8" s="1188" customFormat="1">
      <c r="A985" s="175"/>
      <c r="B985" s="508"/>
      <c r="C985" s="2615"/>
      <c r="D985" s="378"/>
      <c r="E985" s="2335" t="s">
        <v>118</v>
      </c>
      <c r="F985" s="882"/>
      <c r="G985" s="912"/>
      <c r="H985" s="2857"/>
    </row>
    <row r="986" spans="1:8" s="1188" customFormat="1">
      <c r="A986" s="175"/>
      <c r="B986" s="2656"/>
      <c r="C986" s="2619"/>
      <c r="D986" s="283"/>
      <c r="E986" s="2769" t="s">
        <v>4</v>
      </c>
      <c r="F986" s="2770"/>
      <c r="G986" s="2771">
        <f>G987</f>
        <v>140348</v>
      </c>
      <c r="H986" s="2857"/>
    </row>
    <row r="987" spans="1:8" s="1188" customFormat="1">
      <c r="A987" s="175"/>
      <c r="B987" s="2659"/>
      <c r="C987" s="2619"/>
      <c r="D987" s="283"/>
      <c r="E987" s="2772" t="s">
        <v>10</v>
      </c>
      <c r="F987" s="2773"/>
      <c r="G987" s="2774">
        <f>G988</f>
        <v>140348</v>
      </c>
      <c r="H987" s="2857"/>
    </row>
    <row r="988" spans="1:8" s="1188" customFormat="1" ht="26.4">
      <c r="A988" s="175"/>
      <c r="B988" s="508"/>
      <c r="C988" s="2615"/>
      <c r="D988" s="378"/>
      <c r="E988" s="2775" t="s">
        <v>11</v>
      </c>
      <c r="F988" s="2773"/>
      <c r="G988" s="236">
        <v>140348</v>
      </c>
      <c r="H988" s="2857"/>
    </row>
    <row r="989" spans="1:8" s="1188" customFormat="1">
      <c r="A989" s="175"/>
      <c r="B989" s="2656"/>
      <c r="C989" s="2619"/>
      <c r="D989" s="283"/>
      <c r="E989" s="2769" t="s">
        <v>28</v>
      </c>
      <c r="F989" s="2770"/>
      <c r="G989" s="2771">
        <f>G990+G995</f>
        <v>140348</v>
      </c>
      <c r="H989" s="2857"/>
    </row>
    <row r="990" spans="1:8" s="1188" customFormat="1">
      <c r="A990" s="175"/>
      <c r="B990" s="2659"/>
      <c r="C990" s="2619"/>
      <c r="D990" s="283"/>
      <c r="E990" s="2772" t="s">
        <v>2</v>
      </c>
      <c r="F990" s="2773"/>
      <c r="G990" s="2774">
        <f>G991</f>
        <v>27618</v>
      </c>
      <c r="H990" s="2857"/>
    </row>
    <row r="991" spans="1:8" s="1188" customFormat="1">
      <c r="A991" s="175"/>
      <c r="B991" s="2672"/>
      <c r="C991" s="2619"/>
      <c r="D991" s="283"/>
      <c r="E991" s="2775" t="s">
        <v>12</v>
      </c>
      <c r="F991" s="2773"/>
      <c r="G991" s="2774">
        <f>G992+G994</f>
        <v>27618</v>
      </c>
      <c r="H991" s="2857"/>
    </row>
    <row r="992" spans="1:8" s="1188" customFormat="1">
      <c r="A992" s="175"/>
      <c r="B992" s="461"/>
      <c r="C992" s="375"/>
      <c r="D992" s="259"/>
      <c r="E992" s="2776" t="s">
        <v>38</v>
      </c>
      <c r="F992" s="2773"/>
      <c r="G992" s="236">
        <v>12345</v>
      </c>
      <c r="H992" s="2857"/>
    </row>
    <row r="993" spans="1:8" s="1188" customFormat="1">
      <c r="A993" s="175"/>
      <c r="B993" s="461"/>
      <c r="C993" s="375"/>
      <c r="D993" s="259"/>
      <c r="E993" s="2776" t="s">
        <v>36</v>
      </c>
      <c r="F993" s="2773"/>
      <c r="G993" s="236">
        <v>9948</v>
      </c>
      <c r="H993" s="2857"/>
    </row>
    <row r="994" spans="1:8" s="1188" customFormat="1">
      <c r="A994" s="175"/>
      <c r="B994" s="461"/>
      <c r="C994" s="375"/>
      <c r="D994" s="259"/>
      <c r="E994" s="2776" t="s">
        <v>15</v>
      </c>
      <c r="F994" s="2773"/>
      <c r="G994" s="236">
        <v>15273</v>
      </c>
      <c r="H994" s="2857"/>
    </row>
    <row r="995" spans="1:8" s="1188" customFormat="1">
      <c r="A995" s="175"/>
      <c r="B995" s="461"/>
      <c r="C995" s="375"/>
      <c r="D995" s="259"/>
      <c r="E995" s="2772" t="s">
        <v>3</v>
      </c>
      <c r="F995" s="2773"/>
      <c r="G995" s="2774">
        <f>G996</f>
        <v>112730</v>
      </c>
      <c r="H995" s="2857"/>
    </row>
    <row r="996" spans="1:8" s="1188" customFormat="1">
      <c r="A996" s="175"/>
      <c r="B996" s="416"/>
      <c r="C996" s="375"/>
      <c r="D996" s="259"/>
      <c r="E996" s="2775" t="s">
        <v>20</v>
      </c>
      <c r="F996" s="2773"/>
      <c r="G996" s="236">
        <v>112730</v>
      </c>
      <c r="H996" s="2857"/>
    </row>
    <row r="997" spans="1:8" s="1188" customFormat="1" ht="26.4">
      <c r="A997" s="175"/>
      <c r="B997" s="508"/>
      <c r="C997" s="2615"/>
      <c r="D997" s="378"/>
      <c r="E997" s="2750" t="s">
        <v>764</v>
      </c>
      <c r="F997" s="930"/>
      <c r="G997" s="918"/>
      <c r="H997" s="2857"/>
    </row>
    <row r="998" spans="1:8" s="1188" customFormat="1">
      <c r="A998" s="175"/>
      <c r="B998" s="2656"/>
      <c r="C998" s="2619"/>
      <c r="D998" s="283"/>
      <c r="E998" s="2335" t="s">
        <v>118</v>
      </c>
      <c r="F998" s="882"/>
      <c r="G998" s="912"/>
      <c r="H998" s="2857"/>
    </row>
    <row r="999" spans="1:8" s="1188" customFormat="1">
      <c r="A999" s="175"/>
      <c r="B999" s="2659"/>
      <c r="C999" s="2619"/>
      <c r="D999" s="283"/>
      <c r="E999" s="2769" t="s">
        <v>4</v>
      </c>
      <c r="F999" s="2770"/>
      <c r="G999" s="2771">
        <f>G1000</f>
        <v>32356</v>
      </c>
      <c r="H999" s="2857"/>
    </row>
    <row r="1000" spans="1:8" s="1188" customFormat="1">
      <c r="A1000" s="175"/>
      <c r="B1000" s="508"/>
      <c r="C1000" s="2615"/>
      <c r="D1000" s="378"/>
      <c r="E1000" s="2772" t="s">
        <v>10</v>
      </c>
      <c r="F1000" s="2773"/>
      <c r="G1000" s="2774">
        <f>G1001</f>
        <v>32356</v>
      </c>
      <c r="H1000" s="2857"/>
    </row>
    <row r="1001" spans="1:8" s="1188" customFormat="1" ht="26.4">
      <c r="A1001" s="175"/>
      <c r="B1001" s="2656"/>
      <c r="C1001" s="2619"/>
      <c r="D1001" s="283"/>
      <c r="E1001" s="2775" t="s">
        <v>11</v>
      </c>
      <c r="F1001" s="2773"/>
      <c r="G1001" s="236">
        <v>32356</v>
      </c>
      <c r="H1001" s="2857"/>
    </row>
    <row r="1002" spans="1:8" s="1188" customFormat="1">
      <c r="A1002" s="175"/>
      <c r="B1002" s="2659"/>
      <c r="C1002" s="2619"/>
      <c r="D1002" s="283"/>
      <c r="E1002" s="2769" t="s">
        <v>28</v>
      </c>
      <c r="F1002" s="2770"/>
      <c r="G1002" s="2771">
        <f>G1003+G1015</f>
        <v>52464</v>
      </c>
      <c r="H1002" s="2857"/>
    </row>
    <row r="1003" spans="1:8" s="1188" customFormat="1">
      <c r="A1003" s="175"/>
      <c r="B1003" s="2672"/>
      <c r="C1003" s="2619"/>
      <c r="D1003" s="283"/>
      <c r="E1003" s="2772" t="s">
        <v>2</v>
      </c>
      <c r="F1003" s="2773"/>
      <c r="G1003" s="2774">
        <f>G1004</f>
        <v>32356</v>
      </c>
      <c r="H1003" s="2857"/>
    </row>
    <row r="1004" spans="1:8" s="1188" customFormat="1">
      <c r="A1004" s="175"/>
      <c r="B1004" s="2672"/>
      <c r="C1004" s="2619"/>
      <c r="D1004" s="283"/>
      <c r="E1004" s="2777" t="s">
        <v>765</v>
      </c>
      <c r="F1004" s="2778"/>
      <c r="G1004" s="2779">
        <f>G1005</f>
        <v>32356</v>
      </c>
      <c r="H1004" s="2857"/>
    </row>
    <row r="1005" spans="1:8" s="1188" customFormat="1" ht="26.4">
      <c r="A1005" s="175"/>
      <c r="B1005" s="2672"/>
      <c r="C1005" s="2619"/>
      <c r="D1005" s="283"/>
      <c r="E1005" s="2780" t="s">
        <v>759</v>
      </c>
      <c r="F1005" s="2773"/>
      <c r="G1005" s="2774">
        <f>G1006</f>
        <v>32356</v>
      </c>
      <c r="H1005" s="2857"/>
    </row>
    <row r="1006" spans="1:8" s="1188" customFormat="1" ht="39.6">
      <c r="A1006" s="175"/>
      <c r="B1006" s="461"/>
      <c r="C1006" s="375"/>
      <c r="D1006" s="259"/>
      <c r="E1006" s="2780" t="s">
        <v>760</v>
      </c>
      <c r="F1006" s="2773"/>
      <c r="G1006" s="236">
        <v>32356</v>
      </c>
      <c r="H1006" s="2857"/>
    </row>
    <row r="1007" spans="1:8" s="1188" customFormat="1" ht="26.4">
      <c r="A1007" s="175"/>
      <c r="B1007" s="461"/>
      <c r="C1007" s="375"/>
      <c r="D1007" s="259"/>
      <c r="E1007" s="2781" t="s">
        <v>766</v>
      </c>
      <c r="F1007" s="2782"/>
      <c r="G1007" s="834"/>
      <c r="H1007" s="2857"/>
    </row>
    <row r="1008" spans="1:8" s="1188" customFormat="1">
      <c r="A1008" s="175"/>
      <c r="B1008" s="461"/>
      <c r="C1008" s="375"/>
      <c r="D1008" s="259"/>
      <c r="E1008" s="2335" t="s">
        <v>118</v>
      </c>
      <c r="F1008" s="882"/>
      <c r="G1008" s="912"/>
      <c r="H1008" s="2857"/>
    </row>
    <row r="1009" spans="1:8" s="1188" customFormat="1">
      <c r="A1009" s="175"/>
      <c r="B1009" s="461"/>
      <c r="C1009" s="375"/>
      <c r="D1009" s="259"/>
      <c r="E1009" s="2769" t="s">
        <v>4</v>
      </c>
      <c r="F1009" s="2770"/>
      <c r="G1009" s="2771">
        <f>G1010</f>
        <v>20108</v>
      </c>
      <c r="H1009" s="2857"/>
    </row>
    <row r="1010" spans="1:8" s="1188" customFormat="1">
      <c r="A1010" s="175"/>
      <c r="B1010" s="461"/>
      <c r="C1010" s="375"/>
      <c r="D1010" s="259"/>
      <c r="E1010" s="2772" t="s">
        <v>10</v>
      </c>
      <c r="F1010" s="2773"/>
      <c r="G1010" s="2774">
        <f>G1011</f>
        <v>20108</v>
      </c>
      <c r="H1010" s="2857"/>
    </row>
    <row r="1011" spans="1:8" s="1188" customFormat="1" ht="26.4">
      <c r="A1011" s="175"/>
      <c r="B1011" s="461"/>
      <c r="C1011" s="375"/>
      <c r="D1011" s="259"/>
      <c r="E1011" s="2775" t="s">
        <v>11</v>
      </c>
      <c r="F1011" s="2773"/>
      <c r="G1011" s="236">
        <v>20108</v>
      </c>
      <c r="H1011" s="2857"/>
    </row>
    <row r="1012" spans="1:8" s="1188" customFormat="1">
      <c r="A1012" s="175"/>
      <c r="B1012" s="461"/>
      <c r="C1012" s="375"/>
      <c r="D1012" s="259"/>
      <c r="E1012" s="2769" t="s">
        <v>28</v>
      </c>
      <c r="F1012" s="2770"/>
      <c r="G1012" s="2771">
        <f>G1013+G1034</f>
        <v>20108</v>
      </c>
      <c r="H1012" s="2857"/>
    </row>
    <row r="1013" spans="1:8" s="1188" customFormat="1">
      <c r="A1013" s="175"/>
      <c r="B1013" s="461"/>
      <c r="C1013" s="375"/>
      <c r="D1013" s="259"/>
      <c r="E1013" s="2772" t="s">
        <v>2</v>
      </c>
      <c r="F1013" s="2773"/>
      <c r="G1013" s="2774">
        <f>G1014</f>
        <v>20108</v>
      </c>
      <c r="H1013" s="2857"/>
    </row>
    <row r="1014" spans="1:8" s="1188" customFormat="1">
      <c r="A1014" s="175"/>
      <c r="B1014" s="461"/>
      <c r="C1014" s="375"/>
      <c r="D1014" s="259"/>
      <c r="E1014" s="2777" t="s">
        <v>765</v>
      </c>
      <c r="F1014" s="2778"/>
      <c r="G1014" s="2779">
        <f>G1015</f>
        <v>20108</v>
      </c>
      <c r="H1014" s="2857"/>
    </row>
    <row r="1015" spans="1:8" s="1188" customFormat="1" ht="26.4">
      <c r="A1015" s="175"/>
      <c r="B1015" s="461"/>
      <c r="C1015" s="375"/>
      <c r="D1015" s="259"/>
      <c r="E1015" s="2780" t="s">
        <v>759</v>
      </c>
      <c r="F1015" s="2773"/>
      <c r="G1015" s="2774">
        <f>G1016</f>
        <v>20108</v>
      </c>
      <c r="H1015" s="2857"/>
    </row>
    <row r="1016" spans="1:8" s="1188" customFormat="1" ht="39.6">
      <c r="A1016" s="175"/>
      <c r="B1016" s="461"/>
      <c r="C1016" s="375"/>
      <c r="D1016" s="259"/>
      <c r="E1016" s="2783" t="s">
        <v>760</v>
      </c>
      <c r="F1016" s="2773"/>
      <c r="G1016" s="236">
        <v>20108</v>
      </c>
      <c r="H1016" s="2857"/>
    </row>
    <row r="1017" spans="1:8" s="1188" customFormat="1" ht="26.4">
      <c r="A1017" s="175"/>
      <c r="B1017" s="461"/>
      <c r="C1017" s="375"/>
      <c r="D1017" s="259"/>
      <c r="E1017" s="2784" t="s">
        <v>767</v>
      </c>
      <c r="F1017" s="2782"/>
      <c r="G1017" s="834"/>
      <c r="H1017" s="2857"/>
    </row>
    <row r="1018" spans="1:8" s="1188" customFormat="1">
      <c r="A1018" s="175"/>
      <c r="B1018" s="461"/>
      <c r="C1018" s="375"/>
      <c r="D1018" s="259"/>
      <c r="E1018" s="2785" t="s">
        <v>118</v>
      </c>
      <c r="F1018" s="882"/>
      <c r="G1018" s="912"/>
      <c r="H1018" s="2857"/>
    </row>
    <row r="1019" spans="1:8" s="1188" customFormat="1">
      <c r="A1019" s="175"/>
      <c r="B1019" s="461"/>
      <c r="C1019" s="375"/>
      <c r="D1019" s="259"/>
      <c r="E1019" s="2786" t="s">
        <v>4</v>
      </c>
      <c r="F1019" s="2770"/>
      <c r="G1019" s="2771">
        <f>G1020</f>
        <v>2460</v>
      </c>
      <c r="H1019" s="2857"/>
    </row>
    <row r="1020" spans="1:8" s="1188" customFormat="1">
      <c r="A1020" s="175"/>
      <c r="B1020" s="461"/>
      <c r="C1020" s="375"/>
      <c r="D1020" s="259"/>
      <c r="E1020" s="2772" t="s">
        <v>10</v>
      </c>
      <c r="F1020" s="2773"/>
      <c r="G1020" s="2774">
        <f>G1021</f>
        <v>2460</v>
      </c>
      <c r="H1020" s="2857"/>
    </row>
    <row r="1021" spans="1:8" s="1188" customFormat="1" ht="26.4">
      <c r="A1021" s="175"/>
      <c r="B1021" s="461"/>
      <c r="C1021" s="375"/>
      <c r="D1021" s="259"/>
      <c r="E1021" s="2775" t="s">
        <v>11</v>
      </c>
      <c r="F1021" s="2773"/>
      <c r="G1021" s="236">
        <v>2460</v>
      </c>
      <c r="H1021" s="2857"/>
    </row>
    <row r="1022" spans="1:8" s="1188" customFormat="1">
      <c r="A1022" s="175"/>
      <c r="B1022" s="461"/>
      <c r="C1022" s="375"/>
      <c r="D1022" s="259"/>
      <c r="E1022" s="2769" t="s">
        <v>28</v>
      </c>
      <c r="F1022" s="2770"/>
      <c r="G1022" s="2771">
        <v>2460</v>
      </c>
      <c r="H1022" s="2857"/>
    </row>
    <row r="1023" spans="1:8" s="1188" customFormat="1">
      <c r="A1023" s="175"/>
      <c r="B1023" s="461"/>
      <c r="C1023" s="375"/>
      <c r="D1023" s="259"/>
      <c r="E1023" s="2772" t="s">
        <v>2</v>
      </c>
      <c r="F1023" s="2773"/>
      <c r="G1023" s="2774">
        <f>G1024</f>
        <v>2460</v>
      </c>
      <c r="H1023" s="2857"/>
    </row>
    <row r="1024" spans="1:8" s="1188" customFormat="1">
      <c r="A1024" s="175"/>
      <c r="B1024" s="461"/>
      <c r="C1024" s="375"/>
      <c r="D1024" s="259"/>
      <c r="E1024" s="2777" t="s">
        <v>765</v>
      </c>
      <c r="F1024" s="2778"/>
      <c r="G1024" s="2779">
        <f>G1025</f>
        <v>2460</v>
      </c>
      <c r="H1024" s="2857"/>
    </row>
    <row r="1025" spans="1:8" s="1188" customFormat="1" ht="26.4">
      <c r="A1025" s="175"/>
      <c r="B1025" s="461"/>
      <c r="C1025" s="375"/>
      <c r="D1025" s="259"/>
      <c r="E1025" s="2780" t="s">
        <v>759</v>
      </c>
      <c r="F1025" s="2773"/>
      <c r="G1025" s="2774">
        <f>G1026</f>
        <v>2460</v>
      </c>
      <c r="H1025" s="2857"/>
    </row>
    <row r="1026" spans="1:8" s="1188" customFormat="1" ht="40.200000000000003" thickBot="1">
      <c r="A1026" s="175"/>
      <c r="B1026" s="540"/>
      <c r="C1026" s="541"/>
      <c r="D1026" s="542"/>
      <c r="E1026" s="2787" t="s">
        <v>760</v>
      </c>
      <c r="F1026" s="2788"/>
      <c r="G1026" s="929">
        <v>2460</v>
      </c>
      <c r="H1026" s="2857"/>
    </row>
    <row r="1027" spans="1:8" s="1188" customFormat="1" ht="57.75" customHeight="1" thickBot="1">
      <c r="A1027" s="175"/>
      <c r="B1027" s="3701" t="s">
        <v>819</v>
      </c>
      <c r="C1027" s="3702"/>
      <c r="D1027" s="3702"/>
      <c r="E1027" s="3702"/>
      <c r="F1027" s="3702"/>
      <c r="G1027" s="3703"/>
      <c r="H1027" s="2857"/>
    </row>
    <row r="1028" spans="1:8" s="1188" customFormat="1">
      <c r="A1028" s="3605"/>
      <c r="B1028" s="3605"/>
      <c r="C1028" s="3605"/>
      <c r="D1028" s="3605"/>
      <c r="E1028" s="3605"/>
      <c r="F1028" s="3605"/>
      <c r="G1028" s="3605"/>
      <c r="H1028" s="2857"/>
    </row>
    <row r="1029" spans="1:8" s="1188" customFormat="1">
      <c r="A1029" s="175"/>
      <c r="B1029" s="206" t="s">
        <v>115</v>
      </c>
      <c r="C1029" s="176"/>
      <c r="D1029" s="176"/>
      <c r="E1029" s="176"/>
      <c r="F1029" s="176"/>
      <c r="G1029" s="176"/>
      <c r="H1029" s="2857"/>
    </row>
    <row r="1030" spans="1:8" s="1188" customFormat="1" ht="13.8" thickBot="1">
      <c r="A1030" s="175"/>
      <c r="B1030" s="176"/>
      <c r="C1030" s="176"/>
      <c r="D1030" s="176"/>
      <c r="E1030" s="176"/>
      <c r="F1030" s="176"/>
      <c r="G1030" s="176"/>
      <c r="H1030" s="2857"/>
    </row>
    <row r="1031" spans="1:8" s="1188" customFormat="1" ht="26.4">
      <c r="A1031" s="1458">
        <f>A923+1</f>
        <v>82</v>
      </c>
      <c r="B1031" s="2603" t="s">
        <v>29</v>
      </c>
      <c r="C1031" s="364"/>
      <c r="D1031" s="365"/>
      <c r="E1031" s="2663" t="s">
        <v>713</v>
      </c>
      <c r="F1031" s="364"/>
      <c r="G1031" s="365"/>
      <c r="H1031" s="2860" t="s">
        <v>34</v>
      </c>
    </row>
    <row r="1032" spans="1:8" s="1188" customFormat="1">
      <c r="A1032" s="175"/>
      <c r="B1032" s="281" t="s">
        <v>116</v>
      </c>
      <c r="C1032" s="443"/>
      <c r="D1032" s="1516"/>
      <c r="E1032" s="281" t="s">
        <v>116</v>
      </c>
      <c r="F1032" s="443"/>
      <c r="G1032" s="412"/>
      <c r="H1032" s="2860"/>
    </row>
    <row r="1033" spans="1:8" s="1188" customFormat="1" ht="27.6">
      <c r="A1033" s="175"/>
      <c r="B1033" s="2666" t="s">
        <v>123</v>
      </c>
      <c r="C1033" s="2756"/>
      <c r="D1033" s="2668"/>
      <c r="E1033" s="2666" t="s">
        <v>123</v>
      </c>
      <c r="F1033" s="2723"/>
      <c r="G1033" s="999"/>
      <c r="H1033" s="2860"/>
    </row>
    <row r="1034" spans="1:8" s="1188" customFormat="1">
      <c r="A1034" s="175"/>
      <c r="B1034" s="281" t="s">
        <v>118</v>
      </c>
      <c r="C1034" s="2680"/>
      <c r="D1034" s="545"/>
      <c r="E1034" s="281" t="s">
        <v>118</v>
      </c>
      <c r="F1034" s="2680"/>
      <c r="G1034" s="545"/>
      <c r="H1034" s="2857"/>
    </row>
    <row r="1035" spans="1:8" s="1188" customFormat="1">
      <c r="A1035" s="175"/>
      <c r="B1035" s="508" t="s">
        <v>4</v>
      </c>
      <c r="C1035" s="2660">
        <v>50507066</v>
      </c>
      <c r="D1035" s="378">
        <v>-270828</v>
      </c>
      <c r="E1035" s="2641" t="s">
        <v>4</v>
      </c>
      <c r="F1035" s="2724">
        <v>109547160</v>
      </c>
      <c r="G1035" s="2789">
        <v>270828</v>
      </c>
      <c r="H1035" s="2857"/>
    </row>
    <row r="1036" spans="1:8" s="1188" customFormat="1">
      <c r="A1036" s="175"/>
      <c r="B1036" s="2656" t="s">
        <v>10</v>
      </c>
      <c r="C1036" s="2657">
        <v>50507066</v>
      </c>
      <c r="D1036" s="283">
        <v>-270828</v>
      </c>
      <c r="E1036" s="2632" t="s">
        <v>5</v>
      </c>
      <c r="F1036" s="2725">
        <v>5000</v>
      </c>
      <c r="G1036" s="283">
        <v>0</v>
      </c>
      <c r="H1036" s="2857"/>
    </row>
    <row r="1037" spans="1:8" s="1188" customFormat="1">
      <c r="A1037" s="175"/>
      <c r="B1037" s="2659" t="s">
        <v>11</v>
      </c>
      <c r="C1037" s="2657">
        <v>50507066</v>
      </c>
      <c r="D1037" s="283">
        <v>-270828</v>
      </c>
      <c r="E1037" s="2632" t="s">
        <v>75</v>
      </c>
      <c r="F1037" s="2725">
        <v>12808021</v>
      </c>
      <c r="G1037" s="283">
        <v>0</v>
      </c>
      <c r="H1037" s="2857"/>
    </row>
    <row r="1038" spans="1:8" s="1188" customFormat="1">
      <c r="A1038" s="175"/>
      <c r="B1038" s="508" t="s">
        <v>28</v>
      </c>
      <c r="C1038" s="2660">
        <v>50507066</v>
      </c>
      <c r="D1038" s="378">
        <v>-270828</v>
      </c>
      <c r="E1038" s="2632" t="s">
        <v>6</v>
      </c>
      <c r="F1038" s="2725">
        <v>12808021</v>
      </c>
      <c r="G1038" s="283">
        <v>0</v>
      </c>
      <c r="H1038" s="2857"/>
    </row>
    <row r="1039" spans="1:8" s="1188" customFormat="1">
      <c r="A1039" s="175"/>
      <c r="B1039" s="2656" t="s">
        <v>2</v>
      </c>
      <c r="C1039" s="2657">
        <v>50507066</v>
      </c>
      <c r="D1039" s="283">
        <v>-270828</v>
      </c>
      <c r="E1039" s="2632" t="s">
        <v>7</v>
      </c>
      <c r="F1039" s="2725">
        <v>1917569</v>
      </c>
      <c r="G1039" s="283">
        <v>0</v>
      </c>
      <c r="H1039" s="2857"/>
    </row>
    <row r="1040" spans="1:8" s="1188" customFormat="1">
      <c r="A1040" s="175"/>
      <c r="B1040" s="2659" t="s">
        <v>16</v>
      </c>
      <c r="C1040" s="2657">
        <v>50507066</v>
      </c>
      <c r="D1040" s="283">
        <v>-270828</v>
      </c>
      <c r="E1040" s="2632" t="s">
        <v>8</v>
      </c>
      <c r="F1040" s="2725">
        <v>17311</v>
      </c>
      <c r="G1040" s="283">
        <v>0</v>
      </c>
      <c r="H1040" s="2857"/>
    </row>
    <row r="1041" spans="1:8" s="1188" customFormat="1">
      <c r="A1041" s="175"/>
      <c r="B1041" s="2672" t="s">
        <v>17</v>
      </c>
      <c r="C1041" s="2657">
        <v>50507066</v>
      </c>
      <c r="D1041" s="283">
        <v>-270828</v>
      </c>
      <c r="E1041" s="2632" t="s">
        <v>9</v>
      </c>
      <c r="F1041" s="2725">
        <v>17311</v>
      </c>
      <c r="G1041" s="283">
        <v>0</v>
      </c>
      <c r="H1041" s="2857"/>
    </row>
    <row r="1042" spans="1:8" s="1188" customFormat="1">
      <c r="A1042" s="175"/>
      <c r="B1042" s="461"/>
      <c r="C1042" s="375"/>
      <c r="D1042" s="259"/>
      <c r="E1042" s="2632" t="s">
        <v>10</v>
      </c>
      <c r="F1042" s="2725">
        <v>94816570</v>
      </c>
      <c r="G1042" s="2790">
        <v>270828</v>
      </c>
      <c r="H1042" s="2857"/>
    </row>
    <row r="1043" spans="1:8" s="1188" customFormat="1" ht="26.4">
      <c r="A1043" s="175"/>
      <c r="B1043" s="461"/>
      <c r="C1043" s="375"/>
      <c r="D1043" s="259"/>
      <c r="E1043" s="2632" t="s">
        <v>11</v>
      </c>
      <c r="F1043" s="2725">
        <v>79249534</v>
      </c>
      <c r="G1043" s="283">
        <v>270828</v>
      </c>
      <c r="H1043" s="2857"/>
    </row>
    <row r="1044" spans="1:8" s="1188" customFormat="1" ht="26.4">
      <c r="A1044" s="175"/>
      <c r="B1044" s="461"/>
      <c r="C1044" s="375"/>
      <c r="D1044" s="259"/>
      <c r="E1044" s="2632" t="s">
        <v>67</v>
      </c>
      <c r="F1044" s="2725">
        <v>15567036</v>
      </c>
      <c r="G1044" s="283">
        <v>0</v>
      </c>
      <c r="H1044" s="2857"/>
    </row>
    <row r="1045" spans="1:8" s="1188" customFormat="1">
      <c r="A1045" s="175"/>
      <c r="B1045" s="461"/>
      <c r="C1045" s="375"/>
      <c r="D1045" s="259"/>
      <c r="E1045" s="2641" t="s">
        <v>28</v>
      </c>
      <c r="F1045" s="2724">
        <v>111697160</v>
      </c>
      <c r="G1045" s="2789">
        <v>270828</v>
      </c>
      <c r="H1045" s="2857"/>
    </row>
    <row r="1046" spans="1:8" s="1188" customFormat="1">
      <c r="A1046" s="175"/>
      <c r="B1046" s="461"/>
      <c r="C1046" s="375"/>
      <c r="D1046" s="259"/>
      <c r="E1046" s="2632" t="s">
        <v>2</v>
      </c>
      <c r="F1046" s="2725">
        <v>66680477</v>
      </c>
      <c r="G1046" s="2790">
        <v>158098</v>
      </c>
      <c r="H1046" s="2857"/>
    </row>
    <row r="1047" spans="1:8" s="1188" customFormat="1">
      <c r="A1047" s="175"/>
      <c r="B1047" s="461"/>
      <c r="C1047" s="375"/>
      <c r="D1047" s="259"/>
      <c r="E1047" s="2632" t="s">
        <v>12</v>
      </c>
      <c r="F1047" s="2725">
        <v>14150502</v>
      </c>
      <c r="G1047" s="2790">
        <v>103174</v>
      </c>
      <c r="H1047" s="2857"/>
    </row>
    <row r="1048" spans="1:8" s="1188" customFormat="1">
      <c r="A1048" s="175"/>
      <c r="B1048" s="461"/>
      <c r="C1048" s="375"/>
      <c r="D1048" s="259"/>
      <c r="E1048" s="2632" t="s">
        <v>38</v>
      </c>
      <c r="F1048" s="2725">
        <v>6268622</v>
      </c>
      <c r="G1048" s="283">
        <v>72801</v>
      </c>
      <c r="H1048" s="2857"/>
    </row>
    <row r="1049" spans="1:8" s="1188" customFormat="1">
      <c r="A1049" s="175"/>
      <c r="B1049" s="461"/>
      <c r="C1049" s="375"/>
      <c r="D1049" s="259"/>
      <c r="E1049" s="2632" t="s">
        <v>36</v>
      </c>
      <c r="F1049" s="2725">
        <v>5021691</v>
      </c>
      <c r="G1049" s="283">
        <v>58668</v>
      </c>
      <c r="H1049" s="2857"/>
    </row>
    <row r="1050" spans="1:8" s="1188" customFormat="1">
      <c r="A1050" s="175"/>
      <c r="B1050" s="461"/>
      <c r="C1050" s="375"/>
      <c r="D1050" s="259"/>
      <c r="E1050" s="2632" t="s">
        <v>15</v>
      </c>
      <c r="F1050" s="2725">
        <v>7881880</v>
      </c>
      <c r="G1050" s="283">
        <v>30373</v>
      </c>
      <c r="H1050" s="2857"/>
    </row>
    <row r="1051" spans="1:8" s="1188" customFormat="1">
      <c r="A1051" s="175"/>
      <c r="B1051" s="461"/>
      <c r="C1051" s="375"/>
      <c r="D1051" s="259"/>
      <c r="E1051" s="2632" t="s">
        <v>16</v>
      </c>
      <c r="F1051" s="2725">
        <v>11022403</v>
      </c>
      <c r="G1051" s="283">
        <v>0</v>
      </c>
      <c r="H1051" s="2857"/>
    </row>
    <row r="1052" spans="1:8" s="1188" customFormat="1">
      <c r="A1052" s="175"/>
      <c r="B1052" s="461"/>
      <c r="C1052" s="375"/>
      <c r="D1052" s="259"/>
      <c r="E1052" s="2632" t="s">
        <v>17</v>
      </c>
      <c r="F1052" s="2725">
        <v>8316959</v>
      </c>
      <c r="G1052" s="283">
        <v>0</v>
      </c>
      <c r="H1052" s="2857"/>
    </row>
    <row r="1053" spans="1:8" s="1188" customFormat="1">
      <c r="A1053" s="175"/>
      <c r="B1053" s="461"/>
      <c r="C1053" s="375"/>
      <c r="D1053" s="259"/>
      <c r="E1053" s="2632" t="s">
        <v>19</v>
      </c>
      <c r="F1053" s="2725">
        <v>40889572</v>
      </c>
      <c r="G1053" s="2790">
        <v>54924</v>
      </c>
      <c r="H1053" s="2857"/>
    </row>
    <row r="1054" spans="1:8" s="1188" customFormat="1" ht="26.4">
      <c r="A1054" s="175"/>
      <c r="B1054" s="461"/>
      <c r="C1054" s="375"/>
      <c r="D1054" s="417"/>
      <c r="E1054" s="2632" t="s">
        <v>56</v>
      </c>
      <c r="F1054" s="2725">
        <v>28749918</v>
      </c>
      <c r="G1054" s="2790">
        <v>54924</v>
      </c>
      <c r="H1054" s="2857"/>
    </row>
    <row r="1055" spans="1:8" s="1188" customFormat="1" ht="39" customHeight="1">
      <c r="A1055" s="175"/>
      <c r="B1055" s="2791"/>
      <c r="C1055" s="2792"/>
      <c r="D1055" s="548"/>
      <c r="E1055" s="2632" t="s">
        <v>58</v>
      </c>
      <c r="F1055" s="2725">
        <v>25883655</v>
      </c>
      <c r="G1055" s="2793">
        <v>54924</v>
      </c>
      <c r="H1055" s="2857"/>
    </row>
    <row r="1056" spans="1:8" s="1188" customFormat="1">
      <c r="A1056" s="175"/>
      <c r="B1056" s="2791"/>
      <c r="C1056" s="2792"/>
      <c r="D1056" s="548"/>
      <c r="E1056" s="2632" t="s">
        <v>3</v>
      </c>
      <c r="F1056" s="2725">
        <v>45016683</v>
      </c>
      <c r="G1056" s="2793">
        <v>112730</v>
      </c>
      <c r="H1056" s="2857"/>
    </row>
    <row r="1057" spans="1:8" s="1188" customFormat="1" ht="13.8" thickBot="1">
      <c r="A1057" s="175"/>
      <c r="B1057" s="2791"/>
      <c r="C1057" s="2792"/>
      <c r="D1057" s="548"/>
      <c r="E1057" s="2632" t="s">
        <v>20</v>
      </c>
      <c r="F1057" s="2725">
        <v>5010854</v>
      </c>
      <c r="G1057" s="2793">
        <v>112730</v>
      </c>
      <c r="H1057" s="2857"/>
    </row>
    <row r="1058" spans="1:8" s="1188" customFormat="1" ht="39.75" customHeight="1" thickBot="1">
      <c r="A1058" s="175"/>
      <c r="B1058" s="3701" t="s">
        <v>820</v>
      </c>
      <c r="C1058" s="3702"/>
      <c r="D1058" s="3702"/>
      <c r="E1058" s="3702"/>
      <c r="F1058" s="3702"/>
      <c r="G1058" s="3703"/>
      <c r="H1058" s="2857"/>
    </row>
    <row r="1059" spans="1:8" s="1188" customFormat="1">
      <c r="A1059" s="175"/>
      <c r="B1059" s="548"/>
      <c r="C1059" s="548"/>
      <c r="D1059" s="548"/>
      <c r="E1059" s="2794"/>
      <c r="F1059" s="550"/>
      <c r="G1059" s="551"/>
      <c r="H1059" s="2857"/>
    </row>
    <row r="1060" spans="1:8" s="1188" customFormat="1">
      <c r="A1060" s="175"/>
      <c r="B1060" s="206" t="s">
        <v>113</v>
      </c>
      <c r="C1060" s="548"/>
      <c r="D1060" s="548"/>
      <c r="E1060" s="2794"/>
      <c r="F1060" s="550"/>
      <c r="G1060" s="551"/>
      <c r="H1060" s="2857"/>
    </row>
    <row r="1061" spans="1:8" s="1188" customFormat="1" ht="13.8" thickBot="1">
      <c r="A1061" s="175"/>
      <c r="B1061" s="206"/>
      <c r="C1061" s="548"/>
      <c r="D1061" s="548"/>
      <c r="E1061" s="2794"/>
      <c r="F1061" s="550"/>
      <c r="G1061" s="551"/>
      <c r="H1061" s="2857"/>
    </row>
    <row r="1062" spans="1:8" s="1188" customFormat="1" ht="26.4">
      <c r="A1062" s="2901">
        <f>A952+1</f>
        <v>83</v>
      </c>
      <c r="B1062" s="2754" t="s">
        <v>29</v>
      </c>
      <c r="C1062" s="341"/>
      <c r="D1062" s="2795"/>
      <c r="E1062" s="2663" t="s">
        <v>713</v>
      </c>
      <c r="F1062" s="364"/>
      <c r="G1062" s="365"/>
      <c r="H1062" s="2860" t="s">
        <v>34</v>
      </c>
    </row>
    <row r="1063" spans="1:8" s="1188" customFormat="1">
      <c r="A1063" s="175"/>
      <c r="B1063" s="281" t="s">
        <v>22</v>
      </c>
      <c r="C1063" s="446"/>
      <c r="D1063" s="447"/>
      <c r="E1063" s="281" t="s">
        <v>22</v>
      </c>
      <c r="F1063" s="343"/>
      <c r="G1063" s="344"/>
      <c r="H1063" s="2860"/>
    </row>
    <row r="1064" spans="1:8" s="1188" customFormat="1" ht="41.4">
      <c r="A1064" s="175"/>
      <c r="B1064" s="2666" t="s">
        <v>768</v>
      </c>
      <c r="C1064" s="2748"/>
      <c r="D1064" s="999"/>
      <c r="E1064" s="2666" t="s">
        <v>769</v>
      </c>
      <c r="F1064" s="2671"/>
      <c r="G1064" s="533"/>
      <c r="H1064" s="2860"/>
    </row>
    <row r="1065" spans="1:8" s="1188" customFormat="1">
      <c r="A1065" s="175"/>
      <c r="B1065" s="508" t="s">
        <v>4</v>
      </c>
      <c r="C1065" s="2660">
        <v>50507066</v>
      </c>
      <c r="D1065" s="378">
        <v>-63744</v>
      </c>
      <c r="E1065" s="508" t="s">
        <v>4</v>
      </c>
      <c r="F1065" s="2660">
        <v>2556190</v>
      </c>
      <c r="G1065" s="2678">
        <v>63744</v>
      </c>
      <c r="H1065" s="2857"/>
    </row>
    <row r="1066" spans="1:8" s="1188" customFormat="1">
      <c r="A1066" s="175"/>
      <c r="B1066" s="2656" t="s">
        <v>10</v>
      </c>
      <c r="C1066" s="2657">
        <v>50507066</v>
      </c>
      <c r="D1066" s="283">
        <v>-63744</v>
      </c>
      <c r="E1066" s="2656" t="s">
        <v>10</v>
      </c>
      <c r="F1066" s="2657">
        <v>2556190</v>
      </c>
      <c r="G1066" s="2679">
        <v>63744</v>
      </c>
      <c r="H1066" s="2857"/>
    </row>
    <row r="1067" spans="1:8" s="1188" customFormat="1" ht="26.4">
      <c r="A1067" s="175"/>
      <c r="B1067" s="2659" t="s">
        <v>11</v>
      </c>
      <c r="C1067" s="2657">
        <v>50507066</v>
      </c>
      <c r="D1067" s="283">
        <v>-63744</v>
      </c>
      <c r="E1067" s="2659" t="s">
        <v>11</v>
      </c>
      <c r="F1067" s="2657">
        <v>2556190</v>
      </c>
      <c r="G1067" s="283">
        <v>63744</v>
      </c>
      <c r="H1067" s="2857"/>
    </row>
    <row r="1068" spans="1:8" s="1188" customFormat="1">
      <c r="A1068" s="175"/>
      <c r="B1068" s="508" t="s">
        <v>28</v>
      </c>
      <c r="C1068" s="2660">
        <v>50507066</v>
      </c>
      <c r="D1068" s="378">
        <v>-63744</v>
      </c>
      <c r="E1068" s="508" t="s">
        <v>28</v>
      </c>
      <c r="F1068" s="2660">
        <v>2556190</v>
      </c>
      <c r="G1068" s="2678">
        <v>63744</v>
      </c>
      <c r="H1068" s="2857"/>
    </row>
    <row r="1069" spans="1:8" s="1188" customFormat="1">
      <c r="A1069" s="175"/>
      <c r="B1069" s="2656" t="s">
        <v>2</v>
      </c>
      <c r="C1069" s="2657">
        <v>50507066</v>
      </c>
      <c r="D1069" s="283">
        <v>-63744</v>
      </c>
      <c r="E1069" s="2656" t="s">
        <v>2</v>
      </c>
      <c r="F1069" s="2657">
        <v>2498790</v>
      </c>
      <c r="G1069" s="2679">
        <v>63744</v>
      </c>
      <c r="H1069" s="2857"/>
    </row>
    <row r="1070" spans="1:8" s="1188" customFormat="1">
      <c r="A1070" s="175"/>
      <c r="B1070" s="2659" t="s">
        <v>16</v>
      </c>
      <c r="C1070" s="2657">
        <v>50507066</v>
      </c>
      <c r="D1070" s="3411">
        <v>-63744</v>
      </c>
      <c r="E1070" s="2659" t="s">
        <v>12</v>
      </c>
      <c r="F1070" s="2657">
        <v>2498790</v>
      </c>
      <c r="G1070" s="2679">
        <v>63744</v>
      </c>
      <c r="H1070" s="2857"/>
    </row>
    <row r="1071" spans="1:8" s="1188" customFormat="1">
      <c r="A1071" s="175"/>
      <c r="B1071" s="2672" t="s">
        <v>17</v>
      </c>
      <c r="C1071" s="2657">
        <v>50507066</v>
      </c>
      <c r="D1071" s="283">
        <v>-63744</v>
      </c>
      <c r="E1071" s="2672" t="s">
        <v>38</v>
      </c>
      <c r="F1071" s="2657">
        <v>1597232</v>
      </c>
      <c r="G1071" s="283"/>
      <c r="H1071" s="2857"/>
    </row>
    <row r="1072" spans="1:8" s="1188" customFormat="1">
      <c r="A1072" s="175"/>
      <c r="B1072" s="461"/>
      <c r="C1072" s="375"/>
      <c r="D1072" s="259"/>
      <c r="E1072" s="2672" t="s">
        <v>36</v>
      </c>
      <c r="F1072" s="2657">
        <v>1291774</v>
      </c>
      <c r="G1072" s="283"/>
      <c r="H1072" s="2857"/>
    </row>
    <row r="1073" spans="1:8" s="1188" customFormat="1">
      <c r="A1073" s="175"/>
      <c r="B1073" s="461"/>
      <c r="C1073" s="375"/>
      <c r="D1073" s="259"/>
      <c r="E1073" s="2672" t="s">
        <v>15</v>
      </c>
      <c r="F1073" s="2657">
        <v>901558</v>
      </c>
      <c r="G1073" s="283">
        <v>63744</v>
      </c>
      <c r="H1073" s="2857"/>
    </row>
    <row r="1074" spans="1:8" s="1188" customFormat="1">
      <c r="A1074" s="175"/>
      <c r="B1074" s="281" t="s">
        <v>59</v>
      </c>
      <c r="C1074" s="555"/>
      <c r="D1074" s="534"/>
      <c r="E1074" s="281" t="s">
        <v>59</v>
      </c>
      <c r="F1074" s="446"/>
      <c r="G1074" s="447"/>
      <c r="H1074" s="2857"/>
    </row>
    <row r="1075" spans="1:8" s="1188" customFormat="1" ht="27.6">
      <c r="A1075" s="175"/>
      <c r="B1075" s="2768" t="s">
        <v>163</v>
      </c>
      <c r="C1075" s="2628"/>
      <c r="D1075" s="2629"/>
      <c r="E1075" s="2768" t="s">
        <v>140</v>
      </c>
      <c r="F1075" s="2667"/>
      <c r="G1075" s="2668"/>
      <c r="H1075" s="2857"/>
    </row>
    <row r="1076" spans="1:8" s="1188" customFormat="1" ht="26.4">
      <c r="A1076" s="175"/>
      <c r="B1076" s="280"/>
      <c r="C1076" s="375"/>
      <c r="D1076" s="259"/>
      <c r="E1076" s="2750" t="s">
        <v>770</v>
      </c>
      <c r="F1076" s="930"/>
      <c r="G1076" s="918"/>
      <c r="H1076" s="2857"/>
    </row>
    <row r="1077" spans="1:8" s="1188" customFormat="1">
      <c r="A1077" s="175"/>
      <c r="B1077" s="281" t="s">
        <v>118</v>
      </c>
      <c r="C1077" s="375"/>
      <c r="D1077" s="259"/>
      <c r="E1077" s="2335" t="s">
        <v>118</v>
      </c>
      <c r="F1077" s="882"/>
      <c r="G1077" s="912"/>
      <c r="H1077" s="2857"/>
    </row>
    <row r="1078" spans="1:8" s="1188" customFormat="1">
      <c r="A1078" s="175"/>
      <c r="B1078" s="508" t="s">
        <v>4</v>
      </c>
      <c r="C1078" s="2660">
        <v>50507066</v>
      </c>
      <c r="D1078" s="378">
        <v>-63744</v>
      </c>
      <c r="E1078" s="2769" t="s">
        <v>4</v>
      </c>
      <c r="F1078" s="2770">
        <v>687905</v>
      </c>
      <c r="G1078" s="2771">
        <v>63744</v>
      </c>
      <c r="H1078" s="2857"/>
    </row>
    <row r="1079" spans="1:8" s="1188" customFormat="1">
      <c r="A1079" s="175"/>
      <c r="B1079" s="2656" t="s">
        <v>10</v>
      </c>
      <c r="C1079" s="2657">
        <v>50507066</v>
      </c>
      <c r="D1079" s="283">
        <v>-63744</v>
      </c>
      <c r="E1079" s="2772" t="s">
        <v>10</v>
      </c>
      <c r="F1079" s="2773">
        <v>687905</v>
      </c>
      <c r="G1079" s="2774">
        <v>63744</v>
      </c>
      <c r="H1079" s="2857"/>
    </row>
    <row r="1080" spans="1:8" s="1188" customFormat="1" ht="26.4">
      <c r="A1080" s="175"/>
      <c r="B1080" s="2659" t="s">
        <v>11</v>
      </c>
      <c r="C1080" s="2657">
        <v>50507066</v>
      </c>
      <c r="D1080" s="283">
        <v>-63744</v>
      </c>
      <c r="E1080" s="2775" t="s">
        <v>11</v>
      </c>
      <c r="F1080" s="2773">
        <v>687905</v>
      </c>
      <c r="G1080" s="236">
        <v>63744</v>
      </c>
      <c r="H1080" s="2857"/>
    </row>
    <row r="1081" spans="1:8" s="1188" customFormat="1">
      <c r="A1081" s="175"/>
      <c r="B1081" s="508" t="s">
        <v>28</v>
      </c>
      <c r="C1081" s="2660">
        <v>50507066</v>
      </c>
      <c r="D1081" s="378">
        <v>-63744</v>
      </c>
      <c r="E1081" s="2769" t="s">
        <v>28</v>
      </c>
      <c r="F1081" s="2770">
        <v>687905</v>
      </c>
      <c r="G1081" s="2771">
        <v>63744</v>
      </c>
      <c r="H1081" s="2857"/>
    </row>
    <row r="1082" spans="1:8" s="1188" customFormat="1">
      <c r="A1082" s="175"/>
      <c r="B1082" s="2656" t="s">
        <v>2</v>
      </c>
      <c r="C1082" s="2657">
        <v>50507066</v>
      </c>
      <c r="D1082" s="283">
        <v>-63744</v>
      </c>
      <c r="E1082" s="2772" t="s">
        <v>2</v>
      </c>
      <c r="F1082" s="2773">
        <v>670905</v>
      </c>
      <c r="G1082" s="2774">
        <v>63744</v>
      </c>
      <c r="H1082" s="2857"/>
    </row>
    <row r="1083" spans="1:8" s="1188" customFormat="1">
      <c r="A1083" s="175"/>
      <c r="B1083" s="2659" t="s">
        <v>16</v>
      </c>
      <c r="C1083" s="2657">
        <v>50507066</v>
      </c>
      <c r="D1083" s="283">
        <v>-63744</v>
      </c>
      <c r="E1083" s="2775" t="s">
        <v>12</v>
      </c>
      <c r="F1083" s="2773">
        <v>670905</v>
      </c>
      <c r="G1083" s="2774">
        <v>63744</v>
      </c>
      <c r="H1083" s="2857"/>
    </row>
    <row r="1084" spans="1:8" s="1188" customFormat="1">
      <c r="A1084" s="175"/>
      <c r="B1084" s="2672" t="s">
        <v>17</v>
      </c>
      <c r="C1084" s="2657">
        <v>50507066</v>
      </c>
      <c r="D1084" s="283">
        <v>-63744</v>
      </c>
      <c r="E1084" s="2776" t="s">
        <v>38</v>
      </c>
      <c r="F1084" s="2773">
        <v>435905</v>
      </c>
      <c r="G1084" s="236">
        <v>0</v>
      </c>
      <c r="H1084" s="2857"/>
    </row>
    <row r="1085" spans="1:8" s="1188" customFormat="1">
      <c r="A1085" s="175"/>
      <c r="B1085" s="461"/>
      <c r="C1085" s="375"/>
      <c r="D1085" s="259"/>
      <c r="E1085" s="2776" t="s">
        <v>36</v>
      </c>
      <c r="F1085" s="2773">
        <v>352840</v>
      </c>
      <c r="G1085" s="236">
        <v>0</v>
      </c>
      <c r="H1085" s="2857"/>
    </row>
    <row r="1086" spans="1:8" s="1188" customFormat="1" ht="13.8" thickBot="1">
      <c r="A1086" s="175"/>
      <c r="B1086" s="461"/>
      <c r="C1086" s="375"/>
      <c r="D1086" s="259"/>
      <c r="E1086" s="2776" t="s">
        <v>15</v>
      </c>
      <c r="F1086" s="2773">
        <v>235000</v>
      </c>
      <c r="G1086" s="236">
        <v>63744</v>
      </c>
      <c r="H1086" s="2857"/>
    </row>
    <row r="1087" spans="1:8" s="1188" customFormat="1" ht="110.25" customHeight="1" thickBot="1">
      <c r="A1087" s="175"/>
      <c r="B1087" s="3701" t="s">
        <v>821</v>
      </c>
      <c r="C1087" s="3702"/>
      <c r="D1087" s="3702"/>
      <c r="E1087" s="3702"/>
      <c r="F1087" s="3702"/>
      <c r="G1087" s="3703"/>
      <c r="H1087" s="2857"/>
    </row>
    <row r="1088" spans="1:8" s="1188" customFormat="1">
      <c r="A1088" s="3605"/>
      <c r="B1088" s="3605"/>
      <c r="C1088" s="3605"/>
      <c r="D1088" s="3605"/>
      <c r="E1088" s="3605"/>
      <c r="F1088" s="3605"/>
      <c r="G1088" s="3605"/>
      <c r="H1088" s="2857"/>
    </row>
    <row r="1089" spans="1:8" s="1188" customFormat="1">
      <c r="A1089" s="175"/>
      <c r="B1089" s="206" t="s">
        <v>115</v>
      </c>
      <c r="C1089" s="176"/>
      <c r="D1089" s="176"/>
      <c r="E1089" s="176"/>
      <c r="F1089" s="176"/>
      <c r="G1089" s="176"/>
      <c r="H1089" s="2857"/>
    </row>
    <row r="1090" spans="1:8" s="1188" customFormat="1" ht="13.8" thickBot="1">
      <c r="A1090" s="175"/>
      <c r="B1090" s="176"/>
      <c r="C1090" s="176"/>
      <c r="D1090" s="176"/>
      <c r="E1090" s="176"/>
      <c r="F1090" s="176"/>
      <c r="G1090" s="176"/>
      <c r="H1090" s="2857"/>
    </row>
    <row r="1091" spans="1:8" s="1188" customFormat="1" ht="26.4">
      <c r="A1091" s="1458">
        <f>A1031+1</f>
        <v>83</v>
      </c>
      <c r="B1091" s="2754" t="s">
        <v>29</v>
      </c>
      <c r="C1091" s="341"/>
      <c r="D1091" s="342"/>
      <c r="E1091" s="2663" t="s">
        <v>713</v>
      </c>
      <c r="F1091" s="364"/>
      <c r="G1091" s="365"/>
      <c r="H1091" s="2860" t="s">
        <v>34</v>
      </c>
    </row>
    <row r="1092" spans="1:8" s="1188" customFormat="1" ht="13.8">
      <c r="A1092" s="175"/>
      <c r="B1092" s="281" t="s">
        <v>116</v>
      </c>
      <c r="C1092" s="543"/>
      <c r="D1092" s="544"/>
      <c r="E1092" s="281" t="s">
        <v>116</v>
      </c>
      <c r="F1092" s="443"/>
      <c r="G1092" s="412"/>
      <c r="H1092" s="2860"/>
    </row>
    <row r="1093" spans="1:8" s="1188" customFormat="1" ht="27.6">
      <c r="A1093" s="175"/>
      <c r="B1093" s="2666" t="s">
        <v>123</v>
      </c>
      <c r="C1093" s="2756"/>
      <c r="D1093" s="2668"/>
      <c r="E1093" s="2666" t="s">
        <v>123</v>
      </c>
      <c r="F1093" s="2723"/>
      <c r="G1093" s="999"/>
      <c r="H1093" s="2860"/>
    </row>
    <row r="1094" spans="1:8" s="1188" customFormat="1">
      <c r="A1094" s="175"/>
      <c r="B1094" s="281" t="s">
        <v>118</v>
      </c>
      <c r="C1094" s="2680"/>
      <c r="D1094" s="545"/>
      <c r="E1094" s="281" t="s">
        <v>118</v>
      </c>
      <c r="F1094" s="2680"/>
      <c r="G1094" s="545"/>
      <c r="H1094" s="2857"/>
    </row>
    <row r="1095" spans="1:8" s="1188" customFormat="1">
      <c r="A1095" s="175"/>
      <c r="B1095" s="508" t="s">
        <v>4</v>
      </c>
      <c r="C1095" s="2660">
        <v>50507066</v>
      </c>
      <c r="D1095" s="378">
        <v>-63744</v>
      </c>
      <c r="E1095" s="2641" t="s">
        <v>4</v>
      </c>
      <c r="F1095" s="2724">
        <v>109547160</v>
      </c>
      <c r="G1095" s="2789">
        <v>63744</v>
      </c>
      <c r="H1095" s="2857"/>
    </row>
    <row r="1096" spans="1:8" s="1188" customFormat="1">
      <c r="A1096" s="175"/>
      <c r="B1096" s="2656" t="s">
        <v>10</v>
      </c>
      <c r="C1096" s="2657">
        <v>50507066</v>
      </c>
      <c r="D1096" s="283">
        <v>-63744</v>
      </c>
      <c r="E1096" s="2632" t="s">
        <v>5</v>
      </c>
      <c r="F1096" s="2725">
        <v>5000</v>
      </c>
      <c r="G1096" s="283">
        <v>0</v>
      </c>
      <c r="H1096" s="2857"/>
    </row>
    <row r="1097" spans="1:8" s="1188" customFormat="1">
      <c r="A1097" s="175"/>
      <c r="B1097" s="2659" t="s">
        <v>11</v>
      </c>
      <c r="C1097" s="2657">
        <v>50507066</v>
      </c>
      <c r="D1097" s="283">
        <v>-63744</v>
      </c>
      <c r="E1097" s="2632" t="s">
        <v>75</v>
      </c>
      <c r="F1097" s="2725">
        <v>12808021</v>
      </c>
      <c r="G1097" s="283">
        <v>0</v>
      </c>
      <c r="H1097" s="2857"/>
    </row>
    <row r="1098" spans="1:8" s="1188" customFormat="1">
      <c r="A1098" s="175"/>
      <c r="B1098" s="508" t="s">
        <v>28</v>
      </c>
      <c r="C1098" s="2660">
        <v>50507066</v>
      </c>
      <c r="D1098" s="378">
        <v>-63744</v>
      </c>
      <c r="E1098" s="2632" t="s">
        <v>6</v>
      </c>
      <c r="F1098" s="2725">
        <v>12808021</v>
      </c>
      <c r="G1098" s="283">
        <v>0</v>
      </c>
      <c r="H1098" s="2857"/>
    </row>
    <row r="1099" spans="1:8" s="1188" customFormat="1">
      <c r="A1099" s="175"/>
      <c r="B1099" s="2656" t="s">
        <v>2</v>
      </c>
      <c r="C1099" s="2657">
        <v>50507066</v>
      </c>
      <c r="D1099" s="283">
        <v>-63744</v>
      </c>
      <c r="E1099" s="2632" t="s">
        <v>7</v>
      </c>
      <c r="F1099" s="2725">
        <v>1917569</v>
      </c>
      <c r="G1099" s="283">
        <v>0</v>
      </c>
      <c r="H1099" s="2857"/>
    </row>
    <row r="1100" spans="1:8" s="1188" customFormat="1">
      <c r="A1100" s="175"/>
      <c r="B1100" s="2659" t="s">
        <v>16</v>
      </c>
      <c r="C1100" s="2657">
        <v>50507066</v>
      </c>
      <c r="D1100" s="283">
        <v>-63744</v>
      </c>
      <c r="E1100" s="2632" t="s">
        <v>8</v>
      </c>
      <c r="F1100" s="2725">
        <v>17311</v>
      </c>
      <c r="G1100" s="283">
        <v>0</v>
      </c>
      <c r="H1100" s="2857"/>
    </row>
    <row r="1101" spans="1:8" s="1188" customFormat="1">
      <c r="A1101" s="175"/>
      <c r="B1101" s="2672" t="s">
        <v>17</v>
      </c>
      <c r="C1101" s="2657">
        <v>50507066</v>
      </c>
      <c r="D1101" s="283">
        <v>-63744</v>
      </c>
      <c r="E1101" s="2632" t="s">
        <v>9</v>
      </c>
      <c r="F1101" s="2725">
        <v>17311</v>
      </c>
      <c r="G1101" s="378">
        <v>0</v>
      </c>
      <c r="H1101" s="2857"/>
    </row>
    <row r="1102" spans="1:8" s="1188" customFormat="1">
      <c r="A1102" s="175"/>
      <c r="B1102" s="461"/>
      <c r="C1102" s="375"/>
      <c r="D1102" s="259"/>
      <c r="E1102" s="2632" t="s">
        <v>10</v>
      </c>
      <c r="F1102" s="2725">
        <v>94816570</v>
      </c>
      <c r="G1102" s="2790">
        <v>63744</v>
      </c>
      <c r="H1102" s="2857"/>
    </row>
    <row r="1103" spans="1:8" s="1188" customFormat="1" ht="26.4">
      <c r="A1103" s="175"/>
      <c r="B1103" s="461"/>
      <c r="C1103" s="375"/>
      <c r="D1103" s="259"/>
      <c r="E1103" s="2632" t="s">
        <v>11</v>
      </c>
      <c r="F1103" s="2725">
        <v>79249534</v>
      </c>
      <c r="G1103" s="283">
        <v>63744</v>
      </c>
      <c r="H1103" s="2857"/>
    </row>
    <row r="1104" spans="1:8" s="1188" customFormat="1" ht="26.4">
      <c r="A1104" s="175"/>
      <c r="B1104" s="461"/>
      <c r="C1104" s="375"/>
      <c r="D1104" s="259"/>
      <c r="E1104" s="2632" t="s">
        <v>67</v>
      </c>
      <c r="F1104" s="2725">
        <v>15567036</v>
      </c>
      <c r="G1104" s="283">
        <v>0</v>
      </c>
      <c r="H1104" s="2857"/>
    </row>
    <row r="1105" spans="1:8" s="1188" customFormat="1">
      <c r="A1105" s="175"/>
      <c r="B1105" s="461"/>
      <c r="C1105" s="375"/>
      <c r="D1105" s="259"/>
      <c r="E1105" s="2641" t="s">
        <v>28</v>
      </c>
      <c r="F1105" s="2724">
        <v>111697160</v>
      </c>
      <c r="G1105" s="2789">
        <v>63744</v>
      </c>
      <c r="H1105" s="2857"/>
    </row>
    <row r="1106" spans="1:8" s="1188" customFormat="1">
      <c r="A1106" s="175"/>
      <c r="B1106" s="461"/>
      <c r="C1106" s="375"/>
      <c r="D1106" s="259"/>
      <c r="E1106" s="2632" t="s">
        <v>2</v>
      </c>
      <c r="F1106" s="2725">
        <v>66680477</v>
      </c>
      <c r="G1106" s="2790">
        <v>63744</v>
      </c>
      <c r="H1106" s="2857"/>
    </row>
    <row r="1107" spans="1:8" s="1188" customFormat="1">
      <c r="A1107" s="175"/>
      <c r="B1107" s="461"/>
      <c r="C1107" s="375"/>
      <c r="D1107" s="259"/>
      <c r="E1107" s="2632" t="s">
        <v>12</v>
      </c>
      <c r="F1107" s="2725">
        <v>14150502</v>
      </c>
      <c r="G1107" s="2790">
        <v>63744</v>
      </c>
      <c r="H1107" s="2857"/>
    </row>
    <row r="1108" spans="1:8" s="1188" customFormat="1">
      <c r="A1108" s="175"/>
      <c r="B1108" s="461"/>
      <c r="C1108" s="375"/>
      <c r="D1108" s="259"/>
      <c r="E1108" s="2632" t="s">
        <v>38</v>
      </c>
      <c r="F1108" s="2725">
        <v>6268622</v>
      </c>
      <c r="G1108" s="283">
        <v>0</v>
      </c>
      <c r="H1108" s="2857"/>
    </row>
    <row r="1109" spans="1:8" s="1188" customFormat="1">
      <c r="A1109" s="175"/>
      <c r="B1109" s="461"/>
      <c r="C1109" s="375"/>
      <c r="D1109" s="259"/>
      <c r="E1109" s="2632" t="s">
        <v>36</v>
      </c>
      <c r="F1109" s="2725">
        <v>5021691</v>
      </c>
      <c r="G1109" s="283">
        <v>0</v>
      </c>
      <c r="H1109" s="2857"/>
    </row>
    <row r="1110" spans="1:8" s="1188" customFormat="1" ht="13.8" thickBot="1">
      <c r="A1110" s="175"/>
      <c r="B1110" s="461"/>
      <c r="C1110" s="375"/>
      <c r="D1110" s="259"/>
      <c r="E1110" s="2632" t="s">
        <v>15</v>
      </c>
      <c r="F1110" s="2725">
        <v>7881880</v>
      </c>
      <c r="G1110" s="283">
        <v>63744</v>
      </c>
      <c r="H1110" s="2857"/>
    </row>
    <row r="1111" spans="1:8" s="1188" customFormat="1" ht="47.25" customHeight="1" thickBot="1">
      <c r="A1111" s="175"/>
      <c r="B1111" s="3701" t="s">
        <v>822</v>
      </c>
      <c r="C1111" s="3702"/>
      <c r="D1111" s="3702"/>
      <c r="E1111" s="3702"/>
      <c r="F1111" s="3702"/>
      <c r="G1111" s="3703"/>
      <c r="H1111" s="2857"/>
    </row>
    <row r="1112" spans="1:8" s="1188" customFormat="1">
      <c r="A1112" s="175"/>
      <c r="B1112" s="548"/>
      <c r="C1112" s="548"/>
      <c r="D1112" s="548"/>
      <c r="E1112" s="2794"/>
      <c r="F1112" s="550"/>
      <c r="G1112" s="551"/>
      <c r="H1112" s="2857"/>
    </row>
    <row r="1113" spans="1:8" s="1188" customFormat="1">
      <c r="A1113" s="175"/>
      <c r="B1113" s="206" t="s">
        <v>113</v>
      </c>
      <c r="C1113" s="176"/>
      <c r="D1113" s="176"/>
      <c r="E1113" s="176"/>
      <c r="F1113" s="176"/>
      <c r="G1113" s="176"/>
      <c r="H1113" s="2857"/>
    </row>
    <row r="1114" spans="1:8" s="1188" customFormat="1" ht="13.8" thickBot="1">
      <c r="A1114" s="175"/>
      <c r="B1114" s="176"/>
      <c r="C1114" s="176"/>
      <c r="D1114" s="176"/>
      <c r="E1114" s="176"/>
      <c r="F1114" s="176"/>
      <c r="G1114" s="176"/>
      <c r="H1114" s="2857"/>
    </row>
    <row r="1115" spans="1:8" s="1188" customFormat="1" ht="13.8">
      <c r="A1115" s="2901">
        <f>A1062+1</f>
        <v>84</v>
      </c>
      <c r="B1115" s="2886" t="s">
        <v>26</v>
      </c>
      <c r="C1115" s="341"/>
      <c r="D1115" s="342"/>
      <c r="E1115" s="2796" t="s">
        <v>41</v>
      </c>
      <c r="F1115" s="364"/>
      <c r="G1115" s="365"/>
      <c r="H1115" s="175" t="s">
        <v>319</v>
      </c>
    </row>
    <row r="1116" spans="1:8" s="1188" customFormat="1">
      <c r="A1116" s="175"/>
      <c r="B1116" s="281" t="s">
        <v>22</v>
      </c>
      <c r="C1116" s="446"/>
      <c r="D1116" s="447"/>
      <c r="E1116" s="281" t="s">
        <v>22</v>
      </c>
      <c r="F1116" s="343"/>
      <c r="G1116" s="344"/>
      <c r="H1116" s="175"/>
    </row>
    <row r="1117" spans="1:8" s="1188" customFormat="1" ht="55.2">
      <c r="A1117" s="175"/>
      <c r="B1117" s="2666" t="s">
        <v>697</v>
      </c>
      <c r="C1117" s="2748"/>
      <c r="D1117" s="999"/>
      <c r="E1117" s="2666" t="s">
        <v>698</v>
      </c>
      <c r="F1117" s="2671"/>
      <c r="G1117" s="533"/>
      <c r="H1117" s="175"/>
    </row>
    <row r="1118" spans="1:8" s="1188" customFormat="1">
      <c r="A1118" s="175"/>
      <c r="B1118" s="561" t="s">
        <v>4</v>
      </c>
      <c r="C1118" s="3572">
        <v>13194801</v>
      </c>
      <c r="D1118" s="2887">
        <v>0</v>
      </c>
      <c r="E1118" s="3568" t="s">
        <v>4</v>
      </c>
      <c r="F1118" s="2803">
        <f>F1120</f>
        <v>158041</v>
      </c>
      <c r="G1118" s="835">
        <f>G1120</f>
        <v>15085</v>
      </c>
      <c r="H1118" s="2857"/>
    </row>
    <row r="1119" spans="1:8" s="1188" customFormat="1">
      <c r="A1119" s="175"/>
      <c r="B1119" s="2797" t="s">
        <v>75</v>
      </c>
      <c r="C1119" s="3573">
        <v>10038363</v>
      </c>
      <c r="D1119" s="2887"/>
      <c r="E1119" s="3569" t="s">
        <v>75</v>
      </c>
      <c r="F1119" s="2594">
        <v>0</v>
      </c>
      <c r="G1119" s="834">
        <v>0</v>
      </c>
      <c r="H1119" s="2857"/>
    </row>
    <row r="1120" spans="1:8" s="1188" customFormat="1">
      <c r="A1120" s="175"/>
      <c r="B1120" s="2799" t="s">
        <v>10</v>
      </c>
      <c r="C1120" s="3573">
        <v>3156438</v>
      </c>
      <c r="D1120" s="2887">
        <v>0</v>
      </c>
      <c r="E1120" s="3569" t="s">
        <v>7</v>
      </c>
      <c r="F1120" s="2594">
        <f t="shared" ref="F1120:G1123" si="0">F1121</f>
        <v>158041</v>
      </c>
      <c r="G1120" s="834">
        <f t="shared" si="0"/>
        <v>15085</v>
      </c>
      <c r="H1120" s="2857"/>
    </row>
    <row r="1121" spans="1:8" s="1188" customFormat="1">
      <c r="A1121" s="175"/>
      <c r="B1121" s="2800" t="s">
        <v>11</v>
      </c>
      <c r="C1121" s="3573">
        <v>3156438</v>
      </c>
      <c r="D1121" s="557"/>
      <c r="E1121" s="3569" t="s">
        <v>8</v>
      </c>
      <c r="F1121" s="2594">
        <f t="shared" si="0"/>
        <v>158041</v>
      </c>
      <c r="G1121" s="834">
        <f t="shared" si="0"/>
        <v>15085</v>
      </c>
      <c r="H1121" s="2857"/>
    </row>
    <row r="1122" spans="1:8" s="1188" customFormat="1">
      <c r="A1122" s="175"/>
      <c r="B1122" s="2801" t="s">
        <v>28</v>
      </c>
      <c r="C1122" s="3572">
        <v>15194801</v>
      </c>
      <c r="D1122" s="2887">
        <v>0</v>
      </c>
      <c r="E1122" s="3569" t="s">
        <v>9</v>
      </c>
      <c r="F1122" s="2594">
        <f t="shared" si="0"/>
        <v>158041</v>
      </c>
      <c r="G1122" s="834">
        <f t="shared" si="0"/>
        <v>15085</v>
      </c>
      <c r="H1122" s="2857"/>
    </row>
    <row r="1123" spans="1:8" s="1188" customFormat="1" ht="26.4">
      <c r="A1123" s="175"/>
      <c r="B1123" s="2799" t="s">
        <v>2</v>
      </c>
      <c r="C1123" s="3573">
        <v>15194801</v>
      </c>
      <c r="D1123" s="2887">
        <v>0</v>
      </c>
      <c r="E1123" s="3569" t="s">
        <v>63</v>
      </c>
      <c r="F1123" s="2594">
        <f t="shared" si="0"/>
        <v>158041</v>
      </c>
      <c r="G1123" s="834">
        <f t="shared" si="0"/>
        <v>15085</v>
      </c>
      <c r="H1123" s="2857"/>
    </row>
    <row r="1124" spans="1:8" s="1188" customFormat="1" ht="26.4">
      <c r="A1124" s="175"/>
      <c r="B1124" s="2800" t="s">
        <v>12</v>
      </c>
      <c r="C1124" s="3573">
        <v>1791610</v>
      </c>
      <c r="D1124" s="3574">
        <v>0</v>
      </c>
      <c r="E1124" s="3569" t="s">
        <v>467</v>
      </c>
      <c r="F1124" s="2594">
        <v>158041</v>
      </c>
      <c r="G1124" s="834">
        <v>15085</v>
      </c>
      <c r="H1124" s="2857"/>
    </row>
    <row r="1125" spans="1:8" s="1188" customFormat="1">
      <c r="A1125" s="175"/>
      <c r="B1125" s="2764" t="s">
        <v>38</v>
      </c>
      <c r="C1125" s="3573">
        <v>321610</v>
      </c>
      <c r="D1125" s="557"/>
      <c r="E1125" s="3569" t="s">
        <v>10</v>
      </c>
      <c r="F1125" s="2594">
        <f>F1126</f>
        <v>0</v>
      </c>
      <c r="G1125" s="834">
        <f>G1126</f>
        <v>0</v>
      </c>
      <c r="H1125" s="2857"/>
    </row>
    <row r="1126" spans="1:8" s="1188" customFormat="1" ht="26.4">
      <c r="A1126" s="175"/>
      <c r="B1126" s="2764" t="s">
        <v>36</v>
      </c>
      <c r="C1126" s="3573">
        <v>259180</v>
      </c>
      <c r="D1126" s="557"/>
      <c r="E1126" s="3569" t="s">
        <v>11</v>
      </c>
      <c r="F1126" s="235">
        <v>0</v>
      </c>
      <c r="G1126" s="834">
        <v>0</v>
      </c>
      <c r="H1126" s="2857"/>
    </row>
    <row r="1127" spans="1:8" s="1188" customFormat="1" ht="26.4">
      <c r="A1127" s="175"/>
      <c r="B1127" s="2767" t="s">
        <v>15</v>
      </c>
      <c r="C1127" s="3573">
        <v>1470000</v>
      </c>
      <c r="D1127" s="557"/>
      <c r="E1127" s="3569" t="s">
        <v>67</v>
      </c>
      <c r="F1127" s="2594">
        <v>0</v>
      </c>
      <c r="G1127" s="834">
        <v>0</v>
      </c>
      <c r="H1127" s="2857"/>
    </row>
    <row r="1128" spans="1:8" s="1188" customFormat="1">
      <c r="A1128" s="175"/>
      <c r="B1128" s="91" t="s">
        <v>16</v>
      </c>
      <c r="C1128" s="3572">
        <v>4325644</v>
      </c>
      <c r="D1128" s="2887">
        <v>0</v>
      </c>
      <c r="E1128" s="3568" t="s">
        <v>1</v>
      </c>
      <c r="F1128" s="2803">
        <v>158041</v>
      </c>
      <c r="G1128" s="835">
        <v>15085</v>
      </c>
      <c r="H1128" s="2857"/>
    </row>
    <row r="1129" spans="1:8" s="1188" customFormat="1">
      <c r="A1129" s="175"/>
      <c r="B1129" s="2767" t="s">
        <v>17</v>
      </c>
      <c r="C1129" s="3573">
        <v>3718644</v>
      </c>
      <c r="D1129" s="557"/>
      <c r="E1129" s="3569" t="s">
        <v>2</v>
      </c>
      <c r="F1129" s="2594">
        <v>158041</v>
      </c>
      <c r="G1129" s="834">
        <v>15085</v>
      </c>
      <c r="H1129" s="2857"/>
    </row>
    <row r="1130" spans="1:8" s="1188" customFormat="1">
      <c r="A1130" s="175"/>
      <c r="B1130" s="2767" t="s">
        <v>162</v>
      </c>
      <c r="C1130" s="3573">
        <v>607000</v>
      </c>
      <c r="D1130" s="557"/>
      <c r="E1130" s="3569" t="s">
        <v>12</v>
      </c>
      <c r="F1130" s="2594">
        <v>104980</v>
      </c>
      <c r="G1130" s="834">
        <v>15085</v>
      </c>
      <c r="H1130" s="2857"/>
    </row>
    <row r="1131" spans="1:8" s="1188" customFormat="1" ht="26.4">
      <c r="A1131" s="175"/>
      <c r="B1131" s="2767" t="s">
        <v>691</v>
      </c>
      <c r="C1131" s="3573">
        <v>130000</v>
      </c>
      <c r="D1131" s="2887">
        <v>0</v>
      </c>
      <c r="E1131" s="3569" t="s">
        <v>13</v>
      </c>
      <c r="F1131" s="235">
        <v>17165</v>
      </c>
      <c r="G1131" s="834">
        <v>1124</v>
      </c>
      <c r="H1131" s="2857"/>
    </row>
    <row r="1132" spans="1:8" s="1188" customFormat="1">
      <c r="A1132" s="175"/>
      <c r="B1132" s="2767" t="s">
        <v>39</v>
      </c>
      <c r="C1132" s="3573">
        <v>130000</v>
      </c>
      <c r="D1132" s="557"/>
      <c r="E1132" s="3569" t="s">
        <v>14</v>
      </c>
      <c r="F1132" s="235">
        <v>13833</v>
      </c>
      <c r="G1132" s="834">
        <v>906</v>
      </c>
      <c r="H1132" s="2857"/>
    </row>
    <row r="1133" spans="1:8" s="1188" customFormat="1">
      <c r="A1133" s="175"/>
      <c r="B1133" s="2764" t="s">
        <v>699</v>
      </c>
      <c r="C1133" s="3573">
        <v>8947547</v>
      </c>
      <c r="D1133" s="2887">
        <v>0</v>
      </c>
      <c r="E1133" s="3570" t="s">
        <v>15</v>
      </c>
      <c r="F1133" s="235">
        <v>87815</v>
      </c>
      <c r="G1133" s="236">
        <v>13961</v>
      </c>
      <c r="H1133" s="2857"/>
    </row>
    <row r="1134" spans="1:8" s="1188" customFormat="1">
      <c r="A1134" s="175"/>
      <c r="B1134" s="2764" t="s">
        <v>700</v>
      </c>
      <c r="C1134" s="3573">
        <v>165837</v>
      </c>
      <c r="D1134" s="3574">
        <v>15085</v>
      </c>
      <c r="E1134" s="3570" t="s">
        <v>16</v>
      </c>
      <c r="F1134" s="235">
        <v>53061</v>
      </c>
      <c r="G1134" s="236">
        <v>0</v>
      </c>
      <c r="H1134" s="2857"/>
    </row>
    <row r="1135" spans="1:8" s="1188" customFormat="1" ht="26.4">
      <c r="A1135" s="175"/>
      <c r="B1135" s="2767" t="s">
        <v>701</v>
      </c>
      <c r="C1135" s="3573">
        <v>165837</v>
      </c>
      <c r="D1135" s="3574">
        <v>15085</v>
      </c>
      <c r="E1135" s="3570" t="s">
        <v>17</v>
      </c>
      <c r="F1135" s="235">
        <v>53061</v>
      </c>
      <c r="G1135" s="236">
        <v>0</v>
      </c>
      <c r="H1135" s="2857"/>
    </row>
    <row r="1136" spans="1:8" s="1188" customFormat="1" ht="39.6">
      <c r="A1136" s="175"/>
      <c r="B1136" s="2764" t="s">
        <v>702</v>
      </c>
      <c r="C1136" s="3573">
        <v>165837</v>
      </c>
      <c r="D1136" s="557">
        <v>15085</v>
      </c>
      <c r="E1136" s="3570"/>
      <c r="F1136" s="235"/>
      <c r="G1136" s="236"/>
      <c r="H1136" s="2857"/>
    </row>
    <row r="1137" spans="1:8" s="1188" customFormat="1" ht="26.4">
      <c r="A1137" s="175"/>
      <c r="B1137" s="2804" t="s">
        <v>703</v>
      </c>
      <c r="C1137" s="3573">
        <v>8781710</v>
      </c>
      <c r="D1137" s="3574">
        <v>-15085</v>
      </c>
      <c r="E1137" s="3570"/>
      <c r="F1137" s="235"/>
      <c r="G1137" s="236"/>
      <c r="H1137" s="2857"/>
    </row>
    <row r="1138" spans="1:8" s="1188" customFormat="1" ht="48.75" customHeight="1">
      <c r="A1138" s="175"/>
      <c r="B1138" s="2805" t="s">
        <v>704</v>
      </c>
      <c r="C1138" s="3573">
        <v>2150000</v>
      </c>
      <c r="D1138" s="3574">
        <v>-15085</v>
      </c>
      <c r="E1138" s="3570"/>
      <c r="F1138" s="235"/>
      <c r="G1138" s="236"/>
      <c r="H1138" s="2857"/>
    </row>
    <row r="1139" spans="1:8" s="1188" customFormat="1">
      <c r="A1139" s="175"/>
      <c r="B1139" s="281" t="s">
        <v>59</v>
      </c>
      <c r="C1139" s="3546"/>
      <c r="D1139" s="534"/>
      <c r="E1139" s="3553" t="s">
        <v>59</v>
      </c>
      <c r="F1139" s="446"/>
      <c r="G1139" s="447"/>
      <c r="H1139" s="2857"/>
    </row>
    <row r="1140" spans="1:8" s="1188" customFormat="1" ht="13.8">
      <c r="A1140" s="175"/>
      <c r="B1140" s="2749" t="s">
        <v>705</v>
      </c>
      <c r="C1140" s="3575"/>
      <c r="D1140" s="2629"/>
      <c r="E1140" s="3571" t="s">
        <v>705</v>
      </c>
      <c r="F1140" s="2667"/>
      <c r="G1140" s="2668"/>
      <c r="H1140" s="2857"/>
    </row>
    <row r="1141" spans="1:8" s="1188" customFormat="1">
      <c r="A1141" s="175"/>
      <c r="B1141" s="281" t="s">
        <v>118</v>
      </c>
      <c r="C1141" s="3576"/>
      <c r="D1141" s="259"/>
      <c r="E1141" s="3553" t="s">
        <v>118</v>
      </c>
      <c r="F1141" s="446"/>
      <c r="G1141" s="447"/>
      <c r="H1141" s="2857"/>
    </row>
    <row r="1142" spans="1:8" s="1188" customFormat="1">
      <c r="A1142" s="175"/>
      <c r="B1142" s="561" t="s">
        <v>4</v>
      </c>
      <c r="C1142" s="3572">
        <v>13194801</v>
      </c>
      <c r="D1142" s="2887">
        <v>0</v>
      </c>
      <c r="E1142" s="3568" t="s">
        <v>4</v>
      </c>
      <c r="F1142" s="2803">
        <v>158041</v>
      </c>
      <c r="G1142" s="835">
        <v>15085</v>
      </c>
      <c r="H1142" s="2857"/>
    </row>
    <row r="1143" spans="1:8" s="1188" customFormat="1">
      <c r="A1143" s="175"/>
      <c r="B1143" s="2797" t="s">
        <v>75</v>
      </c>
      <c r="C1143" s="3573">
        <v>10038363</v>
      </c>
      <c r="D1143" s="2887"/>
      <c r="E1143" s="3569" t="s">
        <v>75</v>
      </c>
      <c r="F1143" s="2594">
        <v>0</v>
      </c>
      <c r="G1143" s="834">
        <v>0</v>
      </c>
      <c r="H1143" s="2857"/>
    </row>
    <row r="1144" spans="1:8" s="1188" customFormat="1">
      <c r="A1144" s="175"/>
      <c r="B1144" s="2799" t="s">
        <v>10</v>
      </c>
      <c r="C1144" s="3573">
        <v>3156438</v>
      </c>
      <c r="D1144" s="2887">
        <v>0</v>
      </c>
      <c r="E1144" s="3569" t="s">
        <v>7</v>
      </c>
      <c r="F1144" s="2594">
        <v>158041</v>
      </c>
      <c r="G1144" s="834">
        <v>15085</v>
      </c>
      <c r="H1144" s="2857"/>
    </row>
    <row r="1145" spans="1:8" s="1188" customFormat="1">
      <c r="A1145" s="175"/>
      <c r="B1145" s="2800" t="s">
        <v>11</v>
      </c>
      <c r="C1145" s="3573">
        <v>3156438</v>
      </c>
      <c r="D1145" s="557"/>
      <c r="E1145" s="3569" t="s">
        <v>8</v>
      </c>
      <c r="F1145" s="2594">
        <v>158041</v>
      </c>
      <c r="G1145" s="834">
        <v>15085</v>
      </c>
      <c r="H1145" s="2857"/>
    </row>
    <row r="1146" spans="1:8" s="1188" customFormat="1">
      <c r="A1146" s="175"/>
      <c r="B1146" s="2801" t="s">
        <v>28</v>
      </c>
      <c r="C1146" s="3572">
        <v>15194801</v>
      </c>
      <c r="D1146" s="2887">
        <v>0</v>
      </c>
      <c r="E1146" s="3569" t="s">
        <v>9</v>
      </c>
      <c r="F1146" s="2594">
        <v>158041</v>
      </c>
      <c r="G1146" s="834">
        <v>15085</v>
      </c>
      <c r="H1146" s="2857"/>
    </row>
    <row r="1147" spans="1:8" s="1188" customFormat="1" ht="26.4">
      <c r="A1147" s="175"/>
      <c r="B1147" s="2799" t="s">
        <v>2</v>
      </c>
      <c r="C1147" s="3573">
        <v>15194801</v>
      </c>
      <c r="D1147" s="2887">
        <v>0</v>
      </c>
      <c r="E1147" s="3569" t="s">
        <v>63</v>
      </c>
      <c r="F1147" s="2594">
        <v>158041</v>
      </c>
      <c r="G1147" s="834">
        <v>15085</v>
      </c>
      <c r="H1147" s="2857"/>
    </row>
    <row r="1148" spans="1:8" s="1188" customFormat="1" ht="26.4">
      <c r="A1148" s="175"/>
      <c r="B1148" s="2800" t="s">
        <v>12</v>
      </c>
      <c r="C1148" s="3573">
        <v>1791610</v>
      </c>
      <c r="D1148" s="3574">
        <v>0</v>
      </c>
      <c r="E1148" s="3569" t="s">
        <v>467</v>
      </c>
      <c r="F1148" s="2594">
        <v>158041</v>
      </c>
      <c r="G1148" s="834">
        <v>15085</v>
      </c>
      <c r="H1148" s="2857"/>
    </row>
    <row r="1149" spans="1:8" s="1188" customFormat="1">
      <c r="A1149" s="175"/>
      <c r="B1149" s="2764" t="s">
        <v>38</v>
      </c>
      <c r="C1149" s="3573">
        <v>321610</v>
      </c>
      <c r="D1149" s="557">
        <v>0</v>
      </c>
      <c r="E1149" s="3569" t="s">
        <v>10</v>
      </c>
      <c r="F1149" s="2594">
        <v>0</v>
      </c>
      <c r="G1149" s="834">
        <v>0</v>
      </c>
      <c r="H1149" s="2857"/>
    </row>
    <row r="1150" spans="1:8" s="1188" customFormat="1" ht="26.4">
      <c r="A1150" s="175"/>
      <c r="B1150" s="2764" t="s">
        <v>36</v>
      </c>
      <c r="C1150" s="3573">
        <v>259180</v>
      </c>
      <c r="D1150" s="557">
        <v>0</v>
      </c>
      <c r="E1150" s="3569" t="s">
        <v>11</v>
      </c>
      <c r="F1150" s="235">
        <v>0</v>
      </c>
      <c r="G1150" s="834">
        <v>0</v>
      </c>
      <c r="H1150" s="2857"/>
    </row>
    <row r="1151" spans="1:8" s="1188" customFormat="1" ht="26.4">
      <c r="A1151" s="175"/>
      <c r="B1151" s="2767" t="s">
        <v>15</v>
      </c>
      <c r="C1151" s="3573">
        <v>1470000</v>
      </c>
      <c r="D1151" s="557">
        <v>0</v>
      </c>
      <c r="E1151" s="3569" t="s">
        <v>67</v>
      </c>
      <c r="F1151" s="2594">
        <v>0</v>
      </c>
      <c r="G1151" s="834">
        <v>0</v>
      </c>
      <c r="H1151" s="2857"/>
    </row>
    <row r="1152" spans="1:8" s="1188" customFormat="1">
      <c r="A1152" s="175"/>
      <c r="B1152" s="202" t="s">
        <v>16</v>
      </c>
      <c r="C1152" s="3573">
        <v>4325644</v>
      </c>
      <c r="D1152" s="2887">
        <v>0</v>
      </c>
      <c r="E1152" s="3568" t="s">
        <v>1</v>
      </c>
      <c r="F1152" s="2803">
        <v>158041</v>
      </c>
      <c r="G1152" s="835">
        <v>15085</v>
      </c>
      <c r="H1152" s="2857"/>
    </row>
    <row r="1153" spans="1:8" s="1188" customFormat="1">
      <c r="A1153" s="175"/>
      <c r="B1153" s="2767" t="s">
        <v>17</v>
      </c>
      <c r="C1153" s="3573">
        <v>3718644</v>
      </c>
      <c r="D1153" s="557">
        <v>0</v>
      </c>
      <c r="E1153" s="3569" t="s">
        <v>2</v>
      </c>
      <c r="F1153" s="2594">
        <v>158041</v>
      </c>
      <c r="G1153" s="834">
        <v>15085</v>
      </c>
      <c r="H1153" s="2857"/>
    </row>
    <row r="1154" spans="1:8" s="1188" customFormat="1">
      <c r="A1154" s="175"/>
      <c r="B1154" s="2767" t="s">
        <v>162</v>
      </c>
      <c r="C1154" s="3573">
        <v>607000</v>
      </c>
      <c r="D1154" s="557">
        <v>0</v>
      </c>
      <c r="E1154" s="3569" t="s">
        <v>12</v>
      </c>
      <c r="F1154" s="2594">
        <v>104980</v>
      </c>
      <c r="G1154" s="834">
        <v>15085</v>
      </c>
      <c r="H1154" s="2857"/>
    </row>
    <row r="1155" spans="1:8" s="1188" customFormat="1" ht="26.4">
      <c r="A1155" s="175"/>
      <c r="B1155" s="2767" t="s">
        <v>691</v>
      </c>
      <c r="C1155" s="3573">
        <v>130000</v>
      </c>
      <c r="D1155" s="2887">
        <v>0</v>
      </c>
      <c r="E1155" s="3569" t="s">
        <v>13</v>
      </c>
      <c r="F1155" s="235">
        <v>17165</v>
      </c>
      <c r="G1155" s="834">
        <v>1124</v>
      </c>
      <c r="H1155" s="2857"/>
    </row>
    <row r="1156" spans="1:8" s="1188" customFormat="1">
      <c r="A1156" s="175"/>
      <c r="B1156" s="2767" t="s">
        <v>39</v>
      </c>
      <c r="C1156" s="3573">
        <v>130000</v>
      </c>
      <c r="D1156" s="557">
        <v>0</v>
      </c>
      <c r="E1156" s="3569" t="s">
        <v>14</v>
      </c>
      <c r="F1156" s="235">
        <v>13833</v>
      </c>
      <c r="G1156" s="834">
        <v>906</v>
      </c>
      <c r="H1156" s="2857"/>
    </row>
    <row r="1157" spans="1:8" s="1188" customFormat="1">
      <c r="A1157" s="175"/>
      <c r="B1157" s="2764" t="s">
        <v>699</v>
      </c>
      <c r="C1157" s="3573">
        <v>8947547</v>
      </c>
      <c r="D1157" s="2887">
        <v>0</v>
      </c>
      <c r="E1157" s="3570" t="s">
        <v>15</v>
      </c>
      <c r="F1157" s="235">
        <v>87815</v>
      </c>
      <c r="G1157" s="236">
        <v>13961</v>
      </c>
      <c r="H1157" s="2857"/>
    </row>
    <row r="1158" spans="1:8" s="1188" customFormat="1">
      <c r="A1158" s="175"/>
      <c r="B1158" s="2764" t="s">
        <v>700</v>
      </c>
      <c r="C1158" s="3573">
        <v>165837</v>
      </c>
      <c r="D1158" s="3574">
        <v>15085</v>
      </c>
      <c r="E1158" s="3570" t="s">
        <v>16</v>
      </c>
      <c r="F1158" s="235">
        <v>53061</v>
      </c>
      <c r="G1158" s="236">
        <v>0</v>
      </c>
      <c r="H1158" s="2857"/>
    </row>
    <row r="1159" spans="1:8" s="1188" customFormat="1" ht="26.4">
      <c r="A1159" s="175"/>
      <c r="B1159" s="2767" t="s">
        <v>701</v>
      </c>
      <c r="C1159" s="3573">
        <v>165837</v>
      </c>
      <c r="D1159" s="3574">
        <v>15085</v>
      </c>
      <c r="E1159" s="3570" t="s">
        <v>17</v>
      </c>
      <c r="F1159" s="235">
        <v>53061</v>
      </c>
      <c r="G1159" s="236">
        <v>0</v>
      </c>
      <c r="H1159" s="2857"/>
    </row>
    <row r="1160" spans="1:8" s="1188" customFormat="1" ht="39.6">
      <c r="A1160" s="175"/>
      <c r="B1160" s="2764" t="s">
        <v>702</v>
      </c>
      <c r="C1160" s="3573">
        <v>165837</v>
      </c>
      <c r="D1160" s="557">
        <v>15085</v>
      </c>
      <c r="E1160" s="3553"/>
      <c r="F1160" s="375"/>
      <c r="G1160" s="259"/>
      <c r="H1160" s="2857"/>
    </row>
    <row r="1161" spans="1:8" s="1188" customFormat="1" ht="26.4">
      <c r="A1161" s="175"/>
      <c r="B1161" s="2805" t="s">
        <v>703</v>
      </c>
      <c r="C1161" s="3573">
        <v>8781710</v>
      </c>
      <c r="D1161" s="3574">
        <v>-15085</v>
      </c>
      <c r="E1161" s="3553"/>
      <c r="F1161" s="375"/>
      <c r="G1161" s="259"/>
      <c r="H1161" s="2857"/>
    </row>
    <row r="1162" spans="1:8" s="1188" customFormat="1" ht="54" customHeight="1" thickBot="1">
      <c r="A1162" s="175"/>
      <c r="B1162" s="3577" t="s">
        <v>704</v>
      </c>
      <c r="C1162" s="3578">
        <v>2150000</v>
      </c>
      <c r="D1162" s="3579">
        <v>-15085</v>
      </c>
      <c r="E1162" s="3553"/>
      <c r="F1162" s="375"/>
      <c r="G1162" s="259"/>
      <c r="H1162" s="2857"/>
    </row>
    <row r="1163" spans="1:8" s="1188" customFormat="1" ht="36" customHeight="1" thickBot="1">
      <c r="A1163" s="175"/>
      <c r="B1163" s="3682" t="s">
        <v>823</v>
      </c>
      <c r="C1163" s="3707"/>
      <c r="D1163" s="3707"/>
      <c r="E1163" s="3707"/>
      <c r="F1163" s="3707"/>
      <c r="G1163" s="3708"/>
      <c r="H1163" s="2857"/>
    </row>
    <row r="1164" spans="1:8" s="1188" customFormat="1">
      <c r="A1164" s="3605"/>
      <c r="B1164" s="3605"/>
      <c r="C1164" s="3605"/>
      <c r="D1164" s="3605"/>
      <c r="E1164" s="3605"/>
      <c r="F1164" s="3605"/>
      <c r="G1164" s="3605"/>
      <c r="H1164" s="2857"/>
    </row>
    <row r="1165" spans="1:8" s="1188" customFormat="1">
      <c r="A1165" s="175"/>
      <c r="B1165" s="206" t="s">
        <v>115</v>
      </c>
      <c r="C1165" s="176"/>
      <c r="D1165" s="176"/>
      <c r="E1165" s="176"/>
      <c r="F1165" s="176"/>
      <c r="G1165" s="176"/>
      <c r="H1165" s="2857"/>
    </row>
    <row r="1166" spans="1:8" s="1188" customFormat="1" ht="13.8" thickBot="1">
      <c r="A1166" s="175"/>
      <c r="B1166" s="176"/>
      <c r="C1166" s="176"/>
      <c r="D1166" s="176"/>
      <c r="E1166" s="176"/>
      <c r="F1166" s="176"/>
      <c r="G1166" s="176"/>
      <c r="H1166" s="2857"/>
    </row>
    <row r="1167" spans="1:8" s="1188" customFormat="1">
      <c r="A1167" s="1458">
        <f>A1091+1</f>
        <v>84</v>
      </c>
      <c r="B1167" s="3580" t="s">
        <v>26</v>
      </c>
      <c r="C1167" s="364"/>
      <c r="D1167" s="365"/>
      <c r="E1167" s="2806" t="s">
        <v>41</v>
      </c>
      <c r="F1167" s="364"/>
      <c r="G1167" s="365"/>
      <c r="H1167" s="175" t="s">
        <v>319</v>
      </c>
    </row>
    <row r="1168" spans="1:8" s="1188" customFormat="1" ht="13.8">
      <c r="A1168" s="175"/>
      <c r="B1168" s="281" t="s">
        <v>116</v>
      </c>
      <c r="C1168" s="3581"/>
      <c r="D1168" s="445"/>
      <c r="E1168" s="2314" t="s">
        <v>116</v>
      </c>
      <c r="F1168" s="555"/>
      <c r="G1168" s="344"/>
      <c r="H1168" s="175"/>
    </row>
    <row r="1169" spans="1:8" s="1188" customFormat="1" ht="27.6">
      <c r="A1169" s="175"/>
      <c r="B1169" s="2666" t="s">
        <v>123</v>
      </c>
      <c r="C1169" s="3582"/>
      <c r="D1169" s="2668"/>
      <c r="E1169" s="2807" t="s">
        <v>123</v>
      </c>
      <c r="F1169" s="2723"/>
      <c r="G1169" s="999"/>
      <c r="H1169" s="175"/>
    </row>
    <row r="1170" spans="1:8" s="1188" customFormat="1">
      <c r="A1170" s="175"/>
      <c r="B1170" s="281" t="s">
        <v>118</v>
      </c>
      <c r="C1170" s="3583"/>
      <c r="D1170" s="545"/>
      <c r="E1170" s="2314" t="s">
        <v>118</v>
      </c>
      <c r="F1170" s="2680"/>
      <c r="G1170" s="545"/>
      <c r="H1170" s="2857"/>
    </row>
    <row r="1171" spans="1:8" s="1188" customFormat="1">
      <c r="A1171" s="175"/>
      <c r="B1171" s="2641" t="s">
        <v>4</v>
      </c>
      <c r="C1171" s="3584">
        <v>109547160</v>
      </c>
      <c r="D1171" s="2887"/>
      <c r="E1171" s="2808" t="s">
        <v>4</v>
      </c>
      <c r="F1171" s="2724">
        <v>3381791</v>
      </c>
      <c r="G1171" s="2789">
        <v>15085</v>
      </c>
      <c r="H1171" s="2857"/>
    </row>
    <row r="1172" spans="1:8" s="1188" customFormat="1">
      <c r="A1172" s="175"/>
      <c r="B1172" s="2632" t="s">
        <v>5</v>
      </c>
      <c r="C1172" s="3585">
        <v>5000</v>
      </c>
      <c r="D1172" s="2887"/>
      <c r="E1172" s="2809" t="s">
        <v>75</v>
      </c>
      <c r="F1172" s="2725">
        <v>1056429</v>
      </c>
      <c r="G1172" s="236">
        <v>0</v>
      </c>
      <c r="H1172" s="2857"/>
    </row>
    <row r="1173" spans="1:8" s="1188" customFormat="1">
      <c r="A1173" s="175"/>
      <c r="B1173" s="2632" t="s">
        <v>75</v>
      </c>
      <c r="C1173" s="3585">
        <v>12808021</v>
      </c>
      <c r="D1173" s="2887"/>
      <c r="E1173" s="2809" t="s">
        <v>6</v>
      </c>
      <c r="F1173" s="2725">
        <v>960842</v>
      </c>
      <c r="G1173" s="236">
        <v>0</v>
      </c>
      <c r="H1173" s="2857"/>
    </row>
    <row r="1174" spans="1:8" s="1188" customFormat="1">
      <c r="A1174" s="175"/>
      <c r="B1174" s="2632" t="s">
        <v>6</v>
      </c>
      <c r="C1174" s="3585">
        <v>12808021</v>
      </c>
      <c r="D1174" s="557"/>
      <c r="E1174" s="2809" t="s">
        <v>7</v>
      </c>
      <c r="F1174" s="2725">
        <v>371711</v>
      </c>
      <c r="G1174" s="2790">
        <v>15085</v>
      </c>
      <c r="H1174" s="2857"/>
    </row>
    <row r="1175" spans="1:8" s="1188" customFormat="1">
      <c r="A1175" s="175"/>
      <c r="B1175" s="2632" t="s">
        <v>7</v>
      </c>
      <c r="C1175" s="3585">
        <v>1917569</v>
      </c>
      <c r="D1175" s="2887"/>
      <c r="E1175" s="2809" t="s">
        <v>8</v>
      </c>
      <c r="F1175" s="2725">
        <v>371711</v>
      </c>
      <c r="G1175" s="2790">
        <v>15085</v>
      </c>
      <c r="H1175" s="2857"/>
    </row>
    <row r="1176" spans="1:8" s="1188" customFormat="1">
      <c r="A1176" s="175"/>
      <c r="B1176" s="2632" t="s">
        <v>8</v>
      </c>
      <c r="C1176" s="3585">
        <v>17311</v>
      </c>
      <c r="D1176" s="2887"/>
      <c r="E1176" s="2809" t="s">
        <v>9</v>
      </c>
      <c r="F1176" s="2725">
        <v>371711</v>
      </c>
      <c r="G1176" s="2790">
        <v>15085</v>
      </c>
      <c r="H1176" s="2857"/>
    </row>
    <row r="1177" spans="1:8" s="1188" customFormat="1" ht="26.4">
      <c r="A1177" s="175"/>
      <c r="B1177" s="2632" t="s">
        <v>9</v>
      </c>
      <c r="C1177" s="3585">
        <v>17311</v>
      </c>
      <c r="D1177" s="3574"/>
      <c r="E1177" s="2809" t="s">
        <v>63</v>
      </c>
      <c r="F1177" s="2725">
        <v>371711</v>
      </c>
      <c r="G1177" s="2790">
        <v>15085</v>
      </c>
      <c r="H1177" s="2857"/>
    </row>
    <row r="1178" spans="1:8" s="1188" customFormat="1" ht="26.4">
      <c r="A1178" s="175"/>
      <c r="B1178" s="2632" t="s">
        <v>63</v>
      </c>
      <c r="C1178" s="3585">
        <v>17311</v>
      </c>
      <c r="D1178" s="557"/>
      <c r="E1178" s="2809" t="s">
        <v>706</v>
      </c>
      <c r="F1178" s="2725">
        <v>213670</v>
      </c>
      <c r="G1178" s="236">
        <v>0</v>
      </c>
      <c r="H1178" s="2857"/>
    </row>
    <row r="1179" spans="1:8" s="1188" customFormat="1" ht="26.4">
      <c r="A1179" s="175"/>
      <c r="B1179" s="2632" t="s">
        <v>165</v>
      </c>
      <c r="C1179" s="3585">
        <v>17311</v>
      </c>
      <c r="D1179" s="557"/>
      <c r="E1179" s="2809" t="s">
        <v>467</v>
      </c>
      <c r="F1179" s="2725">
        <v>158041</v>
      </c>
      <c r="G1179" s="236">
        <v>15085</v>
      </c>
      <c r="H1179" s="2857"/>
    </row>
    <row r="1180" spans="1:8" s="1188" customFormat="1" ht="26.4">
      <c r="A1180" s="175"/>
      <c r="B1180" s="2632" t="s">
        <v>82</v>
      </c>
      <c r="C1180" s="3585">
        <v>1900258</v>
      </c>
      <c r="D1180" s="557"/>
      <c r="E1180" s="2809" t="s">
        <v>10</v>
      </c>
      <c r="F1180" s="2725">
        <v>1953651</v>
      </c>
      <c r="G1180" s="2810">
        <v>0</v>
      </c>
      <c r="H1180" s="2857"/>
    </row>
    <row r="1181" spans="1:8" s="1188" customFormat="1" ht="39.6">
      <c r="A1181" s="175"/>
      <c r="B1181" s="2632" t="s">
        <v>83</v>
      </c>
      <c r="C1181" s="3585">
        <v>1900258</v>
      </c>
      <c r="D1181" s="2887"/>
      <c r="E1181" s="2809" t="s">
        <v>11</v>
      </c>
      <c r="F1181" s="2725">
        <v>1953651</v>
      </c>
      <c r="G1181" s="2810">
        <v>0</v>
      </c>
      <c r="H1181" s="2857"/>
    </row>
    <row r="1182" spans="1:8" s="1188" customFormat="1">
      <c r="A1182" s="175"/>
      <c r="B1182" s="2632" t="s">
        <v>10</v>
      </c>
      <c r="C1182" s="3585">
        <v>94816570</v>
      </c>
      <c r="D1182" s="557"/>
      <c r="E1182" s="2808" t="s">
        <v>28</v>
      </c>
      <c r="F1182" s="2724">
        <v>3381791</v>
      </c>
      <c r="G1182" s="2789">
        <v>15085</v>
      </c>
      <c r="H1182" s="2857"/>
    </row>
    <row r="1183" spans="1:8" s="1188" customFormat="1">
      <c r="A1183" s="175"/>
      <c r="B1183" s="2632" t="s">
        <v>11</v>
      </c>
      <c r="C1183" s="3585">
        <v>79249534</v>
      </c>
      <c r="D1183" s="557"/>
      <c r="E1183" s="2809" t="s">
        <v>2</v>
      </c>
      <c r="F1183" s="2725">
        <v>3221989</v>
      </c>
      <c r="G1183" s="2790">
        <v>15085</v>
      </c>
      <c r="H1183" s="2857"/>
    </row>
    <row r="1184" spans="1:8" s="1188" customFormat="1" ht="26.4">
      <c r="A1184" s="175"/>
      <c r="B1184" s="2632" t="s">
        <v>67</v>
      </c>
      <c r="C1184" s="3585">
        <v>15567036</v>
      </c>
      <c r="D1184" s="2887"/>
      <c r="E1184" s="2809" t="s">
        <v>12</v>
      </c>
      <c r="F1184" s="2725">
        <v>418859</v>
      </c>
      <c r="G1184" s="2790">
        <v>15085</v>
      </c>
      <c r="H1184" s="2857"/>
    </row>
    <row r="1185" spans="1:8" s="1188" customFormat="1">
      <c r="A1185" s="175"/>
      <c r="B1185" s="2641" t="s">
        <v>28</v>
      </c>
      <c r="C1185" s="3584">
        <v>111697160</v>
      </c>
      <c r="D1185" s="560">
        <v>0</v>
      </c>
      <c r="E1185" s="2809" t="s">
        <v>38</v>
      </c>
      <c r="F1185" s="2725">
        <v>219656</v>
      </c>
      <c r="G1185" s="2810">
        <v>1124</v>
      </c>
      <c r="H1185" s="2857"/>
    </row>
    <row r="1186" spans="1:8" s="1188" customFormat="1">
      <c r="A1186" s="175"/>
      <c r="B1186" s="2632" t="s">
        <v>2</v>
      </c>
      <c r="C1186" s="3585">
        <v>66680477</v>
      </c>
      <c r="D1186" s="3574">
        <v>0</v>
      </c>
      <c r="E1186" s="2809" t="s">
        <v>36</v>
      </c>
      <c r="F1186" s="2725">
        <v>176252</v>
      </c>
      <c r="G1186" s="2810">
        <v>906</v>
      </c>
      <c r="H1186" s="2857"/>
    </row>
    <row r="1187" spans="1:8" s="1188" customFormat="1">
      <c r="A1187" s="175"/>
      <c r="B1187" s="2632" t="s">
        <v>12</v>
      </c>
      <c r="C1187" s="3585">
        <v>14150502</v>
      </c>
      <c r="D1187" s="3574">
        <v>0</v>
      </c>
      <c r="E1187" s="2809" t="s">
        <v>15</v>
      </c>
      <c r="F1187" s="2725">
        <v>199203</v>
      </c>
      <c r="G1187" s="2810">
        <v>13961</v>
      </c>
      <c r="H1187" s="2857"/>
    </row>
    <row r="1188" spans="1:8" s="1188" customFormat="1">
      <c r="A1188" s="175"/>
      <c r="B1188" s="2632" t="s">
        <v>38</v>
      </c>
      <c r="C1188" s="3585">
        <v>6268622</v>
      </c>
      <c r="D1188" s="3574">
        <v>0</v>
      </c>
      <c r="E1188" s="2809" t="s">
        <v>16</v>
      </c>
      <c r="F1188" s="2725">
        <v>1739497</v>
      </c>
      <c r="G1188" s="912">
        <v>0</v>
      </c>
      <c r="H1188" s="2857"/>
    </row>
    <row r="1189" spans="1:8" s="1188" customFormat="1">
      <c r="A1189" s="175"/>
      <c r="B1189" s="2632" t="s">
        <v>36</v>
      </c>
      <c r="C1189" s="3585">
        <v>5021691</v>
      </c>
      <c r="D1189" s="3574">
        <v>0</v>
      </c>
      <c r="E1189" s="2809" t="s">
        <v>17</v>
      </c>
      <c r="F1189" s="2725">
        <v>1552072</v>
      </c>
      <c r="G1189" s="912">
        <v>0</v>
      </c>
      <c r="H1189" s="2857"/>
    </row>
    <row r="1190" spans="1:8" s="1188" customFormat="1">
      <c r="A1190" s="175"/>
      <c r="B1190" s="2632" t="s">
        <v>15</v>
      </c>
      <c r="C1190" s="3585">
        <v>7881880</v>
      </c>
      <c r="D1190" s="557">
        <v>0</v>
      </c>
      <c r="E1190" s="2809" t="s">
        <v>162</v>
      </c>
      <c r="F1190" s="2725">
        <v>187425</v>
      </c>
      <c r="G1190" s="912">
        <v>0</v>
      </c>
      <c r="H1190" s="2857"/>
    </row>
    <row r="1191" spans="1:8" s="1188" customFormat="1">
      <c r="A1191" s="175"/>
      <c r="B1191" s="2632" t="s">
        <v>16</v>
      </c>
      <c r="C1191" s="3585">
        <v>11022403</v>
      </c>
      <c r="D1191" s="3574">
        <v>0</v>
      </c>
      <c r="E1191" s="2809" t="s">
        <v>19</v>
      </c>
      <c r="F1191" s="2725">
        <v>1063633</v>
      </c>
      <c r="G1191" s="912">
        <v>0</v>
      </c>
      <c r="H1191" s="2857"/>
    </row>
    <row r="1192" spans="1:8" s="1188" customFormat="1" ht="26.4">
      <c r="A1192" s="175"/>
      <c r="B1192" s="2632" t="s">
        <v>17</v>
      </c>
      <c r="C1192" s="3585">
        <v>8316959</v>
      </c>
      <c r="D1192" s="3574">
        <v>0</v>
      </c>
      <c r="E1192" s="2809" t="s">
        <v>56</v>
      </c>
      <c r="F1192" s="2619">
        <v>102791</v>
      </c>
      <c r="G1192" s="912">
        <v>0</v>
      </c>
      <c r="H1192" s="2857"/>
    </row>
    <row r="1193" spans="1:8" s="1188" customFormat="1" ht="58.5" customHeight="1">
      <c r="A1193" s="175"/>
      <c r="B1193" s="2632" t="s">
        <v>54</v>
      </c>
      <c r="C1193" s="3585">
        <v>618000</v>
      </c>
      <c r="D1193" s="557">
        <v>0</v>
      </c>
      <c r="E1193" s="2809" t="s">
        <v>77</v>
      </c>
      <c r="F1193" s="2619">
        <v>1898</v>
      </c>
      <c r="G1193" s="912">
        <v>0</v>
      </c>
      <c r="H1193" s="2857"/>
    </row>
    <row r="1194" spans="1:8" s="1188" customFormat="1" ht="39.6">
      <c r="A1194" s="175"/>
      <c r="B1194" s="2632" t="s">
        <v>331</v>
      </c>
      <c r="C1194" s="3585">
        <v>300000</v>
      </c>
      <c r="D1194" s="557">
        <v>0</v>
      </c>
      <c r="E1194" s="2809" t="s">
        <v>58</v>
      </c>
      <c r="F1194" s="2619">
        <v>100893</v>
      </c>
      <c r="G1194" s="912">
        <v>0</v>
      </c>
      <c r="H1194" s="2857"/>
    </row>
    <row r="1195" spans="1:8" s="1188" customFormat="1">
      <c r="A1195" s="175"/>
      <c r="B1195" s="2632" t="s">
        <v>39</v>
      </c>
      <c r="C1195" s="3585">
        <v>318000</v>
      </c>
      <c r="D1195" s="557">
        <v>0</v>
      </c>
      <c r="E1195" s="2809" t="s">
        <v>105</v>
      </c>
      <c r="F1195" s="2619">
        <v>960842</v>
      </c>
      <c r="G1195" s="912">
        <v>0</v>
      </c>
      <c r="H1195" s="2857"/>
    </row>
    <row r="1196" spans="1:8" s="1188" customFormat="1">
      <c r="A1196" s="175"/>
      <c r="B1196" s="2632" t="s">
        <v>19</v>
      </c>
      <c r="C1196" s="3585">
        <v>40889572</v>
      </c>
      <c r="D1196" s="2790">
        <v>0</v>
      </c>
      <c r="E1196" s="2809" t="s">
        <v>3</v>
      </c>
      <c r="F1196" s="2619">
        <v>159802</v>
      </c>
      <c r="G1196" s="912">
        <v>0</v>
      </c>
      <c r="H1196" s="2857"/>
    </row>
    <row r="1197" spans="1:8" s="1188" customFormat="1">
      <c r="A1197" s="175"/>
      <c r="B1197" s="2632" t="s">
        <v>119</v>
      </c>
      <c r="C1197" s="3585">
        <v>393820</v>
      </c>
      <c r="D1197" s="2790">
        <v>15085</v>
      </c>
      <c r="E1197" s="2811" t="s">
        <v>20</v>
      </c>
      <c r="F1197" s="2619">
        <v>159802</v>
      </c>
      <c r="G1197" s="912">
        <v>0</v>
      </c>
      <c r="H1197" s="2857"/>
    </row>
    <row r="1198" spans="1:8" s="1188" customFormat="1" ht="26.4">
      <c r="A1198" s="175"/>
      <c r="B1198" s="2632" t="s">
        <v>120</v>
      </c>
      <c r="C1198" s="3585">
        <v>393820</v>
      </c>
      <c r="D1198" s="2790">
        <v>15085</v>
      </c>
      <c r="E1198" s="2809"/>
      <c r="F1198" s="2619"/>
      <c r="G1198" s="283"/>
      <c r="H1198" s="2857"/>
    </row>
    <row r="1199" spans="1:8" s="1188" customFormat="1" ht="39.6">
      <c r="A1199" s="175"/>
      <c r="B1199" s="2632" t="s">
        <v>71</v>
      </c>
      <c r="C1199" s="3585">
        <v>227983</v>
      </c>
      <c r="D1199" s="259">
        <v>0</v>
      </c>
      <c r="E1199" s="2811"/>
      <c r="F1199" s="2619"/>
      <c r="G1199" s="283"/>
      <c r="H1199" s="2857"/>
    </row>
    <row r="1200" spans="1:8" s="1188" customFormat="1" ht="39.6">
      <c r="A1200" s="175"/>
      <c r="B1200" s="2632" t="s">
        <v>707</v>
      </c>
      <c r="C1200" s="3585">
        <v>165837</v>
      </c>
      <c r="D1200" s="557">
        <v>15085</v>
      </c>
      <c r="E1200" s="2314"/>
      <c r="F1200" s="375"/>
      <c r="G1200" s="259"/>
      <c r="H1200" s="2857"/>
    </row>
    <row r="1201" spans="1:8" s="1188" customFormat="1" ht="26.4">
      <c r="A1201" s="175"/>
      <c r="B1201" s="2632" t="s">
        <v>56</v>
      </c>
      <c r="C1201" s="3585">
        <v>28749918</v>
      </c>
      <c r="D1201" s="2790">
        <v>-15085</v>
      </c>
      <c r="E1201" s="2808"/>
      <c r="F1201" s="2615"/>
      <c r="G1201" s="378"/>
      <c r="H1201" s="2857"/>
    </row>
    <row r="1202" spans="1:8" s="1188" customFormat="1" ht="40.200000000000003" thickBot="1">
      <c r="A1202" s="175"/>
      <c r="B1202" s="2689" t="s">
        <v>58</v>
      </c>
      <c r="C1202" s="3586">
        <v>25883655</v>
      </c>
      <c r="D1202" s="535">
        <v>-15085</v>
      </c>
      <c r="E1202" s="2809"/>
      <c r="F1202" s="2619"/>
      <c r="G1202" s="283"/>
      <c r="H1202" s="2857"/>
    </row>
    <row r="1203" spans="1:8" s="1188" customFormat="1" ht="39.75" customHeight="1" thickBot="1">
      <c r="A1203" s="175"/>
      <c r="B1203" s="3704" t="s">
        <v>824</v>
      </c>
      <c r="C1203" s="3709"/>
      <c r="D1203" s="3709"/>
      <c r="E1203" s="3709"/>
      <c r="F1203" s="3709"/>
      <c r="G1203" s="3710"/>
      <c r="H1203" s="2857"/>
    </row>
    <row r="1204" spans="1:8" s="1188" customFormat="1">
      <c r="A1204" s="175"/>
      <c r="B1204" s="548"/>
      <c r="C1204" s="548"/>
      <c r="D1204" s="548"/>
      <c r="E1204" s="2794"/>
      <c r="F1204" s="550"/>
      <c r="G1204" s="551"/>
      <c r="H1204" s="2857"/>
    </row>
    <row r="1205" spans="1:8" s="1188" customFormat="1">
      <c r="A1205" s="175"/>
      <c r="B1205" s="206" t="s">
        <v>113</v>
      </c>
      <c r="C1205" s="176"/>
      <c r="D1205" s="176"/>
      <c r="E1205" s="176"/>
      <c r="F1205" s="176"/>
      <c r="G1205" s="176"/>
      <c r="H1205" s="2857"/>
    </row>
    <row r="1206" spans="1:8" s="1188" customFormat="1" ht="13.8" thickBot="1">
      <c r="A1206" s="175"/>
      <c r="B1206" s="176"/>
      <c r="C1206" s="176"/>
      <c r="D1206" s="176"/>
      <c r="E1206" s="176"/>
      <c r="F1206" s="176"/>
      <c r="G1206" s="176"/>
      <c r="H1206" s="2857"/>
    </row>
    <row r="1207" spans="1:8" s="1188" customFormat="1" ht="13.8">
      <c r="A1207" s="2901">
        <f>A1115+1</f>
        <v>85</v>
      </c>
      <c r="B1207" s="2886" t="s">
        <v>26</v>
      </c>
      <c r="C1207" s="341"/>
      <c r="D1207" s="342"/>
      <c r="E1207" s="176"/>
      <c r="F1207" s="176"/>
      <c r="G1207" s="176"/>
      <c r="H1207" s="2860" t="s">
        <v>34</v>
      </c>
    </row>
    <row r="1208" spans="1:8" s="1188" customFormat="1">
      <c r="A1208" s="537"/>
      <c r="B1208" s="281" t="s">
        <v>22</v>
      </c>
      <c r="C1208" s="343"/>
      <c r="D1208" s="344"/>
      <c r="E1208" s="176"/>
      <c r="F1208" s="176"/>
      <c r="G1208" s="176"/>
      <c r="H1208" s="2860"/>
    </row>
    <row r="1209" spans="1:8" s="1188" customFormat="1" ht="41.4">
      <c r="A1209" s="537"/>
      <c r="B1209" s="2666" t="s">
        <v>771</v>
      </c>
      <c r="C1209" s="2671"/>
      <c r="D1209" s="533"/>
      <c r="E1209" s="176"/>
      <c r="F1209" s="176"/>
      <c r="G1209" s="176"/>
      <c r="H1209" s="2860"/>
    </row>
    <row r="1210" spans="1:8" s="1188" customFormat="1">
      <c r="A1210" s="537"/>
      <c r="B1210" s="561" t="s">
        <v>4</v>
      </c>
      <c r="C1210" s="2802">
        <f>C1211+C1220</f>
        <v>13194801</v>
      </c>
      <c r="D1210" s="2887">
        <v>0</v>
      </c>
      <c r="E1210" s="176"/>
      <c r="F1210" s="176"/>
      <c r="G1210" s="176"/>
      <c r="H1210" s="2857"/>
    </row>
    <row r="1211" spans="1:8" s="1188" customFormat="1">
      <c r="A1211" s="537"/>
      <c r="B1211" s="2797" t="s">
        <v>75</v>
      </c>
      <c r="C1211" s="2802">
        <v>10038363</v>
      </c>
      <c r="D1211" s="557">
        <v>-24900</v>
      </c>
      <c r="E1211" s="176"/>
      <c r="F1211" s="176"/>
      <c r="G1211" s="176"/>
      <c r="H1211" s="2857"/>
    </row>
    <row r="1212" spans="1:8" s="1188" customFormat="1">
      <c r="A1212" s="537"/>
      <c r="B1212" s="2797" t="s">
        <v>7</v>
      </c>
      <c r="C1212" s="2798">
        <v>0</v>
      </c>
      <c r="D1212" s="557">
        <f>D1213+D1216</f>
        <v>24900</v>
      </c>
      <c r="E1212" s="176"/>
      <c r="F1212" s="176"/>
      <c r="G1212" s="176"/>
      <c r="H1212" s="2857"/>
    </row>
    <row r="1213" spans="1:8" s="1188" customFormat="1">
      <c r="A1213" s="537"/>
      <c r="B1213" s="2797" t="s">
        <v>305</v>
      </c>
      <c r="C1213" s="2798">
        <v>0</v>
      </c>
      <c r="D1213" s="557">
        <f>D1214</f>
        <v>2600</v>
      </c>
      <c r="E1213" s="176"/>
      <c r="F1213" s="176"/>
      <c r="G1213" s="176"/>
      <c r="H1213" s="2857"/>
    </row>
    <row r="1214" spans="1:8" s="1188" customFormat="1">
      <c r="A1214" s="537"/>
      <c r="B1214" s="2797" t="s">
        <v>306</v>
      </c>
      <c r="C1214" s="2798">
        <v>0</v>
      </c>
      <c r="D1214" s="557">
        <f>D1215</f>
        <v>2600</v>
      </c>
      <c r="E1214" s="176"/>
      <c r="F1214" s="176"/>
      <c r="G1214" s="176"/>
      <c r="H1214" s="2857"/>
    </row>
    <row r="1215" spans="1:8" s="1188" customFormat="1" ht="82.5" customHeight="1">
      <c r="A1215" s="537"/>
      <c r="B1215" s="2797" t="s">
        <v>747</v>
      </c>
      <c r="C1215" s="2798">
        <v>0</v>
      </c>
      <c r="D1215" s="557">
        <v>2600</v>
      </c>
      <c r="E1215" s="176"/>
      <c r="F1215" s="176"/>
      <c r="G1215" s="176"/>
      <c r="H1215" s="2857"/>
    </row>
    <row r="1216" spans="1:8" s="1188" customFormat="1" ht="26.4">
      <c r="A1216" s="537"/>
      <c r="B1216" s="2797" t="s">
        <v>82</v>
      </c>
      <c r="C1216" s="2798">
        <v>0</v>
      </c>
      <c r="D1216" s="557">
        <f>D1217</f>
        <v>22300</v>
      </c>
      <c r="E1216" s="176"/>
      <c r="F1216" s="176"/>
      <c r="G1216" s="176"/>
      <c r="H1216" s="2857"/>
    </row>
    <row r="1217" spans="1:8" s="1188" customFormat="1" ht="39.6">
      <c r="A1217" s="537"/>
      <c r="B1217" s="2797" t="s">
        <v>83</v>
      </c>
      <c r="C1217" s="2798">
        <v>0</v>
      </c>
      <c r="D1217" s="557">
        <f>D1218+D1219</f>
        <v>22300</v>
      </c>
      <c r="E1217" s="176"/>
      <c r="F1217" s="176"/>
      <c r="G1217" s="176"/>
      <c r="H1217" s="2857"/>
    </row>
    <row r="1218" spans="1:8" s="1188" customFormat="1" ht="92.4">
      <c r="A1218" s="537"/>
      <c r="B1218" s="2812" t="s">
        <v>772</v>
      </c>
      <c r="C1218" s="2798">
        <v>0</v>
      </c>
      <c r="D1218" s="557">
        <v>20600</v>
      </c>
      <c r="E1218" s="176"/>
      <c r="F1218" s="176"/>
      <c r="G1218" s="176"/>
      <c r="H1218" s="2857"/>
    </row>
    <row r="1219" spans="1:8" s="1188" customFormat="1" ht="92.4">
      <c r="A1219" s="537"/>
      <c r="B1219" s="2812" t="s">
        <v>773</v>
      </c>
      <c r="C1219" s="2798">
        <v>0</v>
      </c>
      <c r="D1219" s="557">
        <v>1700</v>
      </c>
      <c r="E1219" s="176"/>
      <c r="F1219" s="176"/>
      <c r="G1219" s="176"/>
      <c r="H1219" s="2857"/>
    </row>
    <row r="1220" spans="1:8" s="1188" customFormat="1">
      <c r="A1220" s="537"/>
      <c r="B1220" s="2799" t="s">
        <v>10</v>
      </c>
      <c r="C1220" s="2798">
        <f>C1221</f>
        <v>3156438</v>
      </c>
      <c r="D1220" s="283"/>
      <c r="E1220" s="176"/>
      <c r="F1220" s="176"/>
      <c r="G1220" s="176"/>
      <c r="H1220" s="2857"/>
    </row>
    <row r="1221" spans="1:8" s="1188" customFormat="1">
      <c r="A1221" s="537"/>
      <c r="B1221" s="2800" t="s">
        <v>11</v>
      </c>
      <c r="C1221" s="2798">
        <v>3156438</v>
      </c>
      <c r="D1221" s="378"/>
      <c r="E1221" s="176"/>
      <c r="F1221" s="176"/>
      <c r="G1221" s="176"/>
      <c r="H1221" s="2857"/>
    </row>
    <row r="1222" spans="1:8" s="1188" customFormat="1">
      <c r="A1222" s="537"/>
      <c r="B1222" s="2801" t="s">
        <v>28</v>
      </c>
      <c r="C1222" s="2802">
        <f>C1223</f>
        <v>15194801</v>
      </c>
      <c r="D1222" s="378"/>
      <c r="E1222" s="176"/>
      <c r="F1222" s="176"/>
      <c r="G1222" s="176"/>
      <c r="H1222" s="2857"/>
    </row>
    <row r="1223" spans="1:8" s="1188" customFormat="1">
      <c r="A1223" s="537"/>
      <c r="B1223" s="2799" t="s">
        <v>2</v>
      </c>
      <c r="C1223" s="2798">
        <f>C1224+C1228+C1231+C1233</f>
        <v>15194801</v>
      </c>
      <c r="D1223" s="378"/>
      <c r="E1223" s="176"/>
      <c r="F1223" s="176"/>
      <c r="G1223" s="176"/>
      <c r="H1223" s="2857"/>
    </row>
    <row r="1224" spans="1:8" s="1188" customFormat="1">
      <c r="A1224" s="537"/>
      <c r="B1224" s="2800" t="s">
        <v>12</v>
      </c>
      <c r="C1224" s="2798">
        <f>C1225+C1227</f>
        <v>1791610</v>
      </c>
      <c r="D1224" s="378"/>
      <c r="E1224" s="176"/>
      <c r="F1224" s="176"/>
      <c r="G1224" s="176"/>
      <c r="H1224" s="2857"/>
    </row>
    <row r="1225" spans="1:8" s="1188" customFormat="1">
      <c r="A1225" s="537"/>
      <c r="B1225" s="2764" t="s">
        <v>38</v>
      </c>
      <c r="C1225" s="2798">
        <v>321610</v>
      </c>
      <c r="D1225" s="378"/>
      <c r="E1225" s="176"/>
      <c r="F1225" s="176"/>
      <c r="G1225" s="176"/>
      <c r="H1225" s="2857"/>
    </row>
    <row r="1226" spans="1:8" s="1188" customFormat="1">
      <c r="A1226" s="537"/>
      <c r="B1226" s="2764" t="s">
        <v>36</v>
      </c>
      <c r="C1226" s="2798">
        <v>259180</v>
      </c>
      <c r="D1226" s="378"/>
      <c r="E1226" s="176"/>
      <c r="F1226" s="176"/>
      <c r="G1226" s="176"/>
      <c r="H1226" s="2857"/>
    </row>
    <row r="1227" spans="1:8" s="1188" customFormat="1">
      <c r="A1227" s="537"/>
      <c r="B1227" s="2767" t="s">
        <v>15</v>
      </c>
      <c r="C1227" s="2798">
        <v>1470000</v>
      </c>
      <c r="D1227" s="378"/>
      <c r="E1227" s="176"/>
      <c r="F1227" s="176"/>
      <c r="G1227" s="176"/>
      <c r="H1227" s="2857"/>
    </row>
    <row r="1228" spans="1:8" s="1188" customFormat="1">
      <c r="A1228" s="537"/>
      <c r="B1228" s="202" t="s">
        <v>16</v>
      </c>
      <c r="C1228" s="2798">
        <f>C1229+C1230</f>
        <v>4325644</v>
      </c>
      <c r="D1228" s="378"/>
      <c r="E1228" s="176"/>
      <c r="F1228" s="176"/>
      <c r="G1228" s="176"/>
      <c r="H1228" s="2857"/>
    </row>
    <row r="1229" spans="1:8" s="1188" customFormat="1">
      <c r="A1229" s="537"/>
      <c r="B1229" s="2767" t="s">
        <v>17</v>
      </c>
      <c r="C1229" s="2798">
        <v>3718644</v>
      </c>
      <c r="D1229" s="378"/>
      <c r="E1229" s="176"/>
      <c r="F1229" s="176"/>
      <c r="G1229" s="176"/>
      <c r="H1229" s="2857"/>
    </row>
    <row r="1230" spans="1:8" s="1188" customFormat="1">
      <c r="A1230" s="537"/>
      <c r="B1230" s="2767" t="s">
        <v>162</v>
      </c>
      <c r="C1230" s="2798">
        <v>607000</v>
      </c>
      <c r="D1230" s="378"/>
      <c r="E1230" s="176"/>
      <c r="F1230" s="176"/>
      <c r="G1230" s="176"/>
      <c r="H1230" s="2857"/>
    </row>
    <row r="1231" spans="1:8" s="1188" customFormat="1" ht="26.4">
      <c r="A1231" s="537"/>
      <c r="B1231" s="2767" t="s">
        <v>691</v>
      </c>
      <c r="C1231" s="2798">
        <f>C1232</f>
        <v>130000</v>
      </c>
      <c r="D1231" s="378"/>
      <c r="E1231" s="176"/>
      <c r="F1231" s="176"/>
      <c r="G1231" s="176"/>
      <c r="H1231" s="2857"/>
    </row>
    <row r="1232" spans="1:8" s="1188" customFormat="1">
      <c r="A1232" s="537"/>
      <c r="B1232" s="2767" t="s">
        <v>39</v>
      </c>
      <c r="C1232" s="2798">
        <v>130000</v>
      </c>
      <c r="D1232" s="378"/>
      <c r="E1232" s="176"/>
      <c r="F1232" s="176"/>
      <c r="G1232" s="176"/>
      <c r="H1232" s="2857"/>
    </row>
    <row r="1233" spans="1:8" s="1188" customFormat="1">
      <c r="A1233" s="537"/>
      <c r="B1233" s="2764" t="s">
        <v>699</v>
      </c>
      <c r="C1233" s="2798">
        <f>C1234+C1237</f>
        <v>8947547</v>
      </c>
      <c r="D1233" s="378"/>
      <c r="E1233" s="176"/>
      <c r="F1233" s="176"/>
      <c r="G1233" s="176"/>
      <c r="H1233" s="2857"/>
    </row>
    <row r="1234" spans="1:8" s="1188" customFormat="1">
      <c r="A1234" s="537"/>
      <c r="B1234" s="2764" t="s">
        <v>700</v>
      </c>
      <c r="C1234" s="2798">
        <f>C1235</f>
        <v>165837</v>
      </c>
      <c r="D1234" s="378"/>
      <c r="E1234" s="176"/>
      <c r="F1234" s="176"/>
      <c r="G1234" s="176"/>
      <c r="H1234" s="2857"/>
    </row>
    <row r="1235" spans="1:8" s="1188" customFormat="1" ht="26.4">
      <c r="A1235" s="537"/>
      <c r="B1235" s="2767" t="s">
        <v>701</v>
      </c>
      <c r="C1235" s="2798">
        <f>C1236</f>
        <v>165837</v>
      </c>
      <c r="D1235" s="378"/>
      <c r="E1235" s="176"/>
      <c r="F1235" s="176"/>
      <c r="G1235" s="176"/>
      <c r="H1235" s="2857"/>
    </row>
    <row r="1236" spans="1:8" s="1188" customFormat="1" ht="39.6">
      <c r="A1236" s="537"/>
      <c r="B1236" s="2764" t="s">
        <v>702</v>
      </c>
      <c r="C1236" s="2798">
        <v>165837</v>
      </c>
      <c r="D1236" s="378"/>
      <c r="E1236" s="176"/>
      <c r="F1236" s="176"/>
      <c r="G1236" s="176"/>
      <c r="H1236" s="2857"/>
    </row>
    <row r="1237" spans="1:8" s="1188" customFormat="1" ht="26.4">
      <c r="A1237" s="537"/>
      <c r="B1237" s="2805" t="s">
        <v>703</v>
      </c>
      <c r="C1237" s="2798">
        <f>C1238+C1239</f>
        <v>8781710</v>
      </c>
      <c r="D1237" s="378"/>
      <c r="E1237" s="176"/>
      <c r="F1237" s="176"/>
      <c r="G1237" s="176"/>
      <c r="H1237" s="2857"/>
    </row>
    <row r="1238" spans="1:8" s="1188" customFormat="1" ht="59.25" customHeight="1">
      <c r="A1238" s="537"/>
      <c r="B1238" s="2805" t="s">
        <v>704</v>
      </c>
      <c r="C1238" s="2798">
        <v>2150000</v>
      </c>
      <c r="D1238" s="378"/>
      <c r="E1238" s="176"/>
      <c r="F1238" s="176"/>
      <c r="G1238" s="176"/>
      <c r="H1238" s="2857"/>
    </row>
    <row r="1239" spans="1:8" s="1188" customFormat="1" ht="45" customHeight="1">
      <c r="A1239" s="537"/>
      <c r="B1239" s="2813" t="s">
        <v>774</v>
      </c>
      <c r="C1239" s="897">
        <v>6631710</v>
      </c>
      <c r="D1239" s="378"/>
      <c r="E1239" s="176"/>
      <c r="F1239" s="176"/>
      <c r="G1239" s="176"/>
      <c r="H1239" s="2857"/>
    </row>
    <row r="1240" spans="1:8" s="1188" customFormat="1">
      <c r="A1240" s="537"/>
      <c r="B1240" s="2813" t="s">
        <v>68</v>
      </c>
      <c r="C1240" s="867">
        <f>C1210-C1222</f>
        <v>-2000000</v>
      </c>
      <c r="D1240" s="378"/>
      <c r="E1240" s="176"/>
      <c r="F1240" s="176"/>
      <c r="G1240" s="176"/>
      <c r="H1240" s="2857"/>
    </row>
    <row r="1241" spans="1:8" s="1188" customFormat="1">
      <c r="A1241" s="537"/>
      <c r="B1241" s="2813" t="s">
        <v>23</v>
      </c>
      <c r="C1241" s="867">
        <v>2000000</v>
      </c>
      <c r="D1241" s="378"/>
      <c r="E1241" s="176"/>
      <c r="F1241" s="176"/>
      <c r="G1241" s="176"/>
      <c r="H1241" s="2857"/>
    </row>
    <row r="1242" spans="1:8" s="1188" customFormat="1">
      <c r="A1242" s="537"/>
      <c r="B1242" s="2813" t="s">
        <v>24</v>
      </c>
      <c r="C1242" s="867">
        <v>2000000</v>
      </c>
      <c r="D1242" s="378"/>
      <c r="E1242" s="176"/>
      <c r="F1242" s="176"/>
      <c r="G1242" s="176"/>
      <c r="H1242" s="2857"/>
    </row>
    <row r="1243" spans="1:8" s="1188" customFormat="1" ht="26.25" customHeight="1" thickBot="1">
      <c r="A1243" s="537"/>
      <c r="B1243" s="2814" t="s">
        <v>775</v>
      </c>
      <c r="C1243" s="2815">
        <v>2000000</v>
      </c>
      <c r="D1243" s="536"/>
      <c r="E1243" s="176"/>
      <c r="F1243" s="176"/>
      <c r="G1243" s="176"/>
      <c r="H1243" s="2857"/>
    </row>
    <row r="1244" spans="1:8" s="1188" customFormat="1" ht="66.75" customHeight="1" thickBot="1">
      <c r="A1244" s="537"/>
      <c r="B1244" s="3676" t="s">
        <v>825</v>
      </c>
      <c r="C1244" s="3677"/>
      <c r="D1244" s="3678"/>
      <c r="E1244" s="176"/>
      <c r="F1244" s="176"/>
      <c r="G1244" s="176"/>
      <c r="H1244" s="2857"/>
    </row>
    <row r="1245" spans="1:8" s="1188" customFormat="1">
      <c r="A1245" s="537"/>
      <c r="B1245" s="176"/>
      <c r="C1245" s="176"/>
      <c r="D1245" s="176"/>
      <c r="E1245" s="176"/>
      <c r="F1245" s="176"/>
      <c r="G1245" s="176"/>
      <c r="H1245" s="2857"/>
    </row>
    <row r="1246" spans="1:8" s="1188" customFormat="1">
      <c r="A1246" s="537"/>
      <c r="B1246" s="206" t="s">
        <v>115</v>
      </c>
      <c r="C1246" s="176"/>
      <c r="D1246" s="176"/>
      <c r="E1246" s="176"/>
      <c r="F1246" s="176"/>
      <c r="G1246" s="176"/>
      <c r="H1246" s="2857"/>
    </row>
    <row r="1247" spans="1:8" s="1188" customFormat="1" ht="13.8" thickBot="1">
      <c r="A1247" s="537"/>
      <c r="B1247" s="176"/>
      <c r="C1247" s="176"/>
      <c r="D1247" s="176"/>
      <c r="E1247" s="176"/>
      <c r="F1247" s="176"/>
      <c r="G1247" s="176"/>
      <c r="H1247" s="2857"/>
    </row>
    <row r="1248" spans="1:8" s="1188" customFormat="1" ht="13.8">
      <c r="A1248" s="2902">
        <f>A1167+1</f>
        <v>85</v>
      </c>
      <c r="B1248" s="3412" t="s">
        <v>26</v>
      </c>
      <c r="C1248" s="341"/>
      <c r="D1248" s="342"/>
      <c r="E1248" s="176"/>
      <c r="F1248" s="176"/>
      <c r="G1248" s="176"/>
      <c r="H1248" s="2860" t="s">
        <v>34</v>
      </c>
    </row>
    <row r="1249" spans="1:8" s="1188" customFormat="1">
      <c r="A1249" s="537"/>
      <c r="B1249" s="281" t="s">
        <v>116</v>
      </c>
      <c r="C1249" s="343"/>
      <c r="D1249" s="344"/>
      <c r="E1249" s="176"/>
      <c r="F1249" s="176"/>
      <c r="G1249" s="176"/>
      <c r="H1249" s="2860"/>
    </row>
    <row r="1250" spans="1:8" s="1188" customFormat="1" ht="27.6">
      <c r="A1250" s="537"/>
      <c r="B1250" s="2666" t="s">
        <v>123</v>
      </c>
      <c r="C1250" s="2671"/>
      <c r="D1250" s="533"/>
      <c r="E1250" s="176"/>
      <c r="F1250" s="176"/>
      <c r="G1250" s="176"/>
      <c r="H1250" s="2860"/>
    </row>
    <row r="1251" spans="1:8" s="1188" customFormat="1">
      <c r="A1251" s="537"/>
      <c r="B1251" s="281" t="s">
        <v>118</v>
      </c>
      <c r="C1251" s="2816"/>
      <c r="D1251" s="344"/>
      <c r="E1251" s="176"/>
      <c r="F1251" s="176"/>
      <c r="G1251" s="176"/>
      <c r="H1251" s="2857"/>
    </row>
    <row r="1252" spans="1:8" s="1188" customFormat="1">
      <c r="A1252" s="537"/>
      <c r="B1252" s="2641" t="s">
        <v>4</v>
      </c>
      <c r="C1252" s="2724">
        <v>109547160</v>
      </c>
      <c r="D1252" s="534">
        <v>0</v>
      </c>
      <c r="E1252" s="176"/>
      <c r="F1252" s="176"/>
      <c r="G1252" s="176"/>
      <c r="H1252" s="2857"/>
    </row>
    <row r="1253" spans="1:8" s="1188" customFormat="1">
      <c r="A1253" s="537"/>
      <c r="B1253" s="2632" t="s">
        <v>5</v>
      </c>
      <c r="C1253" s="2725">
        <v>5000</v>
      </c>
      <c r="D1253" s="259">
        <v>0</v>
      </c>
      <c r="E1253" s="176"/>
      <c r="F1253" s="176"/>
      <c r="G1253" s="176"/>
      <c r="H1253" s="2857"/>
    </row>
    <row r="1254" spans="1:8" s="1188" customFormat="1">
      <c r="A1254" s="537"/>
      <c r="B1254" s="2616" t="s">
        <v>75</v>
      </c>
      <c r="C1254" s="2725">
        <v>12808021</v>
      </c>
      <c r="D1254" s="283">
        <v>-24900</v>
      </c>
      <c r="E1254" s="176"/>
      <c r="F1254" s="176"/>
      <c r="G1254" s="176"/>
      <c r="H1254" s="2857"/>
    </row>
    <row r="1255" spans="1:8" s="1188" customFormat="1">
      <c r="A1255" s="537"/>
      <c r="B1255" s="2616" t="s">
        <v>6</v>
      </c>
      <c r="C1255" s="2725">
        <v>12808021</v>
      </c>
      <c r="D1255" s="378">
        <v>0</v>
      </c>
      <c r="E1255" s="176"/>
      <c r="F1255" s="176"/>
      <c r="G1255" s="176"/>
      <c r="H1255" s="2857"/>
    </row>
    <row r="1256" spans="1:8" s="1188" customFormat="1">
      <c r="A1256" s="537"/>
      <c r="B1256" s="2616" t="s">
        <v>7</v>
      </c>
      <c r="C1256" s="2725">
        <v>1917569</v>
      </c>
      <c r="D1256" s="283">
        <v>24900</v>
      </c>
      <c r="E1256" s="176"/>
      <c r="F1256" s="176"/>
      <c r="G1256" s="176"/>
      <c r="H1256" s="2857"/>
    </row>
    <row r="1257" spans="1:8" s="1188" customFormat="1">
      <c r="A1257" s="537"/>
      <c r="B1257" s="2616" t="s">
        <v>8</v>
      </c>
      <c r="C1257" s="2725">
        <v>17311</v>
      </c>
      <c r="D1257" s="283">
        <v>0</v>
      </c>
      <c r="E1257" s="176"/>
      <c r="F1257" s="176"/>
      <c r="G1257" s="176"/>
      <c r="H1257" s="2857"/>
    </row>
    <row r="1258" spans="1:8" s="1188" customFormat="1">
      <c r="A1258" s="537"/>
      <c r="B1258" s="2616" t="s">
        <v>9</v>
      </c>
      <c r="C1258" s="2725">
        <v>17311</v>
      </c>
      <c r="D1258" s="283">
        <v>0</v>
      </c>
      <c r="E1258" s="176"/>
      <c r="F1258" s="176"/>
      <c r="G1258" s="176"/>
      <c r="H1258" s="2857"/>
    </row>
    <row r="1259" spans="1:8" s="1188" customFormat="1" ht="26.4">
      <c r="A1259" s="537"/>
      <c r="B1259" s="2616" t="s">
        <v>63</v>
      </c>
      <c r="C1259" s="2725">
        <v>17311</v>
      </c>
      <c r="D1259" s="283">
        <v>0</v>
      </c>
      <c r="E1259" s="176"/>
      <c r="F1259" s="176"/>
      <c r="G1259" s="176"/>
      <c r="H1259" s="2857"/>
    </row>
    <row r="1260" spans="1:8" s="1188" customFormat="1" ht="26.4">
      <c r="A1260" s="537"/>
      <c r="B1260" s="2616" t="s">
        <v>165</v>
      </c>
      <c r="C1260" s="2725">
        <v>17311</v>
      </c>
      <c r="D1260" s="283">
        <v>0</v>
      </c>
      <c r="E1260" s="176"/>
      <c r="F1260" s="176"/>
      <c r="G1260" s="176"/>
      <c r="H1260" s="2857"/>
    </row>
    <row r="1261" spans="1:8" s="1188" customFormat="1">
      <c r="A1261" s="537"/>
      <c r="B1261" s="2817" t="s">
        <v>305</v>
      </c>
      <c r="C1261" s="2818">
        <v>0</v>
      </c>
      <c r="D1261" s="557">
        <v>2600</v>
      </c>
      <c r="E1261" s="176"/>
      <c r="F1261" s="176"/>
      <c r="G1261" s="176"/>
      <c r="H1261" s="2857"/>
    </row>
    <row r="1262" spans="1:8" s="1188" customFormat="1">
      <c r="A1262" s="537"/>
      <c r="B1262" s="2797" t="s">
        <v>306</v>
      </c>
      <c r="C1262" s="2798">
        <v>0</v>
      </c>
      <c r="D1262" s="557">
        <v>2600</v>
      </c>
      <c r="E1262" s="176"/>
      <c r="F1262" s="176"/>
      <c r="G1262" s="176"/>
      <c r="H1262" s="2857"/>
    </row>
    <row r="1263" spans="1:8" s="1188" customFormat="1" ht="53.25" customHeight="1">
      <c r="A1263" s="537"/>
      <c r="B1263" s="2797" t="s">
        <v>747</v>
      </c>
      <c r="C1263" s="2798">
        <v>0</v>
      </c>
      <c r="D1263" s="557">
        <v>2600</v>
      </c>
      <c r="E1263" s="176"/>
      <c r="F1263" s="176"/>
      <c r="G1263" s="176"/>
      <c r="H1263" s="2857"/>
    </row>
    <row r="1264" spans="1:8" s="1188" customFormat="1" ht="26.4">
      <c r="A1264" s="537"/>
      <c r="B1264" s="2616" t="s">
        <v>82</v>
      </c>
      <c r="C1264" s="2725">
        <v>1900258</v>
      </c>
      <c r="D1264" s="283">
        <v>22300</v>
      </c>
      <c r="E1264" s="176"/>
      <c r="F1264" s="176"/>
      <c r="G1264" s="176"/>
      <c r="H1264" s="2857"/>
    </row>
    <row r="1265" spans="1:8" s="1188" customFormat="1" ht="39.6">
      <c r="A1265" s="537"/>
      <c r="B1265" s="2616" t="s">
        <v>83</v>
      </c>
      <c r="C1265" s="2725">
        <v>1900258</v>
      </c>
      <c r="D1265" s="283">
        <v>22300</v>
      </c>
      <c r="E1265" s="176"/>
      <c r="F1265" s="176"/>
      <c r="G1265" s="176"/>
      <c r="H1265" s="2857"/>
    </row>
    <row r="1266" spans="1:8" s="1188" customFormat="1" ht="116.25" customHeight="1">
      <c r="A1266" s="537"/>
      <c r="B1266" s="2819" t="s">
        <v>772</v>
      </c>
      <c r="C1266" s="2798">
        <v>0</v>
      </c>
      <c r="D1266" s="557">
        <v>20600</v>
      </c>
      <c r="E1266" s="176"/>
      <c r="F1266" s="176"/>
      <c r="G1266" s="176"/>
      <c r="H1266" s="2857"/>
    </row>
    <row r="1267" spans="1:8" s="1188" customFormat="1" ht="92.4">
      <c r="A1267" s="537"/>
      <c r="B1267" s="2812" t="s">
        <v>773</v>
      </c>
      <c r="C1267" s="2798">
        <v>0</v>
      </c>
      <c r="D1267" s="557">
        <v>1700</v>
      </c>
      <c r="E1267" s="176"/>
      <c r="F1267" s="176"/>
      <c r="G1267" s="176"/>
      <c r="H1267" s="2857"/>
    </row>
    <row r="1268" spans="1:8" s="1188" customFormat="1">
      <c r="A1268" s="537"/>
      <c r="B1268" s="2616" t="s">
        <v>10</v>
      </c>
      <c r="C1268" s="2725">
        <v>94816570</v>
      </c>
      <c r="D1268" s="283"/>
      <c r="E1268" s="176"/>
      <c r="F1268" s="176"/>
      <c r="G1268" s="176"/>
      <c r="H1268" s="2857"/>
    </row>
    <row r="1269" spans="1:8" s="1188" customFormat="1">
      <c r="A1269" s="175"/>
      <c r="B1269" s="2616" t="s">
        <v>11</v>
      </c>
      <c r="C1269" s="2725">
        <v>79249534</v>
      </c>
      <c r="D1269" s="283"/>
      <c r="E1269" s="176"/>
      <c r="F1269" s="176"/>
      <c r="G1269" s="176"/>
      <c r="H1269" s="2857"/>
    </row>
    <row r="1270" spans="1:8" s="1188" customFormat="1" ht="26.4">
      <c r="A1270" s="175"/>
      <c r="B1270" s="2616" t="s">
        <v>67</v>
      </c>
      <c r="C1270" s="2725">
        <v>15567036</v>
      </c>
      <c r="D1270" s="283"/>
      <c r="E1270" s="176"/>
      <c r="F1270" s="176"/>
      <c r="G1270" s="176"/>
      <c r="H1270" s="2857"/>
    </row>
    <row r="1271" spans="1:8" s="1188" customFormat="1">
      <c r="A1271" s="175"/>
      <c r="B1271" s="2612" t="s">
        <v>28</v>
      </c>
      <c r="C1271" s="2724">
        <v>111697160</v>
      </c>
      <c r="D1271" s="344"/>
      <c r="E1271" s="176"/>
      <c r="F1271" s="176"/>
      <c r="G1271" s="176"/>
      <c r="H1271" s="2857"/>
    </row>
    <row r="1272" spans="1:8" s="1188" customFormat="1">
      <c r="A1272" s="175"/>
      <c r="B1272" s="2616" t="s">
        <v>2</v>
      </c>
      <c r="C1272" s="2725">
        <v>66680477</v>
      </c>
      <c r="D1272" s="534"/>
      <c r="E1272" s="176"/>
      <c r="F1272" s="176"/>
      <c r="G1272" s="176"/>
      <c r="H1272" s="2857"/>
    </row>
    <row r="1273" spans="1:8" s="1188" customFormat="1">
      <c r="A1273" s="175"/>
      <c r="B1273" s="2616" t="s">
        <v>12</v>
      </c>
      <c r="C1273" s="2725">
        <v>14150502</v>
      </c>
      <c r="D1273" s="259"/>
      <c r="E1273" s="176"/>
      <c r="F1273" s="176"/>
      <c r="G1273" s="176"/>
      <c r="H1273" s="2857"/>
    </row>
    <row r="1274" spans="1:8" s="1188" customFormat="1">
      <c r="A1274" s="175"/>
      <c r="B1274" s="2616" t="s">
        <v>38</v>
      </c>
      <c r="C1274" s="2725">
        <v>6268622</v>
      </c>
      <c r="D1274" s="283"/>
      <c r="E1274" s="176"/>
      <c r="F1274" s="176"/>
      <c r="G1274" s="176"/>
      <c r="H1274" s="2857"/>
    </row>
    <row r="1275" spans="1:8" s="1188" customFormat="1">
      <c r="A1275" s="175"/>
      <c r="B1275" s="2616" t="s">
        <v>36</v>
      </c>
      <c r="C1275" s="2725">
        <v>5021691</v>
      </c>
      <c r="D1275" s="378"/>
      <c r="E1275" s="176"/>
      <c r="F1275" s="176"/>
      <c r="G1275" s="176"/>
      <c r="H1275" s="2857"/>
    </row>
    <row r="1276" spans="1:8" s="1188" customFormat="1">
      <c r="A1276" s="175"/>
      <c r="B1276" s="2616" t="s">
        <v>15</v>
      </c>
      <c r="C1276" s="2725">
        <v>7881880</v>
      </c>
      <c r="D1276" s="378"/>
      <c r="E1276" s="176"/>
      <c r="F1276" s="176"/>
      <c r="G1276" s="176"/>
      <c r="H1276" s="2857"/>
    </row>
    <row r="1277" spans="1:8" s="1188" customFormat="1">
      <c r="A1277" s="175"/>
      <c r="B1277" s="2616" t="s">
        <v>16</v>
      </c>
      <c r="C1277" s="2725">
        <v>11022403</v>
      </c>
      <c r="D1277" s="283"/>
      <c r="E1277" s="176"/>
      <c r="F1277" s="176"/>
      <c r="G1277" s="176"/>
      <c r="H1277" s="2857"/>
    </row>
    <row r="1278" spans="1:8" s="1188" customFormat="1">
      <c r="A1278" s="175"/>
      <c r="B1278" s="2616" t="s">
        <v>17</v>
      </c>
      <c r="C1278" s="2725">
        <v>8316959</v>
      </c>
      <c r="D1278" s="283"/>
      <c r="E1278" s="176"/>
      <c r="F1278" s="176"/>
      <c r="G1278" s="176"/>
      <c r="H1278" s="2857"/>
    </row>
    <row r="1279" spans="1:8" s="1188" customFormat="1" ht="26.4">
      <c r="A1279" s="175"/>
      <c r="B1279" s="2616" t="s">
        <v>54</v>
      </c>
      <c r="C1279" s="2725">
        <v>618000</v>
      </c>
      <c r="D1279" s="283"/>
      <c r="E1279" s="176"/>
      <c r="F1279" s="176"/>
      <c r="G1279" s="176"/>
      <c r="H1279" s="2857"/>
    </row>
    <row r="1280" spans="1:8" s="1188" customFormat="1">
      <c r="A1280" s="175"/>
      <c r="B1280" s="2616" t="s">
        <v>19</v>
      </c>
      <c r="C1280" s="2725">
        <v>40889572</v>
      </c>
      <c r="D1280" s="283"/>
      <c r="E1280" s="176"/>
      <c r="F1280" s="176"/>
      <c r="G1280" s="176"/>
      <c r="H1280" s="2857"/>
    </row>
    <row r="1281" spans="1:8" s="1188" customFormat="1">
      <c r="A1281" s="175"/>
      <c r="B1281" s="2616" t="s">
        <v>3</v>
      </c>
      <c r="C1281" s="2725">
        <v>45016683</v>
      </c>
      <c r="D1281" s="283"/>
      <c r="E1281" s="176"/>
      <c r="F1281" s="176"/>
      <c r="G1281" s="176"/>
      <c r="H1281" s="2857"/>
    </row>
    <row r="1282" spans="1:8" s="1188" customFormat="1">
      <c r="A1282" s="175"/>
      <c r="B1282" s="2616" t="s">
        <v>20</v>
      </c>
      <c r="C1282" s="2725">
        <v>5010854</v>
      </c>
      <c r="D1282" s="283"/>
      <c r="E1282" s="176"/>
      <c r="F1282" s="176"/>
      <c r="G1282" s="176"/>
      <c r="H1282" s="2857"/>
    </row>
    <row r="1283" spans="1:8" s="1188" customFormat="1">
      <c r="A1283" s="175"/>
      <c r="B1283" s="2616" t="s">
        <v>61</v>
      </c>
      <c r="C1283" s="2725">
        <v>40005829</v>
      </c>
      <c r="D1283" s="283"/>
      <c r="E1283" s="176"/>
      <c r="F1283" s="176"/>
      <c r="G1283" s="176"/>
      <c r="H1283" s="2857"/>
    </row>
    <row r="1284" spans="1:8" s="1188" customFormat="1" ht="26.4">
      <c r="A1284" s="175"/>
      <c r="B1284" s="2616" t="s">
        <v>62</v>
      </c>
      <c r="C1284" s="2725">
        <v>36002037</v>
      </c>
      <c r="D1284" s="283"/>
      <c r="E1284" s="176"/>
      <c r="F1284" s="176"/>
      <c r="G1284" s="176"/>
      <c r="H1284" s="2857"/>
    </row>
    <row r="1285" spans="1:8" s="1188" customFormat="1" ht="45" customHeight="1" thickBot="1">
      <c r="A1285" s="175"/>
      <c r="B1285" s="3711" t="s">
        <v>776</v>
      </c>
      <c r="C1285" s="3712"/>
      <c r="D1285" s="3713"/>
      <c r="E1285" s="176"/>
      <c r="F1285" s="176"/>
      <c r="G1285" s="176"/>
      <c r="H1285" s="2857"/>
    </row>
    <row r="1286" spans="1:8" s="176" customFormat="1">
      <c r="A1286" s="175"/>
      <c r="H1286" s="1227"/>
    </row>
    <row r="1287" spans="1:8" s="176" customFormat="1">
      <c r="A1287" s="175"/>
      <c r="B1287" s="206" t="s">
        <v>113</v>
      </c>
      <c r="H1287" s="1227"/>
    </row>
    <row r="1288" spans="1:8" s="176" customFormat="1" ht="13.8" thickBot="1">
      <c r="A1288" s="175"/>
      <c r="B1288" s="206"/>
      <c r="H1288" s="1227"/>
    </row>
    <row r="1289" spans="1:8" s="176" customFormat="1" ht="37.5" customHeight="1">
      <c r="A1289" s="2901">
        <f>A1207+1</f>
        <v>86</v>
      </c>
      <c r="B1289" s="2603" t="s">
        <v>724</v>
      </c>
      <c r="C1289" s="116"/>
      <c r="D1289" s="1159"/>
      <c r="E1289" s="2603" t="s">
        <v>26</v>
      </c>
      <c r="F1289" s="204"/>
      <c r="G1289" s="1161"/>
      <c r="H1289" s="2860" t="s">
        <v>34</v>
      </c>
    </row>
    <row r="1290" spans="1:8" s="176" customFormat="1">
      <c r="A1290" s="175"/>
      <c r="B1290" s="2554" t="s">
        <v>22</v>
      </c>
      <c r="C1290" s="2636"/>
      <c r="D1290" s="3398"/>
      <c r="E1290" s="3388" t="s">
        <v>22</v>
      </c>
      <c r="F1290" s="3413"/>
      <c r="G1290" s="1179"/>
      <c r="H1290" s="2860"/>
    </row>
    <row r="1291" spans="1:8" s="176" customFormat="1" ht="27.6">
      <c r="A1291" s="175"/>
      <c r="B1291" s="1548" t="s">
        <v>777</v>
      </c>
      <c r="C1291" s="2639"/>
      <c r="D1291" s="3392"/>
      <c r="E1291" s="3391" t="s">
        <v>778</v>
      </c>
      <c r="F1291" s="3414"/>
      <c r="G1291" s="3392"/>
      <c r="H1291" s="2860"/>
    </row>
    <row r="1292" spans="1:8" s="176" customFormat="1">
      <c r="A1292" s="175"/>
      <c r="B1292" s="2694" t="s">
        <v>730</v>
      </c>
      <c r="C1292" s="2645">
        <v>16497394</v>
      </c>
      <c r="D1292" s="3393">
        <v>-653705</v>
      </c>
      <c r="E1292" s="2621" t="s">
        <v>730</v>
      </c>
      <c r="F1292" s="3415">
        <v>4575000</v>
      </c>
      <c r="G1292" s="3393">
        <v>653705</v>
      </c>
      <c r="H1292" s="1227"/>
    </row>
    <row r="1293" spans="1:8" s="176" customFormat="1">
      <c r="A1293" s="175"/>
      <c r="B1293" s="162" t="s">
        <v>10</v>
      </c>
      <c r="C1293" s="2644">
        <v>16497394</v>
      </c>
      <c r="D1293" s="3395">
        <v>-653705</v>
      </c>
      <c r="E1293" s="2624" t="s">
        <v>10</v>
      </c>
      <c r="F1293" s="3416">
        <v>4575000</v>
      </c>
      <c r="G1293" s="3395">
        <v>653705</v>
      </c>
      <c r="H1293" s="1227"/>
    </row>
    <row r="1294" spans="1:8" s="176" customFormat="1" ht="26.4">
      <c r="A1294" s="175"/>
      <c r="B1294" s="162" t="s">
        <v>11</v>
      </c>
      <c r="C1294" s="2644">
        <v>16497394</v>
      </c>
      <c r="D1294" s="3395">
        <v>-653705</v>
      </c>
      <c r="E1294" s="2624" t="s">
        <v>11</v>
      </c>
      <c r="F1294" s="3416">
        <v>4575000</v>
      </c>
      <c r="G1294" s="3395">
        <v>653705</v>
      </c>
      <c r="H1294" s="1227"/>
    </row>
    <row r="1295" spans="1:8" s="176" customFormat="1">
      <c r="A1295" s="175"/>
      <c r="B1295" s="2622" t="s">
        <v>1</v>
      </c>
      <c r="C1295" s="2645">
        <v>16497394</v>
      </c>
      <c r="D1295" s="3393">
        <v>-653705</v>
      </c>
      <c r="E1295" s="2623" t="s">
        <v>1</v>
      </c>
      <c r="F1295" s="3415">
        <v>4575000</v>
      </c>
      <c r="G1295" s="3393">
        <v>653705</v>
      </c>
      <c r="H1295" s="1227"/>
    </row>
    <row r="1296" spans="1:8" s="176" customFormat="1">
      <c r="A1296" s="175"/>
      <c r="B1296" s="162" t="s">
        <v>2</v>
      </c>
      <c r="C1296" s="2644">
        <v>16497394</v>
      </c>
      <c r="D1296" s="3395">
        <v>-653705</v>
      </c>
      <c r="E1296" s="2624" t="s">
        <v>2</v>
      </c>
      <c r="F1296" s="3416">
        <v>4575000</v>
      </c>
      <c r="G1296" s="3395">
        <v>653705</v>
      </c>
      <c r="H1296" s="1227"/>
    </row>
    <row r="1297" spans="1:8" s="176" customFormat="1">
      <c r="A1297" s="175"/>
      <c r="B1297" s="162" t="s">
        <v>16</v>
      </c>
      <c r="C1297" s="2644">
        <v>16497394</v>
      </c>
      <c r="D1297" s="3395">
        <v>-653705</v>
      </c>
      <c r="E1297" s="2624" t="s">
        <v>19</v>
      </c>
      <c r="F1297" s="3416">
        <v>4575000</v>
      </c>
      <c r="G1297" s="3395">
        <v>653705</v>
      </c>
      <c r="H1297" s="1227"/>
    </row>
    <row r="1298" spans="1:8" s="176" customFormat="1" ht="26.4">
      <c r="A1298" s="1227"/>
      <c r="B1298" s="162" t="s">
        <v>17</v>
      </c>
      <c r="C1298" s="2644">
        <v>16497394</v>
      </c>
      <c r="D1298" s="3395">
        <v>-653705</v>
      </c>
      <c r="E1298" s="2624" t="s">
        <v>56</v>
      </c>
      <c r="F1298" s="3416">
        <v>4575000</v>
      </c>
      <c r="G1298" s="3395">
        <v>653705</v>
      </c>
      <c r="H1298" s="1227"/>
    </row>
    <row r="1299" spans="1:8" s="176" customFormat="1" ht="27" thickBot="1">
      <c r="A1299" s="1227"/>
      <c r="B1299" s="162"/>
      <c r="C1299" s="92"/>
      <c r="D1299" s="3393"/>
      <c r="E1299" s="2624" t="s">
        <v>57</v>
      </c>
      <c r="F1299" s="3416">
        <v>4575000</v>
      </c>
      <c r="G1299" s="3395">
        <v>653705</v>
      </c>
      <c r="H1299" s="1227"/>
    </row>
    <row r="1300" spans="1:8" s="176" customFormat="1" ht="42.75" customHeight="1" thickBot="1">
      <c r="A1300" s="175"/>
      <c r="B1300" s="3685" t="s">
        <v>779</v>
      </c>
      <c r="C1300" s="3686"/>
      <c r="D1300" s="3686"/>
      <c r="E1300" s="3686"/>
      <c r="F1300" s="3686"/>
      <c r="G1300" s="3687"/>
      <c r="H1300" s="1227"/>
    </row>
    <row r="1301" spans="1:8" s="176" customFormat="1">
      <c r="A1301" s="175"/>
      <c r="H1301" s="1227"/>
    </row>
    <row r="1302" spans="1:8" s="176" customFormat="1">
      <c r="A1302" s="175"/>
      <c r="B1302" s="206" t="s">
        <v>115</v>
      </c>
      <c r="H1302" s="1227"/>
    </row>
    <row r="1303" spans="1:8" s="176" customFormat="1" ht="13.8" thickBot="1">
      <c r="A1303" s="175"/>
      <c r="H1303" s="1227"/>
    </row>
    <row r="1304" spans="1:8" s="176" customFormat="1" ht="35.25" customHeight="1">
      <c r="A1304" s="1458">
        <f>A1248+1</f>
        <v>86</v>
      </c>
      <c r="B1304" s="2603" t="s">
        <v>724</v>
      </c>
      <c r="C1304" s="2604"/>
      <c r="D1304" s="2625"/>
      <c r="E1304" s="735" t="s">
        <v>682</v>
      </c>
      <c r="F1304" s="2604"/>
      <c r="G1304" s="2605"/>
      <c r="H1304" s="2860" t="s">
        <v>34</v>
      </c>
    </row>
    <row r="1305" spans="1:8" s="176" customFormat="1">
      <c r="A1305" s="175"/>
      <c r="B1305" s="416" t="s">
        <v>116</v>
      </c>
      <c r="C1305" s="375"/>
      <c r="D1305" s="1401"/>
      <c r="E1305" s="416" t="s">
        <v>116</v>
      </c>
      <c r="F1305" s="375"/>
      <c r="G1305" s="259"/>
      <c r="H1305" s="1227"/>
    </row>
    <row r="1306" spans="1:8" s="176" customFormat="1" ht="13.8">
      <c r="A1306" s="1227"/>
      <c r="B1306" s="2607" t="s">
        <v>512</v>
      </c>
      <c r="C1306" s="2628"/>
      <c r="D1306" s="2662"/>
      <c r="E1306" s="2607" t="s">
        <v>512</v>
      </c>
      <c r="F1306" s="2628"/>
      <c r="G1306" s="2629"/>
      <c r="H1306" s="1227"/>
    </row>
    <row r="1307" spans="1:8" s="176" customFormat="1">
      <c r="A1307" s="1227"/>
      <c r="B1307" s="416" t="s">
        <v>118</v>
      </c>
      <c r="C1307" s="375"/>
      <c r="D1307" s="2631"/>
      <c r="E1307" s="416" t="s">
        <v>118</v>
      </c>
      <c r="F1307" s="375"/>
      <c r="G1307" s="259"/>
      <c r="H1307" s="1227"/>
    </row>
    <row r="1308" spans="1:8" s="176" customFormat="1">
      <c r="A1308" s="1227"/>
      <c r="B1308" s="2641" t="s">
        <v>4</v>
      </c>
      <c r="C1308" s="2613">
        <v>23785389</v>
      </c>
      <c r="D1308" s="3393">
        <v>-653705</v>
      </c>
      <c r="E1308" s="2641" t="s">
        <v>4</v>
      </c>
      <c r="F1308" s="2613">
        <v>131585879</v>
      </c>
      <c r="G1308" s="3393">
        <v>653705</v>
      </c>
      <c r="H1308" s="1227"/>
    </row>
    <row r="1309" spans="1:8" s="176" customFormat="1" ht="26.4">
      <c r="A1309" s="1227"/>
      <c r="B1309" s="2632" t="s">
        <v>10</v>
      </c>
      <c r="C1309" s="2617">
        <v>23785389</v>
      </c>
      <c r="D1309" s="3395">
        <v>-653705</v>
      </c>
      <c r="E1309" s="2632" t="s">
        <v>37</v>
      </c>
      <c r="F1309" s="2617">
        <v>5701718</v>
      </c>
      <c r="G1309" s="259">
        <v>0</v>
      </c>
      <c r="H1309" s="1227"/>
    </row>
    <row r="1310" spans="1:8" s="176" customFormat="1">
      <c r="A1310" s="1227"/>
      <c r="B1310" s="2632" t="s">
        <v>11</v>
      </c>
      <c r="C1310" s="2617">
        <v>23785389</v>
      </c>
      <c r="D1310" s="3395">
        <v>-653705</v>
      </c>
      <c r="E1310" s="2632" t="s">
        <v>10</v>
      </c>
      <c r="F1310" s="2617">
        <v>125884161</v>
      </c>
      <c r="G1310" s="3395">
        <v>653705</v>
      </c>
      <c r="H1310" s="1227"/>
    </row>
    <row r="1311" spans="1:8" s="176" customFormat="1" ht="26.4">
      <c r="A1311" s="1227"/>
      <c r="B1311" s="2641" t="s">
        <v>28</v>
      </c>
      <c r="C1311" s="2613">
        <v>23785389</v>
      </c>
      <c r="D1311" s="3393">
        <v>-653705</v>
      </c>
      <c r="E1311" s="2632" t="s">
        <v>11</v>
      </c>
      <c r="F1311" s="2617">
        <v>125884161</v>
      </c>
      <c r="G1311" s="3395">
        <v>653705</v>
      </c>
      <c r="H1311" s="1227"/>
    </row>
    <row r="1312" spans="1:8" s="176" customFormat="1">
      <c r="A1312" s="1227"/>
      <c r="B1312" s="2632" t="s">
        <v>2</v>
      </c>
      <c r="C1312" s="2617">
        <v>23785389</v>
      </c>
      <c r="D1312" s="3395">
        <v>-653705</v>
      </c>
      <c r="E1312" s="2641" t="s">
        <v>28</v>
      </c>
      <c r="F1312" s="2613">
        <v>130564765</v>
      </c>
      <c r="G1312" s="3393">
        <v>653705</v>
      </c>
      <c r="H1312" s="1227"/>
    </row>
    <row r="1313" spans="1:10" s="176" customFormat="1">
      <c r="A1313" s="1227"/>
      <c r="B1313" s="2632" t="s">
        <v>16</v>
      </c>
      <c r="C1313" s="2617">
        <v>23785389</v>
      </c>
      <c r="D1313" s="3395">
        <v>-653705</v>
      </c>
      <c r="E1313" s="2632" t="s">
        <v>2</v>
      </c>
      <c r="F1313" s="2617">
        <v>128219434</v>
      </c>
      <c r="G1313" s="3395">
        <v>653705</v>
      </c>
      <c r="H1313" s="1227"/>
    </row>
    <row r="1314" spans="1:10" s="176" customFormat="1">
      <c r="A1314" s="1227"/>
      <c r="B1314" s="2632" t="s">
        <v>17</v>
      </c>
      <c r="C1314" s="2617">
        <v>23785389</v>
      </c>
      <c r="D1314" s="3395">
        <v>-653705</v>
      </c>
      <c r="E1314" s="2632" t="s">
        <v>19</v>
      </c>
      <c r="F1314" s="2617">
        <v>57972293</v>
      </c>
      <c r="G1314" s="3395">
        <v>653705</v>
      </c>
      <c r="H1314" s="1227"/>
    </row>
    <row r="1315" spans="1:10" s="176" customFormat="1" ht="26.4">
      <c r="A1315" s="1227"/>
      <c r="B1315" s="461"/>
      <c r="C1315" s="375"/>
      <c r="D1315" s="2631"/>
      <c r="E1315" s="2632" t="s">
        <v>56</v>
      </c>
      <c r="F1315" s="2617">
        <v>57972293</v>
      </c>
      <c r="G1315" s="3395">
        <v>653705</v>
      </c>
      <c r="H1315" s="1227"/>
    </row>
    <row r="1316" spans="1:10" s="176" customFormat="1" ht="26.4">
      <c r="A1316" s="1227"/>
      <c r="B1316" s="461"/>
      <c r="C1316" s="375"/>
      <c r="D1316" s="557"/>
      <c r="E1316" s="2820" t="s">
        <v>57</v>
      </c>
      <c r="F1316" s="2654">
        <v>9413152</v>
      </c>
      <c r="G1316" s="3417">
        <v>653705</v>
      </c>
      <c r="H1316" s="1227"/>
    </row>
    <row r="1317" spans="1:10" s="176" customFormat="1">
      <c r="A1317" s="1227"/>
      <c r="B1317" s="416" t="s">
        <v>116</v>
      </c>
      <c r="C1317" s="375"/>
      <c r="D1317" s="1401"/>
      <c r="E1317" s="416" t="s">
        <v>116</v>
      </c>
      <c r="F1317" s="375"/>
      <c r="G1317" s="259"/>
      <c r="H1317" s="1227"/>
    </row>
    <row r="1318" spans="1:10" s="176" customFormat="1" ht="13.8">
      <c r="A1318" s="1227"/>
      <c r="B1318" s="2607" t="s">
        <v>512</v>
      </c>
      <c r="C1318" s="2628"/>
      <c r="D1318" s="2662"/>
      <c r="E1318" s="2607" t="s">
        <v>512</v>
      </c>
      <c r="F1318" s="2628"/>
      <c r="G1318" s="2629"/>
      <c r="H1318" s="1227"/>
    </row>
    <row r="1319" spans="1:10" s="176" customFormat="1">
      <c r="A1319" s="1227"/>
      <c r="B1319" s="416" t="s">
        <v>125</v>
      </c>
      <c r="C1319" s="375"/>
      <c r="D1319" s="1401"/>
      <c r="E1319" s="416" t="s">
        <v>125</v>
      </c>
      <c r="F1319" s="375"/>
      <c r="G1319" s="259"/>
      <c r="H1319" s="1227"/>
      <c r="J1319" s="1856"/>
    </row>
    <row r="1320" spans="1:10" s="176" customFormat="1">
      <c r="A1320" s="1227"/>
      <c r="B1320" s="2641" t="s">
        <v>4</v>
      </c>
      <c r="C1320" s="2613">
        <v>47031271</v>
      </c>
      <c r="D1320" s="2630">
        <v>-1381517</v>
      </c>
      <c r="E1320" s="2641" t="s">
        <v>4</v>
      </c>
      <c r="F1320" s="2613">
        <v>138338383</v>
      </c>
      <c r="G1320" s="3393">
        <v>1381517</v>
      </c>
      <c r="H1320" s="1227"/>
      <c r="J1320" s="1856"/>
    </row>
    <row r="1321" spans="1:10" s="176" customFormat="1" ht="26.4">
      <c r="A1321" s="1227"/>
      <c r="B1321" s="2632" t="s">
        <v>10</v>
      </c>
      <c r="C1321" s="2617">
        <v>47031271</v>
      </c>
      <c r="D1321" s="2631">
        <v>-1381517</v>
      </c>
      <c r="E1321" s="2632" t="s">
        <v>37</v>
      </c>
      <c r="F1321" s="2617">
        <v>5558054</v>
      </c>
      <c r="G1321" s="3395">
        <v>0</v>
      </c>
      <c r="H1321" s="1227"/>
    </row>
    <row r="1322" spans="1:10" s="176" customFormat="1">
      <c r="A1322" s="1227"/>
      <c r="B1322" s="2632" t="s">
        <v>11</v>
      </c>
      <c r="C1322" s="2617">
        <v>47031271</v>
      </c>
      <c r="D1322" s="2631">
        <v>-1381517</v>
      </c>
      <c r="E1322" s="2632" t="s">
        <v>10</v>
      </c>
      <c r="F1322" s="2617">
        <v>132780329</v>
      </c>
      <c r="G1322" s="3395">
        <v>1381517</v>
      </c>
      <c r="H1322" s="1227"/>
    </row>
    <row r="1323" spans="1:10" s="176" customFormat="1" ht="26.4">
      <c r="A1323" s="1227"/>
      <c r="B1323" s="2641" t="s">
        <v>28</v>
      </c>
      <c r="C1323" s="2613">
        <v>47031271</v>
      </c>
      <c r="D1323" s="3401">
        <v>-1381517</v>
      </c>
      <c r="E1323" s="2632" t="s">
        <v>11</v>
      </c>
      <c r="F1323" s="2617">
        <v>132780329</v>
      </c>
      <c r="G1323" s="3395">
        <v>1381517</v>
      </c>
      <c r="H1323" s="1227"/>
    </row>
    <row r="1324" spans="1:10" s="176" customFormat="1">
      <c r="A1324" s="1227"/>
      <c r="B1324" s="2632" t="s">
        <v>2</v>
      </c>
      <c r="C1324" s="2617">
        <v>47031271</v>
      </c>
      <c r="D1324" s="2631">
        <v>-1381517</v>
      </c>
      <c r="E1324" s="2641" t="s">
        <v>28</v>
      </c>
      <c r="F1324" s="2613">
        <v>137144015</v>
      </c>
      <c r="G1324" s="3393">
        <v>1381517</v>
      </c>
      <c r="H1324" s="1227"/>
    </row>
    <row r="1325" spans="1:10" s="176" customFormat="1">
      <c r="A1325" s="1227"/>
      <c r="B1325" s="2632" t="s">
        <v>16</v>
      </c>
      <c r="C1325" s="2617">
        <v>47031271</v>
      </c>
      <c r="D1325" s="2631">
        <v>-1381517</v>
      </c>
      <c r="E1325" s="2632" t="s">
        <v>2</v>
      </c>
      <c r="F1325" s="2617">
        <v>132664714</v>
      </c>
      <c r="G1325" s="3395">
        <v>1381517</v>
      </c>
      <c r="H1325" s="1227"/>
    </row>
    <row r="1326" spans="1:10" s="176" customFormat="1">
      <c r="A1326" s="1227"/>
      <c r="B1326" s="2632" t="s">
        <v>17</v>
      </c>
      <c r="C1326" s="2617">
        <v>47031271</v>
      </c>
      <c r="D1326" s="2631">
        <v>-1381517</v>
      </c>
      <c r="E1326" s="2632" t="s">
        <v>19</v>
      </c>
      <c r="F1326" s="2617">
        <v>58405716</v>
      </c>
      <c r="G1326" s="3395">
        <v>1381517</v>
      </c>
      <c r="H1326" s="1227"/>
    </row>
    <row r="1327" spans="1:10" s="176" customFormat="1" ht="26.4">
      <c r="A1327" s="1227"/>
      <c r="B1327" s="461"/>
      <c r="C1327" s="375"/>
      <c r="D1327" s="2631"/>
      <c r="E1327" s="2632" t="s">
        <v>56</v>
      </c>
      <c r="F1327" s="2617">
        <v>58405716</v>
      </c>
      <c r="G1327" s="3395">
        <v>1381517</v>
      </c>
      <c r="H1327" s="1227"/>
    </row>
    <row r="1328" spans="1:10" s="176" customFormat="1" ht="26.4">
      <c r="A1328" s="1227"/>
      <c r="B1328" s="461"/>
      <c r="C1328" s="375"/>
      <c r="D1328" s="1401"/>
      <c r="E1328" s="2632" t="s">
        <v>57</v>
      </c>
      <c r="F1328" s="2617">
        <v>9316171</v>
      </c>
      <c r="G1328" s="3395">
        <v>1381517</v>
      </c>
      <c r="H1328" s="1227"/>
    </row>
    <row r="1329" spans="1:8" s="176" customFormat="1">
      <c r="A1329" s="1227"/>
      <c r="B1329" s="416" t="s">
        <v>116</v>
      </c>
      <c r="C1329" s="375"/>
      <c r="D1329" s="1401"/>
      <c r="E1329" s="416" t="s">
        <v>116</v>
      </c>
      <c r="F1329" s="375"/>
      <c r="G1329" s="259"/>
      <c r="H1329" s="1227"/>
    </row>
    <row r="1330" spans="1:8" s="176" customFormat="1" ht="13.8">
      <c r="A1330" s="1227"/>
      <c r="B1330" s="2607" t="s">
        <v>512</v>
      </c>
      <c r="C1330" s="2628"/>
      <c r="D1330" s="2662"/>
      <c r="E1330" s="2607" t="s">
        <v>512</v>
      </c>
      <c r="F1330" s="2628"/>
      <c r="G1330" s="2629"/>
      <c r="H1330" s="1227"/>
    </row>
    <row r="1331" spans="1:8" s="176" customFormat="1">
      <c r="A1331" s="1227"/>
      <c r="B1331" s="416" t="s">
        <v>126</v>
      </c>
      <c r="C1331" s="375"/>
      <c r="D1331" s="1401"/>
      <c r="E1331" s="416" t="s">
        <v>126</v>
      </c>
      <c r="F1331" s="375"/>
      <c r="G1331" s="259"/>
      <c r="H1331" s="1227"/>
    </row>
    <row r="1332" spans="1:8" s="176" customFormat="1">
      <c r="A1332" s="1227"/>
      <c r="B1332" s="2641" t="s">
        <v>4</v>
      </c>
      <c r="C1332" s="2613">
        <v>55010757</v>
      </c>
      <c r="D1332" s="2630">
        <v>-2885267</v>
      </c>
      <c r="E1332" s="2641" t="s">
        <v>4</v>
      </c>
      <c r="F1332" s="2613">
        <v>137877077</v>
      </c>
      <c r="G1332" s="2642">
        <v>2885267</v>
      </c>
      <c r="H1332" s="1227"/>
    </row>
    <row r="1333" spans="1:8" s="176" customFormat="1" ht="26.4">
      <c r="A1333" s="1227"/>
      <c r="B1333" s="2632" t="s">
        <v>10</v>
      </c>
      <c r="C1333" s="2617">
        <v>55010757</v>
      </c>
      <c r="D1333" s="2631">
        <v>-2885267</v>
      </c>
      <c r="E1333" s="2632" t="s">
        <v>37</v>
      </c>
      <c r="F1333" s="2617">
        <v>5558054</v>
      </c>
      <c r="G1333" s="259">
        <v>0</v>
      </c>
      <c r="H1333" s="1227"/>
    </row>
    <row r="1334" spans="1:8" s="176" customFormat="1">
      <c r="A1334" s="1227"/>
      <c r="B1334" s="2632" t="s">
        <v>11</v>
      </c>
      <c r="C1334" s="2617">
        <v>55010757</v>
      </c>
      <c r="D1334" s="2631">
        <v>-2885267</v>
      </c>
      <c r="E1334" s="2632" t="s">
        <v>10</v>
      </c>
      <c r="F1334" s="2617">
        <v>132319023</v>
      </c>
      <c r="G1334" s="2643">
        <v>2885267</v>
      </c>
      <c r="H1334" s="1227"/>
    </row>
    <row r="1335" spans="1:8" s="176" customFormat="1" ht="26.4">
      <c r="A1335" s="1227"/>
      <c r="B1335" s="2641" t="s">
        <v>28</v>
      </c>
      <c r="C1335" s="2613">
        <v>55010757</v>
      </c>
      <c r="D1335" s="3401">
        <v>-2885267</v>
      </c>
      <c r="E1335" s="2632" t="s">
        <v>11</v>
      </c>
      <c r="F1335" s="2617">
        <v>132319023</v>
      </c>
      <c r="G1335" s="2643">
        <v>2885267</v>
      </c>
      <c r="H1335" s="1227"/>
    </row>
    <row r="1336" spans="1:8" s="176" customFormat="1">
      <c r="A1336" s="1227"/>
      <c r="B1336" s="2632" t="s">
        <v>2</v>
      </c>
      <c r="C1336" s="2617">
        <v>55010757</v>
      </c>
      <c r="D1336" s="2631">
        <v>-2885267</v>
      </c>
      <c r="E1336" s="2641" t="s">
        <v>28</v>
      </c>
      <c r="F1336" s="2613">
        <v>136485464</v>
      </c>
      <c r="G1336" s="2642">
        <v>2885267</v>
      </c>
      <c r="H1336" s="1227"/>
    </row>
    <row r="1337" spans="1:8" s="176" customFormat="1">
      <c r="A1337" s="1227"/>
      <c r="B1337" s="2632" t="s">
        <v>16</v>
      </c>
      <c r="C1337" s="2617">
        <v>55010757</v>
      </c>
      <c r="D1337" s="2631">
        <v>-2885267</v>
      </c>
      <c r="E1337" s="2632" t="s">
        <v>2</v>
      </c>
      <c r="F1337" s="2617">
        <v>133285408</v>
      </c>
      <c r="G1337" s="2643">
        <v>2885267</v>
      </c>
      <c r="H1337" s="1227"/>
    </row>
    <row r="1338" spans="1:8" s="176" customFormat="1">
      <c r="A1338" s="1227"/>
      <c r="B1338" s="2632" t="s">
        <v>17</v>
      </c>
      <c r="C1338" s="2617">
        <v>55010757</v>
      </c>
      <c r="D1338" s="2631">
        <v>-2885267</v>
      </c>
      <c r="E1338" s="2632" t="s">
        <v>19</v>
      </c>
      <c r="F1338" s="2617">
        <v>132319023</v>
      </c>
      <c r="G1338" s="2643">
        <v>2885267</v>
      </c>
      <c r="H1338" s="1227"/>
    </row>
    <row r="1339" spans="1:8" s="176" customFormat="1" ht="26.4">
      <c r="A1339" s="1227"/>
      <c r="B1339" s="461"/>
      <c r="C1339" s="375"/>
      <c r="D1339" s="1401"/>
      <c r="E1339" s="2632" t="s">
        <v>56</v>
      </c>
      <c r="F1339" s="2617">
        <v>136485464</v>
      </c>
      <c r="G1339" s="2643">
        <v>2885267</v>
      </c>
      <c r="H1339" s="1227"/>
    </row>
    <row r="1340" spans="1:8" s="176" customFormat="1" ht="27" thickBot="1">
      <c r="A1340" s="1227"/>
      <c r="B1340" s="461"/>
      <c r="C1340" s="375"/>
      <c r="D1340" s="1401"/>
      <c r="E1340" s="2632" t="s">
        <v>57</v>
      </c>
      <c r="F1340" s="2617">
        <v>133285408</v>
      </c>
      <c r="G1340" s="2643">
        <v>2885267</v>
      </c>
      <c r="H1340" s="1227"/>
    </row>
    <row r="1341" spans="1:8" s="176" customFormat="1" ht="32.25" customHeight="1" thickBot="1">
      <c r="A1341" s="1227"/>
      <c r="B1341" s="3704" t="s">
        <v>826</v>
      </c>
      <c r="C1341" s="3705"/>
      <c r="D1341" s="3705"/>
      <c r="E1341" s="3705"/>
      <c r="F1341" s="3705"/>
      <c r="G1341" s="3706"/>
      <c r="H1341" s="1227"/>
    </row>
    <row r="1342" spans="1:8" s="176" customFormat="1">
      <c r="A1342" s="175"/>
      <c r="H1342" s="1227"/>
    </row>
    <row r="1343" spans="1:8" s="176" customFormat="1">
      <c r="A1343" s="1227"/>
      <c r="B1343" s="206" t="s">
        <v>113</v>
      </c>
      <c r="C1343" s="2821"/>
      <c r="D1343" s="3418"/>
      <c r="E1343" s="2822"/>
      <c r="F1343" s="3419"/>
      <c r="G1343" s="3420"/>
      <c r="H1343" s="1227"/>
    </row>
    <row r="1344" spans="1:8" s="176" customFormat="1" ht="13.8" thickBot="1">
      <c r="A1344" s="1227"/>
      <c r="B1344" s="2822"/>
      <c r="C1344" s="2821"/>
      <c r="D1344" s="3418"/>
      <c r="E1344" s="2822"/>
      <c r="F1344" s="3419"/>
      <c r="G1344" s="3420"/>
      <c r="H1344" s="1227"/>
    </row>
    <row r="1345" spans="1:8" s="176" customFormat="1" ht="13.8">
      <c r="A1345" s="2901">
        <f>A1289+1</f>
        <v>87</v>
      </c>
      <c r="B1345" s="2796" t="s">
        <v>339</v>
      </c>
      <c r="C1345" s="116"/>
      <c r="D1345" s="1159"/>
      <c r="E1345" s="2603" t="s">
        <v>26</v>
      </c>
      <c r="F1345" s="204"/>
      <c r="G1345" s="1161"/>
      <c r="H1345" s="2860" t="s">
        <v>34</v>
      </c>
    </row>
    <row r="1346" spans="1:8" s="176" customFormat="1">
      <c r="A1346" s="1227"/>
      <c r="B1346" s="2554" t="s">
        <v>167</v>
      </c>
      <c r="C1346" s="2636"/>
      <c r="D1346" s="3398"/>
      <c r="E1346" s="3388" t="s">
        <v>22</v>
      </c>
      <c r="F1346" s="3413"/>
      <c r="G1346" s="1179"/>
      <c r="H1346" s="2860"/>
    </row>
    <row r="1347" spans="1:8" s="176" customFormat="1" ht="27.6">
      <c r="A1347" s="1227"/>
      <c r="B1347" s="1548" t="s">
        <v>780</v>
      </c>
      <c r="C1347" s="2639"/>
      <c r="D1347" s="3392"/>
      <c r="E1347" s="3391" t="s">
        <v>778</v>
      </c>
      <c r="F1347" s="3414"/>
      <c r="G1347" s="3392"/>
      <c r="H1347" s="2860"/>
    </row>
    <row r="1348" spans="1:8" s="176" customFormat="1">
      <c r="A1348" s="1227"/>
      <c r="B1348" s="2903" t="s">
        <v>224</v>
      </c>
      <c r="C1348" s="2823">
        <v>450000</v>
      </c>
      <c r="D1348" s="3393">
        <v>482260</v>
      </c>
      <c r="E1348" s="2621" t="s">
        <v>730</v>
      </c>
      <c r="F1348" s="3415">
        <v>4575000</v>
      </c>
      <c r="G1348" s="3393">
        <v>482260</v>
      </c>
      <c r="H1348" s="1227"/>
    </row>
    <row r="1349" spans="1:8" s="176" customFormat="1">
      <c r="A1349" s="1227"/>
      <c r="B1349" s="162"/>
      <c r="C1349" s="2698"/>
      <c r="D1349" s="3395"/>
      <c r="E1349" s="2624" t="s">
        <v>10</v>
      </c>
      <c r="F1349" s="3416">
        <v>4575000</v>
      </c>
      <c r="G1349" s="3395">
        <v>482260</v>
      </c>
      <c r="H1349" s="1227"/>
    </row>
    <row r="1350" spans="1:8" s="176" customFormat="1" ht="26.4">
      <c r="A1350" s="1227"/>
      <c r="B1350" s="162"/>
      <c r="C1350" s="2698"/>
      <c r="D1350" s="3395"/>
      <c r="E1350" s="2624" t="s">
        <v>11</v>
      </c>
      <c r="F1350" s="3416">
        <v>4575000</v>
      </c>
      <c r="G1350" s="3395">
        <v>482260</v>
      </c>
      <c r="H1350" s="1227"/>
    </row>
    <row r="1351" spans="1:8" s="176" customFormat="1">
      <c r="A1351" s="1227"/>
      <c r="B1351" s="2622"/>
      <c r="C1351" s="2823"/>
      <c r="D1351" s="3393"/>
      <c r="E1351" s="2623" t="s">
        <v>1</v>
      </c>
      <c r="F1351" s="3415">
        <v>4575000</v>
      </c>
      <c r="G1351" s="3393">
        <v>482260</v>
      </c>
      <c r="H1351" s="1227"/>
    </row>
    <row r="1352" spans="1:8" s="176" customFormat="1">
      <c r="A1352" s="1227"/>
      <c r="B1352" s="162"/>
      <c r="C1352" s="2698"/>
      <c r="D1352" s="3395"/>
      <c r="E1352" s="2624" t="s">
        <v>2</v>
      </c>
      <c r="F1352" s="3416">
        <v>4575000</v>
      </c>
      <c r="G1352" s="3395">
        <v>482260</v>
      </c>
      <c r="H1352" s="1227"/>
    </row>
    <row r="1353" spans="1:8" s="176" customFormat="1">
      <c r="A1353" s="1227"/>
      <c r="B1353" s="162"/>
      <c r="C1353" s="2698"/>
      <c r="D1353" s="3395"/>
      <c r="E1353" s="2624" t="s">
        <v>19</v>
      </c>
      <c r="F1353" s="3416">
        <v>4575000</v>
      </c>
      <c r="G1353" s="3395">
        <v>482260</v>
      </c>
      <c r="H1353" s="1227"/>
    </row>
    <row r="1354" spans="1:8" s="176" customFormat="1" ht="26.4">
      <c r="A1354" s="1227"/>
      <c r="B1354" s="162"/>
      <c r="C1354" s="2698"/>
      <c r="D1354" s="3395"/>
      <c r="E1354" s="2624" t="s">
        <v>56</v>
      </c>
      <c r="F1354" s="3416">
        <v>4575000</v>
      </c>
      <c r="G1354" s="3395">
        <v>482260</v>
      </c>
      <c r="H1354" s="1227"/>
    </row>
    <row r="1355" spans="1:8" s="176" customFormat="1" ht="27" thickBot="1">
      <c r="A1355" s="1227"/>
      <c r="B1355" s="2824"/>
      <c r="C1355" s="2825"/>
      <c r="D1355" s="3421"/>
      <c r="E1355" s="2826" t="s">
        <v>57</v>
      </c>
      <c r="F1355" s="3422">
        <v>4575000</v>
      </c>
      <c r="G1355" s="3423">
        <v>482260</v>
      </c>
      <c r="H1355" s="1227"/>
    </row>
    <row r="1356" spans="1:8" s="176" customFormat="1" ht="42.75" customHeight="1" thickBot="1">
      <c r="A1356" s="175"/>
      <c r="B1356" s="3685" t="s">
        <v>827</v>
      </c>
      <c r="C1356" s="3686"/>
      <c r="D1356" s="3686"/>
      <c r="E1356" s="3686"/>
      <c r="F1356" s="3686"/>
      <c r="G1356" s="3687"/>
      <c r="H1356" s="1227"/>
    </row>
    <row r="1357" spans="1:8" s="176" customFormat="1">
      <c r="A1357" s="175"/>
      <c r="H1357" s="1227"/>
    </row>
    <row r="1358" spans="1:8" s="176" customFormat="1">
      <c r="A1358" s="175"/>
      <c r="B1358" s="206" t="s">
        <v>115</v>
      </c>
      <c r="H1358" s="1227"/>
    </row>
    <row r="1359" spans="1:8" s="176" customFormat="1" ht="13.8" thickBot="1">
      <c r="A1359" s="175"/>
      <c r="H1359" s="1227"/>
    </row>
    <row r="1360" spans="1:8" s="176" customFormat="1">
      <c r="A1360" s="1458">
        <f>A1304+1</f>
        <v>87</v>
      </c>
      <c r="B1360" s="735" t="s">
        <v>339</v>
      </c>
      <c r="C1360" s="2604"/>
      <c r="D1360" s="2625"/>
      <c r="E1360" s="735" t="s">
        <v>682</v>
      </c>
      <c r="F1360" s="2604"/>
      <c r="G1360" s="2605"/>
      <c r="H1360" s="2860" t="s">
        <v>34</v>
      </c>
    </row>
    <row r="1361" spans="1:8" s="176" customFormat="1">
      <c r="A1361" s="1227"/>
      <c r="B1361" s="2554" t="s">
        <v>167</v>
      </c>
      <c r="C1361" s="2636"/>
      <c r="D1361" s="2637"/>
      <c r="E1361" s="3382" t="s">
        <v>116</v>
      </c>
      <c r="F1361" s="1178"/>
      <c r="G1361" s="2638"/>
      <c r="H1361" s="1227"/>
    </row>
    <row r="1362" spans="1:8" s="176" customFormat="1" ht="27.6">
      <c r="A1362" s="1227"/>
      <c r="B1362" s="1548" t="s">
        <v>780</v>
      </c>
      <c r="C1362" s="2639"/>
      <c r="D1362" s="2640"/>
      <c r="E1362" s="3385" t="s">
        <v>781</v>
      </c>
      <c r="F1362" s="2639"/>
      <c r="G1362" s="2640"/>
      <c r="H1362" s="1227"/>
    </row>
    <row r="1363" spans="1:8" s="176" customFormat="1">
      <c r="A1363" s="1227"/>
      <c r="B1363" s="416" t="s">
        <v>118</v>
      </c>
      <c r="C1363" s="375"/>
      <c r="D1363" s="2631"/>
      <c r="E1363" s="416" t="s">
        <v>118</v>
      </c>
      <c r="F1363" s="3424"/>
      <c r="G1363" s="3425"/>
      <c r="H1363" s="1227"/>
    </row>
    <row r="1364" spans="1:8" s="176" customFormat="1" ht="24" customHeight="1">
      <c r="A1364" s="1227"/>
      <c r="B1364" s="2903" t="s">
        <v>224</v>
      </c>
      <c r="C1364" s="2823">
        <v>450000</v>
      </c>
      <c r="D1364" s="3400">
        <v>482260</v>
      </c>
      <c r="E1364" s="2827" t="s">
        <v>730</v>
      </c>
      <c r="F1364" s="3394">
        <v>4575000</v>
      </c>
      <c r="G1364" s="2642">
        <v>482260</v>
      </c>
      <c r="H1364" s="1227"/>
    </row>
    <row r="1365" spans="1:8" s="176" customFormat="1">
      <c r="A1365" s="1227"/>
      <c r="B1365" s="162"/>
      <c r="C1365" s="2698"/>
      <c r="D1365" s="3395"/>
      <c r="E1365" s="2828" t="s">
        <v>10</v>
      </c>
      <c r="F1365" s="3396">
        <v>4575000</v>
      </c>
      <c r="G1365" s="2643">
        <v>482260</v>
      </c>
      <c r="H1365" s="1227"/>
    </row>
    <row r="1366" spans="1:8" s="176" customFormat="1" ht="26.4">
      <c r="A1366" s="1227"/>
      <c r="B1366" s="162"/>
      <c r="C1366" s="2698"/>
      <c r="D1366" s="3395"/>
      <c r="E1366" s="2828" t="s">
        <v>11</v>
      </c>
      <c r="F1366" s="3396">
        <v>4575000</v>
      </c>
      <c r="G1366" s="2643">
        <v>482260</v>
      </c>
      <c r="H1366" s="1227"/>
    </row>
    <row r="1367" spans="1:8" s="176" customFormat="1">
      <c r="A1367" s="1227"/>
      <c r="B1367" s="2622"/>
      <c r="C1367" s="2823"/>
      <c r="D1367" s="3393"/>
      <c r="E1367" s="2829" t="s">
        <v>1</v>
      </c>
      <c r="F1367" s="3394">
        <v>4575000</v>
      </c>
      <c r="G1367" s="2642">
        <v>482260</v>
      </c>
      <c r="H1367" s="1227"/>
    </row>
    <row r="1368" spans="1:8" s="176" customFormat="1">
      <c r="A1368" s="1227"/>
      <c r="B1368" s="162"/>
      <c r="C1368" s="2698"/>
      <c r="D1368" s="3395"/>
      <c r="E1368" s="2828" t="s">
        <v>2</v>
      </c>
      <c r="F1368" s="3396">
        <v>4575000</v>
      </c>
      <c r="G1368" s="2643">
        <v>482260</v>
      </c>
      <c r="H1368" s="1227"/>
    </row>
    <row r="1369" spans="1:8" s="176" customFormat="1">
      <c r="A1369" s="1227"/>
      <c r="B1369" s="162"/>
      <c r="C1369" s="2698"/>
      <c r="D1369" s="3395"/>
      <c r="E1369" s="2828" t="s">
        <v>19</v>
      </c>
      <c r="F1369" s="3396">
        <v>4575000</v>
      </c>
      <c r="G1369" s="2643">
        <v>482260</v>
      </c>
      <c r="H1369" s="1227"/>
    </row>
    <row r="1370" spans="1:8" s="176" customFormat="1" ht="26.4">
      <c r="A1370" s="1227"/>
      <c r="B1370" s="162"/>
      <c r="C1370" s="2698"/>
      <c r="D1370" s="3395"/>
      <c r="E1370" s="2828" t="s">
        <v>56</v>
      </c>
      <c r="F1370" s="3396">
        <v>4575000</v>
      </c>
      <c r="G1370" s="2643">
        <v>482260</v>
      </c>
      <c r="H1370" s="1227"/>
    </row>
    <row r="1371" spans="1:8" s="176" customFormat="1" ht="27" thickBot="1">
      <c r="A1371" s="1227"/>
      <c r="B1371" s="162"/>
      <c r="C1371" s="92"/>
      <c r="D1371" s="2642"/>
      <c r="E1371" s="2830" t="s">
        <v>57</v>
      </c>
      <c r="F1371" s="3396">
        <v>4575000</v>
      </c>
      <c r="G1371" s="2643">
        <v>482260</v>
      </c>
      <c r="H1371" s="1227"/>
    </row>
    <row r="1372" spans="1:8" s="176" customFormat="1" ht="41.4" customHeight="1" thickBot="1">
      <c r="A1372" s="1227"/>
      <c r="B1372" s="3685" t="s">
        <v>827</v>
      </c>
      <c r="C1372" s="3686"/>
      <c r="D1372" s="3686"/>
      <c r="E1372" s="3686"/>
      <c r="F1372" s="3686"/>
      <c r="G1372" s="3687"/>
      <c r="H1372" s="1227"/>
    </row>
    <row r="1373" spans="1:8" s="176" customFormat="1">
      <c r="A1373" s="175"/>
      <c r="H1373" s="1227"/>
    </row>
    <row r="1374" spans="1:8" s="176" customFormat="1">
      <c r="A1374" s="1227"/>
      <c r="B1374" s="206" t="s">
        <v>113</v>
      </c>
      <c r="H1374" s="1227"/>
    </row>
    <row r="1375" spans="1:8" s="176" customFormat="1" ht="13.8" thickBot="1">
      <c r="A1375" s="1227"/>
      <c r="H1375" s="1227"/>
    </row>
    <row r="1376" spans="1:8" s="176" customFormat="1" ht="22.5" customHeight="1">
      <c r="A1376" s="2901">
        <f>A1345+1</f>
        <v>88</v>
      </c>
      <c r="B1376" s="2603" t="s">
        <v>339</v>
      </c>
      <c r="C1376" s="116"/>
      <c r="D1376" s="3426"/>
      <c r="E1376" s="2603" t="s">
        <v>26</v>
      </c>
      <c r="F1376" s="117"/>
      <c r="G1376" s="3426"/>
      <c r="H1376" s="175" t="s">
        <v>34</v>
      </c>
    </row>
    <row r="1377" spans="1:8" s="176" customFormat="1">
      <c r="A1377" s="175"/>
      <c r="B1377" s="1176" t="s">
        <v>167</v>
      </c>
      <c r="C1377" s="1178"/>
      <c r="D1377" s="2637"/>
      <c r="E1377" s="2554" t="s">
        <v>22</v>
      </c>
      <c r="F1377" s="1178"/>
      <c r="G1377" s="2638"/>
      <c r="H1377" s="1227"/>
    </row>
    <row r="1378" spans="1:8" s="176" customFormat="1" ht="13.8">
      <c r="A1378" s="175"/>
      <c r="B1378" s="1548" t="s">
        <v>225</v>
      </c>
      <c r="C1378" s="3389">
        <v>1116286580</v>
      </c>
      <c r="D1378" s="3427">
        <v>1035000</v>
      </c>
      <c r="E1378" s="3428" t="s">
        <v>782</v>
      </c>
      <c r="F1378" s="2639"/>
      <c r="G1378" s="2640"/>
      <c r="H1378" s="1227"/>
    </row>
    <row r="1379" spans="1:8" s="176" customFormat="1">
      <c r="A1379" s="175"/>
      <c r="B1379" s="258"/>
      <c r="C1379" s="2645"/>
      <c r="D1379" s="3429"/>
      <c r="E1379" s="258" t="s">
        <v>730</v>
      </c>
      <c r="F1379" s="3394">
        <v>407188</v>
      </c>
      <c r="G1379" s="2642">
        <v>1035000</v>
      </c>
      <c r="H1379" s="1227"/>
    </row>
    <row r="1380" spans="1:8" s="176" customFormat="1">
      <c r="A1380" s="175"/>
      <c r="B1380" s="2831"/>
      <c r="C1380" s="2644"/>
      <c r="D1380" s="2648"/>
      <c r="E1380" s="2832" t="s">
        <v>10</v>
      </c>
      <c r="F1380" s="3394">
        <v>407188</v>
      </c>
      <c r="G1380" s="2642">
        <v>1035000</v>
      </c>
      <c r="H1380" s="1227"/>
    </row>
    <row r="1381" spans="1:8" s="176" customFormat="1" ht="26.4">
      <c r="A1381" s="175"/>
      <c r="B1381" s="2833"/>
      <c r="C1381" s="2644"/>
      <c r="D1381" s="2648"/>
      <c r="E1381" s="2833" t="s">
        <v>11</v>
      </c>
      <c r="F1381" s="3396">
        <v>407188</v>
      </c>
      <c r="G1381" s="2643">
        <v>1035000</v>
      </c>
      <c r="H1381" s="1227"/>
    </row>
    <row r="1382" spans="1:8" s="176" customFormat="1">
      <c r="A1382" s="175"/>
      <c r="B1382" s="2834"/>
      <c r="C1382" s="2645"/>
      <c r="D1382" s="3429"/>
      <c r="E1382" s="2834" t="s">
        <v>1</v>
      </c>
      <c r="F1382" s="3394">
        <v>407188</v>
      </c>
      <c r="G1382" s="2642">
        <v>1035000</v>
      </c>
      <c r="H1382" s="1227"/>
    </row>
    <row r="1383" spans="1:8" s="176" customFormat="1">
      <c r="A1383" s="175"/>
      <c r="B1383" s="2833"/>
      <c r="C1383" s="2644"/>
      <c r="D1383" s="2648"/>
      <c r="E1383" s="2833" t="s">
        <v>3</v>
      </c>
      <c r="F1383" s="3394">
        <v>407188</v>
      </c>
      <c r="G1383" s="2643">
        <v>1035000</v>
      </c>
      <c r="H1383" s="1227"/>
    </row>
    <row r="1384" spans="1:8" s="176" customFormat="1">
      <c r="A1384" s="175"/>
      <c r="B1384" s="2833"/>
      <c r="C1384" s="2644"/>
      <c r="D1384" s="2648"/>
      <c r="E1384" s="2833" t="s">
        <v>783</v>
      </c>
      <c r="F1384" s="3396">
        <v>407188</v>
      </c>
      <c r="G1384" s="2643">
        <v>1035000</v>
      </c>
      <c r="H1384" s="1227"/>
    </row>
    <row r="1385" spans="1:8" s="176" customFormat="1" ht="26.4">
      <c r="A1385" s="175"/>
      <c r="B1385" s="2833"/>
      <c r="C1385" s="2644"/>
      <c r="D1385" s="2648"/>
      <c r="E1385" s="2833" t="s">
        <v>62</v>
      </c>
      <c r="F1385" s="3396">
        <v>407188</v>
      </c>
      <c r="G1385" s="2643">
        <v>1035000</v>
      </c>
      <c r="H1385" s="1227"/>
    </row>
    <row r="1386" spans="1:8" s="176" customFormat="1" ht="27" thickBot="1">
      <c r="A1386" s="175"/>
      <c r="B1386" s="2833"/>
      <c r="C1386" s="2644"/>
      <c r="D1386" s="3429"/>
      <c r="E1386" s="2833" t="s">
        <v>784</v>
      </c>
      <c r="F1386" s="3396">
        <v>407188</v>
      </c>
      <c r="G1386" s="2643">
        <v>1035000</v>
      </c>
      <c r="H1386" s="1227"/>
    </row>
    <row r="1387" spans="1:8" s="176" customFormat="1" ht="71.25" customHeight="1" thickBot="1">
      <c r="A1387" s="175"/>
      <c r="B1387" s="3685" t="s">
        <v>828</v>
      </c>
      <c r="C1387" s="3686"/>
      <c r="D1387" s="3686"/>
      <c r="E1387" s="3686"/>
      <c r="F1387" s="3686"/>
      <c r="G1387" s="3687"/>
      <c r="H1387" s="1227"/>
    </row>
    <row r="1388" spans="1:8" s="176" customFormat="1">
      <c r="A1388" s="175"/>
      <c r="H1388" s="1227"/>
    </row>
    <row r="1389" spans="1:8" s="176" customFormat="1">
      <c r="A1389" s="175"/>
      <c r="B1389" s="206" t="s">
        <v>115</v>
      </c>
      <c r="H1389" s="1227"/>
    </row>
    <row r="1390" spans="1:8" s="176" customFormat="1" ht="13.8" thickBot="1">
      <c r="A1390" s="175"/>
      <c r="H1390" s="1227"/>
    </row>
    <row r="1391" spans="1:8" s="176" customFormat="1" ht="13.8">
      <c r="A1391" s="1458">
        <f>A1360+1</f>
        <v>88</v>
      </c>
      <c r="B1391" s="2603" t="s">
        <v>339</v>
      </c>
      <c r="C1391" s="116"/>
      <c r="D1391" s="2625"/>
      <c r="E1391" s="735" t="s">
        <v>682</v>
      </c>
      <c r="F1391" s="2604"/>
      <c r="G1391" s="2605"/>
      <c r="H1391" s="175" t="s">
        <v>34</v>
      </c>
    </row>
    <row r="1392" spans="1:8" s="176" customFormat="1">
      <c r="A1392" s="175"/>
      <c r="B1392" s="1176" t="s">
        <v>167</v>
      </c>
      <c r="C1392" s="1178"/>
      <c r="D1392" s="1401"/>
      <c r="E1392" s="416" t="s">
        <v>116</v>
      </c>
      <c r="F1392" s="375"/>
      <c r="G1392" s="259"/>
      <c r="H1392" s="1227"/>
    </row>
    <row r="1393" spans="1:8" s="176" customFormat="1" ht="13.8">
      <c r="A1393" s="175"/>
      <c r="B1393" s="1548" t="s">
        <v>225</v>
      </c>
      <c r="C1393" s="3389">
        <v>1116286580</v>
      </c>
      <c r="D1393" s="2627">
        <v>1035000</v>
      </c>
      <c r="E1393" s="2607" t="s">
        <v>512</v>
      </c>
      <c r="F1393" s="2610"/>
      <c r="G1393" s="2611"/>
      <c r="H1393" s="1227"/>
    </row>
    <row r="1394" spans="1:8" s="176" customFormat="1">
      <c r="A1394" s="175"/>
      <c r="B1394" s="416" t="s">
        <v>118</v>
      </c>
      <c r="C1394" s="375"/>
      <c r="D1394" s="2631"/>
      <c r="E1394" s="416" t="s">
        <v>118</v>
      </c>
      <c r="F1394" s="375"/>
      <c r="G1394" s="259"/>
      <c r="H1394" s="1227"/>
    </row>
    <row r="1395" spans="1:8" s="176" customFormat="1">
      <c r="A1395" s="175"/>
      <c r="B1395" s="2641"/>
      <c r="C1395" s="2613"/>
      <c r="D1395" s="2630"/>
      <c r="E1395" s="2641" t="s">
        <v>4</v>
      </c>
      <c r="F1395" s="2613">
        <v>131585879</v>
      </c>
      <c r="G1395" s="2642">
        <v>1035000</v>
      </c>
      <c r="H1395" s="1227"/>
    </row>
    <row r="1396" spans="1:8" s="176" customFormat="1" ht="26.4">
      <c r="A1396" s="175"/>
      <c r="B1396" s="2632"/>
      <c r="C1396" s="2617"/>
      <c r="D1396" s="2631"/>
      <c r="E1396" s="2632" t="s">
        <v>37</v>
      </c>
      <c r="F1396" s="2617">
        <v>5701718</v>
      </c>
      <c r="G1396" s="259">
        <v>0</v>
      </c>
      <c r="H1396" s="1227"/>
    </row>
    <row r="1397" spans="1:8" s="176" customFormat="1">
      <c r="A1397" s="175"/>
      <c r="B1397" s="2632"/>
      <c r="C1397" s="2617"/>
      <c r="D1397" s="2631"/>
      <c r="E1397" s="2632" t="s">
        <v>10</v>
      </c>
      <c r="F1397" s="2617">
        <v>125884161</v>
      </c>
      <c r="G1397" s="2643">
        <v>1035000</v>
      </c>
      <c r="H1397" s="1227"/>
    </row>
    <row r="1398" spans="1:8" s="176" customFormat="1" ht="26.4">
      <c r="A1398" s="175"/>
      <c r="B1398" s="2641"/>
      <c r="C1398" s="2613"/>
      <c r="D1398" s="2630"/>
      <c r="E1398" s="2632" t="s">
        <v>11</v>
      </c>
      <c r="F1398" s="2617">
        <v>125884161</v>
      </c>
      <c r="G1398" s="2643">
        <v>1035000</v>
      </c>
      <c r="H1398" s="1227"/>
    </row>
    <row r="1399" spans="1:8" s="176" customFormat="1">
      <c r="A1399" s="175"/>
      <c r="B1399" s="2632"/>
      <c r="C1399" s="2617"/>
      <c r="D1399" s="2631"/>
      <c r="E1399" s="2641" t="s">
        <v>28</v>
      </c>
      <c r="F1399" s="2613">
        <v>130564765</v>
      </c>
      <c r="G1399" s="2642">
        <v>1035000</v>
      </c>
      <c r="H1399" s="1227"/>
    </row>
    <row r="1400" spans="1:8" s="176" customFormat="1">
      <c r="A1400" s="1227"/>
      <c r="B1400" s="2632"/>
      <c r="C1400" s="2617"/>
      <c r="D1400" s="2631"/>
      <c r="E1400" s="2632" t="s">
        <v>2</v>
      </c>
      <c r="F1400" s="2617">
        <v>128219434</v>
      </c>
      <c r="G1400" s="3395">
        <v>0</v>
      </c>
      <c r="H1400" s="1227"/>
    </row>
    <row r="1401" spans="1:8" s="176" customFormat="1">
      <c r="A1401" s="1227"/>
      <c r="B1401" s="2632"/>
      <c r="C1401" s="2617"/>
      <c r="D1401" s="2631"/>
      <c r="E1401" s="2632" t="s">
        <v>12</v>
      </c>
      <c r="F1401" s="2617">
        <v>47807514</v>
      </c>
      <c r="G1401" s="259">
        <v>0</v>
      </c>
      <c r="H1401" s="1227"/>
    </row>
    <row r="1402" spans="1:8" s="176" customFormat="1">
      <c r="A1402" s="1227"/>
      <c r="B1402" s="461"/>
      <c r="C1402" s="375"/>
      <c r="D1402" s="2631"/>
      <c r="E1402" s="2632" t="s">
        <v>3</v>
      </c>
      <c r="F1402" s="2617">
        <v>2345331</v>
      </c>
      <c r="G1402" s="2643">
        <v>1035000</v>
      </c>
      <c r="H1402" s="1227"/>
    </row>
    <row r="1403" spans="1:8" s="176" customFormat="1">
      <c r="A1403" s="1227"/>
      <c r="B1403" s="461"/>
      <c r="C1403" s="375"/>
      <c r="D1403" s="1401"/>
      <c r="E1403" s="2632" t="s">
        <v>61</v>
      </c>
      <c r="F1403" s="2617">
        <v>407188</v>
      </c>
      <c r="G1403" s="2643">
        <v>1035000</v>
      </c>
      <c r="H1403" s="1227"/>
    </row>
    <row r="1404" spans="1:8" s="176" customFormat="1" ht="26.4">
      <c r="A1404" s="1227"/>
      <c r="B1404" s="461"/>
      <c r="C1404" s="375"/>
      <c r="D1404" s="1401"/>
      <c r="E1404" s="2632" t="s">
        <v>62</v>
      </c>
      <c r="F1404" s="2617">
        <v>407188</v>
      </c>
      <c r="G1404" s="2643">
        <v>1035000</v>
      </c>
      <c r="H1404" s="1227"/>
    </row>
    <row r="1405" spans="1:8" s="176" customFormat="1" ht="26.4">
      <c r="A1405" s="1227"/>
      <c r="B1405" s="461"/>
      <c r="C1405" s="375"/>
      <c r="D1405" s="1401"/>
      <c r="E1405" s="2632" t="s">
        <v>295</v>
      </c>
      <c r="F1405" s="2617">
        <v>407188</v>
      </c>
      <c r="G1405" s="2643">
        <v>1035000</v>
      </c>
      <c r="H1405" s="1227"/>
    </row>
    <row r="1406" spans="1:8" s="176" customFormat="1">
      <c r="A1406" s="1227"/>
      <c r="B1406" s="1176" t="s">
        <v>167</v>
      </c>
      <c r="C1406" s="375"/>
      <c r="D1406" s="2631"/>
      <c r="E1406" s="416" t="s">
        <v>116</v>
      </c>
      <c r="F1406" s="375"/>
      <c r="G1406" s="259"/>
      <c r="H1406" s="1227"/>
    </row>
    <row r="1407" spans="1:8" s="176" customFormat="1" ht="13.8">
      <c r="A1407" s="1227"/>
      <c r="B1407" s="1548" t="s">
        <v>225</v>
      </c>
      <c r="C1407" s="2633">
        <v>1183186580</v>
      </c>
      <c r="D1407" s="3397">
        <v>1204149</v>
      </c>
      <c r="E1407" s="2607" t="s">
        <v>512</v>
      </c>
      <c r="F1407" s="2610"/>
      <c r="G1407" s="2611"/>
      <c r="H1407" s="1227"/>
    </row>
    <row r="1408" spans="1:8" s="176" customFormat="1">
      <c r="A1408" s="1227"/>
      <c r="B1408" s="416" t="s">
        <v>125</v>
      </c>
      <c r="C1408" s="375"/>
      <c r="D1408" s="2631"/>
      <c r="E1408" s="416" t="s">
        <v>125</v>
      </c>
      <c r="F1408" s="375"/>
      <c r="G1408" s="259"/>
      <c r="H1408" s="1227"/>
    </row>
    <row r="1409" spans="1:8" s="176" customFormat="1">
      <c r="A1409" s="1227"/>
      <c r="B1409" s="2641"/>
      <c r="C1409" s="2613"/>
      <c r="D1409" s="2630"/>
      <c r="E1409" s="2641" t="s">
        <v>4</v>
      </c>
      <c r="F1409" s="2613">
        <v>138338383</v>
      </c>
      <c r="G1409" s="2642">
        <v>1204149</v>
      </c>
      <c r="H1409" s="1227"/>
    </row>
    <row r="1410" spans="1:8" s="176" customFormat="1" ht="26.4">
      <c r="A1410" s="1227"/>
      <c r="B1410" s="2632"/>
      <c r="C1410" s="2617"/>
      <c r="D1410" s="2631"/>
      <c r="E1410" s="2632" t="s">
        <v>37</v>
      </c>
      <c r="F1410" s="2617">
        <v>5558054</v>
      </c>
      <c r="G1410" s="259">
        <v>0</v>
      </c>
      <c r="H1410" s="1227"/>
    </row>
    <row r="1411" spans="1:8" s="176" customFormat="1">
      <c r="A1411" s="1227"/>
      <c r="B1411" s="2632"/>
      <c r="C1411" s="2617"/>
      <c r="D1411" s="2631"/>
      <c r="E1411" s="2632" t="s">
        <v>10</v>
      </c>
      <c r="F1411" s="2617">
        <v>132780329</v>
      </c>
      <c r="G1411" s="2643">
        <v>1204149</v>
      </c>
      <c r="H1411" s="1227"/>
    </row>
    <row r="1412" spans="1:8" s="176" customFormat="1" ht="26.4">
      <c r="A1412" s="1227"/>
      <c r="B1412" s="2641"/>
      <c r="C1412" s="2613"/>
      <c r="D1412" s="2630"/>
      <c r="E1412" s="2632" t="s">
        <v>11</v>
      </c>
      <c r="F1412" s="2617">
        <v>132780329</v>
      </c>
      <c r="G1412" s="2643">
        <v>1204149</v>
      </c>
      <c r="H1412" s="1227"/>
    </row>
    <row r="1413" spans="1:8" s="176" customFormat="1">
      <c r="A1413" s="1227"/>
      <c r="B1413" s="2632"/>
      <c r="C1413" s="2617"/>
      <c r="D1413" s="2631"/>
      <c r="E1413" s="2641" t="s">
        <v>28</v>
      </c>
      <c r="F1413" s="2613">
        <v>137144015</v>
      </c>
      <c r="G1413" s="2642">
        <v>1204149</v>
      </c>
      <c r="H1413" s="1227"/>
    </row>
    <row r="1414" spans="1:8" s="176" customFormat="1">
      <c r="A1414" s="1227"/>
      <c r="B1414" s="2632"/>
      <c r="C1414" s="2617"/>
      <c r="D1414" s="2631"/>
      <c r="E1414" s="2632" t="s">
        <v>2</v>
      </c>
      <c r="F1414" s="2617">
        <v>132664714</v>
      </c>
      <c r="G1414" s="3395">
        <v>0</v>
      </c>
      <c r="H1414" s="1227"/>
    </row>
    <row r="1415" spans="1:8" s="176" customFormat="1">
      <c r="A1415" s="1227"/>
      <c r="B1415" s="2632"/>
      <c r="C1415" s="2617"/>
      <c r="D1415" s="2631"/>
      <c r="E1415" s="2632" t="s">
        <v>12</v>
      </c>
      <c r="F1415" s="2617">
        <v>49311262</v>
      </c>
      <c r="G1415" s="557">
        <v>0</v>
      </c>
      <c r="H1415" s="1227"/>
    </row>
    <row r="1416" spans="1:8" s="176" customFormat="1">
      <c r="A1416" s="1227"/>
      <c r="B1416" s="461"/>
      <c r="C1416" s="375"/>
      <c r="D1416" s="2631"/>
      <c r="E1416" s="2632" t="s">
        <v>3</v>
      </c>
      <c r="F1416" s="2617">
        <v>4479301</v>
      </c>
      <c r="G1416" s="2643">
        <v>1204149</v>
      </c>
      <c r="H1416" s="1227"/>
    </row>
    <row r="1417" spans="1:8" s="176" customFormat="1">
      <c r="A1417" s="1227"/>
      <c r="B1417" s="461"/>
      <c r="C1417" s="375"/>
      <c r="D1417" s="2631"/>
      <c r="E1417" s="2632" t="s">
        <v>20</v>
      </c>
      <c r="F1417" s="2617">
        <v>4072113</v>
      </c>
      <c r="G1417" s="259"/>
      <c r="H1417" s="1227"/>
    </row>
    <row r="1418" spans="1:8" s="176" customFormat="1">
      <c r="A1418" s="1227"/>
      <c r="B1418" s="461"/>
      <c r="C1418" s="375"/>
      <c r="D1418" s="2631"/>
      <c r="E1418" s="2632" t="s">
        <v>61</v>
      </c>
      <c r="F1418" s="2617">
        <v>407188</v>
      </c>
      <c r="G1418" s="2643">
        <v>1204149</v>
      </c>
      <c r="H1418" s="1227"/>
    </row>
    <row r="1419" spans="1:8" s="176" customFormat="1" ht="26.4">
      <c r="A1419" s="1227"/>
      <c r="B1419" s="461"/>
      <c r="C1419" s="375"/>
      <c r="D1419" s="2631"/>
      <c r="E1419" s="2632" t="s">
        <v>62</v>
      </c>
      <c r="F1419" s="2617">
        <v>407188</v>
      </c>
      <c r="G1419" s="2643">
        <v>1204149</v>
      </c>
      <c r="H1419" s="1227"/>
    </row>
    <row r="1420" spans="1:8" s="176" customFormat="1" ht="26.4">
      <c r="A1420" s="1227"/>
      <c r="B1420" s="461"/>
      <c r="C1420" s="375"/>
      <c r="D1420" s="2631"/>
      <c r="E1420" s="2632" t="s">
        <v>295</v>
      </c>
      <c r="F1420" s="2617">
        <v>407188</v>
      </c>
      <c r="G1420" s="2643">
        <v>1204149</v>
      </c>
      <c r="H1420" s="1227"/>
    </row>
    <row r="1421" spans="1:8" s="176" customFormat="1">
      <c r="A1421" s="1227"/>
      <c r="B1421" s="1176" t="s">
        <v>167</v>
      </c>
      <c r="C1421" s="375"/>
      <c r="D1421" s="1401"/>
      <c r="E1421" s="416" t="s">
        <v>116</v>
      </c>
      <c r="F1421" s="375"/>
      <c r="G1421" s="259"/>
      <c r="H1421" s="1227"/>
    </row>
    <row r="1422" spans="1:8" s="176" customFormat="1" ht="13.8">
      <c r="A1422" s="1227"/>
      <c r="B1422" s="1548" t="s">
        <v>225</v>
      </c>
      <c r="C1422" s="2633">
        <v>1249486580</v>
      </c>
      <c r="D1422" s="3397">
        <v>1204149</v>
      </c>
      <c r="E1422" s="2607" t="s">
        <v>512</v>
      </c>
      <c r="F1422" s="2610"/>
      <c r="G1422" s="2611"/>
      <c r="H1422" s="1227"/>
    </row>
    <row r="1423" spans="1:8" s="176" customFormat="1">
      <c r="A1423" s="1227"/>
      <c r="B1423" s="416" t="s">
        <v>126</v>
      </c>
      <c r="C1423" s="375"/>
      <c r="E1423" s="416" t="s">
        <v>126</v>
      </c>
      <c r="F1423" s="375"/>
      <c r="G1423" s="259"/>
      <c r="H1423" s="1227"/>
    </row>
    <row r="1424" spans="1:8" s="176" customFormat="1">
      <c r="A1424" s="1227"/>
      <c r="B1424" s="2641"/>
      <c r="C1424" s="2613"/>
      <c r="D1424" s="2642"/>
      <c r="E1424" s="2641" t="s">
        <v>4</v>
      </c>
      <c r="F1424" s="2613">
        <v>137877077</v>
      </c>
      <c r="G1424" s="2642">
        <v>1204149</v>
      </c>
      <c r="H1424" s="1227"/>
    </row>
    <row r="1425" spans="1:8" s="176" customFormat="1" ht="26.4">
      <c r="A1425" s="1227"/>
      <c r="B1425" s="2632"/>
      <c r="C1425" s="2617"/>
      <c r="D1425" s="2643"/>
      <c r="E1425" s="2632" t="s">
        <v>37</v>
      </c>
      <c r="F1425" s="2617">
        <v>5558054</v>
      </c>
      <c r="G1425" s="259">
        <v>0</v>
      </c>
      <c r="H1425" s="1227"/>
    </row>
    <row r="1426" spans="1:8" s="176" customFormat="1">
      <c r="A1426" s="1227"/>
      <c r="B1426" s="2632"/>
      <c r="C1426" s="2617"/>
      <c r="D1426" s="2643"/>
      <c r="E1426" s="2632" t="s">
        <v>10</v>
      </c>
      <c r="F1426" s="2617">
        <v>132319023</v>
      </c>
      <c r="G1426" s="2643">
        <v>1204149</v>
      </c>
      <c r="H1426" s="1227"/>
    </row>
    <row r="1427" spans="1:8" s="176" customFormat="1" ht="26.4">
      <c r="A1427" s="1227"/>
      <c r="B1427" s="2641"/>
      <c r="C1427" s="2613"/>
      <c r="D1427" s="2642"/>
      <c r="E1427" s="2632" t="s">
        <v>11</v>
      </c>
      <c r="F1427" s="2617">
        <v>132319023</v>
      </c>
      <c r="G1427" s="2643">
        <v>1204149</v>
      </c>
      <c r="H1427" s="1227"/>
    </row>
    <row r="1428" spans="1:8" s="176" customFormat="1">
      <c r="A1428" s="1227"/>
      <c r="B1428" s="2632"/>
      <c r="C1428" s="2617"/>
      <c r="D1428" s="2643"/>
      <c r="E1428" s="2641" t="s">
        <v>28</v>
      </c>
      <c r="F1428" s="2613">
        <v>136485464</v>
      </c>
      <c r="G1428" s="2642">
        <v>1204149</v>
      </c>
      <c r="H1428" s="1227"/>
    </row>
    <row r="1429" spans="1:8" s="176" customFormat="1">
      <c r="A1429" s="1227"/>
      <c r="B1429" s="2632"/>
      <c r="C1429" s="2617"/>
      <c r="D1429" s="2643"/>
      <c r="E1429" s="2632" t="s">
        <v>2</v>
      </c>
      <c r="F1429" s="2617">
        <v>133285408</v>
      </c>
      <c r="G1429" s="3395">
        <v>0</v>
      </c>
      <c r="H1429" s="1227"/>
    </row>
    <row r="1430" spans="1:8" s="176" customFormat="1">
      <c r="A1430" s="1227"/>
      <c r="B1430" s="2632"/>
      <c r="C1430" s="2617"/>
      <c r="D1430" s="2643"/>
      <c r="E1430" s="2632" t="s">
        <v>12</v>
      </c>
      <c r="F1430" s="2617">
        <v>51872568</v>
      </c>
      <c r="G1430" s="557">
        <v>0</v>
      </c>
      <c r="H1430" s="1227"/>
    </row>
    <row r="1431" spans="1:8" s="176" customFormat="1">
      <c r="A1431" s="1227"/>
      <c r="B1431" s="461"/>
      <c r="C1431" s="375"/>
      <c r="D1431" s="1401"/>
      <c r="E1431" s="2632" t="s">
        <v>3</v>
      </c>
      <c r="F1431" s="2617">
        <v>3200056</v>
      </c>
      <c r="G1431" s="2643">
        <v>1204149</v>
      </c>
      <c r="H1431" s="1227"/>
    </row>
    <row r="1432" spans="1:8" s="176" customFormat="1">
      <c r="A1432" s="1227"/>
      <c r="B1432" s="461"/>
      <c r="C1432" s="375"/>
      <c r="D1432" s="1401"/>
      <c r="E1432" s="2632" t="s">
        <v>20</v>
      </c>
      <c r="F1432" s="2617">
        <v>2792868</v>
      </c>
      <c r="G1432" s="259"/>
      <c r="H1432" s="1227"/>
    </row>
    <row r="1433" spans="1:8" s="176" customFormat="1">
      <c r="A1433" s="1227"/>
      <c r="B1433" s="461"/>
      <c r="C1433" s="375"/>
      <c r="D1433" s="1401"/>
      <c r="E1433" s="2632" t="s">
        <v>61</v>
      </c>
      <c r="F1433" s="2617">
        <v>407188</v>
      </c>
      <c r="G1433" s="2643">
        <v>1204149</v>
      </c>
      <c r="H1433" s="1227"/>
    </row>
    <row r="1434" spans="1:8" s="176" customFormat="1" ht="26.4">
      <c r="A1434" s="1227"/>
      <c r="B1434" s="461"/>
      <c r="C1434" s="375"/>
      <c r="D1434" s="1401"/>
      <c r="E1434" s="2632" t="s">
        <v>62</v>
      </c>
      <c r="F1434" s="2617">
        <v>407188</v>
      </c>
      <c r="G1434" s="2643">
        <v>1204149</v>
      </c>
      <c r="H1434" s="1227"/>
    </row>
    <row r="1435" spans="1:8" s="176" customFormat="1" ht="27" thickBot="1">
      <c r="A1435" s="1227"/>
      <c r="B1435" s="461"/>
      <c r="C1435" s="375"/>
      <c r="D1435" s="1401"/>
      <c r="E1435" s="2632" t="s">
        <v>295</v>
      </c>
      <c r="F1435" s="2617">
        <v>407188</v>
      </c>
      <c r="G1435" s="2643">
        <v>1204149</v>
      </c>
      <c r="H1435" s="1227"/>
    </row>
    <row r="1436" spans="1:8" s="176" customFormat="1" ht="64.95" customHeight="1" thickBot="1">
      <c r="A1436" s="175"/>
      <c r="B1436" s="3685" t="s">
        <v>828</v>
      </c>
      <c r="C1436" s="3686"/>
      <c r="D1436" s="3686"/>
      <c r="E1436" s="3686"/>
      <c r="F1436" s="3686"/>
      <c r="G1436" s="3687"/>
      <c r="H1436" s="1227"/>
    </row>
    <row r="1437" spans="1:8" s="176" customFormat="1">
      <c r="A1437" s="175"/>
      <c r="H1437" s="1227"/>
    </row>
    <row r="1438" spans="1:8" s="176" customFormat="1">
      <c r="A1438" s="175"/>
      <c r="B1438" s="206" t="s">
        <v>113</v>
      </c>
      <c r="H1438" s="1227"/>
    </row>
    <row r="1439" spans="1:8" s="176" customFormat="1" ht="13.8" thickBot="1">
      <c r="A1439" s="175"/>
      <c r="H1439" s="1227"/>
    </row>
    <row r="1440" spans="1:8" s="176" customFormat="1" ht="13.8">
      <c r="A1440" s="2901">
        <f>A1376+1</f>
        <v>89</v>
      </c>
      <c r="B1440" s="2603" t="s">
        <v>339</v>
      </c>
      <c r="C1440" s="116"/>
      <c r="D1440" s="365"/>
      <c r="E1440" s="436" t="s">
        <v>785</v>
      </c>
      <c r="F1440" s="364"/>
      <c r="G1440" s="365"/>
      <c r="H1440" s="175" t="s">
        <v>34</v>
      </c>
    </row>
    <row r="1441" spans="1:8" s="176" customFormat="1">
      <c r="A1441" s="175"/>
      <c r="B1441" s="1176" t="s">
        <v>167</v>
      </c>
      <c r="C1441" s="1178"/>
      <c r="D1441" s="447"/>
      <c r="E1441" s="281" t="s">
        <v>22</v>
      </c>
      <c r="F1441" s="343"/>
      <c r="G1441" s="344"/>
      <c r="H1441" s="1227"/>
    </row>
    <row r="1442" spans="1:8" s="176" customFormat="1" ht="19.5" customHeight="1">
      <c r="A1442" s="175"/>
      <c r="B1442" s="1548" t="s">
        <v>225</v>
      </c>
      <c r="C1442" s="3389">
        <v>1116286580</v>
      </c>
      <c r="D1442" s="2835">
        <v>50000</v>
      </c>
      <c r="E1442" s="2666" t="s">
        <v>786</v>
      </c>
      <c r="F1442" s="367"/>
      <c r="G1442" s="368"/>
      <c r="H1442" s="1227"/>
    </row>
    <row r="1443" spans="1:8" s="176" customFormat="1">
      <c r="A1443" s="175"/>
      <c r="B1443" s="2694"/>
      <c r="C1443" s="881"/>
      <c r="D1443" s="2345"/>
      <c r="E1443" s="508" t="s">
        <v>4</v>
      </c>
      <c r="F1443" s="2836">
        <v>763447</v>
      </c>
      <c r="G1443" s="2345">
        <f>G1445</f>
        <v>50000</v>
      </c>
      <c r="H1443" s="1227"/>
    </row>
    <row r="1444" spans="1:8" s="176" customFormat="1">
      <c r="A1444" s="175"/>
      <c r="B1444" s="162"/>
      <c r="C1444" s="92"/>
      <c r="D1444" s="2658"/>
      <c r="E1444" s="2837" t="s">
        <v>35</v>
      </c>
      <c r="F1444" s="2836">
        <v>120000</v>
      </c>
      <c r="G1444" s="2345">
        <v>0</v>
      </c>
      <c r="H1444" s="1227"/>
    </row>
    <row r="1445" spans="1:8" s="176" customFormat="1">
      <c r="A1445" s="175"/>
      <c r="B1445" s="162"/>
      <c r="C1445" s="92"/>
      <c r="D1445" s="2658"/>
      <c r="E1445" s="2656" t="s">
        <v>10</v>
      </c>
      <c r="F1445" s="2838">
        <v>643447</v>
      </c>
      <c r="G1445" s="2658">
        <f>G1446</f>
        <v>50000</v>
      </c>
      <c r="H1445" s="1227"/>
    </row>
    <row r="1446" spans="1:8" s="176" customFormat="1" ht="26.4">
      <c r="A1446" s="175"/>
      <c r="B1446" s="2622"/>
      <c r="C1446" s="881"/>
      <c r="D1446" s="2345"/>
      <c r="E1446" s="2659" t="s">
        <v>11</v>
      </c>
      <c r="F1446" s="2838">
        <v>643447</v>
      </c>
      <c r="G1446" s="2658">
        <f>G1447</f>
        <v>50000</v>
      </c>
      <c r="H1446" s="1227"/>
    </row>
    <row r="1447" spans="1:8" s="176" customFormat="1">
      <c r="A1447" s="175"/>
      <c r="B1447" s="162"/>
      <c r="C1447" s="92"/>
      <c r="D1447" s="2658"/>
      <c r="E1447" s="508" t="s">
        <v>28</v>
      </c>
      <c r="F1447" s="2836">
        <v>763447</v>
      </c>
      <c r="G1447" s="2345">
        <v>50000</v>
      </c>
      <c r="H1447" s="1227"/>
    </row>
    <row r="1448" spans="1:8" s="176" customFormat="1">
      <c r="A1448" s="175"/>
      <c r="B1448" s="162"/>
      <c r="C1448" s="92"/>
      <c r="D1448" s="2658"/>
      <c r="E1448" s="2837" t="s">
        <v>2</v>
      </c>
      <c r="F1448" s="2838">
        <v>750947</v>
      </c>
      <c r="G1448" s="2658">
        <v>50000</v>
      </c>
      <c r="H1448" s="1227"/>
    </row>
    <row r="1449" spans="1:8" s="176" customFormat="1">
      <c r="A1449" s="175"/>
      <c r="B1449" s="162"/>
      <c r="C1449" s="92"/>
      <c r="D1449" s="2658"/>
      <c r="E1449" s="2837" t="s">
        <v>12</v>
      </c>
      <c r="F1449" s="2838">
        <v>750947</v>
      </c>
      <c r="G1449" s="2658">
        <v>50000</v>
      </c>
      <c r="H1449" s="1227"/>
    </row>
    <row r="1450" spans="1:8" s="176" customFormat="1">
      <c r="A1450" s="175"/>
      <c r="B1450" s="162"/>
      <c r="C1450" s="92"/>
      <c r="D1450" s="2658"/>
      <c r="E1450" s="2839" t="s">
        <v>38</v>
      </c>
      <c r="F1450" s="2838">
        <v>394521</v>
      </c>
      <c r="G1450" s="2658">
        <v>0</v>
      </c>
      <c r="H1450" s="1227"/>
    </row>
    <row r="1451" spans="1:8" s="176" customFormat="1">
      <c r="A1451" s="175"/>
      <c r="B1451" s="508"/>
      <c r="C1451" s="2836"/>
      <c r="D1451" s="2345"/>
      <c r="E1451" s="2839" t="s">
        <v>36</v>
      </c>
      <c r="F1451" s="2838">
        <v>326163</v>
      </c>
      <c r="G1451" s="2658">
        <v>0</v>
      </c>
      <c r="H1451" s="1227"/>
    </row>
    <row r="1452" spans="1:8" s="176" customFormat="1" ht="13.8" thickBot="1">
      <c r="A1452" s="175"/>
      <c r="B1452" s="2839"/>
      <c r="C1452" s="2838"/>
      <c r="D1452" s="2658"/>
      <c r="E1452" s="2837" t="s">
        <v>15</v>
      </c>
      <c r="F1452" s="2838">
        <v>356426</v>
      </c>
      <c r="G1452" s="2658">
        <v>50000</v>
      </c>
      <c r="H1452" s="1227"/>
    </row>
    <row r="1453" spans="1:8" s="176" customFormat="1" ht="60" customHeight="1" thickBot="1">
      <c r="A1453" s="175"/>
      <c r="B1453" s="3704" t="s">
        <v>829</v>
      </c>
      <c r="C1453" s="3705"/>
      <c r="D1453" s="3705"/>
      <c r="E1453" s="3705"/>
      <c r="F1453" s="3705"/>
      <c r="G1453" s="3706"/>
      <c r="H1453" s="1227"/>
    </row>
    <row r="1454" spans="1:8" s="176" customFormat="1">
      <c r="A1454" s="175"/>
      <c r="H1454" s="1227"/>
    </row>
    <row r="1455" spans="1:8" s="176" customFormat="1">
      <c r="A1455" s="175"/>
      <c r="B1455" s="206" t="s">
        <v>686</v>
      </c>
      <c r="H1455" s="1227"/>
    </row>
    <row r="1456" spans="1:8" s="176" customFormat="1" ht="13.8" thickBot="1">
      <c r="A1456" s="175"/>
      <c r="H1456" s="1227"/>
    </row>
    <row r="1457" spans="1:8" s="176" customFormat="1" ht="13.8">
      <c r="A1457" s="1458">
        <f>A1391+1</f>
        <v>89</v>
      </c>
      <c r="B1457" s="2603" t="s">
        <v>339</v>
      </c>
      <c r="C1457" s="116"/>
      <c r="D1457" s="2625"/>
      <c r="E1457" s="735" t="s">
        <v>682</v>
      </c>
      <c r="F1457" s="2604"/>
      <c r="G1457" s="2605"/>
      <c r="H1457" s="175" t="s">
        <v>34</v>
      </c>
    </row>
    <row r="1458" spans="1:8" s="176" customFormat="1">
      <c r="A1458" s="175"/>
      <c r="B1458" s="1176" t="s">
        <v>167</v>
      </c>
      <c r="C1458" s="1178"/>
      <c r="D1458" s="1401"/>
      <c r="E1458" s="416" t="s">
        <v>116</v>
      </c>
      <c r="F1458" s="375"/>
      <c r="G1458" s="259"/>
      <c r="H1458" s="1227"/>
    </row>
    <row r="1459" spans="1:8" s="176" customFormat="1" ht="13.8">
      <c r="A1459" s="175"/>
      <c r="B1459" s="1548" t="s">
        <v>225</v>
      </c>
      <c r="C1459" s="3389">
        <v>1116286580</v>
      </c>
      <c r="D1459" s="2627">
        <v>50000</v>
      </c>
      <c r="E1459" s="2607" t="s">
        <v>512</v>
      </c>
      <c r="F1459" s="2610"/>
      <c r="G1459" s="2611"/>
      <c r="H1459" s="1227"/>
    </row>
    <row r="1460" spans="1:8" s="206" customFormat="1">
      <c r="A1460" s="175"/>
      <c r="B1460" s="416" t="s">
        <v>118</v>
      </c>
      <c r="C1460" s="555"/>
      <c r="D1460" s="2626"/>
      <c r="E1460" s="416" t="s">
        <v>118</v>
      </c>
      <c r="F1460" s="555"/>
      <c r="G1460" s="534"/>
      <c r="H1460" s="175"/>
    </row>
    <row r="1461" spans="1:8" s="176" customFormat="1">
      <c r="A1461" s="175"/>
      <c r="B1461" s="2641"/>
      <c r="C1461" s="2613"/>
      <c r="D1461" s="2345"/>
      <c r="E1461" s="2641" t="s">
        <v>4</v>
      </c>
      <c r="F1461" s="2613">
        <v>131585879</v>
      </c>
      <c r="G1461" s="2345">
        <v>50000</v>
      </c>
      <c r="H1461" s="1227"/>
    </row>
    <row r="1462" spans="1:8" s="176" customFormat="1" ht="26.4">
      <c r="A1462" s="175"/>
      <c r="B1462" s="2632"/>
      <c r="C1462" s="2617"/>
      <c r="D1462" s="2658"/>
      <c r="E1462" s="2632" t="s">
        <v>37</v>
      </c>
      <c r="F1462" s="2617">
        <v>5701718</v>
      </c>
      <c r="G1462" s="557">
        <v>0</v>
      </c>
      <c r="H1462" s="1227"/>
    </row>
    <row r="1463" spans="1:8" s="176" customFormat="1">
      <c r="A1463" s="175"/>
      <c r="B1463" s="2632"/>
      <c r="C1463" s="2617"/>
      <c r="D1463" s="2658"/>
      <c r="E1463" s="2632" t="s">
        <v>10</v>
      </c>
      <c r="F1463" s="2617">
        <v>125884161</v>
      </c>
      <c r="G1463" s="557">
        <v>50000</v>
      </c>
      <c r="H1463" s="1227"/>
    </row>
    <row r="1464" spans="1:8" s="176" customFormat="1" ht="26.4">
      <c r="A1464" s="175"/>
      <c r="B1464" s="2641"/>
      <c r="C1464" s="2613"/>
      <c r="D1464" s="2345"/>
      <c r="E1464" s="2632" t="s">
        <v>11</v>
      </c>
      <c r="F1464" s="2617">
        <v>125884161</v>
      </c>
      <c r="G1464" s="557">
        <v>50000</v>
      </c>
      <c r="H1464" s="1227"/>
    </row>
    <row r="1465" spans="1:8" s="176" customFormat="1">
      <c r="A1465" s="175"/>
      <c r="B1465" s="2632"/>
      <c r="C1465" s="2617"/>
      <c r="D1465" s="2658"/>
      <c r="E1465" s="2641" t="s">
        <v>28</v>
      </c>
      <c r="F1465" s="2613">
        <v>130564765</v>
      </c>
      <c r="G1465" s="560">
        <v>50000</v>
      </c>
      <c r="H1465" s="1227"/>
    </row>
    <row r="1466" spans="1:8" s="176" customFormat="1">
      <c r="A1466" s="175"/>
      <c r="B1466" s="2632"/>
      <c r="C1466" s="2617"/>
      <c r="D1466" s="2658"/>
      <c r="E1466" s="2632" t="s">
        <v>2</v>
      </c>
      <c r="F1466" s="2617">
        <v>128219434</v>
      </c>
      <c r="G1466" s="557">
        <v>50000</v>
      </c>
      <c r="H1466" s="1227"/>
    </row>
    <row r="1467" spans="1:8" s="176" customFormat="1" ht="13.5" customHeight="1">
      <c r="A1467" s="175"/>
      <c r="B1467" s="2632"/>
      <c r="C1467" s="2617"/>
      <c r="D1467" s="2658"/>
      <c r="E1467" s="2632" t="s">
        <v>12</v>
      </c>
      <c r="F1467" s="2617">
        <v>47807514</v>
      </c>
      <c r="G1467" s="557">
        <v>50000</v>
      </c>
      <c r="H1467" s="1227"/>
    </row>
    <row r="1468" spans="1:8" s="176" customFormat="1" ht="13.5" customHeight="1" thickBot="1">
      <c r="A1468" s="1227"/>
      <c r="B1468" s="461"/>
      <c r="C1468" s="375"/>
      <c r="D1468" s="1401"/>
      <c r="E1468" s="2632" t="s">
        <v>15</v>
      </c>
      <c r="F1468" s="2617">
        <v>15197143</v>
      </c>
      <c r="G1468" s="557">
        <v>50000</v>
      </c>
      <c r="H1468" s="1227"/>
    </row>
    <row r="1469" spans="1:8" s="176" customFormat="1" ht="54.6" customHeight="1" thickBot="1">
      <c r="A1469" s="175"/>
      <c r="B1469" s="3704" t="s">
        <v>829</v>
      </c>
      <c r="C1469" s="3705"/>
      <c r="D1469" s="3705"/>
      <c r="E1469" s="3705"/>
      <c r="F1469" s="3705"/>
      <c r="G1469" s="3706"/>
      <c r="H1469" s="1227"/>
    </row>
    <row r="1470" spans="1:8" s="176" customFormat="1">
      <c r="A1470" s="175"/>
      <c r="H1470" s="1227"/>
    </row>
    <row r="1471" spans="1:8" s="176" customFormat="1">
      <c r="A1471" s="175"/>
      <c r="B1471" s="206" t="s">
        <v>113</v>
      </c>
      <c r="H1471" s="1227"/>
    </row>
    <row r="1472" spans="1:8" s="176" customFormat="1" ht="13.8" thickBot="1">
      <c r="A1472" s="175"/>
      <c r="H1472" s="1227"/>
    </row>
    <row r="1473" spans="1:8" s="176" customFormat="1" ht="13.8">
      <c r="A1473" s="2901">
        <f>A1440+1</f>
        <v>90</v>
      </c>
      <c r="B1473" s="761" t="s">
        <v>41</v>
      </c>
      <c r="C1473" s="705"/>
      <c r="D1473" s="2635"/>
      <c r="E1473" s="761" t="s">
        <v>682</v>
      </c>
      <c r="F1473" s="705"/>
      <c r="G1473" s="2635"/>
      <c r="H1473" s="175" t="s">
        <v>34</v>
      </c>
    </row>
    <row r="1474" spans="1:8" s="176" customFormat="1">
      <c r="A1474" s="175"/>
      <c r="B1474" s="2554" t="s">
        <v>22</v>
      </c>
      <c r="C1474" s="1178"/>
      <c r="D1474" s="2638"/>
      <c r="E1474" s="2554" t="s">
        <v>22</v>
      </c>
      <c r="F1474" s="1178"/>
      <c r="G1474" s="2638"/>
      <c r="H1474" s="175"/>
    </row>
    <row r="1475" spans="1:8" s="176" customFormat="1" ht="27.6">
      <c r="A1475" s="175"/>
      <c r="B1475" s="2840" t="s">
        <v>708</v>
      </c>
      <c r="C1475" s="2841"/>
      <c r="D1475" s="2842"/>
      <c r="E1475" s="2840" t="s">
        <v>708</v>
      </c>
      <c r="F1475" s="2841"/>
      <c r="G1475" s="2842"/>
      <c r="H1475" s="175"/>
    </row>
    <row r="1476" spans="1:8" s="176" customFormat="1">
      <c r="A1476" s="175"/>
      <c r="B1476" s="91" t="s">
        <v>4</v>
      </c>
      <c r="C1476" s="2585">
        <v>46456</v>
      </c>
      <c r="D1476" s="378"/>
      <c r="E1476" s="91" t="s">
        <v>4</v>
      </c>
      <c r="F1476" s="2585">
        <v>233710</v>
      </c>
      <c r="G1476" s="378">
        <v>3320</v>
      </c>
      <c r="H1476" s="1227"/>
    </row>
    <row r="1477" spans="1:8" s="176" customFormat="1">
      <c r="A1477" s="175"/>
      <c r="B1477" s="202" t="s">
        <v>236</v>
      </c>
      <c r="C1477" s="867">
        <v>42993</v>
      </c>
      <c r="D1477" s="283"/>
      <c r="E1477" s="202" t="s">
        <v>236</v>
      </c>
      <c r="F1477" s="867">
        <v>90890</v>
      </c>
      <c r="G1477" s="283">
        <v>0</v>
      </c>
      <c r="H1477" s="1227"/>
    </row>
    <row r="1478" spans="1:8" s="176" customFormat="1">
      <c r="A1478" s="175"/>
      <c r="B1478" s="202" t="s">
        <v>7</v>
      </c>
      <c r="C1478" s="235">
        <v>0</v>
      </c>
      <c r="D1478" s="236"/>
      <c r="E1478" s="202" t="s">
        <v>7</v>
      </c>
      <c r="F1478" s="235">
        <v>0</v>
      </c>
      <c r="G1478" s="236">
        <v>3320</v>
      </c>
      <c r="H1478" s="1227"/>
    </row>
    <row r="1479" spans="1:8" s="176" customFormat="1">
      <c r="A1479" s="175"/>
      <c r="B1479" s="202" t="s">
        <v>8</v>
      </c>
      <c r="C1479" s="235">
        <v>0</v>
      </c>
      <c r="D1479" s="236"/>
      <c r="E1479" s="202" t="s">
        <v>8</v>
      </c>
      <c r="F1479" s="235">
        <v>0</v>
      </c>
      <c r="G1479" s="236">
        <v>3320</v>
      </c>
      <c r="H1479" s="1227"/>
    </row>
    <row r="1480" spans="1:8" s="176" customFormat="1">
      <c r="A1480" s="175"/>
      <c r="B1480" s="202" t="s">
        <v>9</v>
      </c>
      <c r="C1480" s="235">
        <v>0</v>
      </c>
      <c r="D1480" s="236"/>
      <c r="E1480" s="202" t="s">
        <v>9</v>
      </c>
      <c r="F1480" s="235">
        <v>0</v>
      </c>
      <c r="G1480" s="236">
        <v>3320</v>
      </c>
      <c r="H1480" s="1227"/>
    </row>
    <row r="1481" spans="1:8" s="176" customFormat="1" ht="26.4">
      <c r="A1481" s="175"/>
      <c r="B1481" s="260" t="s">
        <v>63</v>
      </c>
      <c r="C1481" s="235">
        <v>0</v>
      </c>
      <c r="D1481" s="236"/>
      <c r="E1481" s="914" t="s">
        <v>63</v>
      </c>
      <c r="F1481" s="235">
        <v>0</v>
      </c>
      <c r="G1481" s="236">
        <v>3320</v>
      </c>
      <c r="H1481" s="1227"/>
    </row>
    <row r="1482" spans="1:8" s="176" customFormat="1" ht="26.4">
      <c r="A1482" s="175"/>
      <c r="B1482" s="260" t="s">
        <v>467</v>
      </c>
      <c r="C1482" s="235"/>
      <c r="D1482" s="236"/>
      <c r="E1482" s="914" t="s">
        <v>467</v>
      </c>
      <c r="F1482" s="235"/>
      <c r="G1482" s="236">
        <v>3320</v>
      </c>
      <c r="H1482" s="1227"/>
    </row>
    <row r="1483" spans="1:8" s="176" customFormat="1">
      <c r="A1483" s="175"/>
      <c r="B1483" s="202" t="s">
        <v>10</v>
      </c>
      <c r="C1483" s="235">
        <v>3463</v>
      </c>
      <c r="D1483" s="236"/>
      <c r="E1483" s="202" t="s">
        <v>10</v>
      </c>
      <c r="F1483" s="235">
        <v>142820</v>
      </c>
      <c r="G1483" s="236">
        <v>0</v>
      </c>
      <c r="H1483" s="1227"/>
    </row>
    <row r="1484" spans="1:8" s="176" customFormat="1" ht="26.4">
      <c r="A1484" s="175"/>
      <c r="B1484" s="202" t="s">
        <v>11</v>
      </c>
      <c r="C1484" s="235">
        <v>3463</v>
      </c>
      <c r="D1484" s="236"/>
      <c r="E1484" s="202" t="s">
        <v>11</v>
      </c>
      <c r="F1484" s="235">
        <v>142820</v>
      </c>
      <c r="G1484" s="236">
        <v>0</v>
      </c>
      <c r="H1484" s="1227"/>
    </row>
    <row r="1485" spans="1:8" s="176" customFormat="1">
      <c r="A1485" s="175"/>
      <c r="B1485" s="91" t="s">
        <v>1</v>
      </c>
      <c r="C1485" s="237">
        <v>46456</v>
      </c>
      <c r="D1485" s="238"/>
      <c r="E1485" s="91" t="s">
        <v>1</v>
      </c>
      <c r="F1485" s="237">
        <v>233710</v>
      </c>
      <c r="G1485" s="238">
        <v>3320</v>
      </c>
      <c r="H1485" s="1227"/>
    </row>
    <row r="1486" spans="1:8" s="176" customFormat="1">
      <c r="A1486" s="175"/>
      <c r="B1486" s="202" t="s">
        <v>2</v>
      </c>
      <c r="C1486" s="235">
        <v>46456</v>
      </c>
      <c r="D1486" s="236"/>
      <c r="E1486" s="202" t="s">
        <v>2</v>
      </c>
      <c r="F1486" s="235">
        <v>233710</v>
      </c>
      <c r="G1486" s="236">
        <v>3320</v>
      </c>
      <c r="H1486" s="1227"/>
    </row>
    <row r="1487" spans="1:8" s="176" customFormat="1">
      <c r="A1487" s="175"/>
      <c r="B1487" s="202" t="s">
        <v>12</v>
      </c>
      <c r="C1487" s="235">
        <v>29821</v>
      </c>
      <c r="D1487" s="236"/>
      <c r="E1487" s="202" t="s">
        <v>12</v>
      </c>
      <c r="F1487" s="235">
        <v>115362</v>
      </c>
      <c r="G1487" s="236">
        <v>3320</v>
      </c>
      <c r="H1487" s="1227"/>
    </row>
    <row r="1488" spans="1:8" s="176" customFormat="1">
      <c r="A1488" s="175"/>
      <c r="B1488" s="202" t="s">
        <v>13</v>
      </c>
      <c r="C1488" s="235">
        <v>23599</v>
      </c>
      <c r="D1488" s="236"/>
      <c r="E1488" s="202" t="s">
        <v>13</v>
      </c>
      <c r="F1488" s="235">
        <v>72946</v>
      </c>
      <c r="G1488" s="236">
        <v>1899</v>
      </c>
      <c r="H1488" s="1227"/>
    </row>
    <row r="1489" spans="1:8" s="176" customFormat="1">
      <c r="A1489" s="175"/>
      <c r="B1489" s="202" t="s">
        <v>14</v>
      </c>
      <c r="C1489" s="235">
        <v>18255</v>
      </c>
      <c r="D1489" s="236"/>
      <c r="E1489" s="202" t="s">
        <v>14</v>
      </c>
      <c r="F1489" s="235">
        <v>58784</v>
      </c>
      <c r="G1489" s="236">
        <v>1530</v>
      </c>
      <c r="H1489" s="1227"/>
    </row>
    <row r="1490" spans="1:8" s="176" customFormat="1">
      <c r="A1490" s="175"/>
      <c r="B1490" s="202" t="s">
        <v>15</v>
      </c>
      <c r="C1490" s="235">
        <v>6222</v>
      </c>
      <c r="D1490" s="236"/>
      <c r="E1490" s="202" t="s">
        <v>15</v>
      </c>
      <c r="F1490" s="235">
        <v>42416</v>
      </c>
      <c r="G1490" s="236">
        <v>1421</v>
      </c>
      <c r="H1490" s="1227"/>
    </row>
    <row r="1491" spans="1:8" s="176" customFormat="1">
      <c r="A1491" s="175"/>
      <c r="B1491" s="202" t="s">
        <v>16</v>
      </c>
      <c r="C1491" s="235">
        <v>11417</v>
      </c>
      <c r="D1491" s="236"/>
      <c r="E1491" s="91" t="s">
        <v>16</v>
      </c>
      <c r="F1491" s="235">
        <v>118348</v>
      </c>
      <c r="G1491" s="236">
        <v>0</v>
      </c>
      <c r="H1491" s="1227"/>
    </row>
    <row r="1492" spans="1:8" s="176" customFormat="1">
      <c r="A1492" s="175"/>
      <c r="B1492" s="202" t="s">
        <v>17</v>
      </c>
      <c r="C1492" s="2588">
        <v>11417</v>
      </c>
      <c r="D1492" s="236"/>
      <c r="E1492" s="202" t="s">
        <v>17</v>
      </c>
      <c r="F1492" s="2588">
        <v>118348</v>
      </c>
      <c r="G1492" s="236">
        <v>0</v>
      </c>
      <c r="H1492" s="1227"/>
    </row>
    <row r="1493" spans="1:8" s="176" customFormat="1">
      <c r="A1493" s="175"/>
      <c r="B1493" s="202" t="s">
        <v>19</v>
      </c>
      <c r="C1493" s="235">
        <v>5218</v>
      </c>
      <c r="D1493" s="236"/>
      <c r="E1493" s="202" t="s">
        <v>19</v>
      </c>
      <c r="F1493" s="235">
        <v>0</v>
      </c>
      <c r="G1493" s="236">
        <v>0</v>
      </c>
      <c r="H1493" s="1227"/>
    </row>
    <row r="1494" spans="1:8" s="176" customFormat="1">
      <c r="A1494" s="175"/>
      <c r="B1494" s="260" t="s">
        <v>520</v>
      </c>
      <c r="C1494" s="235">
        <v>0</v>
      </c>
      <c r="D1494" s="2843">
        <v>3320</v>
      </c>
      <c r="E1494" s="260"/>
      <c r="F1494" s="235"/>
      <c r="G1494" s="2843"/>
      <c r="H1494" s="1227"/>
    </row>
    <row r="1495" spans="1:8" s="176" customFormat="1" ht="26.4">
      <c r="A1495" s="175"/>
      <c r="B1495" s="260" t="s">
        <v>709</v>
      </c>
      <c r="C1495" s="235">
        <v>0</v>
      </c>
      <c r="D1495" s="236">
        <v>3320</v>
      </c>
      <c r="E1495" s="260"/>
      <c r="F1495" s="235"/>
      <c r="G1495" s="236"/>
      <c r="H1495" s="1227"/>
    </row>
    <row r="1496" spans="1:8" s="176" customFormat="1" ht="39.6">
      <c r="A1496" s="175"/>
      <c r="B1496" s="260" t="s">
        <v>710</v>
      </c>
      <c r="C1496" s="235">
        <v>0</v>
      </c>
      <c r="D1496" s="236">
        <v>3320</v>
      </c>
      <c r="E1496" s="260"/>
      <c r="F1496" s="235"/>
      <c r="G1496" s="236"/>
      <c r="H1496" s="1227"/>
    </row>
    <row r="1497" spans="1:8" s="176" customFormat="1" ht="26.4">
      <c r="A1497" s="175"/>
      <c r="B1497" s="914" t="s">
        <v>56</v>
      </c>
      <c r="C1497" s="235">
        <v>5218</v>
      </c>
      <c r="D1497" s="236">
        <v>-3320</v>
      </c>
      <c r="E1497" s="260"/>
      <c r="F1497" s="235"/>
      <c r="G1497" s="236"/>
      <c r="H1497" s="1227"/>
    </row>
    <row r="1498" spans="1:8" s="176" customFormat="1" ht="39.6">
      <c r="A1498" s="175"/>
      <c r="B1498" s="260" t="s">
        <v>58</v>
      </c>
      <c r="C1498" s="235">
        <v>3320</v>
      </c>
      <c r="D1498" s="236">
        <v>-3320</v>
      </c>
      <c r="E1498" s="260"/>
      <c r="F1498" s="235"/>
      <c r="G1498" s="236"/>
      <c r="H1498" s="1227"/>
    </row>
    <row r="1499" spans="1:8" s="176" customFormat="1">
      <c r="A1499" s="175"/>
      <c r="B1499" s="2844" t="s">
        <v>148</v>
      </c>
      <c r="C1499" s="2845"/>
      <c r="D1499" s="2846"/>
      <c r="E1499" s="2844" t="s">
        <v>148</v>
      </c>
      <c r="F1499" s="2847"/>
      <c r="G1499" s="2848"/>
      <c r="H1499" s="1227"/>
    </row>
    <row r="1500" spans="1:8" s="176" customFormat="1" ht="27.6">
      <c r="A1500" s="175"/>
      <c r="B1500" s="2840" t="s">
        <v>708</v>
      </c>
      <c r="C1500" s="2841"/>
      <c r="D1500" s="2842"/>
      <c r="E1500" s="2840" t="s">
        <v>708</v>
      </c>
      <c r="F1500" s="2841"/>
      <c r="G1500" s="2842"/>
      <c r="H1500" s="1227"/>
    </row>
    <row r="1501" spans="1:8" s="176" customFormat="1">
      <c r="A1501" s="175"/>
      <c r="B1501" s="2713" t="s">
        <v>712</v>
      </c>
      <c r="C1501" s="2849"/>
      <c r="D1501" s="2850"/>
      <c r="E1501" s="2713" t="s">
        <v>712</v>
      </c>
      <c r="F1501" s="2849"/>
      <c r="G1501" s="2850"/>
      <c r="H1501" s="1227"/>
    </row>
    <row r="1502" spans="1:8" s="176" customFormat="1">
      <c r="A1502" s="175"/>
      <c r="B1502" s="2714" t="s">
        <v>168</v>
      </c>
      <c r="C1502" s="2715"/>
      <c r="D1502" s="2709"/>
      <c r="E1502" s="2714" t="s">
        <v>168</v>
      </c>
      <c r="F1502" s="2715"/>
      <c r="G1502" s="2709"/>
      <c r="H1502" s="1227"/>
    </row>
    <row r="1503" spans="1:8" s="176" customFormat="1">
      <c r="A1503" s="175"/>
      <c r="B1503" s="91" t="s">
        <v>4</v>
      </c>
      <c r="C1503" s="2585">
        <v>46456</v>
      </c>
      <c r="D1503" s="378"/>
      <c r="E1503" s="91" t="s">
        <v>4</v>
      </c>
      <c r="F1503" s="2585">
        <v>233710</v>
      </c>
      <c r="G1503" s="378">
        <v>3320</v>
      </c>
      <c r="H1503" s="1227"/>
    </row>
    <row r="1504" spans="1:8" s="176" customFormat="1">
      <c r="A1504" s="175"/>
      <c r="B1504" s="202" t="s">
        <v>236</v>
      </c>
      <c r="C1504" s="867">
        <v>42993</v>
      </c>
      <c r="D1504" s="283"/>
      <c r="E1504" s="202" t="s">
        <v>236</v>
      </c>
      <c r="F1504" s="867">
        <v>90890</v>
      </c>
      <c r="G1504" s="283">
        <v>0</v>
      </c>
      <c r="H1504" s="1227"/>
    </row>
    <row r="1505" spans="1:8" s="176" customFormat="1">
      <c r="A1505" s="175"/>
      <c r="B1505" s="202" t="s">
        <v>7</v>
      </c>
      <c r="C1505" s="235"/>
      <c r="D1505" s="236"/>
      <c r="E1505" s="202" t="s">
        <v>7</v>
      </c>
      <c r="F1505" s="235">
        <v>0</v>
      </c>
      <c r="G1505" s="236">
        <v>3320</v>
      </c>
      <c r="H1505" s="1227"/>
    </row>
    <row r="1506" spans="1:8" s="176" customFormat="1">
      <c r="A1506" s="175"/>
      <c r="B1506" s="202" t="s">
        <v>8</v>
      </c>
      <c r="C1506" s="235"/>
      <c r="D1506" s="236"/>
      <c r="E1506" s="202" t="s">
        <v>8</v>
      </c>
      <c r="F1506" s="235">
        <v>0</v>
      </c>
      <c r="G1506" s="236">
        <v>3320</v>
      </c>
      <c r="H1506" s="1227"/>
    </row>
    <row r="1507" spans="1:8" s="176" customFormat="1">
      <c r="A1507" s="175"/>
      <c r="B1507" s="202" t="s">
        <v>9</v>
      </c>
      <c r="C1507" s="235"/>
      <c r="D1507" s="236"/>
      <c r="E1507" s="202" t="s">
        <v>9</v>
      </c>
      <c r="F1507" s="235">
        <v>0</v>
      </c>
      <c r="G1507" s="236">
        <v>3320</v>
      </c>
      <c r="H1507" s="1227"/>
    </row>
    <row r="1508" spans="1:8" s="176" customFormat="1" ht="26.4">
      <c r="A1508" s="175"/>
      <c r="B1508" s="260" t="s">
        <v>63</v>
      </c>
      <c r="C1508" s="235"/>
      <c r="D1508" s="236"/>
      <c r="E1508" s="260" t="s">
        <v>63</v>
      </c>
      <c r="F1508" s="235">
        <v>0</v>
      </c>
      <c r="G1508" s="236">
        <v>3320</v>
      </c>
      <c r="H1508" s="1227"/>
    </row>
    <row r="1509" spans="1:8" s="176" customFormat="1" ht="26.4">
      <c r="A1509" s="175"/>
      <c r="B1509" s="260" t="s">
        <v>467</v>
      </c>
      <c r="C1509" s="235"/>
      <c r="D1509" s="236"/>
      <c r="E1509" s="260" t="s">
        <v>467</v>
      </c>
      <c r="F1509" s="235"/>
      <c r="G1509" s="236">
        <v>3320</v>
      </c>
      <c r="H1509" s="1227"/>
    </row>
    <row r="1510" spans="1:8" s="176" customFormat="1">
      <c r="A1510" s="175"/>
      <c r="B1510" s="202" t="s">
        <v>10</v>
      </c>
      <c r="C1510" s="235">
        <f>C1511</f>
        <v>3463</v>
      </c>
      <c r="D1510" s="236"/>
      <c r="E1510" s="202" t="s">
        <v>10</v>
      </c>
      <c r="F1510" s="235">
        <v>142820</v>
      </c>
      <c r="G1510" s="236">
        <v>0</v>
      </c>
      <c r="H1510" s="1227"/>
    </row>
    <row r="1511" spans="1:8" s="176" customFormat="1" ht="26.4">
      <c r="A1511" s="175"/>
      <c r="B1511" s="202" t="s">
        <v>11</v>
      </c>
      <c r="C1511" s="235">
        <v>3463</v>
      </c>
      <c r="D1511" s="236"/>
      <c r="E1511" s="202" t="s">
        <v>11</v>
      </c>
      <c r="F1511" s="235">
        <v>142820</v>
      </c>
      <c r="G1511" s="236">
        <v>0</v>
      </c>
      <c r="H1511" s="1227"/>
    </row>
    <row r="1512" spans="1:8" s="176" customFormat="1">
      <c r="A1512" s="175"/>
      <c r="B1512" s="91" t="s">
        <v>1</v>
      </c>
      <c r="C1512" s="237">
        <v>46456</v>
      </c>
      <c r="D1512" s="238"/>
      <c r="E1512" s="91" t="s">
        <v>1</v>
      </c>
      <c r="F1512" s="237">
        <v>233710</v>
      </c>
      <c r="G1512" s="238">
        <v>3320</v>
      </c>
      <c r="H1512" s="1227"/>
    </row>
    <row r="1513" spans="1:8" s="176" customFormat="1">
      <c r="A1513" s="175"/>
      <c r="B1513" s="202" t="s">
        <v>2</v>
      </c>
      <c r="C1513" s="235">
        <v>46456</v>
      </c>
      <c r="D1513" s="236"/>
      <c r="E1513" s="202" t="s">
        <v>2</v>
      </c>
      <c r="F1513" s="235">
        <v>233710</v>
      </c>
      <c r="G1513" s="236">
        <v>3320</v>
      </c>
      <c r="H1513" s="1227"/>
    </row>
    <row r="1514" spans="1:8" s="176" customFormat="1">
      <c r="A1514" s="175"/>
      <c r="B1514" s="202" t="s">
        <v>12</v>
      </c>
      <c r="C1514" s="235">
        <v>29821</v>
      </c>
      <c r="D1514" s="236"/>
      <c r="E1514" s="202" t="s">
        <v>12</v>
      </c>
      <c r="F1514" s="235">
        <v>115362</v>
      </c>
      <c r="G1514" s="236">
        <v>3320</v>
      </c>
      <c r="H1514" s="1227"/>
    </row>
    <row r="1515" spans="1:8" s="176" customFormat="1">
      <c r="A1515" s="175"/>
      <c r="B1515" s="202" t="s">
        <v>13</v>
      </c>
      <c r="C1515" s="235">
        <v>23599</v>
      </c>
      <c r="D1515" s="236"/>
      <c r="E1515" s="202" t="s">
        <v>13</v>
      </c>
      <c r="F1515" s="235">
        <v>72946</v>
      </c>
      <c r="G1515" s="236">
        <v>1899</v>
      </c>
      <c r="H1515" s="1227"/>
    </row>
    <row r="1516" spans="1:8" s="176" customFormat="1">
      <c r="A1516" s="175"/>
      <c r="B1516" s="202" t="s">
        <v>14</v>
      </c>
      <c r="C1516" s="235">
        <v>18255</v>
      </c>
      <c r="D1516" s="236"/>
      <c r="E1516" s="202" t="s">
        <v>14</v>
      </c>
      <c r="F1516" s="235">
        <v>58784</v>
      </c>
      <c r="G1516" s="236">
        <v>1530</v>
      </c>
      <c r="H1516" s="1227"/>
    </row>
    <row r="1517" spans="1:8" s="176" customFormat="1">
      <c r="A1517" s="175"/>
      <c r="B1517" s="202" t="s">
        <v>15</v>
      </c>
      <c r="C1517" s="235">
        <v>6222</v>
      </c>
      <c r="D1517" s="236"/>
      <c r="E1517" s="202" t="s">
        <v>15</v>
      </c>
      <c r="F1517" s="235">
        <v>42416</v>
      </c>
      <c r="G1517" s="236">
        <v>1421</v>
      </c>
      <c r="H1517" s="1227"/>
    </row>
    <row r="1518" spans="1:8" s="176" customFormat="1">
      <c r="A1518" s="175"/>
      <c r="B1518" s="202" t="s">
        <v>16</v>
      </c>
      <c r="C1518" s="235">
        <v>11417</v>
      </c>
      <c r="D1518" s="236"/>
      <c r="E1518" s="202" t="s">
        <v>16</v>
      </c>
      <c r="F1518" s="235">
        <v>118348</v>
      </c>
      <c r="G1518" s="236">
        <v>0</v>
      </c>
      <c r="H1518" s="1227"/>
    </row>
    <row r="1519" spans="1:8" s="176" customFormat="1">
      <c r="A1519" s="175"/>
      <c r="B1519" s="202" t="s">
        <v>17</v>
      </c>
      <c r="C1519" s="2588">
        <v>11417</v>
      </c>
      <c r="D1519" s="236"/>
      <c r="E1519" s="202" t="s">
        <v>17</v>
      </c>
      <c r="F1519" s="2588">
        <v>118348</v>
      </c>
      <c r="G1519" s="236">
        <v>0</v>
      </c>
      <c r="H1519" s="1227"/>
    </row>
    <row r="1520" spans="1:8" s="176" customFormat="1">
      <c r="A1520" s="175"/>
      <c r="B1520" s="202" t="s">
        <v>19</v>
      </c>
      <c r="C1520" s="235">
        <v>5218</v>
      </c>
      <c r="D1520" s="236"/>
      <c r="E1520" s="202"/>
      <c r="F1520" s="2588"/>
      <c r="G1520" s="236"/>
      <c r="H1520" s="1227"/>
    </row>
    <row r="1521" spans="1:8" s="176" customFormat="1">
      <c r="A1521" s="175"/>
      <c r="B1521" s="260" t="s">
        <v>520</v>
      </c>
      <c r="C1521" s="235">
        <v>0</v>
      </c>
      <c r="D1521" s="2843">
        <v>3320</v>
      </c>
      <c r="E1521" s="202"/>
      <c r="F1521" s="2588"/>
      <c r="G1521" s="236"/>
      <c r="H1521" s="1227"/>
    </row>
    <row r="1522" spans="1:8" s="176" customFormat="1" ht="26.4">
      <c r="A1522" s="175"/>
      <c r="B1522" s="260" t="s">
        <v>709</v>
      </c>
      <c r="C1522" s="235">
        <v>0</v>
      </c>
      <c r="D1522" s="236">
        <v>3320</v>
      </c>
      <c r="E1522" s="202"/>
      <c r="F1522" s="2588"/>
      <c r="G1522" s="236"/>
      <c r="H1522" s="1227"/>
    </row>
    <row r="1523" spans="1:8" s="176" customFormat="1" ht="39.6">
      <c r="A1523" s="175"/>
      <c r="B1523" s="260" t="s">
        <v>710</v>
      </c>
      <c r="C1523" s="235">
        <v>0</v>
      </c>
      <c r="D1523" s="236">
        <v>3320</v>
      </c>
      <c r="E1523" s="202"/>
      <c r="F1523" s="2588"/>
      <c r="G1523" s="236"/>
      <c r="H1523" s="1227"/>
    </row>
    <row r="1524" spans="1:8" s="176" customFormat="1" ht="26.4">
      <c r="A1524" s="175"/>
      <c r="B1524" s="914" t="s">
        <v>56</v>
      </c>
      <c r="C1524" s="235">
        <v>5218</v>
      </c>
      <c r="D1524" s="236">
        <v>-3320</v>
      </c>
      <c r="E1524" s="202"/>
      <c r="F1524" s="2588"/>
      <c r="G1524" s="236"/>
      <c r="H1524" s="1227"/>
    </row>
    <row r="1525" spans="1:8" s="176" customFormat="1" ht="40.200000000000003" thickBot="1">
      <c r="A1525" s="175"/>
      <c r="B1525" s="260" t="s">
        <v>58</v>
      </c>
      <c r="C1525" s="235">
        <v>3320</v>
      </c>
      <c r="D1525" s="236">
        <v>-3320</v>
      </c>
      <c r="E1525" s="2851"/>
      <c r="F1525" s="2852"/>
      <c r="G1525" s="929"/>
      <c r="H1525" s="1227"/>
    </row>
    <row r="1526" spans="1:8" s="176" customFormat="1" ht="87.75" customHeight="1" thickBot="1">
      <c r="A1526" s="175"/>
      <c r="B1526" s="3704" t="s">
        <v>830</v>
      </c>
      <c r="C1526" s="3705"/>
      <c r="D1526" s="3705"/>
      <c r="E1526" s="3705"/>
      <c r="F1526" s="3705"/>
      <c r="G1526" s="3706"/>
      <c r="H1526" s="1227"/>
    </row>
    <row r="1527" spans="1:8" s="176" customFormat="1">
      <c r="A1527" s="175"/>
      <c r="H1527" s="1227"/>
    </row>
    <row r="1528" spans="1:8" s="176" customFormat="1">
      <c r="A1528" s="175"/>
      <c r="B1528" s="206" t="s">
        <v>686</v>
      </c>
      <c r="H1528" s="1227"/>
    </row>
    <row r="1529" spans="1:8" s="176" customFormat="1" ht="13.8" thickBot="1">
      <c r="A1529" s="175"/>
      <c r="H1529" s="1227"/>
    </row>
    <row r="1530" spans="1:8" s="176" customFormat="1" ht="13.8">
      <c r="A1530" s="2902">
        <f>A1457+1</f>
        <v>90</v>
      </c>
      <c r="B1530" s="436" t="s">
        <v>687</v>
      </c>
      <c r="C1530" s="364"/>
      <c r="D1530" s="365"/>
      <c r="E1530" s="436" t="s">
        <v>713</v>
      </c>
      <c r="F1530" s="364"/>
      <c r="G1530" s="365"/>
      <c r="H1530" s="175" t="s">
        <v>34</v>
      </c>
    </row>
    <row r="1531" spans="1:8" s="176" customFormat="1">
      <c r="A1531" s="175"/>
      <c r="B1531" s="281" t="s">
        <v>116</v>
      </c>
      <c r="C1531" s="443"/>
      <c r="D1531" s="412"/>
      <c r="E1531" s="281" t="s">
        <v>116</v>
      </c>
      <c r="F1531" s="443"/>
      <c r="G1531" s="344"/>
      <c r="H1531" s="175"/>
    </row>
    <row r="1532" spans="1:8" s="176" customFormat="1" ht="27.6">
      <c r="A1532" s="175"/>
      <c r="B1532" s="2666" t="s">
        <v>123</v>
      </c>
      <c r="C1532" s="2723"/>
      <c r="D1532" s="999"/>
      <c r="E1532" s="2666" t="s">
        <v>123</v>
      </c>
      <c r="F1532" s="2723"/>
      <c r="G1532" s="999"/>
      <c r="H1532" s="175"/>
    </row>
    <row r="1533" spans="1:8" s="176" customFormat="1">
      <c r="A1533" s="175"/>
      <c r="B1533" s="281" t="s">
        <v>118</v>
      </c>
      <c r="C1533" s="2680"/>
      <c r="D1533" s="545"/>
      <c r="E1533" s="281" t="s">
        <v>118</v>
      </c>
      <c r="F1533" s="2680"/>
      <c r="G1533" s="545"/>
      <c r="H1533" s="1227"/>
    </row>
    <row r="1534" spans="1:8" s="176" customFormat="1">
      <c r="A1534" s="175"/>
      <c r="B1534" s="2641" t="s">
        <v>4</v>
      </c>
      <c r="C1534" s="2724">
        <v>3381791</v>
      </c>
      <c r="D1534" s="378"/>
      <c r="E1534" s="2641" t="s">
        <v>4</v>
      </c>
      <c r="F1534" s="2724">
        <v>109547160</v>
      </c>
      <c r="G1534" s="378">
        <v>3320</v>
      </c>
      <c r="H1534" s="1227"/>
    </row>
    <row r="1535" spans="1:8" s="176" customFormat="1">
      <c r="A1535" s="175"/>
      <c r="B1535" s="2632" t="s">
        <v>5</v>
      </c>
      <c r="C1535" s="2725">
        <v>0</v>
      </c>
      <c r="D1535" s="378"/>
      <c r="E1535" s="2632" t="s">
        <v>5</v>
      </c>
      <c r="F1535" s="2725">
        <v>5000</v>
      </c>
      <c r="G1535" s="378">
        <v>0</v>
      </c>
      <c r="H1535" s="1227"/>
    </row>
    <row r="1536" spans="1:8" s="176" customFormat="1">
      <c r="A1536" s="175"/>
      <c r="B1536" s="2632" t="s">
        <v>75</v>
      </c>
      <c r="C1536" s="2725">
        <v>1056429</v>
      </c>
      <c r="D1536" s="283"/>
      <c r="E1536" s="2632" t="s">
        <v>75</v>
      </c>
      <c r="F1536" s="2725">
        <v>12808021</v>
      </c>
      <c r="G1536" s="283">
        <v>0</v>
      </c>
      <c r="H1536" s="1227"/>
    </row>
    <row r="1537" spans="1:8" s="176" customFormat="1">
      <c r="A1537" s="175"/>
      <c r="B1537" s="2632" t="s">
        <v>6</v>
      </c>
      <c r="C1537" s="2725">
        <v>960842</v>
      </c>
      <c r="D1537" s="283"/>
      <c r="E1537" s="2632" t="s">
        <v>6</v>
      </c>
      <c r="F1537" s="2725">
        <v>12808021</v>
      </c>
      <c r="G1537" s="283">
        <v>0</v>
      </c>
      <c r="H1537" s="1227"/>
    </row>
    <row r="1538" spans="1:8" s="176" customFormat="1">
      <c r="A1538" s="175"/>
      <c r="B1538" s="2632" t="s">
        <v>7</v>
      </c>
      <c r="C1538" s="2725">
        <v>371711</v>
      </c>
      <c r="D1538" s="283"/>
      <c r="E1538" s="2632" t="s">
        <v>7</v>
      </c>
      <c r="F1538" s="2725">
        <v>1917569</v>
      </c>
      <c r="G1538" s="283">
        <v>3320</v>
      </c>
      <c r="H1538" s="1227"/>
    </row>
    <row r="1539" spans="1:8" s="176" customFormat="1">
      <c r="A1539" s="175"/>
      <c r="B1539" s="2632" t="s">
        <v>8</v>
      </c>
      <c r="C1539" s="2725">
        <v>371711</v>
      </c>
      <c r="D1539" s="283"/>
      <c r="E1539" s="2632" t="s">
        <v>8</v>
      </c>
      <c r="F1539" s="2725">
        <v>17311</v>
      </c>
      <c r="G1539" s="283">
        <v>3320</v>
      </c>
      <c r="H1539" s="1227"/>
    </row>
    <row r="1540" spans="1:8" s="176" customFormat="1">
      <c r="A1540" s="175"/>
      <c r="B1540" s="2632" t="s">
        <v>9</v>
      </c>
      <c r="C1540" s="2725">
        <v>371711</v>
      </c>
      <c r="D1540" s="283"/>
      <c r="E1540" s="2632" t="s">
        <v>9</v>
      </c>
      <c r="F1540" s="2725">
        <v>17311</v>
      </c>
      <c r="G1540" s="283">
        <v>3320</v>
      </c>
      <c r="H1540" s="1227"/>
    </row>
    <row r="1541" spans="1:8" s="176" customFormat="1" ht="26.4">
      <c r="A1541" s="175"/>
      <c r="B1541" s="2632" t="s">
        <v>63</v>
      </c>
      <c r="C1541" s="2725">
        <v>371711</v>
      </c>
      <c r="D1541" s="283"/>
      <c r="E1541" s="2632" t="s">
        <v>63</v>
      </c>
      <c r="F1541" s="2725">
        <v>17311</v>
      </c>
      <c r="G1541" s="283">
        <v>3320</v>
      </c>
      <c r="H1541" s="1227"/>
    </row>
    <row r="1542" spans="1:8" s="176" customFormat="1" ht="26.4">
      <c r="A1542" s="175"/>
      <c r="B1542" s="2632" t="s">
        <v>165</v>
      </c>
      <c r="C1542" s="2725">
        <v>213670</v>
      </c>
      <c r="D1542" s="283"/>
      <c r="E1542" s="2632" t="s">
        <v>165</v>
      </c>
      <c r="F1542" s="2725">
        <v>17311</v>
      </c>
      <c r="G1542" s="283">
        <v>0</v>
      </c>
      <c r="H1542" s="1227"/>
    </row>
    <row r="1543" spans="1:8" s="176" customFormat="1" ht="26.4">
      <c r="A1543" s="175"/>
      <c r="B1543" s="2632" t="s">
        <v>714</v>
      </c>
      <c r="C1543" s="2725">
        <v>158041</v>
      </c>
      <c r="D1543" s="283"/>
      <c r="E1543" s="2632" t="s">
        <v>714</v>
      </c>
      <c r="F1543" s="2725">
        <v>0</v>
      </c>
      <c r="G1543" s="283">
        <v>3320</v>
      </c>
      <c r="H1543" s="1227"/>
    </row>
    <row r="1544" spans="1:8" s="176" customFormat="1" ht="26.4">
      <c r="A1544" s="175"/>
      <c r="B1544" s="2632" t="s">
        <v>82</v>
      </c>
      <c r="C1544" s="2725">
        <v>0</v>
      </c>
      <c r="D1544" s="283">
        <v>0</v>
      </c>
      <c r="E1544" s="2632" t="s">
        <v>82</v>
      </c>
      <c r="F1544" s="2725">
        <v>1900258</v>
      </c>
      <c r="G1544" s="283">
        <v>0</v>
      </c>
      <c r="H1544" s="1227"/>
    </row>
    <row r="1545" spans="1:8" s="176" customFormat="1" ht="39.6">
      <c r="A1545" s="175"/>
      <c r="B1545" s="2632" t="s">
        <v>83</v>
      </c>
      <c r="C1545" s="2725">
        <v>0</v>
      </c>
      <c r="D1545" s="283">
        <v>0</v>
      </c>
      <c r="E1545" s="2632" t="s">
        <v>83</v>
      </c>
      <c r="F1545" s="2725">
        <v>1900258</v>
      </c>
      <c r="G1545" s="283">
        <v>0</v>
      </c>
      <c r="H1545" s="1227"/>
    </row>
    <row r="1546" spans="1:8" s="176" customFormat="1">
      <c r="A1546" s="175"/>
      <c r="B1546" s="2632" t="s">
        <v>10</v>
      </c>
      <c r="C1546" s="2725">
        <v>1953651</v>
      </c>
      <c r="D1546" s="283">
        <v>0</v>
      </c>
      <c r="E1546" s="2632" t="s">
        <v>10</v>
      </c>
      <c r="F1546" s="2725">
        <v>94816570</v>
      </c>
      <c r="G1546" s="283">
        <v>0</v>
      </c>
      <c r="H1546" s="1227"/>
    </row>
    <row r="1547" spans="1:8" s="176" customFormat="1" ht="26.4">
      <c r="A1547" s="175"/>
      <c r="B1547" s="2632" t="s">
        <v>11</v>
      </c>
      <c r="C1547" s="2725">
        <v>1953651</v>
      </c>
      <c r="D1547" s="283">
        <v>0</v>
      </c>
      <c r="E1547" s="2632" t="s">
        <v>11</v>
      </c>
      <c r="F1547" s="2725">
        <v>79249534</v>
      </c>
      <c r="G1547" s="283">
        <v>0</v>
      </c>
      <c r="H1547" s="1227"/>
    </row>
    <row r="1548" spans="1:8" s="176" customFormat="1" ht="26.4">
      <c r="A1548" s="175"/>
      <c r="B1548" s="2632" t="s">
        <v>67</v>
      </c>
      <c r="C1548" s="2725">
        <v>0</v>
      </c>
      <c r="D1548" s="283">
        <v>0</v>
      </c>
      <c r="E1548" s="2632" t="s">
        <v>67</v>
      </c>
      <c r="F1548" s="2725">
        <v>15567036</v>
      </c>
      <c r="G1548" s="283">
        <v>0</v>
      </c>
      <c r="H1548" s="1227"/>
    </row>
    <row r="1549" spans="1:8" s="176" customFormat="1">
      <c r="A1549" s="175"/>
      <c r="B1549" s="2641" t="s">
        <v>28</v>
      </c>
      <c r="C1549" s="2724">
        <v>3381791</v>
      </c>
      <c r="D1549" s="378"/>
      <c r="E1549" s="2641" t="s">
        <v>28</v>
      </c>
      <c r="F1549" s="2724">
        <v>111697160</v>
      </c>
      <c r="G1549" s="378">
        <v>3320</v>
      </c>
      <c r="H1549" s="1227"/>
    </row>
    <row r="1550" spans="1:8" s="176" customFormat="1">
      <c r="A1550" s="175"/>
      <c r="B1550" s="2632" t="s">
        <v>2</v>
      </c>
      <c r="C1550" s="2725">
        <v>3221989</v>
      </c>
      <c r="D1550" s="283"/>
      <c r="E1550" s="2632" t="s">
        <v>2</v>
      </c>
      <c r="F1550" s="2725">
        <v>66680477</v>
      </c>
      <c r="G1550" s="283">
        <v>3320</v>
      </c>
      <c r="H1550" s="1227"/>
    </row>
    <row r="1551" spans="1:8" s="176" customFormat="1">
      <c r="A1551" s="175"/>
      <c r="B1551" s="2632" t="s">
        <v>12</v>
      </c>
      <c r="C1551" s="2725">
        <v>418859</v>
      </c>
      <c r="D1551" s="283"/>
      <c r="E1551" s="2632" t="s">
        <v>12</v>
      </c>
      <c r="F1551" s="2725">
        <v>14150502</v>
      </c>
      <c r="G1551" s="283">
        <v>3320</v>
      </c>
      <c r="H1551" s="1227"/>
    </row>
    <row r="1552" spans="1:8" s="176" customFormat="1">
      <c r="A1552" s="175"/>
      <c r="B1552" s="2632" t="s">
        <v>38</v>
      </c>
      <c r="C1552" s="2725">
        <v>219656</v>
      </c>
      <c r="D1552" s="283"/>
      <c r="E1552" s="2632" t="s">
        <v>38</v>
      </c>
      <c r="F1552" s="2725">
        <v>6268622</v>
      </c>
      <c r="G1552" s="283">
        <v>1899</v>
      </c>
      <c r="H1552" s="1227"/>
    </row>
    <row r="1553" spans="1:8" s="176" customFormat="1">
      <c r="A1553" s="175"/>
      <c r="B1553" s="2632" t="s">
        <v>36</v>
      </c>
      <c r="C1553" s="2725">
        <v>176252</v>
      </c>
      <c r="D1553" s="283"/>
      <c r="E1553" s="2632" t="s">
        <v>36</v>
      </c>
      <c r="F1553" s="2725">
        <v>5021691</v>
      </c>
      <c r="G1553" s="283">
        <v>1530</v>
      </c>
      <c r="H1553" s="1227"/>
    </row>
    <row r="1554" spans="1:8" s="176" customFormat="1">
      <c r="A1554" s="175"/>
      <c r="B1554" s="2632" t="s">
        <v>15</v>
      </c>
      <c r="C1554" s="2725">
        <v>199203</v>
      </c>
      <c r="D1554" s="283"/>
      <c r="E1554" s="2632" t="s">
        <v>15</v>
      </c>
      <c r="F1554" s="2725">
        <v>7881880</v>
      </c>
      <c r="G1554" s="283">
        <v>1421</v>
      </c>
      <c r="H1554" s="1227"/>
    </row>
    <row r="1555" spans="1:8" s="176" customFormat="1">
      <c r="A1555" s="175"/>
      <c r="B1555" s="2695" t="s">
        <v>16</v>
      </c>
      <c r="C1555" s="2725">
        <v>1739497</v>
      </c>
      <c r="D1555" s="283"/>
      <c r="E1555" s="2632"/>
      <c r="F1555" s="2725"/>
      <c r="G1555" s="283"/>
      <c r="H1555" s="1227"/>
    </row>
    <row r="1556" spans="1:8" s="176" customFormat="1">
      <c r="A1556" s="175"/>
      <c r="B1556" s="162" t="s">
        <v>17</v>
      </c>
      <c r="C1556" s="2725">
        <v>1552072</v>
      </c>
      <c r="D1556" s="283"/>
      <c r="E1556" s="2632"/>
      <c r="F1556" s="2725"/>
      <c r="G1556" s="283"/>
      <c r="H1556" s="1227"/>
    </row>
    <row r="1557" spans="1:8" s="176" customFormat="1">
      <c r="A1557" s="175"/>
      <c r="B1557" s="2853" t="s">
        <v>162</v>
      </c>
      <c r="C1557" s="2854">
        <v>187425</v>
      </c>
      <c r="D1557" s="891"/>
      <c r="E1557" s="2650"/>
      <c r="F1557" s="2854"/>
      <c r="G1557" s="283"/>
      <c r="H1557" s="1227"/>
    </row>
    <row r="1558" spans="1:8" s="176" customFormat="1">
      <c r="A1558" s="175"/>
      <c r="B1558" s="2853" t="s">
        <v>19</v>
      </c>
      <c r="C1558" s="2854">
        <v>1063633</v>
      </c>
      <c r="D1558" s="891"/>
      <c r="E1558" s="2650"/>
      <c r="F1558" s="2854"/>
      <c r="G1558" s="283"/>
      <c r="H1558" s="1227"/>
    </row>
    <row r="1559" spans="1:8" s="176" customFormat="1">
      <c r="A1559" s="175"/>
      <c r="B1559" s="260" t="s">
        <v>520</v>
      </c>
      <c r="C1559" s="2854">
        <v>0</v>
      </c>
      <c r="D1559" s="891">
        <v>3320</v>
      </c>
      <c r="E1559" s="2650"/>
      <c r="F1559" s="2854"/>
      <c r="G1559" s="283"/>
      <c r="H1559" s="1227"/>
    </row>
    <row r="1560" spans="1:8" s="176" customFormat="1" ht="26.4">
      <c r="A1560" s="175"/>
      <c r="B1560" s="260" t="s">
        <v>709</v>
      </c>
      <c r="C1560" s="2854">
        <v>0</v>
      </c>
      <c r="D1560" s="891">
        <v>3320</v>
      </c>
      <c r="E1560" s="2650"/>
      <c r="F1560" s="2854"/>
      <c r="G1560" s="283"/>
      <c r="H1560" s="1227"/>
    </row>
    <row r="1561" spans="1:8" s="176" customFormat="1" ht="39.6">
      <c r="A1561" s="175"/>
      <c r="B1561" s="260" t="s">
        <v>710</v>
      </c>
      <c r="C1561" s="2854">
        <v>0</v>
      </c>
      <c r="D1561" s="891">
        <v>3320</v>
      </c>
      <c r="E1561" s="2650"/>
      <c r="F1561" s="2854"/>
      <c r="G1561" s="283"/>
      <c r="H1561" s="1227"/>
    </row>
    <row r="1562" spans="1:8" s="176" customFormat="1" ht="26.4">
      <c r="A1562" s="175"/>
      <c r="B1562" s="914" t="s">
        <v>56</v>
      </c>
      <c r="C1562" s="2854">
        <v>102791</v>
      </c>
      <c r="D1562" s="891">
        <v>-3320</v>
      </c>
      <c r="E1562" s="2650"/>
      <c r="F1562" s="2854"/>
      <c r="G1562" s="283"/>
      <c r="H1562" s="1227"/>
    </row>
    <row r="1563" spans="1:8" s="176" customFormat="1" ht="39.6">
      <c r="A1563" s="175"/>
      <c r="B1563" s="2599" t="s">
        <v>77</v>
      </c>
      <c r="C1563" s="2854">
        <v>1898</v>
      </c>
      <c r="D1563" s="891"/>
      <c r="E1563" s="2650"/>
      <c r="F1563" s="2854"/>
      <c r="G1563" s="891"/>
      <c r="H1563" s="1227"/>
    </row>
    <row r="1564" spans="1:8" s="176" customFormat="1" ht="40.200000000000003" thickBot="1">
      <c r="A1564" s="175"/>
      <c r="B1564" s="202" t="s">
        <v>58</v>
      </c>
      <c r="C1564" s="2854">
        <v>100893</v>
      </c>
      <c r="D1564" s="2855">
        <v>-3320</v>
      </c>
      <c r="E1564" s="2650"/>
      <c r="F1564" s="2854"/>
      <c r="G1564" s="891"/>
      <c r="H1564" s="1227"/>
    </row>
    <row r="1565" spans="1:8" s="176" customFormat="1" ht="32.25" customHeight="1" thickBot="1">
      <c r="A1565" s="175"/>
      <c r="B1565" s="3676" t="s">
        <v>831</v>
      </c>
      <c r="C1565" s="3677"/>
      <c r="D1565" s="3677"/>
      <c r="E1565" s="3677"/>
      <c r="F1565" s="3677"/>
      <c r="G1565" s="3678"/>
      <c r="H1565" s="1227"/>
    </row>
    <row r="1566" spans="1:8" s="176" customFormat="1">
      <c r="A1566" s="175"/>
      <c r="H1566" s="1227"/>
    </row>
    <row r="1567" spans="1:8" s="1188" customFormat="1">
      <c r="A1567" s="2673"/>
      <c r="B1567" s="206" t="s">
        <v>113</v>
      </c>
      <c r="C1567" s="2620"/>
      <c r="D1567" s="2620"/>
      <c r="E1567" s="2674"/>
      <c r="F1567" s="2674"/>
      <c r="G1567" s="2674"/>
      <c r="H1567" s="2857"/>
    </row>
    <row r="1568" spans="1:8" s="176" customFormat="1" ht="13.8" thickBot="1">
      <c r="A1568" s="175"/>
      <c r="H1568" s="1227"/>
    </row>
    <row r="1569" spans="1:8" s="176" customFormat="1" ht="23.25" customHeight="1">
      <c r="A1569" s="2901">
        <f>A1473+1</f>
        <v>91</v>
      </c>
      <c r="B1569" s="2603" t="s">
        <v>339</v>
      </c>
      <c r="C1569" s="116"/>
      <c r="D1569" s="1161"/>
      <c r="E1569" s="2584" t="s">
        <v>728</v>
      </c>
      <c r="F1569" s="117"/>
      <c r="G1569" s="1161"/>
      <c r="H1569" s="2861" t="s">
        <v>34</v>
      </c>
    </row>
    <row r="1570" spans="1:8" s="176" customFormat="1">
      <c r="A1570" s="175" t="s">
        <v>834</v>
      </c>
      <c r="B1570" s="1176" t="s">
        <v>167</v>
      </c>
      <c r="C1570" s="1178"/>
      <c r="D1570" s="3398"/>
      <c r="E1570" s="3388" t="s">
        <v>22</v>
      </c>
      <c r="F1570" s="1178"/>
      <c r="G1570" s="1179"/>
      <c r="H1570" s="1227"/>
    </row>
    <row r="1571" spans="1:8" s="176" customFormat="1" ht="41.4">
      <c r="A1571" s="175"/>
      <c r="B1571" s="1548" t="s">
        <v>225</v>
      </c>
      <c r="C1571" s="3389">
        <v>1116286580</v>
      </c>
      <c r="D1571" s="3430">
        <v>327646</v>
      </c>
      <c r="E1571" s="3391" t="s">
        <v>787</v>
      </c>
      <c r="F1571" s="2639"/>
      <c r="G1571" s="3431"/>
      <c r="H1571" s="1227"/>
    </row>
    <row r="1572" spans="1:8" s="176" customFormat="1">
      <c r="A1572" s="1227"/>
      <c r="B1572" s="2694"/>
      <c r="C1572" s="881"/>
      <c r="D1572" s="3393"/>
      <c r="E1572" s="2621" t="s">
        <v>730</v>
      </c>
      <c r="F1572" s="3394">
        <v>3534477</v>
      </c>
      <c r="G1572" s="3393">
        <v>327646</v>
      </c>
      <c r="H1572" s="1227"/>
    </row>
    <row r="1573" spans="1:8" s="176" customFormat="1">
      <c r="A1573" s="1227"/>
      <c r="B1573" s="162"/>
      <c r="C1573" s="92"/>
      <c r="D1573" s="3395"/>
      <c r="E1573" s="2624" t="s">
        <v>10</v>
      </c>
      <c r="F1573" s="3396">
        <v>3534477</v>
      </c>
      <c r="G1573" s="3395">
        <v>327646</v>
      </c>
      <c r="H1573" s="1227"/>
    </row>
    <row r="1574" spans="1:8" s="176" customFormat="1" ht="26.4">
      <c r="A1574" s="1227"/>
      <c r="B1574" s="162"/>
      <c r="C1574" s="92"/>
      <c r="D1574" s="3395"/>
      <c r="E1574" s="2624" t="s">
        <v>11</v>
      </c>
      <c r="F1574" s="3396">
        <v>3534477</v>
      </c>
      <c r="G1574" s="3395">
        <v>327646</v>
      </c>
      <c r="H1574" s="1227"/>
    </row>
    <row r="1575" spans="1:8" s="176" customFormat="1">
      <c r="A1575" s="1227"/>
      <c r="B1575" s="2622"/>
      <c r="C1575" s="881"/>
      <c r="D1575" s="3393"/>
      <c r="E1575" s="2623" t="s">
        <v>1</v>
      </c>
      <c r="F1575" s="3394">
        <v>3534477</v>
      </c>
      <c r="G1575" s="3393">
        <v>327646</v>
      </c>
      <c r="H1575" s="1227"/>
    </row>
    <row r="1576" spans="1:8" s="176" customFormat="1">
      <c r="A1576" s="1227"/>
      <c r="B1576" s="162"/>
      <c r="C1576" s="92"/>
      <c r="D1576" s="3395"/>
      <c r="E1576" s="2624" t="s">
        <v>2</v>
      </c>
      <c r="F1576" s="3396">
        <v>3534477</v>
      </c>
      <c r="G1576" s="3395">
        <v>327646</v>
      </c>
      <c r="H1576" s="1227"/>
    </row>
    <row r="1577" spans="1:8" s="176" customFormat="1">
      <c r="A1577" s="1227"/>
      <c r="B1577" s="2695"/>
      <c r="C1577" s="92"/>
      <c r="D1577" s="3395"/>
      <c r="E1577" s="2624" t="s">
        <v>16</v>
      </c>
      <c r="F1577" s="3396">
        <v>67000</v>
      </c>
      <c r="G1577" s="3395">
        <v>0</v>
      </c>
      <c r="H1577" s="1227"/>
    </row>
    <row r="1578" spans="1:8" s="176" customFormat="1">
      <c r="A1578" s="1227"/>
      <c r="B1578" s="162"/>
      <c r="C1578" s="92"/>
      <c r="D1578" s="3395"/>
      <c r="E1578" s="2624" t="s">
        <v>17</v>
      </c>
      <c r="F1578" s="3396">
        <v>67000</v>
      </c>
      <c r="G1578" s="3395">
        <v>0</v>
      </c>
      <c r="H1578" s="1227"/>
    </row>
    <row r="1579" spans="1:8" s="176" customFormat="1">
      <c r="A1579" s="1227"/>
      <c r="B1579" s="162"/>
      <c r="C1579" s="92"/>
      <c r="D1579" s="3393"/>
      <c r="E1579" s="2624" t="s">
        <v>19</v>
      </c>
      <c r="F1579" s="3396">
        <v>3467477</v>
      </c>
      <c r="G1579" s="3395">
        <v>327646</v>
      </c>
      <c r="H1579" s="1227"/>
    </row>
    <row r="1580" spans="1:8" s="176" customFormat="1" ht="26.4">
      <c r="A1580" s="1227"/>
      <c r="B1580" s="162"/>
      <c r="C1580" s="92"/>
      <c r="D1580" s="3393"/>
      <c r="E1580" s="2624" t="s">
        <v>56</v>
      </c>
      <c r="F1580" s="3396">
        <v>3467477</v>
      </c>
      <c r="G1580" s="3395">
        <v>327646</v>
      </c>
      <c r="H1580" s="1227"/>
    </row>
    <row r="1581" spans="1:8" s="176" customFormat="1" ht="27" thickBot="1">
      <c r="A1581" s="1227"/>
      <c r="B1581" s="162"/>
      <c r="C1581" s="92"/>
      <c r="D1581" s="3393"/>
      <c r="E1581" s="2624" t="s">
        <v>57</v>
      </c>
      <c r="F1581" s="3396">
        <v>3467477</v>
      </c>
      <c r="G1581" s="3395">
        <v>327646</v>
      </c>
      <c r="H1581" s="1227"/>
    </row>
    <row r="1582" spans="1:8" s="176" customFormat="1" ht="52.5" customHeight="1" thickBot="1">
      <c r="A1582" s="175"/>
      <c r="B1582" s="3685" t="s">
        <v>832</v>
      </c>
      <c r="C1582" s="3686"/>
      <c r="D1582" s="3686"/>
      <c r="E1582" s="3686"/>
      <c r="F1582" s="3686"/>
      <c r="G1582" s="3687"/>
      <c r="H1582" s="1227"/>
    </row>
    <row r="1583" spans="1:8" s="176" customFormat="1">
      <c r="A1583" s="175"/>
      <c r="H1583" s="1227"/>
    </row>
    <row r="1584" spans="1:8" s="176" customFormat="1">
      <c r="A1584" s="175"/>
      <c r="B1584" s="206" t="s">
        <v>686</v>
      </c>
      <c r="H1584" s="1227"/>
    </row>
    <row r="1585" spans="1:8" s="176" customFormat="1" ht="13.8" thickBot="1">
      <c r="A1585" s="175"/>
      <c r="H1585" s="1227"/>
    </row>
    <row r="1586" spans="1:8" s="176" customFormat="1">
      <c r="A1586" s="1458">
        <f>A1530+1</f>
        <v>91</v>
      </c>
      <c r="B1586" s="2603"/>
      <c r="C1586" s="2604"/>
      <c r="D1586" s="2625"/>
      <c r="E1586" s="735" t="s">
        <v>682</v>
      </c>
      <c r="F1586" s="2604"/>
      <c r="G1586" s="2605"/>
      <c r="H1586" s="2861" t="s">
        <v>34</v>
      </c>
    </row>
    <row r="1587" spans="1:8" s="176" customFormat="1">
      <c r="A1587" s="175" t="s">
        <v>834</v>
      </c>
      <c r="B1587" s="1176" t="s">
        <v>167</v>
      </c>
      <c r="C1587" s="1178"/>
      <c r="D1587" s="1401"/>
      <c r="E1587" s="416" t="s">
        <v>116</v>
      </c>
      <c r="F1587" s="375"/>
      <c r="G1587" s="259"/>
      <c r="H1587" s="1227"/>
    </row>
    <row r="1588" spans="1:8" s="176" customFormat="1" ht="13.8">
      <c r="A1588" s="175"/>
      <c r="B1588" s="1548" t="s">
        <v>225</v>
      </c>
      <c r="C1588" s="3389">
        <v>1116286580</v>
      </c>
      <c r="D1588" s="2627">
        <v>327646</v>
      </c>
      <c r="E1588" s="2607" t="s">
        <v>512</v>
      </c>
      <c r="F1588" s="2628"/>
      <c r="G1588" s="2629"/>
      <c r="H1588" s="1227"/>
    </row>
    <row r="1589" spans="1:8" s="176" customFormat="1">
      <c r="A1589" s="175"/>
      <c r="B1589" s="416" t="s">
        <v>118</v>
      </c>
      <c r="C1589" s="555"/>
      <c r="D1589" s="2626"/>
      <c r="E1589" s="416" t="s">
        <v>118</v>
      </c>
      <c r="F1589" s="375"/>
      <c r="G1589" s="259"/>
      <c r="H1589" s="1227"/>
    </row>
    <row r="1590" spans="1:8" s="176" customFormat="1">
      <c r="A1590" s="175"/>
      <c r="B1590" s="2641"/>
      <c r="C1590" s="2613"/>
      <c r="D1590" s="3393"/>
      <c r="E1590" s="2641" t="s">
        <v>4</v>
      </c>
      <c r="F1590" s="2613">
        <v>131585879</v>
      </c>
      <c r="G1590" s="560">
        <v>327646</v>
      </c>
      <c r="H1590" s="1227"/>
    </row>
    <row r="1591" spans="1:8" s="176" customFormat="1" ht="26.4">
      <c r="A1591" s="175"/>
      <c r="B1591" s="2632"/>
      <c r="C1591" s="2617"/>
      <c r="D1591" s="3395"/>
      <c r="E1591" s="2632" t="s">
        <v>37</v>
      </c>
      <c r="F1591" s="2617">
        <v>5701718</v>
      </c>
      <c r="G1591" s="557">
        <v>0</v>
      </c>
      <c r="H1591" s="1227"/>
    </row>
    <row r="1592" spans="1:8" s="176" customFormat="1">
      <c r="A1592" s="1227"/>
      <c r="B1592" s="2632"/>
      <c r="C1592" s="2617"/>
      <c r="D1592" s="3395"/>
      <c r="E1592" s="2632" t="s">
        <v>10</v>
      </c>
      <c r="F1592" s="2617">
        <v>125884161</v>
      </c>
      <c r="G1592" s="557">
        <v>327646</v>
      </c>
      <c r="H1592" s="1227"/>
    </row>
    <row r="1593" spans="1:8" s="176" customFormat="1" ht="26.4">
      <c r="A1593" s="1227"/>
      <c r="B1593" s="2641"/>
      <c r="C1593" s="2613"/>
      <c r="D1593" s="3393"/>
      <c r="E1593" s="2632" t="s">
        <v>11</v>
      </c>
      <c r="F1593" s="2617">
        <v>125884161</v>
      </c>
      <c r="G1593" s="557">
        <v>327646</v>
      </c>
      <c r="H1593" s="1227"/>
    </row>
    <row r="1594" spans="1:8" s="176" customFormat="1">
      <c r="A1594" s="1227"/>
      <c r="B1594" s="2632"/>
      <c r="C1594" s="2617"/>
      <c r="D1594" s="3395"/>
      <c r="E1594" s="2641" t="s">
        <v>28</v>
      </c>
      <c r="F1594" s="2613">
        <v>130564765</v>
      </c>
      <c r="G1594" s="560">
        <v>327646</v>
      </c>
      <c r="H1594" s="1227"/>
    </row>
    <row r="1595" spans="1:8" s="176" customFormat="1">
      <c r="A1595" s="1227"/>
      <c r="B1595" s="2632"/>
      <c r="C1595" s="2617"/>
      <c r="D1595" s="3395"/>
      <c r="E1595" s="2632" t="s">
        <v>2</v>
      </c>
      <c r="F1595" s="2617">
        <v>128219434</v>
      </c>
      <c r="G1595" s="557">
        <v>327646</v>
      </c>
      <c r="H1595" s="1227"/>
    </row>
    <row r="1596" spans="1:8" s="176" customFormat="1">
      <c r="A1596" s="1227"/>
      <c r="B1596" s="2632"/>
      <c r="C1596" s="2617"/>
      <c r="D1596" s="3395"/>
      <c r="E1596" s="2632" t="s">
        <v>12</v>
      </c>
      <c r="F1596" s="2617">
        <v>47807514</v>
      </c>
      <c r="G1596" s="557">
        <v>0</v>
      </c>
      <c r="H1596" s="1227"/>
    </row>
    <row r="1597" spans="1:8" s="176" customFormat="1">
      <c r="A1597" s="1227"/>
      <c r="B1597" s="461"/>
      <c r="C1597" s="375"/>
      <c r="D1597" s="1401"/>
      <c r="E1597" s="2632" t="s">
        <v>38</v>
      </c>
      <c r="F1597" s="2617">
        <v>32610371</v>
      </c>
      <c r="G1597" s="557">
        <v>0</v>
      </c>
      <c r="H1597" s="1227"/>
    </row>
    <row r="1598" spans="1:8" s="176" customFormat="1">
      <c r="A1598" s="1227"/>
      <c r="B1598" s="461"/>
      <c r="C1598" s="375"/>
      <c r="D1598" s="1401"/>
      <c r="E1598" s="2632" t="s">
        <v>36</v>
      </c>
      <c r="F1598" s="2617">
        <v>26204734</v>
      </c>
      <c r="G1598" s="557">
        <v>0</v>
      </c>
      <c r="H1598" s="1227"/>
    </row>
    <row r="1599" spans="1:8" s="176" customFormat="1">
      <c r="A1599" s="1227"/>
      <c r="B1599" s="461"/>
      <c r="C1599" s="375"/>
      <c r="D1599" s="1401"/>
      <c r="E1599" s="2632" t="s">
        <v>19</v>
      </c>
      <c r="F1599" s="2617">
        <v>57972293</v>
      </c>
      <c r="G1599" s="557">
        <v>327646</v>
      </c>
      <c r="H1599" s="1227"/>
    </row>
    <row r="1600" spans="1:8" s="176" customFormat="1" ht="26.4">
      <c r="A1600" s="1227"/>
      <c r="B1600" s="461"/>
      <c r="C1600" s="375"/>
      <c r="D1600" s="1401"/>
      <c r="E1600" s="2632" t="s">
        <v>56</v>
      </c>
      <c r="F1600" s="2617">
        <v>57972293</v>
      </c>
      <c r="G1600" s="557">
        <v>327646</v>
      </c>
      <c r="H1600" s="1227"/>
    </row>
    <row r="1601" spans="1:8" s="176" customFormat="1" ht="26.4">
      <c r="A1601" s="1227"/>
      <c r="B1601" s="461"/>
      <c r="C1601" s="375"/>
      <c r="D1601" s="1401"/>
      <c r="E1601" s="2632" t="s">
        <v>57</v>
      </c>
      <c r="F1601" s="2617">
        <v>9413152</v>
      </c>
      <c r="G1601" s="557">
        <v>327646</v>
      </c>
      <c r="H1601" s="1227"/>
    </row>
    <row r="1602" spans="1:8" s="176" customFormat="1">
      <c r="A1602" s="1227"/>
      <c r="B1602" s="1176" t="s">
        <v>167</v>
      </c>
      <c r="C1602" s="375"/>
      <c r="D1602" s="1401"/>
      <c r="E1602" s="416" t="s">
        <v>116</v>
      </c>
      <c r="F1602" s="375"/>
      <c r="G1602" s="259"/>
      <c r="H1602" s="1227"/>
    </row>
    <row r="1603" spans="1:8" s="176" customFormat="1" ht="13.8">
      <c r="A1603" s="1227"/>
      <c r="B1603" s="1548" t="s">
        <v>225</v>
      </c>
      <c r="C1603" s="2633">
        <v>1183186580</v>
      </c>
      <c r="D1603" s="3397">
        <v>327646</v>
      </c>
      <c r="E1603" s="2607" t="s">
        <v>512</v>
      </c>
      <c r="F1603" s="2628"/>
      <c r="G1603" s="2629"/>
      <c r="H1603" s="1227"/>
    </row>
    <row r="1604" spans="1:8" s="176" customFormat="1">
      <c r="A1604" s="1227"/>
      <c r="B1604" s="416" t="s">
        <v>125</v>
      </c>
      <c r="C1604" s="555"/>
      <c r="D1604" s="2626"/>
      <c r="E1604" s="416" t="s">
        <v>125</v>
      </c>
      <c r="F1604" s="375"/>
      <c r="G1604" s="259"/>
      <c r="H1604" s="1227"/>
    </row>
    <row r="1605" spans="1:8" s="176" customFormat="1">
      <c r="A1605" s="1227"/>
      <c r="B1605" s="2641"/>
      <c r="C1605" s="2613"/>
      <c r="D1605" s="3393"/>
      <c r="E1605" s="2641" t="s">
        <v>4</v>
      </c>
      <c r="F1605" s="2613">
        <v>138338383</v>
      </c>
      <c r="G1605" s="560">
        <v>327646</v>
      </c>
      <c r="H1605" s="1227"/>
    </row>
    <row r="1606" spans="1:8" s="176" customFormat="1" ht="26.4">
      <c r="A1606" s="1227"/>
      <c r="B1606" s="2632"/>
      <c r="C1606" s="2617"/>
      <c r="D1606" s="3395"/>
      <c r="E1606" s="2632" t="s">
        <v>37</v>
      </c>
      <c r="F1606" s="2617">
        <v>5558054</v>
      </c>
      <c r="G1606" s="557">
        <v>0</v>
      </c>
      <c r="H1606" s="1227"/>
    </row>
    <row r="1607" spans="1:8" s="176" customFormat="1">
      <c r="A1607" s="1227"/>
      <c r="B1607" s="2632"/>
      <c r="C1607" s="2617"/>
      <c r="D1607" s="3395"/>
      <c r="E1607" s="2632" t="s">
        <v>10</v>
      </c>
      <c r="F1607" s="2617">
        <v>132780329</v>
      </c>
      <c r="G1607" s="557">
        <v>327646</v>
      </c>
      <c r="H1607" s="1227"/>
    </row>
    <row r="1608" spans="1:8" s="176" customFormat="1" ht="26.4">
      <c r="A1608" s="1227"/>
      <c r="B1608" s="2641"/>
      <c r="C1608" s="2613"/>
      <c r="D1608" s="3393"/>
      <c r="E1608" s="2632" t="s">
        <v>11</v>
      </c>
      <c r="F1608" s="2617">
        <v>132780329</v>
      </c>
      <c r="G1608" s="557">
        <v>327646</v>
      </c>
      <c r="H1608" s="1227"/>
    </row>
    <row r="1609" spans="1:8" s="176" customFormat="1">
      <c r="A1609" s="1227"/>
      <c r="B1609" s="2632"/>
      <c r="C1609" s="2617"/>
      <c r="D1609" s="3395"/>
      <c r="E1609" s="2641" t="s">
        <v>28</v>
      </c>
      <c r="F1609" s="2613">
        <v>137144015</v>
      </c>
      <c r="G1609" s="560">
        <v>327646</v>
      </c>
      <c r="H1609" s="1227"/>
    </row>
    <row r="1610" spans="1:8" s="176" customFormat="1">
      <c r="A1610" s="1227"/>
      <c r="B1610" s="2632"/>
      <c r="C1610" s="2617"/>
      <c r="D1610" s="3395"/>
      <c r="E1610" s="2632" t="s">
        <v>2</v>
      </c>
      <c r="F1610" s="2617">
        <v>132664714</v>
      </c>
      <c r="G1610" s="557">
        <v>327646</v>
      </c>
      <c r="H1610" s="1227"/>
    </row>
    <row r="1611" spans="1:8" s="176" customFormat="1">
      <c r="A1611" s="1227"/>
      <c r="B1611" s="2632"/>
      <c r="C1611" s="2617"/>
      <c r="D1611" s="3395"/>
      <c r="E1611" s="2632" t="s">
        <v>12</v>
      </c>
      <c r="F1611" s="2617">
        <v>49311262</v>
      </c>
      <c r="G1611" s="557">
        <v>0</v>
      </c>
      <c r="H1611" s="1227"/>
    </row>
    <row r="1612" spans="1:8" s="176" customFormat="1">
      <c r="A1612" s="1227"/>
      <c r="B1612" s="461"/>
      <c r="C1612" s="375"/>
      <c r="D1612" s="1401"/>
      <c r="E1612" s="2632" t="s">
        <v>38</v>
      </c>
      <c r="F1612" s="2617">
        <v>34079872</v>
      </c>
      <c r="G1612" s="557">
        <v>0</v>
      </c>
      <c r="H1612" s="1227"/>
    </row>
    <row r="1613" spans="1:8" s="176" customFormat="1">
      <c r="A1613" s="1227"/>
      <c r="B1613" s="461"/>
      <c r="C1613" s="375"/>
      <c r="D1613" s="1401"/>
      <c r="E1613" s="2632" t="s">
        <v>36</v>
      </c>
      <c r="F1613" s="2617">
        <v>27377679</v>
      </c>
      <c r="G1613" s="557">
        <v>0</v>
      </c>
      <c r="H1613" s="1227"/>
    </row>
    <row r="1614" spans="1:8" s="176" customFormat="1">
      <c r="A1614" s="1227"/>
      <c r="B1614" s="461"/>
      <c r="C1614" s="375"/>
      <c r="D1614" s="1401"/>
      <c r="E1614" s="2632" t="s">
        <v>19</v>
      </c>
      <c r="F1614" s="2617">
        <v>58405716</v>
      </c>
      <c r="G1614" s="557">
        <v>327646</v>
      </c>
      <c r="H1614" s="1227"/>
    </row>
    <row r="1615" spans="1:8" s="176" customFormat="1" ht="26.4">
      <c r="A1615" s="1227"/>
      <c r="B1615" s="461"/>
      <c r="C1615" s="375"/>
      <c r="D1615" s="1401"/>
      <c r="E1615" s="2632" t="s">
        <v>56</v>
      </c>
      <c r="F1615" s="2617">
        <v>58405716</v>
      </c>
      <c r="G1615" s="557">
        <v>327646</v>
      </c>
      <c r="H1615" s="1227"/>
    </row>
    <row r="1616" spans="1:8" s="176" customFormat="1" ht="26.4">
      <c r="A1616" s="1227"/>
      <c r="B1616" s="461"/>
      <c r="C1616" s="375"/>
      <c r="D1616" s="1401"/>
      <c r="E1616" s="2632" t="s">
        <v>57</v>
      </c>
      <c r="F1616" s="2617">
        <v>9316171</v>
      </c>
      <c r="G1616" s="557">
        <v>327646</v>
      </c>
      <c r="H1616" s="1227"/>
    </row>
    <row r="1617" spans="1:8" s="176" customFormat="1">
      <c r="A1617" s="1227"/>
      <c r="B1617" s="1176" t="s">
        <v>167</v>
      </c>
      <c r="C1617" s="375"/>
      <c r="D1617" s="1401"/>
      <c r="E1617" s="416" t="s">
        <v>116</v>
      </c>
      <c r="F1617" s="375"/>
      <c r="G1617" s="259"/>
      <c r="H1617" s="2861"/>
    </row>
    <row r="1618" spans="1:8" s="176" customFormat="1" ht="13.8">
      <c r="A1618" s="1227"/>
      <c r="B1618" s="1548" t="s">
        <v>225</v>
      </c>
      <c r="C1618" s="2633">
        <v>1249486580</v>
      </c>
      <c r="D1618" s="3397">
        <v>327646</v>
      </c>
      <c r="E1618" s="2607" t="s">
        <v>512</v>
      </c>
      <c r="F1618" s="2628"/>
      <c r="G1618" s="2629"/>
      <c r="H1618" s="2861"/>
    </row>
    <row r="1619" spans="1:8" s="176" customFormat="1">
      <c r="A1619" s="1227"/>
      <c r="B1619" s="416" t="s">
        <v>126</v>
      </c>
      <c r="C1619" s="555"/>
      <c r="D1619" s="2626"/>
      <c r="E1619" s="416" t="s">
        <v>126</v>
      </c>
      <c r="F1619" s="375"/>
      <c r="G1619" s="259"/>
      <c r="H1619" s="1227"/>
    </row>
    <row r="1620" spans="1:8" s="176" customFormat="1">
      <c r="A1620" s="1227"/>
      <c r="B1620" s="2641"/>
      <c r="C1620" s="2613"/>
      <c r="D1620" s="3393"/>
      <c r="E1620" s="2641" t="s">
        <v>4</v>
      </c>
      <c r="F1620" s="2613">
        <v>137877077</v>
      </c>
      <c r="G1620" s="560">
        <v>327646</v>
      </c>
      <c r="H1620" s="1227"/>
    </row>
    <row r="1621" spans="1:8" s="176" customFormat="1" ht="26.4">
      <c r="A1621" s="1227"/>
      <c r="B1621" s="2632"/>
      <c r="C1621" s="2617"/>
      <c r="D1621" s="3395"/>
      <c r="E1621" s="2632" t="s">
        <v>37</v>
      </c>
      <c r="F1621" s="2617">
        <v>5558054</v>
      </c>
      <c r="G1621" s="557">
        <v>0</v>
      </c>
      <c r="H1621" s="1227"/>
    </row>
    <row r="1622" spans="1:8" s="176" customFormat="1">
      <c r="A1622" s="1227"/>
      <c r="B1622" s="2632"/>
      <c r="C1622" s="2617"/>
      <c r="D1622" s="3395"/>
      <c r="E1622" s="2632" t="s">
        <v>10</v>
      </c>
      <c r="F1622" s="2617">
        <v>132319023</v>
      </c>
      <c r="G1622" s="557">
        <v>327646</v>
      </c>
      <c r="H1622" s="1227"/>
    </row>
    <row r="1623" spans="1:8" s="176" customFormat="1" ht="26.4">
      <c r="A1623" s="1227"/>
      <c r="B1623" s="2641"/>
      <c r="C1623" s="2613"/>
      <c r="D1623" s="3393"/>
      <c r="E1623" s="2632" t="s">
        <v>11</v>
      </c>
      <c r="F1623" s="2617">
        <v>132319023</v>
      </c>
      <c r="G1623" s="557">
        <v>327646</v>
      </c>
      <c r="H1623" s="1227"/>
    </row>
    <row r="1624" spans="1:8" s="176" customFormat="1">
      <c r="A1624" s="1227"/>
      <c r="B1624" s="2632"/>
      <c r="C1624" s="2617"/>
      <c r="D1624" s="3395"/>
      <c r="E1624" s="2641" t="s">
        <v>28</v>
      </c>
      <c r="F1624" s="2613">
        <v>136485464</v>
      </c>
      <c r="G1624" s="560">
        <v>327646</v>
      </c>
      <c r="H1624" s="1227"/>
    </row>
    <row r="1625" spans="1:8" s="176" customFormat="1">
      <c r="A1625" s="1227"/>
      <c r="B1625" s="2632"/>
      <c r="C1625" s="2617"/>
      <c r="D1625" s="3395"/>
      <c r="E1625" s="2632" t="s">
        <v>2</v>
      </c>
      <c r="F1625" s="2617">
        <v>133285408</v>
      </c>
      <c r="G1625" s="557">
        <v>327646</v>
      </c>
      <c r="H1625" s="1227"/>
    </row>
    <row r="1626" spans="1:8" s="176" customFormat="1">
      <c r="A1626" s="1227"/>
      <c r="B1626" s="2632"/>
      <c r="C1626" s="2617"/>
      <c r="D1626" s="3395"/>
      <c r="E1626" s="2632" t="s">
        <v>12</v>
      </c>
      <c r="F1626" s="2617">
        <v>51872568</v>
      </c>
      <c r="G1626" s="557">
        <v>0</v>
      </c>
      <c r="H1626" s="1227"/>
    </row>
    <row r="1627" spans="1:8" s="176" customFormat="1">
      <c r="A1627" s="1227"/>
      <c r="B1627" s="461"/>
      <c r="C1627" s="375"/>
      <c r="D1627" s="1401"/>
      <c r="E1627" s="2632" t="s">
        <v>38</v>
      </c>
      <c r="F1627" s="2617">
        <v>34466998</v>
      </c>
      <c r="G1627" s="557">
        <v>0</v>
      </c>
      <c r="H1627" s="1227"/>
    </row>
    <row r="1628" spans="1:8" s="176" customFormat="1">
      <c r="A1628" s="1227"/>
      <c r="B1628" s="461"/>
      <c r="C1628" s="375"/>
      <c r="D1628" s="1401"/>
      <c r="E1628" s="2632" t="s">
        <v>36</v>
      </c>
      <c r="F1628" s="2617">
        <v>27698041</v>
      </c>
      <c r="G1628" s="557">
        <v>0</v>
      </c>
      <c r="H1628" s="1227"/>
    </row>
    <row r="1629" spans="1:8" s="176" customFormat="1">
      <c r="A1629" s="1227"/>
      <c r="B1629" s="461"/>
      <c r="C1629" s="375"/>
      <c r="D1629" s="1401"/>
      <c r="E1629" s="2632" t="s">
        <v>19</v>
      </c>
      <c r="F1629" s="2617">
        <v>57244881</v>
      </c>
      <c r="G1629" s="557">
        <v>327646</v>
      </c>
      <c r="H1629" s="1227"/>
    </row>
    <row r="1630" spans="1:8" s="176" customFormat="1" ht="26.4">
      <c r="A1630" s="1227"/>
      <c r="B1630" s="461"/>
      <c r="C1630" s="375"/>
      <c r="D1630" s="1401"/>
      <c r="E1630" s="2632" t="s">
        <v>56</v>
      </c>
      <c r="F1630" s="2617">
        <v>57244881</v>
      </c>
      <c r="G1630" s="557">
        <v>327646</v>
      </c>
      <c r="H1630" s="1227"/>
    </row>
    <row r="1631" spans="1:8" s="176" customFormat="1" ht="27" thickBot="1">
      <c r="A1631" s="1227"/>
      <c r="B1631" s="461"/>
      <c r="C1631" s="375"/>
      <c r="D1631" s="1401"/>
      <c r="E1631" s="2632" t="s">
        <v>57</v>
      </c>
      <c r="F1631" s="2617">
        <v>8081264</v>
      </c>
      <c r="G1631" s="557">
        <v>327646</v>
      </c>
      <c r="H1631" s="1227"/>
    </row>
    <row r="1632" spans="1:8" s="176" customFormat="1" ht="45" customHeight="1" thickBot="1">
      <c r="A1632" s="1227"/>
      <c r="B1632" s="3685" t="s">
        <v>832</v>
      </c>
      <c r="C1632" s="3686"/>
      <c r="D1632" s="3686"/>
      <c r="E1632" s="3686"/>
      <c r="F1632" s="3686"/>
      <c r="G1632" s="3687"/>
      <c r="H1632" s="1227"/>
    </row>
    <row r="1633" spans="1:8" s="176" customFormat="1">
      <c r="A1633" s="175"/>
      <c r="H1633" s="1227"/>
    </row>
  </sheetData>
  <mergeCells count="57">
    <mergeCell ref="B1469:G1469"/>
    <mergeCell ref="B1526:G1526"/>
    <mergeCell ref="B1565:G1565"/>
    <mergeCell ref="B1582:G1582"/>
    <mergeCell ref="B1632:G1632"/>
    <mergeCell ref="B1111:G1111"/>
    <mergeCell ref="B1453:G1453"/>
    <mergeCell ref="B1163:G1163"/>
    <mergeCell ref="A1164:G1164"/>
    <mergeCell ref="B1203:G1203"/>
    <mergeCell ref="B1244:D1244"/>
    <mergeCell ref="B1285:D1285"/>
    <mergeCell ref="B1300:G1300"/>
    <mergeCell ref="B1341:G1341"/>
    <mergeCell ref="B1356:G1356"/>
    <mergeCell ref="B1372:G1372"/>
    <mergeCell ref="B1387:G1387"/>
    <mergeCell ref="B1436:G1436"/>
    <mergeCell ref="B1027:G1027"/>
    <mergeCell ref="A1028:G1028"/>
    <mergeCell ref="B1058:G1058"/>
    <mergeCell ref="B1087:G1087"/>
    <mergeCell ref="A1088:G1088"/>
    <mergeCell ref="B843:D843"/>
    <mergeCell ref="B860:D860"/>
    <mergeCell ref="B919:G919"/>
    <mergeCell ref="A920:G920"/>
    <mergeCell ref="B948:G948"/>
    <mergeCell ref="B682:D682"/>
    <mergeCell ref="B756:D756"/>
    <mergeCell ref="B564:D564"/>
    <mergeCell ref="B581:G581"/>
    <mergeCell ref="B784:D784"/>
    <mergeCell ref="B340:D340"/>
    <mergeCell ref="B359:D359"/>
    <mergeCell ref="B433:D433"/>
    <mergeCell ref="B634:G634"/>
    <mergeCell ref="B655:D655"/>
    <mergeCell ref="H602:H607"/>
    <mergeCell ref="H618:H622"/>
    <mergeCell ref="B450:D450"/>
    <mergeCell ref="B471:D471"/>
    <mergeCell ref="B490:D490"/>
    <mergeCell ref="B81:G81"/>
    <mergeCell ref="B232:G232"/>
    <mergeCell ref="B250:G250"/>
    <mergeCell ref="B266:G266"/>
    <mergeCell ref="B98:G98"/>
    <mergeCell ref="B112:G112"/>
    <mergeCell ref="B165:G165"/>
    <mergeCell ref="B188:G188"/>
    <mergeCell ref="B218:G218"/>
    <mergeCell ref="H1:H2"/>
    <mergeCell ref="C1:C2"/>
    <mergeCell ref="D1:D2"/>
    <mergeCell ref="F1:F2"/>
    <mergeCell ref="G1:G2"/>
  </mergeCells>
  <pageMargins left="0.19685039370078741" right="0.15748031496062992" top="0.41" bottom="0.52" header="0.28999999999999998" footer="0.27"/>
  <pageSetup paperSize="9" scale="80" orientation="landscape" r:id="rId1"/>
  <headerFooter alignWithMargins="0">
    <oddFooter>&amp;L&amp;"Arial,Slīpraksts"&amp;8&amp;F&amp;C&amp;P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464"/>
  <sheetViews>
    <sheetView zoomScale="70" zoomScaleNormal="70" workbookViewId="0">
      <selection activeCell="G7" sqref="G7"/>
    </sheetView>
  </sheetViews>
  <sheetFormatPr defaultColWidth="9.109375" defaultRowHeight="13.2"/>
  <cols>
    <col min="1" max="1" width="6.109375" style="15" customWidth="1"/>
    <col min="2" max="2" width="50.88671875" style="17" customWidth="1"/>
    <col min="3" max="3" width="14.44140625" style="16" customWidth="1"/>
    <col min="4" max="4" width="15.88671875" style="16" customWidth="1"/>
    <col min="5" max="5" width="51.33203125" style="9" customWidth="1"/>
    <col min="6" max="6" width="14.44140625" style="9" customWidth="1"/>
    <col min="7" max="7" width="13.44140625" style="9" customWidth="1"/>
    <col min="8" max="8" width="14.44140625" style="18" customWidth="1"/>
    <col min="9" max="16384" width="9.109375" style="9"/>
  </cols>
  <sheetData>
    <row r="1" spans="1:8" s="35" customFormat="1" ht="13.2" customHeight="1">
      <c r="A1" s="61"/>
      <c r="B1" s="27"/>
      <c r="C1" s="3603" t="s">
        <v>147</v>
      </c>
      <c r="D1" s="3603" t="s">
        <v>30</v>
      </c>
      <c r="E1" s="73"/>
      <c r="F1" s="3603" t="s">
        <v>147</v>
      </c>
      <c r="G1" s="3603" t="s">
        <v>30</v>
      </c>
      <c r="H1" s="3598" t="s">
        <v>44</v>
      </c>
    </row>
    <row r="2" spans="1:8" s="35" customFormat="1" ht="13.8" thickBot="1">
      <c r="A2" s="61"/>
      <c r="B2" s="28"/>
      <c r="C2" s="3604"/>
      <c r="D2" s="3604"/>
      <c r="E2" s="74"/>
      <c r="F2" s="3604"/>
      <c r="G2" s="3604"/>
      <c r="H2" s="3599"/>
    </row>
    <row r="3" spans="1:8">
      <c r="A3" s="12"/>
      <c r="B3" s="1"/>
      <c r="C3" s="14"/>
      <c r="D3" s="14"/>
      <c r="E3" s="5"/>
      <c r="F3" s="14"/>
      <c r="G3" s="14"/>
    </row>
    <row r="4" spans="1:8">
      <c r="A4" s="12"/>
      <c r="B4" s="271" t="s">
        <v>72</v>
      </c>
      <c r="C4" s="14"/>
      <c r="D4" s="14"/>
      <c r="E4" s="5"/>
      <c r="F4" s="14"/>
      <c r="G4" s="14"/>
    </row>
    <row r="5" spans="1:8">
      <c r="A5" s="126"/>
      <c r="B5" s="25" t="s">
        <v>48</v>
      </c>
      <c r="C5" s="41"/>
      <c r="D5" s="41"/>
      <c r="E5" s="76" t="s">
        <v>50</v>
      </c>
      <c r="F5" s="11"/>
      <c r="G5" s="11"/>
      <c r="H5" s="244"/>
    </row>
    <row r="6" spans="1:8">
      <c r="A6" s="126"/>
      <c r="B6" s="8" t="s">
        <v>52</v>
      </c>
      <c r="C6" s="160"/>
      <c r="D6" s="164"/>
      <c r="E6" s="8" t="s">
        <v>52</v>
      </c>
      <c r="F6" s="160"/>
      <c r="G6" s="164"/>
      <c r="H6" s="22"/>
    </row>
    <row r="7" spans="1:8">
      <c r="A7" s="126"/>
      <c r="B7" s="563" t="s">
        <v>168</v>
      </c>
      <c r="C7" s="564">
        <v>-134838215</v>
      </c>
      <c r="D7" s="164">
        <f>D1169</f>
        <v>-1755</v>
      </c>
      <c r="E7" s="563" t="s">
        <v>168</v>
      </c>
      <c r="F7" s="564">
        <v>-134838215</v>
      </c>
      <c r="G7" s="164">
        <f>D1169</f>
        <v>-1755</v>
      </c>
      <c r="H7" s="22"/>
    </row>
    <row r="8" spans="1:8">
      <c r="A8" s="126"/>
      <c r="B8" s="563" t="s">
        <v>169</v>
      </c>
      <c r="C8" s="564">
        <v>-64961594</v>
      </c>
      <c r="D8" s="164"/>
      <c r="E8" s="563" t="s">
        <v>169</v>
      </c>
      <c r="F8" s="564">
        <v>-64961594</v>
      </c>
      <c r="G8" s="164"/>
      <c r="H8" s="22"/>
    </row>
    <row r="9" spans="1:8">
      <c r="A9" s="126"/>
      <c r="B9" s="563" t="s">
        <v>170</v>
      </c>
      <c r="C9" s="564">
        <v>145783954</v>
      </c>
      <c r="D9" s="164"/>
      <c r="E9" s="563" t="s">
        <v>170</v>
      </c>
      <c r="F9" s="564">
        <v>145783954</v>
      </c>
      <c r="G9" s="164"/>
      <c r="H9" s="22"/>
    </row>
    <row r="10" spans="1:8" hidden="1">
      <c r="A10" s="126"/>
      <c r="B10" s="26" t="s">
        <v>43</v>
      </c>
      <c r="C10" s="565"/>
      <c r="D10" s="164"/>
      <c r="E10" s="26" t="s">
        <v>43</v>
      </c>
      <c r="F10" s="565"/>
      <c r="G10" s="164"/>
      <c r="H10" s="22"/>
    </row>
    <row r="11" spans="1:8" hidden="1">
      <c r="A11" s="126"/>
      <c r="B11" s="563" t="s">
        <v>168</v>
      </c>
      <c r="C11" s="565">
        <v>16497394</v>
      </c>
      <c r="D11" s="164"/>
      <c r="E11" s="563" t="s">
        <v>168</v>
      </c>
      <c r="F11" s="565">
        <v>16497394</v>
      </c>
      <c r="G11" s="164"/>
      <c r="H11" s="22"/>
    </row>
    <row r="12" spans="1:8" hidden="1">
      <c r="A12" s="126"/>
      <c r="B12" s="563" t="s">
        <v>169</v>
      </c>
      <c r="C12" s="565">
        <v>16263210</v>
      </c>
      <c r="D12" s="164"/>
      <c r="E12" s="563" t="s">
        <v>169</v>
      </c>
      <c r="F12" s="565">
        <v>16263210</v>
      </c>
      <c r="G12" s="164"/>
      <c r="H12" s="22"/>
    </row>
    <row r="13" spans="1:8" hidden="1">
      <c r="A13" s="126"/>
      <c r="B13" s="563" t="s">
        <v>170</v>
      </c>
      <c r="C13" s="565">
        <v>16292128</v>
      </c>
      <c r="D13" s="164"/>
      <c r="E13" s="563" t="s">
        <v>170</v>
      </c>
      <c r="F13" s="565">
        <v>16292128</v>
      </c>
      <c r="G13" s="164"/>
      <c r="H13" s="22"/>
    </row>
    <row r="14" spans="1:8" ht="39.6">
      <c r="A14" s="126"/>
      <c r="B14" s="26" t="s">
        <v>173</v>
      </c>
      <c r="C14" s="565"/>
      <c r="D14" s="164"/>
      <c r="E14" s="26" t="s">
        <v>173</v>
      </c>
      <c r="F14" s="565"/>
      <c r="G14" s="164"/>
      <c r="H14" s="22"/>
    </row>
    <row r="15" spans="1:8">
      <c r="A15" s="126"/>
      <c r="B15" s="563" t="s">
        <v>168</v>
      </c>
      <c r="C15" s="566">
        <v>50507066</v>
      </c>
      <c r="D15" s="164">
        <f>D1356</f>
        <v>-64707</v>
      </c>
      <c r="E15" s="563" t="s">
        <v>168</v>
      </c>
      <c r="F15" s="566">
        <v>50507066</v>
      </c>
      <c r="G15" s="164">
        <f>D1356</f>
        <v>-64707</v>
      </c>
      <c r="H15" s="22"/>
    </row>
    <row r="16" spans="1:8">
      <c r="A16" s="126"/>
      <c r="B16" s="563" t="s">
        <v>169</v>
      </c>
      <c r="C16" s="566">
        <v>595875296</v>
      </c>
      <c r="D16" s="164">
        <f>D1433</f>
        <v>-23105</v>
      </c>
      <c r="E16" s="563" t="s">
        <v>169</v>
      </c>
      <c r="F16" s="566">
        <v>595875296</v>
      </c>
      <c r="G16" s="164">
        <f>D1433</f>
        <v>-23105</v>
      </c>
      <c r="H16" s="22"/>
    </row>
    <row r="17" spans="1:8">
      <c r="A17" s="126"/>
      <c r="B17" s="563" t="s">
        <v>170</v>
      </c>
      <c r="C17" s="566">
        <v>679004229</v>
      </c>
      <c r="D17" s="164"/>
      <c r="E17" s="563" t="s">
        <v>170</v>
      </c>
      <c r="F17" s="566">
        <v>679004229</v>
      </c>
      <c r="G17" s="164"/>
      <c r="H17" s="22"/>
    </row>
    <row r="18" spans="1:8" hidden="1">
      <c r="A18" s="126"/>
      <c r="B18" s="567" t="s">
        <v>172</v>
      </c>
      <c r="C18" s="566"/>
      <c r="D18" s="164"/>
      <c r="E18" s="567" t="s">
        <v>172</v>
      </c>
      <c r="F18" s="566"/>
      <c r="G18" s="164"/>
      <c r="H18" s="22"/>
    </row>
    <row r="19" spans="1:8" hidden="1">
      <c r="A19" s="126"/>
      <c r="B19" s="563" t="s">
        <v>168</v>
      </c>
      <c r="C19" s="159">
        <v>255217102</v>
      </c>
      <c r="D19" s="164"/>
      <c r="E19" s="563" t="s">
        <v>168</v>
      </c>
      <c r="F19" s="159">
        <v>255217102</v>
      </c>
      <c r="G19" s="164"/>
      <c r="H19" s="22"/>
    </row>
    <row r="20" spans="1:8" hidden="1">
      <c r="A20" s="126"/>
      <c r="B20" s="563" t="s">
        <v>169</v>
      </c>
      <c r="C20" s="159">
        <v>323187319</v>
      </c>
      <c r="D20" s="164"/>
      <c r="E20" s="563" t="s">
        <v>169</v>
      </c>
      <c r="F20" s="159">
        <v>323187319</v>
      </c>
      <c r="G20" s="164"/>
      <c r="H20" s="22"/>
    </row>
    <row r="21" spans="1:8" hidden="1">
      <c r="A21" s="126"/>
      <c r="B21" s="563" t="s">
        <v>170</v>
      </c>
      <c r="C21" s="159">
        <v>356418969</v>
      </c>
      <c r="D21" s="164"/>
      <c r="E21" s="563" t="s">
        <v>170</v>
      </c>
      <c r="F21" s="159">
        <v>356418969</v>
      </c>
      <c r="G21" s="164"/>
      <c r="H21" s="22"/>
    </row>
    <row r="22" spans="1:8">
      <c r="A22" s="126"/>
      <c r="B22" s="567" t="s">
        <v>174</v>
      </c>
      <c r="C22" s="159"/>
      <c r="D22" s="164"/>
      <c r="E22" s="567" t="s">
        <v>174</v>
      </c>
      <c r="F22" s="159"/>
      <c r="G22" s="164"/>
      <c r="H22" s="22"/>
    </row>
    <row r="23" spans="1:8">
      <c r="A23" s="126"/>
      <c r="B23" s="563" t="s">
        <v>168</v>
      </c>
      <c r="C23" s="159">
        <v>5787995</v>
      </c>
      <c r="D23" s="164">
        <f>D74+D146+D218</f>
        <v>-29000</v>
      </c>
      <c r="E23" s="563" t="s">
        <v>168</v>
      </c>
      <c r="F23" s="159">
        <v>5787995</v>
      </c>
      <c r="G23" s="164">
        <f>D74+D146+D218</f>
        <v>-29000</v>
      </c>
      <c r="H23" s="22"/>
    </row>
    <row r="24" spans="1:8">
      <c r="A24" s="126"/>
      <c r="B24" s="563" t="s">
        <v>169</v>
      </c>
      <c r="C24" s="159">
        <v>2925386</v>
      </c>
      <c r="D24" s="164"/>
      <c r="E24" s="563" t="s">
        <v>169</v>
      </c>
      <c r="F24" s="159">
        <v>2925386</v>
      </c>
      <c r="G24" s="164"/>
      <c r="H24" s="22"/>
    </row>
    <row r="25" spans="1:8">
      <c r="A25" s="126"/>
      <c r="B25" s="563" t="s">
        <v>170</v>
      </c>
      <c r="C25" s="159">
        <v>0</v>
      </c>
      <c r="D25" s="164"/>
      <c r="E25" s="563" t="s">
        <v>170</v>
      </c>
      <c r="F25" s="159">
        <v>0</v>
      </c>
      <c r="G25" s="164"/>
      <c r="H25" s="22"/>
    </row>
    <row r="26" spans="1:8">
      <c r="A26" s="126"/>
      <c r="B26" s="615" t="s">
        <v>225</v>
      </c>
      <c r="C26" s="616"/>
      <c r="D26" s="617"/>
      <c r="E26" s="615" t="s">
        <v>225</v>
      </c>
      <c r="F26" s="616"/>
      <c r="G26" s="617"/>
      <c r="H26" s="22"/>
    </row>
    <row r="27" spans="1:8">
      <c r="A27" s="126"/>
      <c r="B27" s="563" t="s">
        <v>168</v>
      </c>
      <c r="C27" s="618">
        <v>1116286580</v>
      </c>
      <c r="D27" s="618">
        <f>D410+D525+D720+D826</f>
        <v>627350</v>
      </c>
      <c r="E27" s="563" t="s">
        <v>168</v>
      </c>
      <c r="F27" s="618">
        <v>1116286580</v>
      </c>
      <c r="G27" s="618">
        <f>D410+D634+D734+D932</f>
        <v>410186</v>
      </c>
      <c r="H27" s="245"/>
    </row>
    <row r="28" spans="1:8">
      <c r="A28" s="126"/>
      <c r="B28" s="563" t="s">
        <v>169</v>
      </c>
      <c r="C28" s="618">
        <v>1183186580</v>
      </c>
      <c r="D28" s="618">
        <f>D469+D579+D765+D877</f>
        <v>641350</v>
      </c>
      <c r="E28" s="563" t="s">
        <v>169</v>
      </c>
      <c r="F28" s="618">
        <v>1183186580</v>
      </c>
      <c r="G28" s="618">
        <f>D469+D665+D765+D983</f>
        <v>410186</v>
      </c>
      <c r="H28" s="245"/>
    </row>
    <row r="29" spans="1:8">
      <c r="A29" s="126"/>
      <c r="B29" s="563" t="s">
        <v>170</v>
      </c>
      <c r="C29" s="618">
        <v>1249486580</v>
      </c>
      <c r="D29" s="618">
        <f>D494+D604+D790+D902</f>
        <v>641350</v>
      </c>
      <c r="E29" s="563" t="s">
        <v>170</v>
      </c>
      <c r="F29" s="618">
        <v>1249486580</v>
      </c>
      <c r="G29" s="618">
        <f>D494+D690+D790+D1008</f>
        <v>410186</v>
      </c>
      <c r="H29" s="245"/>
    </row>
    <row r="30" spans="1:8" ht="26.4" hidden="1">
      <c r="A30" s="126"/>
      <c r="B30" s="620" t="s">
        <v>226</v>
      </c>
      <c r="C30" s="618"/>
      <c r="D30" s="621"/>
      <c r="E30" s="620" t="s">
        <v>226</v>
      </c>
      <c r="F30" s="618"/>
      <c r="G30" s="621"/>
      <c r="H30" s="245"/>
    </row>
    <row r="31" spans="1:8" hidden="1">
      <c r="A31" s="126"/>
      <c r="B31" s="563" t="s">
        <v>168</v>
      </c>
      <c r="C31" s="80">
        <v>78000000</v>
      </c>
      <c r="D31" s="80"/>
      <c r="E31" s="563" t="s">
        <v>168</v>
      </c>
      <c r="F31" s="80">
        <v>78000000</v>
      </c>
      <c r="G31" s="80"/>
      <c r="H31" s="245"/>
    </row>
    <row r="32" spans="1:8" hidden="1">
      <c r="A32" s="126"/>
      <c r="B32" s="563" t="s">
        <v>169</v>
      </c>
      <c r="C32" s="80">
        <v>77500000</v>
      </c>
      <c r="D32" s="80"/>
      <c r="E32" s="563" t="s">
        <v>169</v>
      </c>
      <c r="F32" s="80">
        <v>77500000</v>
      </c>
      <c r="G32" s="80"/>
      <c r="H32" s="245"/>
    </row>
    <row r="33" spans="1:8" hidden="1">
      <c r="A33" s="126"/>
      <c r="B33" s="563" t="s">
        <v>170</v>
      </c>
      <c r="C33" s="80">
        <v>73600000</v>
      </c>
      <c r="D33" s="80"/>
      <c r="E33" s="563" t="s">
        <v>170</v>
      </c>
      <c r="F33" s="80">
        <v>73600000</v>
      </c>
      <c r="G33" s="80"/>
      <c r="H33" s="245"/>
    </row>
    <row r="34" spans="1:8" hidden="1">
      <c r="A34" s="126"/>
      <c r="B34" s="622" t="s">
        <v>224</v>
      </c>
      <c r="C34" s="80"/>
      <c r="D34" s="80"/>
      <c r="E34" s="622" t="s">
        <v>224</v>
      </c>
      <c r="F34" s="80"/>
      <c r="G34" s="80"/>
      <c r="H34" s="245"/>
    </row>
    <row r="35" spans="1:8" hidden="1">
      <c r="A35" s="126"/>
      <c r="B35" s="563" t="s">
        <v>168</v>
      </c>
      <c r="C35" s="80">
        <v>450000</v>
      </c>
      <c r="D35" s="80"/>
      <c r="E35" s="563" t="s">
        <v>168</v>
      </c>
      <c r="F35" s="80">
        <v>450000</v>
      </c>
      <c r="G35" s="80"/>
      <c r="H35" s="245"/>
    </row>
    <row r="36" spans="1:8" hidden="1">
      <c r="A36" s="126"/>
      <c r="B36" s="563" t="s">
        <v>169</v>
      </c>
      <c r="C36" s="80">
        <v>450000</v>
      </c>
      <c r="D36" s="80"/>
      <c r="E36" s="563" t="s">
        <v>169</v>
      </c>
      <c r="F36" s="80">
        <v>450000</v>
      </c>
      <c r="G36" s="80"/>
      <c r="H36" s="245"/>
    </row>
    <row r="37" spans="1:8" hidden="1">
      <c r="A37" s="126"/>
      <c r="B37" s="563" t="s">
        <v>170</v>
      </c>
      <c r="C37" s="80">
        <v>450000</v>
      </c>
      <c r="D37" s="80"/>
      <c r="E37" s="563" t="s">
        <v>170</v>
      </c>
      <c r="F37" s="80">
        <v>450000</v>
      </c>
      <c r="G37" s="80"/>
      <c r="H37" s="245"/>
    </row>
    <row r="39" spans="1:8" s="81" customFormat="1" ht="17.25" customHeight="1">
      <c r="B39" s="3714" t="s">
        <v>505</v>
      </c>
      <c r="C39" s="3715"/>
      <c r="D39" s="3715"/>
      <c r="E39" s="3715"/>
      <c r="F39" s="3715"/>
      <c r="G39" s="3715"/>
    </row>
    <row r="40" spans="1:8" s="81" customFormat="1" ht="17.25" customHeight="1" thickBot="1">
      <c r="B40" s="178"/>
      <c r="C40" s="1467"/>
      <c r="D40" s="1467"/>
      <c r="E40" s="1467"/>
      <c r="F40" s="1467"/>
      <c r="G40" s="1467"/>
    </row>
    <row r="41" spans="1:8" s="81" customFormat="1" ht="17.25" customHeight="1">
      <c r="A41" s="2901">
        <f>'15'!A1569+1</f>
        <v>92</v>
      </c>
      <c r="B41" s="2102" t="s">
        <v>506</v>
      </c>
      <c r="C41" s="179"/>
      <c r="D41" s="2103"/>
      <c r="E41" s="1467"/>
      <c r="F41" s="1467"/>
      <c r="G41" s="1467"/>
      <c r="H41" s="175" t="s">
        <v>34</v>
      </c>
    </row>
    <row r="42" spans="1:8" s="81" customFormat="1" ht="17.25" customHeight="1">
      <c r="B42" s="2104" t="s">
        <v>167</v>
      </c>
      <c r="C42" s="2105"/>
      <c r="D42" s="2106"/>
      <c r="E42" s="1467"/>
      <c r="F42" s="1467"/>
      <c r="G42" s="1467"/>
    </row>
    <row r="43" spans="1:8" s="81" customFormat="1" ht="32.25" customHeight="1">
      <c r="B43" s="1469" t="s">
        <v>507</v>
      </c>
      <c r="C43" s="2107">
        <v>11000</v>
      </c>
      <c r="D43" s="2083">
        <v>-11000</v>
      </c>
      <c r="E43" s="1467"/>
      <c r="F43" s="1467"/>
      <c r="G43" s="1467"/>
    </row>
    <row r="44" spans="1:8" s="81" customFormat="1" ht="17.25" customHeight="1">
      <c r="B44" s="1469" t="s">
        <v>508</v>
      </c>
      <c r="C44" s="2107">
        <v>365631</v>
      </c>
      <c r="D44" s="2083">
        <v>11000</v>
      </c>
      <c r="E44" s="1467"/>
      <c r="F44" s="1467"/>
      <c r="G44" s="1467"/>
    </row>
    <row r="45" spans="1:8" s="81" customFormat="1" ht="17.25" customHeight="1" thickBot="1">
      <c r="B45" s="1470"/>
      <c r="C45" s="2108"/>
      <c r="D45" s="2109"/>
      <c r="E45" s="1467"/>
      <c r="F45" s="1467"/>
      <c r="G45" s="1467"/>
    </row>
    <row r="46" spans="1:8" s="81" customFormat="1" ht="69" customHeight="1" thickBot="1">
      <c r="B46" s="3716" t="s">
        <v>623</v>
      </c>
      <c r="C46" s="3717"/>
      <c r="D46" s="3718"/>
      <c r="E46" s="1467"/>
      <c r="F46" s="1467"/>
      <c r="G46" s="1467"/>
    </row>
    <row r="47" spans="1:8" s="81" customFormat="1" ht="17.25" customHeight="1">
      <c r="B47" s="178"/>
      <c r="C47" s="1467"/>
      <c r="D47" s="1467"/>
      <c r="E47" s="1467"/>
      <c r="F47" s="1467"/>
      <c r="G47" s="1467"/>
    </row>
    <row r="48" spans="1:8" s="81" customFormat="1" ht="17.25" customHeight="1">
      <c r="B48" s="3714" t="s">
        <v>509</v>
      </c>
      <c r="C48" s="3715"/>
      <c r="D48" s="3715"/>
      <c r="E48" s="3715"/>
      <c r="F48" s="3715"/>
      <c r="G48" s="3715"/>
    </row>
    <row r="49" spans="1:8" s="81" customFormat="1" ht="17.25" customHeight="1" thickBot="1">
      <c r="B49" s="1471"/>
      <c r="C49" s="1471"/>
      <c r="D49" s="1471"/>
      <c r="E49" s="1471"/>
      <c r="F49" s="1471"/>
      <c r="G49" s="1471"/>
    </row>
    <row r="50" spans="1:8" s="81" customFormat="1" ht="17.25" customHeight="1">
      <c r="A50" s="1458">
        <f>'15'!A1586+1</f>
        <v>92</v>
      </c>
      <c r="B50" s="2102" t="s">
        <v>506</v>
      </c>
      <c r="C50" s="179"/>
      <c r="D50" s="2103"/>
      <c r="E50" s="1471"/>
      <c r="F50" s="1471"/>
      <c r="G50" s="1471"/>
      <c r="H50" s="175" t="s">
        <v>34</v>
      </c>
    </row>
    <row r="51" spans="1:8" s="81" customFormat="1" ht="17.25" customHeight="1">
      <c r="B51" s="2104" t="s">
        <v>167</v>
      </c>
      <c r="C51" s="2105"/>
      <c r="D51" s="2106"/>
      <c r="E51" s="1471"/>
      <c r="F51" s="1471"/>
      <c r="G51" s="1471"/>
    </row>
    <row r="52" spans="1:8" s="81" customFormat="1" ht="17.25" customHeight="1">
      <c r="B52" s="2110" t="s">
        <v>118</v>
      </c>
      <c r="C52" s="2105"/>
      <c r="D52" s="2106"/>
      <c r="E52" s="1471"/>
      <c r="F52" s="1471"/>
      <c r="G52" s="1471"/>
    </row>
    <row r="53" spans="1:8" s="81" customFormat="1" ht="30" customHeight="1">
      <c r="B53" s="1472" t="s">
        <v>507</v>
      </c>
      <c r="C53" s="2107">
        <v>11000</v>
      </c>
      <c r="D53" s="2083">
        <v>-11000</v>
      </c>
      <c r="E53" s="1471"/>
      <c r="F53" s="1471"/>
      <c r="G53" s="1471"/>
    </row>
    <row r="54" spans="1:8" s="81" customFormat="1" ht="17.25" customHeight="1">
      <c r="B54" s="1472" t="s">
        <v>508</v>
      </c>
      <c r="C54" s="2107">
        <v>365631</v>
      </c>
      <c r="D54" s="2083">
        <v>11000</v>
      </c>
      <c r="E54" s="1471"/>
      <c r="F54" s="1471"/>
      <c r="G54" s="1471"/>
    </row>
    <row r="55" spans="1:8" s="81" customFormat="1" ht="17.25" customHeight="1">
      <c r="B55" s="1473"/>
      <c r="C55" s="2107"/>
      <c r="D55" s="2083"/>
      <c r="E55" s="1471"/>
      <c r="F55" s="1471"/>
      <c r="G55" s="1471"/>
    </row>
    <row r="56" spans="1:8" s="81" customFormat="1" ht="17.25" customHeight="1">
      <c r="B56" s="1473" t="s">
        <v>125</v>
      </c>
      <c r="C56" s="2107"/>
      <c r="D56" s="2083"/>
      <c r="E56" s="1471"/>
      <c r="F56" s="1471"/>
      <c r="G56" s="1471"/>
    </row>
    <row r="57" spans="1:8" s="81" customFormat="1" ht="27" customHeight="1">
      <c r="B57" s="1472" t="s">
        <v>507</v>
      </c>
      <c r="C57" s="2107">
        <v>11000</v>
      </c>
      <c r="D57" s="2083">
        <v>-11000</v>
      </c>
      <c r="E57" s="1471"/>
      <c r="F57" s="1471"/>
      <c r="G57" s="1471"/>
    </row>
    <row r="58" spans="1:8" s="81" customFormat="1" ht="17.25" customHeight="1">
      <c r="B58" s="1472" t="s">
        <v>508</v>
      </c>
      <c r="C58" s="2107">
        <v>365631</v>
      </c>
      <c r="D58" s="2083">
        <v>11000</v>
      </c>
      <c r="E58" s="1471"/>
      <c r="F58" s="1471"/>
      <c r="G58" s="1471"/>
    </row>
    <row r="59" spans="1:8" s="81" customFormat="1" ht="17.25" customHeight="1">
      <c r="B59" s="1472"/>
      <c r="C59" s="2107"/>
      <c r="D59" s="2083"/>
      <c r="E59" s="1471"/>
      <c r="F59" s="1471"/>
      <c r="G59" s="1471"/>
    </row>
    <row r="60" spans="1:8" s="81" customFormat="1" ht="17.25" customHeight="1">
      <c r="B60" s="1473" t="s">
        <v>126</v>
      </c>
      <c r="C60" s="2107"/>
      <c r="D60" s="2083"/>
      <c r="E60" s="1471"/>
      <c r="F60" s="1471"/>
      <c r="G60" s="1471"/>
    </row>
    <row r="61" spans="1:8" s="81" customFormat="1" ht="32.25" customHeight="1">
      <c r="B61" s="1472" t="s">
        <v>507</v>
      </c>
      <c r="C61" s="2107">
        <v>11000</v>
      </c>
      <c r="D61" s="2083">
        <v>-11000</v>
      </c>
      <c r="E61" s="1471"/>
      <c r="F61" s="1471"/>
      <c r="G61" s="1471"/>
    </row>
    <row r="62" spans="1:8" s="81" customFormat="1" ht="15.75" customHeight="1">
      <c r="B62" s="1472" t="s">
        <v>508</v>
      </c>
      <c r="C62" s="2107">
        <v>365631</v>
      </c>
      <c r="D62" s="2083">
        <v>11000</v>
      </c>
      <c r="E62" s="1471"/>
      <c r="F62" s="1471"/>
      <c r="G62" s="1471"/>
    </row>
    <row r="63" spans="1:8" s="96" customFormat="1" ht="17.25" customHeight="1" thickBot="1">
      <c r="B63" s="1470"/>
      <c r="C63" s="2108"/>
      <c r="D63" s="2109"/>
      <c r="E63" s="1471"/>
      <c r="F63" s="1471"/>
      <c r="G63" s="1471"/>
    </row>
    <row r="64" spans="1:8" s="96" customFormat="1" ht="72" customHeight="1" thickBot="1">
      <c r="B64" s="3716" t="s">
        <v>623</v>
      </c>
      <c r="C64" s="3717"/>
      <c r="D64" s="3718"/>
      <c r="E64" s="1471"/>
      <c r="F64" s="1471"/>
      <c r="G64" s="1471"/>
    </row>
    <row r="65" spans="1:8" s="96" customFormat="1" ht="13.8">
      <c r="B65" s="1471"/>
      <c r="C65" s="1471"/>
      <c r="D65" s="1471"/>
      <c r="E65" s="1471"/>
      <c r="F65" s="1471"/>
      <c r="G65" s="1471"/>
    </row>
    <row r="66" spans="1:8" s="96" customFormat="1" ht="13.8">
      <c r="B66" s="3714" t="s">
        <v>505</v>
      </c>
      <c r="C66" s="3715"/>
      <c r="D66" s="3715"/>
      <c r="E66" s="3715"/>
      <c r="F66" s="3715"/>
      <c r="G66" s="3715"/>
    </row>
    <row r="67" spans="1:8" s="96" customFormat="1" ht="17.25" customHeight="1" thickBot="1">
      <c r="B67" s="1471"/>
      <c r="C67" s="1471"/>
      <c r="D67" s="1471"/>
      <c r="E67" s="1471"/>
      <c r="F67" s="1471"/>
      <c r="G67" s="1471"/>
    </row>
    <row r="68" spans="1:8" s="96" customFormat="1" ht="30.75" customHeight="1">
      <c r="A68" s="2905">
        <f>A41+1</f>
        <v>93</v>
      </c>
      <c r="B68" s="2111" t="s">
        <v>327</v>
      </c>
      <c r="C68" s="179"/>
      <c r="D68" s="2112"/>
      <c r="E68" s="2111" t="s">
        <v>506</v>
      </c>
      <c r="F68" s="179"/>
      <c r="G68" s="2103"/>
      <c r="H68" s="175" t="s">
        <v>34</v>
      </c>
    </row>
    <row r="69" spans="1:8" s="96" customFormat="1" ht="14.25" customHeight="1">
      <c r="B69" s="2113" t="s">
        <v>22</v>
      </c>
      <c r="C69" s="2114"/>
      <c r="D69" s="2115"/>
      <c r="E69" s="2113" t="s">
        <v>22</v>
      </c>
      <c r="F69" s="2114"/>
      <c r="G69" s="2115"/>
    </row>
    <row r="70" spans="1:8" s="96" customFormat="1" ht="30" customHeight="1">
      <c r="B70" s="2184" t="s">
        <v>510</v>
      </c>
      <c r="C70" s="2286"/>
      <c r="D70" s="2186"/>
      <c r="E70" s="2184" t="s">
        <v>511</v>
      </c>
      <c r="F70" s="2286"/>
      <c r="G70" s="2186"/>
    </row>
    <row r="71" spans="1:8" s="96" customFormat="1" ht="13.8">
      <c r="B71" s="1475" t="s">
        <v>4</v>
      </c>
      <c r="C71" s="2116">
        <f>C72</f>
        <v>5787995</v>
      </c>
      <c r="D71" s="2079">
        <f>D72</f>
        <v>-5600</v>
      </c>
      <c r="E71" s="1475" t="s">
        <v>4</v>
      </c>
      <c r="F71" s="2116">
        <f>F72+F73</f>
        <v>6492768</v>
      </c>
      <c r="G71" s="2079">
        <f>G72+G73</f>
        <v>5600</v>
      </c>
    </row>
    <row r="72" spans="1:8" s="96" customFormat="1" ht="27.6">
      <c r="B72" s="1478" t="s">
        <v>10</v>
      </c>
      <c r="C72" s="2117">
        <f>C73</f>
        <v>5787995</v>
      </c>
      <c r="D72" s="2083">
        <f>D73</f>
        <v>-5600</v>
      </c>
      <c r="E72" s="1477" t="s">
        <v>5</v>
      </c>
      <c r="F72" s="2117">
        <v>1957223</v>
      </c>
      <c r="G72" s="2083"/>
    </row>
    <row r="73" spans="1:8" s="96" customFormat="1" ht="27.6">
      <c r="B73" s="1479" t="s">
        <v>11</v>
      </c>
      <c r="C73" s="2117">
        <v>5787995</v>
      </c>
      <c r="D73" s="2083">
        <v>-5600</v>
      </c>
      <c r="E73" s="1478" t="s">
        <v>10</v>
      </c>
      <c r="F73" s="2117">
        <f>F74</f>
        <v>4535545</v>
      </c>
      <c r="G73" s="2083">
        <f>G74</f>
        <v>5600</v>
      </c>
    </row>
    <row r="74" spans="1:8" s="96" customFormat="1" ht="13.5" customHeight="1">
      <c r="B74" s="1480" t="s">
        <v>1</v>
      </c>
      <c r="C74" s="2116">
        <f t="shared" ref="C74:D76" si="0">C75</f>
        <v>5787995</v>
      </c>
      <c r="D74" s="2079">
        <f t="shared" si="0"/>
        <v>-5600</v>
      </c>
      <c r="E74" s="1479" t="s">
        <v>11</v>
      </c>
      <c r="F74" s="2117">
        <v>4535545</v>
      </c>
      <c r="G74" s="2083">
        <v>5600</v>
      </c>
    </row>
    <row r="75" spans="1:8" s="96" customFormat="1" ht="13.5" customHeight="1" collapsed="1">
      <c r="B75" s="1479" t="s">
        <v>2</v>
      </c>
      <c r="C75" s="2117">
        <f t="shared" si="0"/>
        <v>5787995</v>
      </c>
      <c r="D75" s="2083">
        <f t="shared" si="0"/>
        <v>-5600</v>
      </c>
      <c r="E75" s="1480" t="s">
        <v>1</v>
      </c>
      <c r="F75" s="2116">
        <f>F76+F81</f>
        <v>6492768</v>
      </c>
      <c r="G75" s="2079">
        <f>G76+G81</f>
        <v>5600</v>
      </c>
    </row>
    <row r="76" spans="1:8" s="96" customFormat="1" ht="13.8">
      <c r="B76" s="1477" t="s">
        <v>16</v>
      </c>
      <c r="C76" s="2117">
        <f t="shared" si="0"/>
        <v>5787995</v>
      </c>
      <c r="D76" s="2083">
        <f t="shared" si="0"/>
        <v>-5600</v>
      </c>
      <c r="E76" s="1479" t="s">
        <v>2</v>
      </c>
      <c r="F76" s="2117">
        <f>F77</f>
        <v>6430768</v>
      </c>
      <c r="G76" s="2083">
        <f>G77</f>
        <v>5600</v>
      </c>
    </row>
    <row r="77" spans="1:8" s="96" customFormat="1" ht="13.8">
      <c r="B77" s="1479" t="s">
        <v>17</v>
      </c>
      <c r="C77" s="2117">
        <v>5787995</v>
      </c>
      <c r="D77" s="2083">
        <v>-5600</v>
      </c>
      <c r="E77" s="1481" t="s">
        <v>12</v>
      </c>
      <c r="F77" s="2117">
        <f>F78+F80</f>
        <v>6430768</v>
      </c>
      <c r="G77" s="2083">
        <f>G78+G80</f>
        <v>5600</v>
      </c>
    </row>
    <row r="78" spans="1:8" s="96" customFormat="1" ht="13.8">
      <c r="B78" s="2118"/>
      <c r="C78" s="2119"/>
      <c r="D78" s="2120"/>
      <c r="E78" s="1482" t="s">
        <v>13</v>
      </c>
      <c r="F78" s="2117">
        <v>4993725</v>
      </c>
      <c r="G78" s="2079"/>
    </row>
    <row r="79" spans="1:8" s="96" customFormat="1" ht="13.8">
      <c r="B79" s="1477"/>
      <c r="C79" s="2116"/>
      <c r="D79" s="2079"/>
      <c r="E79" s="1477" t="s">
        <v>14</v>
      </c>
      <c r="F79" s="2117">
        <v>3993255</v>
      </c>
      <c r="G79" s="2079"/>
    </row>
    <row r="80" spans="1:8" s="96" customFormat="1" ht="13.8">
      <c r="B80" s="1479"/>
      <c r="C80" s="2116"/>
      <c r="D80" s="2079"/>
      <c r="E80" s="1479" t="s">
        <v>15</v>
      </c>
      <c r="F80" s="2117">
        <v>1437043</v>
      </c>
      <c r="G80" s="2083">
        <v>5600</v>
      </c>
    </row>
    <row r="81" spans="2:7" s="96" customFormat="1" ht="13.8" collapsed="1">
      <c r="B81" s="1480"/>
      <c r="C81" s="2116"/>
      <c r="D81" s="2079"/>
      <c r="E81" s="1477" t="s">
        <v>3</v>
      </c>
      <c r="F81" s="2117">
        <f>F82</f>
        <v>62000</v>
      </c>
      <c r="G81" s="2079">
        <f>G82</f>
        <v>0</v>
      </c>
    </row>
    <row r="82" spans="2:7" s="96" customFormat="1" ht="13.8">
      <c r="B82" s="1479"/>
      <c r="C82" s="2116"/>
      <c r="D82" s="2079"/>
      <c r="E82" s="1479" t="s">
        <v>20</v>
      </c>
      <c r="F82" s="2117">
        <v>62000</v>
      </c>
      <c r="G82" s="2079"/>
    </row>
    <row r="83" spans="2:7" s="96" customFormat="1" ht="13.8" collapsed="1">
      <c r="B83" s="2113" t="s">
        <v>59</v>
      </c>
      <c r="C83" s="2114"/>
      <c r="D83" s="2115"/>
      <c r="E83" s="2113" t="s">
        <v>59</v>
      </c>
      <c r="F83" s="2114"/>
      <c r="G83" s="2115"/>
    </row>
    <row r="84" spans="2:7" s="96" customFormat="1" ht="13.8">
      <c r="B84" s="2121" t="s">
        <v>103</v>
      </c>
      <c r="C84" s="2122"/>
      <c r="D84" s="2123"/>
      <c r="E84" s="2121" t="s">
        <v>103</v>
      </c>
      <c r="F84" s="2122"/>
      <c r="G84" s="2123"/>
    </row>
    <row r="85" spans="2:7" s="96" customFormat="1" ht="27.6">
      <c r="B85" s="2184" t="s">
        <v>510</v>
      </c>
      <c r="C85" s="2286"/>
      <c r="D85" s="2186"/>
      <c r="E85" s="2184" t="s">
        <v>511</v>
      </c>
      <c r="F85" s="2286"/>
      <c r="G85" s="2186"/>
    </row>
    <row r="86" spans="2:7" s="96" customFormat="1" ht="22.5" customHeight="1">
      <c r="B86" s="2124" t="s">
        <v>297</v>
      </c>
      <c r="C86" s="2125"/>
      <c r="D86" s="2123"/>
      <c r="E86" s="2124" t="s">
        <v>297</v>
      </c>
      <c r="F86" s="2122"/>
      <c r="G86" s="2123"/>
    </row>
    <row r="87" spans="2:7" s="96" customFormat="1" ht="15.75" customHeight="1">
      <c r="B87" s="1509" t="s">
        <v>118</v>
      </c>
      <c r="C87" s="2122"/>
      <c r="D87" s="2123"/>
      <c r="E87" s="1509" t="s">
        <v>118</v>
      </c>
      <c r="F87" s="2122"/>
      <c r="G87" s="2123"/>
    </row>
    <row r="88" spans="2:7" s="96" customFormat="1" ht="13.8">
      <c r="B88" s="1475" t="s">
        <v>4</v>
      </c>
      <c r="C88" s="2116">
        <f>C89</f>
        <v>5787995</v>
      </c>
      <c r="D88" s="2079">
        <f>D89</f>
        <v>-5600</v>
      </c>
      <c r="E88" s="1475" t="s">
        <v>4</v>
      </c>
      <c r="F88" s="2116">
        <f>F89+F90</f>
        <v>6492768</v>
      </c>
      <c r="G88" s="2079">
        <f>G89+G90</f>
        <v>5600</v>
      </c>
    </row>
    <row r="89" spans="2:7" s="96" customFormat="1" ht="27.6">
      <c r="B89" s="1478" t="s">
        <v>10</v>
      </c>
      <c r="C89" s="2117">
        <f>C90</f>
        <v>5787995</v>
      </c>
      <c r="D89" s="2083">
        <f>D90</f>
        <v>-5600</v>
      </c>
      <c r="E89" s="1477" t="s">
        <v>5</v>
      </c>
      <c r="F89" s="2117">
        <v>1957223</v>
      </c>
      <c r="G89" s="2083"/>
    </row>
    <row r="90" spans="2:7" s="96" customFormat="1" ht="27.6" collapsed="1">
      <c r="B90" s="1479" t="s">
        <v>11</v>
      </c>
      <c r="C90" s="2117">
        <v>5787995</v>
      </c>
      <c r="D90" s="2083">
        <v>-5600</v>
      </c>
      <c r="E90" s="1478" t="s">
        <v>10</v>
      </c>
      <c r="F90" s="2117">
        <f>F91</f>
        <v>4535545</v>
      </c>
      <c r="G90" s="2083">
        <f>G91</f>
        <v>5600</v>
      </c>
    </row>
    <row r="91" spans="2:7" s="96" customFormat="1" ht="27.6">
      <c r="B91" s="1480" t="s">
        <v>1</v>
      </c>
      <c r="C91" s="2116">
        <f t="shared" ref="C91:D93" si="1">C92</f>
        <v>5787995</v>
      </c>
      <c r="D91" s="2079">
        <f t="shared" si="1"/>
        <v>-5600</v>
      </c>
      <c r="E91" s="1479" t="s">
        <v>11</v>
      </c>
      <c r="F91" s="2117">
        <v>4535545</v>
      </c>
      <c r="G91" s="2083">
        <v>5600</v>
      </c>
    </row>
    <row r="92" spans="2:7" s="96" customFormat="1" ht="13.8" collapsed="1">
      <c r="B92" s="1479" t="s">
        <v>2</v>
      </c>
      <c r="C92" s="2117">
        <f t="shared" si="1"/>
        <v>5787995</v>
      </c>
      <c r="D92" s="2083">
        <f t="shared" si="1"/>
        <v>-5600</v>
      </c>
      <c r="E92" s="1480" t="s">
        <v>1</v>
      </c>
      <c r="F92" s="2116">
        <f>F93+F98</f>
        <v>6492768</v>
      </c>
      <c r="G92" s="2079">
        <f>G93+G98</f>
        <v>5600</v>
      </c>
    </row>
    <row r="93" spans="2:7" s="96" customFormat="1" ht="13.8">
      <c r="B93" s="1477" t="s">
        <v>16</v>
      </c>
      <c r="C93" s="2117">
        <f t="shared" si="1"/>
        <v>5787995</v>
      </c>
      <c r="D93" s="2083">
        <f t="shared" si="1"/>
        <v>-5600</v>
      </c>
      <c r="E93" s="1479" t="s">
        <v>2</v>
      </c>
      <c r="F93" s="2117">
        <f>F94</f>
        <v>6430768</v>
      </c>
      <c r="G93" s="2083">
        <f>G94</f>
        <v>5600</v>
      </c>
    </row>
    <row r="94" spans="2:7" s="96" customFormat="1" ht="13.8">
      <c r="B94" s="1479" t="s">
        <v>17</v>
      </c>
      <c r="C94" s="2117">
        <v>5787995</v>
      </c>
      <c r="D94" s="2083">
        <v>-5600</v>
      </c>
      <c r="E94" s="1481" t="s">
        <v>12</v>
      </c>
      <c r="F94" s="2117">
        <f>F95+F97</f>
        <v>6430768</v>
      </c>
      <c r="G94" s="2083">
        <f>G95+G97</f>
        <v>5600</v>
      </c>
    </row>
    <row r="95" spans="2:7" s="96" customFormat="1" ht="13.8">
      <c r="B95" s="2118"/>
      <c r="C95" s="2119"/>
      <c r="D95" s="2120"/>
      <c r="E95" s="1482" t="s">
        <v>13</v>
      </c>
      <c r="F95" s="2117">
        <v>4993725</v>
      </c>
      <c r="G95" s="2079"/>
    </row>
    <row r="96" spans="2:7" s="96" customFormat="1" ht="13.8">
      <c r="B96" s="1477"/>
      <c r="C96" s="2116"/>
      <c r="D96" s="2079"/>
      <c r="E96" s="1477" t="s">
        <v>14</v>
      </c>
      <c r="F96" s="2117">
        <v>3993255</v>
      </c>
      <c r="G96" s="2079"/>
    </row>
    <row r="97" spans="1:8" s="96" customFormat="1" ht="13.8">
      <c r="B97" s="1479"/>
      <c r="C97" s="2116"/>
      <c r="D97" s="2079"/>
      <c r="E97" s="1479" t="s">
        <v>15</v>
      </c>
      <c r="F97" s="2117">
        <v>1437043</v>
      </c>
      <c r="G97" s="2083">
        <v>5600</v>
      </c>
    </row>
    <row r="98" spans="1:8" s="96" customFormat="1" ht="13.8" collapsed="1">
      <c r="B98" s="1480"/>
      <c r="C98" s="2116"/>
      <c r="D98" s="2079"/>
      <c r="E98" s="1477" t="s">
        <v>3</v>
      </c>
      <c r="F98" s="2117">
        <f>F99</f>
        <v>62000</v>
      </c>
      <c r="G98" s="2079">
        <f>G99</f>
        <v>0</v>
      </c>
    </row>
    <row r="99" spans="1:8" s="96" customFormat="1" ht="14.4" thickBot="1">
      <c r="B99" s="2126"/>
      <c r="C99" s="2127"/>
      <c r="D99" s="2128"/>
      <c r="E99" s="2126" t="s">
        <v>20</v>
      </c>
      <c r="F99" s="2129">
        <v>62000</v>
      </c>
      <c r="G99" s="2128"/>
    </row>
    <row r="100" spans="1:8" s="96" customFormat="1" ht="45" customHeight="1" collapsed="1" thickBot="1">
      <c r="B100" s="3719" t="s">
        <v>624</v>
      </c>
      <c r="C100" s="3720"/>
      <c r="D100" s="3720"/>
      <c r="E100" s="3720"/>
      <c r="F100" s="3720"/>
      <c r="G100" s="3721"/>
    </row>
    <row r="101" spans="1:8" s="96" customFormat="1" ht="13.8">
      <c r="B101" s="1471"/>
      <c r="C101" s="1471"/>
      <c r="D101" s="1471"/>
      <c r="E101" s="1471"/>
      <c r="F101" s="1471"/>
      <c r="G101" s="1471"/>
    </row>
    <row r="102" spans="1:8" s="96" customFormat="1" ht="13.8">
      <c r="B102" s="3714" t="s">
        <v>509</v>
      </c>
      <c r="C102" s="3715"/>
      <c r="D102" s="3715"/>
      <c r="E102" s="3715"/>
      <c r="F102" s="3715"/>
      <c r="G102" s="3715"/>
    </row>
    <row r="103" spans="1:8" s="96" customFormat="1" ht="14.4" thickBot="1">
      <c r="B103" s="1471"/>
      <c r="C103" s="1471"/>
      <c r="D103" s="1471"/>
      <c r="E103" s="1471"/>
      <c r="F103" s="1471"/>
      <c r="G103" s="1471"/>
    </row>
    <row r="104" spans="1:8" s="96" customFormat="1" ht="34.5" customHeight="1">
      <c r="A104" s="2904">
        <f>A50+1</f>
        <v>93</v>
      </c>
      <c r="B104" s="2111" t="s">
        <v>327</v>
      </c>
      <c r="C104" s="179"/>
      <c r="D104" s="2112"/>
      <c r="E104" s="2111" t="s">
        <v>506</v>
      </c>
      <c r="F104" s="179"/>
      <c r="G104" s="2103"/>
      <c r="H104" s="175" t="s">
        <v>34</v>
      </c>
    </row>
    <row r="105" spans="1:8" s="96" customFormat="1" ht="13.8">
      <c r="B105" s="2104" t="s">
        <v>116</v>
      </c>
      <c r="C105" s="2078"/>
      <c r="D105" s="2106"/>
      <c r="E105" s="2113" t="s">
        <v>116</v>
      </c>
      <c r="F105" s="2114"/>
      <c r="G105" s="2115"/>
    </row>
    <row r="106" spans="1:8" s="96" customFormat="1" ht="13.8">
      <c r="B106" s="2130" t="s">
        <v>512</v>
      </c>
      <c r="C106" s="2078"/>
      <c r="D106" s="2106"/>
      <c r="E106" s="2139" t="s">
        <v>512</v>
      </c>
      <c r="F106" s="2114"/>
      <c r="G106" s="2115"/>
    </row>
    <row r="107" spans="1:8" s="96" customFormat="1" ht="13.8">
      <c r="B107" s="2110" t="s">
        <v>118</v>
      </c>
      <c r="C107" s="2078"/>
      <c r="D107" s="2106"/>
      <c r="E107" s="2110" t="s">
        <v>118</v>
      </c>
      <c r="F107" s="2114"/>
      <c r="G107" s="2115"/>
    </row>
    <row r="108" spans="1:8" s="96" customFormat="1" ht="13.8">
      <c r="B108" s="1475" t="s">
        <v>4</v>
      </c>
      <c r="C108" s="2116">
        <f>C109</f>
        <v>23785389</v>
      </c>
      <c r="D108" s="2079">
        <f>D109</f>
        <v>-5600</v>
      </c>
      <c r="E108" s="1475" t="s">
        <v>4</v>
      </c>
      <c r="F108" s="2116">
        <f>F109+F110+F115</f>
        <v>49898600</v>
      </c>
      <c r="G108" s="2079">
        <f>G109+G110+G115</f>
        <v>5600</v>
      </c>
    </row>
    <row r="109" spans="1:8" s="96" customFormat="1" ht="27.6">
      <c r="B109" s="1478" t="s">
        <v>10</v>
      </c>
      <c r="C109" s="2117">
        <f>C110</f>
        <v>23785389</v>
      </c>
      <c r="D109" s="2083">
        <f>D110</f>
        <v>-5600</v>
      </c>
      <c r="E109" s="1477" t="s">
        <v>5</v>
      </c>
      <c r="F109" s="2117">
        <v>6377968</v>
      </c>
      <c r="G109" s="2083"/>
    </row>
    <row r="110" spans="1:8" s="96" customFormat="1" ht="27.6">
      <c r="B110" s="1479" t="s">
        <v>11</v>
      </c>
      <c r="C110" s="2117">
        <v>23785389</v>
      </c>
      <c r="D110" s="2083">
        <v>-5600</v>
      </c>
      <c r="E110" s="1478" t="s">
        <v>7</v>
      </c>
      <c r="F110" s="2117">
        <f>F111</f>
        <v>200000</v>
      </c>
      <c r="G110" s="2083">
        <f>G111</f>
        <v>0</v>
      </c>
    </row>
    <row r="111" spans="1:8" s="96" customFormat="1" ht="13.8">
      <c r="B111" s="1480" t="s">
        <v>1</v>
      </c>
      <c r="C111" s="2116">
        <f t="shared" ref="C111:D113" si="2">C112</f>
        <v>23785389</v>
      </c>
      <c r="D111" s="2079">
        <f t="shared" si="2"/>
        <v>-5600</v>
      </c>
      <c r="E111" s="1479" t="s">
        <v>8</v>
      </c>
      <c r="F111" s="2117">
        <f>F112</f>
        <v>200000</v>
      </c>
      <c r="G111" s="2083">
        <f>G112</f>
        <v>0</v>
      </c>
    </row>
    <row r="112" spans="1:8" s="96" customFormat="1" ht="13.8">
      <c r="B112" s="1479" t="s">
        <v>2</v>
      </c>
      <c r="C112" s="2117">
        <f t="shared" si="2"/>
        <v>23785389</v>
      </c>
      <c r="D112" s="2083">
        <f t="shared" si="2"/>
        <v>-5600</v>
      </c>
      <c r="E112" s="1481" t="s">
        <v>9</v>
      </c>
      <c r="F112" s="2117">
        <f>F113</f>
        <v>200000</v>
      </c>
      <c r="G112" s="2083"/>
    </row>
    <row r="113" spans="2:7" s="96" customFormat="1" ht="33" customHeight="1">
      <c r="B113" s="1477" t="s">
        <v>16</v>
      </c>
      <c r="C113" s="2117">
        <f t="shared" si="2"/>
        <v>23785389</v>
      </c>
      <c r="D113" s="2083">
        <f t="shared" si="2"/>
        <v>-5600</v>
      </c>
      <c r="E113" s="1482" t="s">
        <v>63</v>
      </c>
      <c r="F113" s="2117">
        <f>F114</f>
        <v>200000</v>
      </c>
      <c r="G113" s="2083"/>
    </row>
    <row r="114" spans="2:7" s="96" customFormat="1" ht="40.950000000000003" customHeight="1">
      <c r="B114" s="1479" t="s">
        <v>17</v>
      </c>
      <c r="C114" s="2117">
        <v>23785389</v>
      </c>
      <c r="D114" s="2083">
        <v>-5600</v>
      </c>
      <c r="E114" s="1478" t="s">
        <v>165</v>
      </c>
      <c r="F114" s="2117">
        <v>200000</v>
      </c>
      <c r="G114" s="2083"/>
    </row>
    <row r="115" spans="2:7" s="96" customFormat="1" ht="13.8" collapsed="1">
      <c r="B115" s="2131"/>
      <c r="C115" s="2132"/>
      <c r="D115" s="2133"/>
      <c r="E115" s="1478" t="s">
        <v>10</v>
      </c>
      <c r="F115" s="2117">
        <f>F116</f>
        <v>43320632</v>
      </c>
      <c r="G115" s="2083">
        <f>G116</f>
        <v>5600</v>
      </c>
    </row>
    <row r="116" spans="2:7" s="96" customFormat="1" ht="22.5" customHeight="1">
      <c r="B116" s="2131"/>
      <c r="C116" s="2132"/>
      <c r="D116" s="2133"/>
      <c r="E116" s="1479" t="s">
        <v>11</v>
      </c>
      <c r="F116" s="2117">
        <v>43320632</v>
      </c>
      <c r="G116" s="2083">
        <v>5600</v>
      </c>
    </row>
    <row r="117" spans="2:7" s="96" customFormat="1" ht="13.8">
      <c r="B117" s="2131"/>
      <c r="C117" s="2132"/>
      <c r="D117" s="2133"/>
      <c r="E117" s="1480" t="s">
        <v>1</v>
      </c>
      <c r="F117" s="2116">
        <f>F118+F130</f>
        <v>50206525</v>
      </c>
      <c r="G117" s="2079">
        <f>G118+G130</f>
        <v>5600</v>
      </c>
    </row>
    <row r="118" spans="2:7" s="96" customFormat="1" ht="13.8">
      <c r="B118" s="2131"/>
      <c r="C118" s="2132"/>
      <c r="D118" s="2133"/>
      <c r="E118" s="1479" t="s">
        <v>2</v>
      </c>
      <c r="F118" s="2117">
        <f>F119+F123+F125+F127</f>
        <v>48147994</v>
      </c>
      <c r="G118" s="2083">
        <f>G119+G123+G125+G127</f>
        <v>5600</v>
      </c>
    </row>
    <row r="119" spans="2:7" s="96" customFormat="1" ht="13.8">
      <c r="B119" s="2131"/>
      <c r="C119" s="2132"/>
      <c r="D119" s="2133"/>
      <c r="E119" s="1481" t="s">
        <v>12</v>
      </c>
      <c r="F119" s="2117">
        <f>F120+F122</f>
        <v>32085940</v>
      </c>
      <c r="G119" s="2083">
        <f>G120+G122</f>
        <v>5600</v>
      </c>
    </row>
    <row r="120" spans="2:7" s="96" customFormat="1" ht="13.8">
      <c r="B120" s="2131"/>
      <c r="C120" s="2132"/>
      <c r="D120" s="2133"/>
      <c r="E120" s="1482" t="s">
        <v>13</v>
      </c>
      <c r="F120" s="2117">
        <v>23807731</v>
      </c>
      <c r="G120" s="2083"/>
    </row>
    <row r="121" spans="2:7" s="96" customFormat="1" ht="13.8">
      <c r="B121" s="1477"/>
      <c r="C121" s="2116"/>
      <c r="D121" s="2079"/>
      <c r="E121" s="1477" t="s">
        <v>14</v>
      </c>
      <c r="F121" s="2117">
        <v>18781538</v>
      </c>
      <c r="G121" s="2083"/>
    </row>
    <row r="122" spans="2:7" s="96" customFormat="1" ht="13.8">
      <c r="B122" s="1479"/>
      <c r="C122" s="2116"/>
      <c r="D122" s="2079"/>
      <c r="E122" s="1479" t="s">
        <v>15</v>
      </c>
      <c r="F122" s="2117">
        <v>8278209</v>
      </c>
      <c r="G122" s="2083">
        <v>5600</v>
      </c>
    </row>
    <row r="123" spans="2:7" s="96" customFormat="1" ht="13.8">
      <c r="B123" s="1477"/>
      <c r="C123" s="2116"/>
      <c r="D123" s="2079"/>
      <c r="E123" s="1477" t="s">
        <v>16</v>
      </c>
      <c r="F123" s="2117">
        <f>F124</f>
        <v>9319700</v>
      </c>
      <c r="G123" s="2083">
        <f>G124</f>
        <v>0</v>
      </c>
    </row>
    <row r="124" spans="2:7" s="96" customFormat="1" ht="13.8">
      <c r="B124" s="1479"/>
      <c r="C124" s="2117"/>
      <c r="D124" s="2083"/>
      <c r="E124" s="1479" t="s">
        <v>17</v>
      </c>
      <c r="F124" s="2117">
        <v>9319700</v>
      </c>
      <c r="G124" s="2083"/>
    </row>
    <row r="125" spans="2:7" s="96" customFormat="1" ht="27.6">
      <c r="B125" s="1482"/>
      <c r="C125" s="2116"/>
      <c r="D125" s="2079"/>
      <c r="E125" s="1482" t="s">
        <v>313</v>
      </c>
      <c r="F125" s="2117">
        <f>F126</f>
        <v>172510</v>
      </c>
      <c r="G125" s="2083">
        <f>G126</f>
        <v>0</v>
      </c>
    </row>
    <row r="126" spans="2:7" s="96" customFormat="1" ht="13.8">
      <c r="B126" s="1479"/>
      <c r="C126" s="2116"/>
      <c r="D126" s="2079"/>
      <c r="E126" s="1479" t="s">
        <v>18</v>
      </c>
      <c r="F126" s="2117">
        <v>172510</v>
      </c>
      <c r="G126" s="2083"/>
    </row>
    <row r="127" spans="2:7" s="96" customFormat="1" ht="13.8">
      <c r="B127" s="1482"/>
      <c r="C127" s="2116"/>
      <c r="D127" s="2079"/>
      <c r="E127" s="1482" t="s">
        <v>19</v>
      </c>
      <c r="F127" s="2117">
        <f>F128</f>
        <v>6569844</v>
      </c>
      <c r="G127" s="2083">
        <f>G128</f>
        <v>0</v>
      </c>
    </row>
    <row r="128" spans="2:7" s="96" customFormat="1" ht="27.6">
      <c r="B128" s="1482"/>
      <c r="C128" s="2116"/>
      <c r="D128" s="2079"/>
      <c r="E128" s="1482" t="s">
        <v>56</v>
      </c>
      <c r="F128" s="2117">
        <f>F129</f>
        <v>6569844</v>
      </c>
      <c r="G128" s="2083">
        <f>G129</f>
        <v>0</v>
      </c>
    </row>
    <row r="129" spans="1:8" s="96" customFormat="1" ht="55.2" collapsed="1">
      <c r="B129" s="1481"/>
      <c r="C129" s="2116"/>
      <c r="D129" s="2079"/>
      <c r="E129" s="1481" t="s">
        <v>58</v>
      </c>
      <c r="F129" s="2117">
        <v>6569844</v>
      </c>
      <c r="G129" s="2083"/>
    </row>
    <row r="130" spans="1:8" s="96" customFormat="1" ht="13.8" collapsed="1">
      <c r="B130" s="1477"/>
      <c r="C130" s="2116"/>
      <c r="D130" s="2079"/>
      <c r="E130" s="1477" t="s">
        <v>3</v>
      </c>
      <c r="F130" s="2117">
        <f>F131</f>
        <v>2058531</v>
      </c>
      <c r="G130" s="2083">
        <f>G131</f>
        <v>0</v>
      </c>
    </row>
    <row r="131" spans="1:8" s="96" customFormat="1" ht="21.75" customHeight="1">
      <c r="B131" s="1477"/>
      <c r="C131" s="2116"/>
      <c r="D131" s="2079"/>
      <c r="E131" s="1477" t="s">
        <v>20</v>
      </c>
      <c r="F131" s="2116">
        <v>2058531</v>
      </c>
      <c r="G131" s="2079"/>
    </row>
    <row r="132" spans="1:8" s="96" customFormat="1" ht="13.8" collapsed="1">
      <c r="B132" s="1500"/>
      <c r="C132" s="2134"/>
      <c r="D132" s="2135"/>
      <c r="E132" s="1500" t="s">
        <v>21</v>
      </c>
      <c r="F132" s="2134">
        <f>F108-F117</f>
        <v>-307925</v>
      </c>
      <c r="G132" s="2135"/>
    </row>
    <row r="133" spans="1:8" s="96" customFormat="1" ht="13.8">
      <c r="B133" s="1501"/>
      <c r="C133" s="2136"/>
      <c r="D133" s="2137"/>
      <c r="E133" s="1501" t="s">
        <v>23</v>
      </c>
      <c r="F133" s="2136">
        <f>F134</f>
        <v>307925</v>
      </c>
      <c r="G133" s="2137"/>
    </row>
    <row r="134" spans="1:8" s="96" customFormat="1" ht="13.8" collapsed="1">
      <c r="B134" s="1502"/>
      <c r="C134" s="2136"/>
      <c r="D134" s="2137"/>
      <c r="E134" s="1502" t="s">
        <v>24</v>
      </c>
      <c r="F134" s="2136">
        <f>F135</f>
        <v>307925</v>
      </c>
      <c r="G134" s="2137"/>
    </row>
    <row r="135" spans="1:8" s="96" customFormat="1" ht="42" thickBot="1">
      <c r="B135" s="2138"/>
      <c r="C135" s="2108"/>
      <c r="D135" s="2109"/>
      <c r="E135" s="2138" t="s">
        <v>66</v>
      </c>
      <c r="F135" s="2108">
        <v>307925</v>
      </c>
      <c r="G135" s="2109"/>
    </row>
    <row r="136" spans="1:8" s="96" customFormat="1" ht="41.4" customHeight="1" collapsed="1" thickBot="1">
      <c r="B136" s="3722" t="s">
        <v>624</v>
      </c>
      <c r="C136" s="3723"/>
      <c r="D136" s="3723"/>
      <c r="E136" s="3720"/>
      <c r="F136" s="3720"/>
      <c r="G136" s="3721"/>
    </row>
    <row r="137" spans="1:8" s="96" customFormat="1" ht="13.8">
      <c r="B137" s="1484"/>
      <c r="C137" s="1484"/>
      <c r="D137" s="1484"/>
      <c r="E137" s="1484"/>
      <c r="F137" s="1484"/>
      <c r="G137" s="1484"/>
    </row>
    <row r="138" spans="1:8" s="81" customFormat="1" ht="17.25" customHeight="1">
      <c r="B138" s="3714" t="s">
        <v>505</v>
      </c>
      <c r="C138" s="3715"/>
      <c r="D138" s="3715"/>
      <c r="E138" s="3715"/>
      <c r="F138" s="3715"/>
      <c r="G138" s="3715"/>
    </row>
    <row r="139" spans="1:8" s="81" customFormat="1" ht="17.25" customHeight="1" thickBot="1">
      <c r="B139" s="1485"/>
      <c r="C139" s="1486"/>
      <c r="D139" s="1486"/>
      <c r="E139" s="1487"/>
      <c r="F139" s="1487"/>
      <c r="G139" s="1487"/>
    </row>
    <row r="140" spans="1:8" s="81" customFormat="1" ht="30.75" customHeight="1">
      <c r="A140" s="2905">
        <f>A68+1</f>
        <v>94</v>
      </c>
      <c r="B140" s="2111" t="s">
        <v>327</v>
      </c>
      <c r="C140" s="179"/>
      <c r="D140" s="2103"/>
      <c r="E140" s="2111" t="s">
        <v>506</v>
      </c>
      <c r="F140" s="179"/>
      <c r="G140" s="2103"/>
      <c r="H140" s="175" t="s">
        <v>34</v>
      </c>
    </row>
    <row r="141" spans="1:8" s="81" customFormat="1" ht="13.8">
      <c r="B141" s="2104" t="s">
        <v>22</v>
      </c>
      <c r="C141" s="2078"/>
      <c r="D141" s="2106"/>
      <c r="E141" s="2104" t="s">
        <v>22</v>
      </c>
      <c r="F141" s="2078"/>
      <c r="G141" s="2106"/>
    </row>
    <row r="142" spans="1:8" s="81" customFormat="1" ht="24.6" customHeight="1">
      <c r="B142" s="2184" t="s">
        <v>510</v>
      </c>
      <c r="C142" s="2185"/>
      <c r="D142" s="2186"/>
      <c r="E142" s="2184" t="s">
        <v>90</v>
      </c>
      <c r="F142" s="2185"/>
      <c r="G142" s="2186"/>
    </row>
    <row r="143" spans="1:8" s="81" customFormat="1" ht="13.8">
      <c r="B143" s="1475" t="s">
        <v>4</v>
      </c>
      <c r="C143" s="2116">
        <f>C144</f>
        <v>5787995</v>
      </c>
      <c r="D143" s="2079">
        <f>D144</f>
        <v>-5500</v>
      </c>
      <c r="E143" s="1475" t="s">
        <v>4</v>
      </c>
      <c r="F143" s="2116">
        <f>F144+F145</f>
        <v>2496007</v>
      </c>
      <c r="G143" s="2079">
        <f>G144+G145</f>
        <v>5500</v>
      </c>
    </row>
    <row r="144" spans="1:8" s="81" customFormat="1" ht="27.6">
      <c r="B144" s="1478" t="s">
        <v>10</v>
      </c>
      <c r="C144" s="2117">
        <f>C145</f>
        <v>5787995</v>
      </c>
      <c r="D144" s="2083">
        <f>D145</f>
        <v>-5500</v>
      </c>
      <c r="E144" s="1477" t="s">
        <v>5</v>
      </c>
      <c r="F144" s="2117">
        <v>969768</v>
      </c>
      <c r="G144" s="2083"/>
    </row>
    <row r="145" spans="2:7" s="81" customFormat="1" ht="27.6" collapsed="1">
      <c r="B145" s="1479" t="s">
        <v>11</v>
      </c>
      <c r="C145" s="2117">
        <v>5787995</v>
      </c>
      <c r="D145" s="2083">
        <v>-5500</v>
      </c>
      <c r="E145" s="1478" t="s">
        <v>10</v>
      </c>
      <c r="F145" s="2117">
        <f>F146</f>
        <v>1526239</v>
      </c>
      <c r="G145" s="2083">
        <f>G146</f>
        <v>5500</v>
      </c>
    </row>
    <row r="146" spans="2:7" s="81" customFormat="1" ht="14.25" customHeight="1">
      <c r="B146" s="1480" t="s">
        <v>1</v>
      </c>
      <c r="C146" s="2116">
        <f>C147+C153</f>
        <v>5787995</v>
      </c>
      <c r="D146" s="2079">
        <f>D147+D153</f>
        <v>-5500</v>
      </c>
      <c r="E146" s="1479" t="s">
        <v>11</v>
      </c>
      <c r="F146" s="2117">
        <v>1526239</v>
      </c>
      <c r="G146" s="2083">
        <v>5500</v>
      </c>
    </row>
    <row r="147" spans="2:7" s="81" customFormat="1" ht="13.8" collapsed="1">
      <c r="B147" s="1479" t="s">
        <v>2</v>
      </c>
      <c r="C147" s="2117">
        <v>5787995</v>
      </c>
      <c r="D147" s="2083">
        <v>-5500</v>
      </c>
      <c r="E147" s="1480" t="s">
        <v>1</v>
      </c>
      <c r="F147" s="2116">
        <f>F148+F153</f>
        <v>2496007</v>
      </c>
      <c r="G147" s="2079">
        <f>G148+G153</f>
        <v>5500</v>
      </c>
    </row>
    <row r="148" spans="2:7" s="81" customFormat="1" ht="13.8">
      <c r="B148" s="1477" t="s">
        <v>16</v>
      </c>
      <c r="C148" s="2117">
        <v>5787995</v>
      </c>
      <c r="D148" s="2083">
        <v>-5500</v>
      </c>
      <c r="E148" s="1479" t="s">
        <v>2</v>
      </c>
      <c r="F148" s="2117">
        <f>F149</f>
        <v>2436307</v>
      </c>
      <c r="G148" s="2083">
        <f>G149</f>
        <v>5500</v>
      </c>
    </row>
    <row r="149" spans="2:7" s="81" customFormat="1" ht="13.8">
      <c r="B149" s="1479" t="s">
        <v>17</v>
      </c>
      <c r="C149" s="2117">
        <v>5787995</v>
      </c>
      <c r="D149" s="2083">
        <v>-5500</v>
      </c>
      <c r="E149" s="1481" t="s">
        <v>12</v>
      </c>
      <c r="F149" s="2117">
        <f>F150+F152</f>
        <v>2436307</v>
      </c>
      <c r="G149" s="2083">
        <f>G150+G152</f>
        <v>5500</v>
      </c>
    </row>
    <row r="150" spans="2:7" s="81" customFormat="1" ht="13.8">
      <c r="B150" s="161"/>
      <c r="C150" s="373"/>
      <c r="D150" s="374"/>
      <c r="E150" s="1482" t="s">
        <v>13</v>
      </c>
      <c r="F150" s="2117">
        <v>1634145</v>
      </c>
      <c r="G150" s="2079"/>
    </row>
    <row r="151" spans="2:7" s="81" customFormat="1" ht="13.8">
      <c r="B151" s="1479"/>
      <c r="C151" s="2117"/>
      <c r="D151" s="2083"/>
      <c r="E151" s="1477" t="s">
        <v>14</v>
      </c>
      <c r="F151" s="2117">
        <v>1305618</v>
      </c>
      <c r="G151" s="2079"/>
    </row>
    <row r="152" spans="2:7" s="81" customFormat="1" ht="13.8">
      <c r="B152" s="1479" t="s">
        <v>0</v>
      </c>
      <c r="C152" s="2117"/>
      <c r="D152" s="2083"/>
      <c r="E152" s="1479" t="s">
        <v>15</v>
      </c>
      <c r="F152" s="2117">
        <v>802162</v>
      </c>
      <c r="G152" s="2083">
        <v>5500</v>
      </c>
    </row>
    <row r="153" spans="2:7" s="81" customFormat="1" ht="13.8" collapsed="1">
      <c r="B153" s="1477"/>
      <c r="C153" s="2117"/>
      <c r="D153" s="2083"/>
      <c r="E153" s="1477" t="s">
        <v>3</v>
      </c>
      <c r="F153" s="2117">
        <f>F154</f>
        <v>59700</v>
      </c>
      <c r="G153" s="2083">
        <f>G154</f>
        <v>0</v>
      </c>
    </row>
    <row r="154" spans="2:7" s="81" customFormat="1" ht="13.8">
      <c r="B154" s="1479"/>
      <c r="C154" s="2116"/>
      <c r="D154" s="2079"/>
      <c r="E154" s="1479" t="s">
        <v>20</v>
      </c>
      <c r="F154" s="2117">
        <v>59700</v>
      </c>
      <c r="G154" s="2083"/>
    </row>
    <row r="155" spans="2:7" s="81" customFormat="1" ht="19.5" customHeight="1" collapsed="1">
      <c r="B155" s="2140" t="s">
        <v>59</v>
      </c>
      <c r="C155" s="2078"/>
      <c r="D155" s="2141"/>
      <c r="E155" s="2140" t="s">
        <v>59</v>
      </c>
      <c r="F155" s="2078"/>
      <c r="G155" s="2106"/>
    </row>
    <row r="156" spans="2:7" s="81" customFormat="1" ht="13.8">
      <c r="B156" s="2121" t="s">
        <v>103</v>
      </c>
      <c r="C156" s="2142"/>
      <c r="D156" s="2123"/>
      <c r="E156" s="2121" t="s">
        <v>103</v>
      </c>
      <c r="F156" s="2142"/>
      <c r="G156" s="2123"/>
    </row>
    <row r="157" spans="2:7" s="81" customFormat="1" ht="27.6">
      <c r="B157" s="2184" t="s">
        <v>510</v>
      </c>
      <c r="C157" s="2185"/>
      <c r="D157" s="2186"/>
      <c r="E157" s="2184" t="s">
        <v>90</v>
      </c>
      <c r="F157" s="2185"/>
      <c r="G157" s="2186"/>
    </row>
    <row r="158" spans="2:7" s="81" customFormat="1" ht="27.6">
      <c r="B158" s="2124" t="s">
        <v>297</v>
      </c>
      <c r="C158" s="2143"/>
      <c r="D158" s="2123"/>
      <c r="E158" s="2124" t="s">
        <v>297</v>
      </c>
      <c r="F158" s="2142"/>
      <c r="G158" s="2123"/>
    </row>
    <row r="159" spans="2:7" s="81" customFormat="1" ht="13.8">
      <c r="B159" s="1509" t="s">
        <v>118</v>
      </c>
      <c r="C159" s="2142"/>
      <c r="D159" s="2123"/>
      <c r="E159" s="1509" t="s">
        <v>118</v>
      </c>
      <c r="F159" s="2142"/>
      <c r="G159" s="2123"/>
    </row>
    <row r="160" spans="2:7" s="81" customFormat="1" ht="13.8">
      <c r="B160" s="1475" t="s">
        <v>4</v>
      </c>
      <c r="C160" s="2116">
        <f>C161</f>
        <v>5787995</v>
      </c>
      <c r="D160" s="2079">
        <f>D161</f>
        <v>-5500</v>
      </c>
      <c r="E160" s="1475" t="s">
        <v>4</v>
      </c>
      <c r="F160" s="2116">
        <f>F161+F162</f>
        <v>2496007</v>
      </c>
      <c r="G160" s="2079">
        <f>G161+G162</f>
        <v>5500</v>
      </c>
    </row>
    <row r="161" spans="1:8" s="81" customFormat="1" ht="27.6">
      <c r="B161" s="1478" t="s">
        <v>10</v>
      </c>
      <c r="C161" s="2117">
        <f>C162</f>
        <v>5787995</v>
      </c>
      <c r="D161" s="2083">
        <f>D162</f>
        <v>-5500</v>
      </c>
      <c r="E161" s="1477" t="s">
        <v>5</v>
      </c>
      <c r="F161" s="2117">
        <v>969768</v>
      </c>
      <c r="G161" s="2083"/>
    </row>
    <row r="162" spans="1:8" s="81" customFormat="1" ht="27.6" collapsed="1">
      <c r="B162" s="1479" t="s">
        <v>11</v>
      </c>
      <c r="C162" s="2117">
        <v>5787995</v>
      </c>
      <c r="D162" s="2083">
        <v>-5500</v>
      </c>
      <c r="E162" s="1478" t="s">
        <v>10</v>
      </c>
      <c r="F162" s="2117">
        <f>F163</f>
        <v>1526239</v>
      </c>
      <c r="G162" s="2083">
        <f>G163</f>
        <v>5500</v>
      </c>
    </row>
    <row r="163" spans="1:8" s="81" customFormat="1" ht="25.2" customHeight="1">
      <c r="B163" s="1480" t="s">
        <v>1</v>
      </c>
      <c r="C163" s="2116">
        <f>C164+C170</f>
        <v>5787995</v>
      </c>
      <c r="D163" s="2079">
        <f>D164+D170</f>
        <v>-5500</v>
      </c>
      <c r="E163" s="1479" t="s">
        <v>11</v>
      </c>
      <c r="F163" s="2117">
        <v>1526239</v>
      </c>
      <c r="G163" s="2083">
        <v>5500</v>
      </c>
    </row>
    <row r="164" spans="1:8" s="81" customFormat="1" ht="13.8" collapsed="1">
      <c r="B164" s="1479" t="s">
        <v>2</v>
      </c>
      <c r="C164" s="2117">
        <v>5787995</v>
      </c>
      <c r="D164" s="2083">
        <v>-5500</v>
      </c>
      <c r="E164" s="1480" t="s">
        <v>1</v>
      </c>
      <c r="F164" s="2116">
        <f>F165+F170</f>
        <v>2496007</v>
      </c>
      <c r="G164" s="2079">
        <f>G165+G170</f>
        <v>5500</v>
      </c>
    </row>
    <row r="165" spans="1:8" s="81" customFormat="1" ht="13.8">
      <c r="B165" s="1477" t="s">
        <v>16</v>
      </c>
      <c r="C165" s="2117">
        <v>5787995</v>
      </c>
      <c r="D165" s="2083">
        <v>-5500</v>
      </c>
      <c r="E165" s="1479" t="s">
        <v>2</v>
      </c>
      <c r="F165" s="2117">
        <f>F166</f>
        <v>2436307</v>
      </c>
      <c r="G165" s="2083">
        <f>G166</f>
        <v>5500</v>
      </c>
    </row>
    <row r="166" spans="1:8" s="81" customFormat="1" ht="13.8">
      <c r="B166" s="1479" t="s">
        <v>17</v>
      </c>
      <c r="C166" s="2117">
        <v>5787995</v>
      </c>
      <c r="D166" s="2083">
        <v>-5500</v>
      </c>
      <c r="E166" s="1481" t="s">
        <v>12</v>
      </c>
      <c r="F166" s="2117">
        <f>F167+F169</f>
        <v>2436307</v>
      </c>
      <c r="G166" s="2083">
        <f>G167+G169</f>
        <v>5500</v>
      </c>
    </row>
    <row r="167" spans="1:8" s="81" customFormat="1" ht="13.8">
      <c r="B167" s="161"/>
      <c r="C167" s="373"/>
      <c r="D167" s="374"/>
      <c r="E167" s="1482" t="s">
        <v>13</v>
      </c>
      <c r="F167" s="2117">
        <v>1634145</v>
      </c>
      <c r="G167" s="2079"/>
    </row>
    <row r="168" spans="1:8" s="81" customFormat="1" ht="13.8">
      <c r="B168" s="1477"/>
      <c r="C168" s="2116"/>
      <c r="D168" s="2079"/>
      <c r="E168" s="1477" t="s">
        <v>14</v>
      </c>
      <c r="F168" s="2117">
        <v>1305618</v>
      </c>
      <c r="G168" s="2079"/>
    </row>
    <row r="169" spans="1:8" s="81" customFormat="1" ht="13.8">
      <c r="B169" s="1479"/>
      <c r="C169" s="2116"/>
      <c r="D169" s="2079"/>
      <c r="E169" s="1479" t="s">
        <v>15</v>
      </c>
      <c r="F169" s="2117">
        <v>802162</v>
      </c>
      <c r="G169" s="2083">
        <v>5500</v>
      </c>
    </row>
    <row r="170" spans="1:8" s="81" customFormat="1" ht="13.8" collapsed="1">
      <c r="B170" s="1480"/>
      <c r="C170" s="2116"/>
      <c r="D170" s="2079"/>
      <c r="E170" s="1477" t="s">
        <v>3</v>
      </c>
      <c r="F170" s="2117">
        <f>F171</f>
        <v>59700</v>
      </c>
      <c r="G170" s="2083">
        <f>G171</f>
        <v>0</v>
      </c>
    </row>
    <row r="171" spans="1:8" s="81" customFormat="1" ht="14.4" thickBot="1">
      <c r="B171" s="2126" t="s">
        <v>0</v>
      </c>
      <c r="C171" s="2127"/>
      <c r="D171" s="2128"/>
      <c r="E171" s="2126" t="s">
        <v>20</v>
      </c>
      <c r="F171" s="2129">
        <v>59700</v>
      </c>
      <c r="G171" s="2128"/>
    </row>
    <row r="172" spans="1:8" s="81" customFormat="1" ht="42" customHeight="1" thickBot="1">
      <c r="B172" s="3722" t="s">
        <v>625</v>
      </c>
      <c r="C172" s="3723"/>
      <c r="D172" s="3723"/>
      <c r="E172" s="3723"/>
      <c r="F172" s="3723"/>
      <c r="G172" s="3724"/>
    </row>
    <row r="173" spans="1:8" s="81" customFormat="1" ht="13.8">
      <c r="B173" s="1485"/>
      <c r="C173" s="1486"/>
      <c r="D173" s="1486"/>
      <c r="E173" s="1487"/>
      <c r="F173" s="1487"/>
      <c r="G173" s="1487"/>
    </row>
    <row r="174" spans="1:8" s="81" customFormat="1" ht="19.5" customHeight="1">
      <c r="B174" s="3714" t="s">
        <v>509</v>
      </c>
      <c r="C174" s="3715"/>
      <c r="D174" s="3715"/>
      <c r="E174" s="3715"/>
      <c r="F174" s="3715"/>
      <c r="G174" s="3715"/>
    </row>
    <row r="175" spans="1:8" s="81" customFormat="1" ht="14.4" thickBot="1">
      <c r="B175" s="1485"/>
      <c r="C175" s="1486"/>
      <c r="D175" s="1486"/>
      <c r="E175" s="1487"/>
      <c r="F175" s="1487"/>
      <c r="G175" s="1487"/>
    </row>
    <row r="176" spans="1:8" s="81" customFormat="1" ht="36.75" customHeight="1">
      <c r="A176" s="2904">
        <f>A104+1</f>
        <v>94</v>
      </c>
      <c r="B176" s="2111" t="s">
        <v>327</v>
      </c>
      <c r="C176" s="179"/>
      <c r="D176" s="2103"/>
      <c r="E176" s="2111" t="s">
        <v>506</v>
      </c>
      <c r="F176" s="179"/>
      <c r="G176" s="2103"/>
      <c r="H176" s="175" t="s">
        <v>34</v>
      </c>
    </row>
    <row r="177" spans="2:7" s="81" customFormat="1" ht="13.8">
      <c r="B177" s="2104" t="s">
        <v>116</v>
      </c>
      <c r="C177" s="2078"/>
      <c r="D177" s="2106"/>
      <c r="E177" s="2104" t="s">
        <v>116</v>
      </c>
      <c r="F177" s="2078"/>
      <c r="G177" s="2106"/>
    </row>
    <row r="178" spans="2:7" s="81" customFormat="1" ht="13.8">
      <c r="B178" s="2130" t="s">
        <v>512</v>
      </c>
      <c r="C178" s="2078"/>
      <c r="D178" s="2106"/>
      <c r="E178" s="2130" t="s">
        <v>512</v>
      </c>
      <c r="F178" s="2078"/>
      <c r="G178" s="2106"/>
    </row>
    <row r="179" spans="2:7" s="81" customFormat="1" ht="13.8">
      <c r="B179" s="2110" t="s">
        <v>118</v>
      </c>
      <c r="C179" s="2078"/>
      <c r="D179" s="2106"/>
      <c r="E179" s="2110" t="s">
        <v>118</v>
      </c>
      <c r="F179" s="2078"/>
      <c r="G179" s="2106"/>
    </row>
    <row r="180" spans="2:7" s="81" customFormat="1" ht="13.8">
      <c r="B180" s="1475" t="s">
        <v>4</v>
      </c>
      <c r="C180" s="2116">
        <f>C181</f>
        <v>23785389</v>
      </c>
      <c r="D180" s="2079">
        <f>D181</f>
        <v>-5500</v>
      </c>
      <c r="E180" s="1475" t="s">
        <v>4</v>
      </c>
      <c r="F180" s="2116">
        <f>F181+F182+F187</f>
        <v>49898600</v>
      </c>
      <c r="G180" s="2079">
        <f>G181+G182+G187</f>
        <v>5500</v>
      </c>
    </row>
    <row r="181" spans="2:7" s="81" customFormat="1" ht="27.6">
      <c r="B181" s="1478" t="s">
        <v>10</v>
      </c>
      <c r="C181" s="2117">
        <f>C182</f>
        <v>23785389</v>
      </c>
      <c r="D181" s="2083">
        <f>D182</f>
        <v>-5500</v>
      </c>
      <c r="E181" s="1477" t="s">
        <v>5</v>
      </c>
      <c r="F181" s="2117">
        <v>6377968</v>
      </c>
      <c r="G181" s="2083"/>
    </row>
    <row r="182" spans="2:7" s="81" customFormat="1" ht="27.6" collapsed="1">
      <c r="B182" s="1479" t="s">
        <v>11</v>
      </c>
      <c r="C182" s="2117">
        <v>23785389</v>
      </c>
      <c r="D182" s="2083">
        <v>-5500</v>
      </c>
      <c r="E182" s="1478" t="s">
        <v>7</v>
      </c>
      <c r="F182" s="2117">
        <f>F183</f>
        <v>200000</v>
      </c>
      <c r="G182" s="2083">
        <f>G183</f>
        <v>0</v>
      </c>
    </row>
    <row r="183" spans="2:7" s="81" customFormat="1" ht="13.8">
      <c r="B183" s="1480" t="s">
        <v>1</v>
      </c>
      <c r="C183" s="2116">
        <f t="shared" ref="C183:D185" si="3">C184</f>
        <v>23785389</v>
      </c>
      <c r="D183" s="2079">
        <f t="shared" si="3"/>
        <v>-5500</v>
      </c>
      <c r="E183" s="1479" t="s">
        <v>8</v>
      </c>
      <c r="F183" s="2117">
        <f>F184</f>
        <v>200000</v>
      </c>
      <c r="G183" s="2083">
        <f>G184</f>
        <v>0</v>
      </c>
    </row>
    <row r="184" spans="2:7" s="81" customFormat="1" ht="13.8">
      <c r="B184" s="1479" t="s">
        <v>2</v>
      </c>
      <c r="C184" s="2117">
        <f t="shared" si="3"/>
        <v>23785389</v>
      </c>
      <c r="D184" s="2083">
        <f t="shared" si="3"/>
        <v>-5500</v>
      </c>
      <c r="E184" s="1481" t="s">
        <v>9</v>
      </c>
      <c r="F184" s="2117">
        <f>F185</f>
        <v>200000</v>
      </c>
      <c r="G184" s="2083"/>
    </row>
    <row r="185" spans="2:7" s="81" customFormat="1" ht="27.6">
      <c r="B185" s="1477" t="s">
        <v>16</v>
      </c>
      <c r="C185" s="2117">
        <f t="shared" si="3"/>
        <v>23785389</v>
      </c>
      <c r="D185" s="2083">
        <f t="shared" si="3"/>
        <v>-5500</v>
      </c>
      <c r="E185" s="1482" t="s">
        <v>63</v>
      </c>
      <c r="F185" s="2117">
        <f>F186</f>
        <v>200000</v>
      </c>
      <c r="G185" s="2083"/>
    </row>
    <row r="186" spans="2:7" s="81" customFormat="1" ht="41.4">
      <c r="B186" s="1479" t="s">
        <v>17</v>
      </c>
      <c r="C186" s="2117">
        <v>23785389</v>
      </c>
      <c r="D186" s="2083">
        <v>-5500</v>
      </c>
      <c r="E186" s="1478" t="s">
        <v>165</v>
      </c>
      <c r="F186" s="2117">
        <v>200000</v>
      </c>
      <c r="G186" s="2083"/>
    </row>
    <row r="187" spans="2:7" s="81" customFormat="1" ht="13.8" collapsed="1">
      <c r="B187" s="316"/>
      <c r="C187" s="433"/>
      <c r="D187" s="434"/>
      <c r="E187" s="1478" t="s">
        <v>10</v>
      </c>
      <c r="F187" s="2117">
        <f>F188</f>
        <v>43320632</v>
      </c>
      <c r="G187" s="2083">
        <f>G188</f>
        <v>5500</v>
      </c>
    </row>
    <row r="188" spans="2:7" s="81" customFormat="1" ht="23.25" customHeight="1">
      <c r="B188" s="316"/>
      <c r="C188" s="433"/>
      <c r="D188" s="434"/>
      <c r="E188" s="1479" t="s">
        <v>11</v>
      </c>
      <c r="F188" s="2117">
        <v>43320632</v>
      </c>
      <c r="G188" s="2083">
        <v>5500</v>
      </c>
    </row>
    <row r="189" spans="2:7" s="81" customFormat="1" ht="13.8" collapsed="1">
      <c r="B189" s="316"/>
      <c r="C189" s="433"/>
      <c r="D189" s="434"/>
      <c r="E189" s="1480" t="s">
        <v>1</v>
      </c>
      <c r="F189" s="2116">
        <f>F190+F202</f>
        <v>50206525</v>
      </c>
      <c r="G189" s="2079">
        <f>G190+G202</f>
        <v>5500</v>
      </c>
    </row>
    <row r="190" spans="2:7" s="81" customFormat="1" ht="13.8">
      <c r="B190" s="316"/>
      <c r="C190" s="433"/>
      <c r="D190" s="434"/>
      <c r="E190" s="1479" t="s">
        <v>2</v>
      </c>
      <c r="F190" s="2117">
        <f>F191+F195+F197+F199</f>
        <v>48147994</v>
      </c>
      <c r="G190" s="2083">
        <f>G191+G195+G197+G199</f>
        <v>5500</v>
      </c>
    </row>
    <row r="191" spans="2:7" s="81" customFormat="1" ht="13.8">
      <c r="B191" s="316"/>
      <c r="C191" s="433"/>
      <c r="D191" s="434"/>
      <c r="E191" s="1481" t="s">
        <v>12</v>
      </c>
      <c r="F191" s="2117">
        <f>F192+F194</f>
        <v>32085940</v>
      </c>
      <c r="G191" s="2083">
        <f>G192+G194</f>
        <v>5500</v>
      </c>
    </row>
    <row r="192" spans="2:7" s="81" customFormat="1" ht="13.8">
      <c r="B192" s="316"/>
      <c r="C192" s="433"/>
      <c r="D192" s="434"/>
      <c r="E192" s="1482" t="s">
        <v>13</v>
      </c>
      <c r="F192" s="2117">
        <v>23807731</v>
      </c>
      <c r="G192" s="2083"/>
    </row>
    <row r="193" spans="2:7" s="81" customFormat="1" ht="13.8">
      <c r="B193" s="1477"/>
      <c r="C193" s="2117"/>
      <c r="D193" s="2083"/>
      <c r="E193" s="1477" t="s">
        <v>14</v>
      </c>
      <c r="F193" s="2117">
        <v>18781538</v>
      </c>
      <c r="G193" s="2083"/>
    </row>
    <row r="194" spans="2:7" s="81" customFormat="1" ht="13.8">
      <c r="B194" s="1479"/>
      <c r="C194" s="2117"/>
      <c r="D194" s="2083"/>
      <c r="E194" s="1479" t="s">
        <v>15</v>
      </c>
      <c r="F194" s="2117">
        <v>8278209</v>
      </c>
      <c r="G194" s="2083">
        <v>5500</v>
      </c>
    </row>
    <row r="195" spans="2:7" s="81" customFormat="1" ht="13.8" collapsed="1">
      <c r="B195" s="1477"/>
      <c r="C195" s="2117"/>
      <c r="D195" s="2083"/>
      <c r="E195" s="1477" t="s">
        <v>16</v>
      </c>
      <c r="F195" s="2117">
        <f>F196</f>
        <v>9319700</v>
      </c>
      <c r="G195" s="2083">
        <f>G196</f>
        <v>0</v>
      </c>
    </row>
    <row r="196" spans="2:7" s="81" customFormat="1" ht="13.8">
      <c r="B196" s="1479"/>
      <c r="C196" s="2117"/>
      <c r="D196" s="2083"/>
      <c r="E196" s="1479" t="s">
        <v>17</v>
      </c>
      <c r="F196" s="2117">
        <v>9319700</v>
      </c>
      <c r="G196" s="2083"/>
    </row>
    <row r="197" spans="2:7" s="81" customFormat="1" ht="27.6" collapsed="1">
      <c r="B197" s="1482"/>
      <c r="C197" s="2117"/>
      <c r="D197" s="2083"/>
      <c r="E197" s="1482" t="s">
        <v>313</v>
      </c>
      <c r="F197" s="2117">
        <f>F198</f>
        <v>172510</v>
      </c>
      <c r="G197" s="2083">
        <f>G198</f>
        <v>0</v>
      </c>
    </row>
    <row r="198" spans="2:7" s="81" customFormat="1" ht="13.8" collapsed="1">
      <c r="B198" s="1479"/>
      <c r="C198" s="2117"/>
      <c r="D198" s="2083"/>
      <c r="E198" s="1479" t="s">
        <v>18</v>
      </c>
      <c r="F198" s="2117">
        <v>172510</v>
      </c>
      <c r="G198" s="2083"/>
    </row>
    <row r="199" spans="2:7" s="81" customFormat="1" ht="13.8">
      <c r="B199" s="1482"/>
      <c r="C199" s="2117"/>
      <c r="D199" s="2083"/>
      <c r="E199" s="1482" t="s">
        <v>19</v>
      </c>
      <c r="F199" s="2117">
        <f>F200</f>
        <v>6569844</v>
      </c>
      <c r="G199" s="2083">
        <f>G200</f>
        <v>0</v>
      </c>
    </row>
    <row r="200" spans="2:7" s="81" customFormat="1" ht="27.6" collapsed="1">
      <c r="B200" s="1482"/>
      <c r="C200" s="2117"/>
      <c r="D200" s="2083"/>
      <c r="E200" s="1482" t="s">
        <v>56</v>
      </c>
      <c r="F200" s="2117">
        <f>F201</f>
        <v>6569844</v>
      </c>
      <c r="G200" s="2083">
        <f>G201</f>
        <v>0</v>
      </c>
    </row>
    <row r="201" spans="2:7" s="81" customFormat="1" ht="55.2" collapsed="1">
      <c r="B201" s="1481"/>
      <c r="C201" s="2117"/>
      <c r="D201" s="2083"/>
      <c r="E201" s="1481" t="s">
        <v>58</v>
      </c>
      <c r="F201" s="2117">
        <v>6569844</v>
      </c>
      <c r="G201" s="2083"/>
    </row>
    <row r="202" spans="2:7" s="81" customFormat="1" ht="13.8" collapsed="1">
      <c r="B202" s="1477"/>
      <c r="C202" s="2117"/>
      <c r="D202" s="2083"/>
      <c r="E202" s="1477" t="s">
        <v>3</v>
      </c>
      <c r="F202" s="2117">
        <f>F203</f>
        <v>2058531</v>
      </c>
      <c r="G202" s="2083">
        <f>G203</f>
        <v>0</v>
      </c>
    </row>
    <row r="203" spans="2:7" s="81" customFormat="1" ht="13.8">
      <c r="B203" s="1479"/>
      <c r="C203" s="2117"/>
      <c r="D203" s="2083"/>
      <c r="E203" s="1479" t="s">
        <v>20</v>
      </c>
      <c r="F203" s="2117">
        <v>2058531</v>
      </c>
      <c r="G203" s="2083"/>
    </row>
    <row r="204" spans="2:7" s="81" customFormat="1" ht="13.8" collapsed="1">
      <c r="B204" s="1500"/>
      <c r="C204" s="2134"/>
      <c r="D204" s="2135"/>
      <c r="E204" s="1500" t="s">
        <v>21</v>
      </c>
      <c r="F204" s="2134">
        <f>F180-F189</f>
        <v>-307925</v>
      </c>
      <c r="G204" s="2135"/>
    </row>
    <row r="205" spans="2:7" s="81" customFormat="1" ht="13.8">
      <c r="B205" s="1500"/>
      <c r="C205" s="2136"/>
      <c r="D205" s="2137"/>
      <c r="E205" s="1500" t="s">
        <v>23</v>
      </c>
      <c r="F205" s="2136">
        <f>F206</f>
        <v>307925</v>
      </c>
      <c r="G205" s="2137"/>
    </row>
    <row r="206" spans="2:7" s="81" customFormat="1" ht="13.8" collapsed="1">
      <c r="B206" s="1502"/>
      <c r="C206" s="2136"/>
      <c r="D206" s="2137"/>
      <c r="E206" s="1502" t="s">
        <v>24</v>
      </c>
      <c r="F206" s="2136">
        <f>F207</f>
        <v>307925</v>
      </c>
      <c r="G206" s="2137"/>
    </row>
    <row r="207" spans="2:7" s="81" customFormat="1" ht="42" thickBot="1">
      <c r="B207" s="2138"/>
      <c r="C207" s="2108"/>
      <c r="D207" s="2109"/>
      <c r="E207" s="2138" t="s">
        <v>66</v>
      </c>
      <c r="F207" s="2108">
        <v>307925</v>
      </c>
      <c r="G207" s="2109"/>
    </row>
    <row r="208" spans="2:7" s="81" customFormat="1" ht="46.5" customHeight="1" collapsed="1" thickBot="1">
      <c r="B208" s="3722" t="s">
        <v>625</v>
      </c>
      <c r="C208" s="3723"/>
      <c r="D208" s="3723"/>
      <c r="E208" s="3723"/>
      <c r="F208" s="3723"/>
      <c r="G208" s="3724"/>
    </row>
    <row r="209" spans="1:8" s="81" customFormat="1" ht="13.8">
      <c r="B209" s="1485"/>
      <c r="C209" s="1486"/>
      <c r="D209" s="1486"/>
      <c r="E209" s="1487"/>
      <c r="F209" s="1487"/>
      <c r="G209" s="1487"/>
    </row>
    <row r="210" spans="1:8" s="81" customFormat="1" ht="18.75" customHeight="1">
      <c r="B210" s="3714" t="s">
        <v>505</v>
      </c>
      <c r="C210" s="3715"/>
      <c r="D210" s="3715"/>
      <c r="E210" s="3715"/>
      <c r="F210" s="3715"/>
      <c r="G210" s="3715"/>
    </row>
    <row r="211" spans="1:8" s="81" customFormat="1" ht="14.4" thickBot="1">
      <c r="B211" s="1485"/>
      <c r="C211" s="1486"/>
      <c r="D211" s="1486"/>
      <c r="E211" s="1487"/>
      <c r="F211" s="1487"/>
      <c r="G211" s="1487"/>
    </row>
    <row r="212" spans="1:8" s="81" customFormat="1" ht="31.5" customHeight="1">
      <c r="A212" s="2905">
        <f>A140+1</f>
        <v>95</v>
      </c>
      <c r="B212" s="2111" t="s">
        <v>327</v>
      </c>
      <c r="C212" s="179"/>
      <c r="D212" s="2112"/>
      <c r="E212" s="2111" t="s">
        <v>506</v>
      </c>
      <c r="F212" s="179"/>
      <c r="G212" s="2103"/>
      <c r="H212" s="175" t="s">
        <v>34</v>
      </c>
    </row>
    <row r="213" spans="1:8" s="81" customFormat="1" ht="13.8">
      <c r="B213" s="2104" t="s">
        <v>22</v>
      </c>
      <c r="C213" s="2078"/>
      <c r="D213" s="2106"/>
      <c r="E213" s="2104" t="s">
        <v>22</v>
      </c>
      <c r="F213" s="2078"/>
      <c r="G213" s="2106"/>
    </row>
    <row r="214" spans="1:8" s="81" customFormat="1" ht="27.6">
      <c r="B214" s="2184" t="s">
        <v>510</v>
      </c>
      <c r="C214" s="2185"/>
      <c r="D214" s="2186"/>
      <c r="E214" s="2184" t="s">
        <v>513</v>
      </c>
      <c r="F214" s="2185"/>
      <c r="G214" s="2186"/>
    </row>
    <row r="215" spans="1:8" s="81" customFormat="1" ht="13.8">
      <c r="B215" s="1475" t="s">
        <v>4</v>
      </c>
      <c r="C215" s="2116">
        <f>C216</f>
        <v>5787995</v>
      </c>
      <c r="D215" s="2079">
        <f>D216</f>
        <v>-17900</v>
      </c>
      <c r="E215" s="1475" t="s">
        <v>4</v>
      </c>
      <c r="F215" s="2116">
        <f>F216+F217</f>
        <v>10261054</v>
      </c>
      <c r="G215" s="2079">
        <f>G216+G217</f>
        <v>17900</v>
      </c>
    </row>
    <row r="216" spans="1:8" s="81" customFormat="1" ht="27.6">
      <c r="B216" s="1478" t="s">
        <v>10</v>
      </c>
      <c r="C216" s="2117">
        <f>C217</f>
        <v>5787995</v>
      </c>
      <c r="D216" s="2083">
        <f>D217</f>
        <v>-17900</v>
      </c>
      <c r="E216" s="1477" t="s">
        <v>5</v>
      </c>
      <c r="F216" s="2117">
        <v>1469517</v>
      </c>
      <c r="G216" s="2083"/>
    </row>
    <row r="217" spans="1:8" s="81" customFormat="1" ht="27.6" collapsed="1">
      <c r="B217" s="1479" t="s">
        <v>11</v>
      </c>
      <c r="C217" s="2117">
        <v>5787995</v>
      </c>
      <c r="D217" s="2083">
        <v>-17900</v>
      </c>
      <c r="E217" s="1478" t="s">
        <v>10</v>
      </c>
      <c r="F217" s="2117">
        <f>F218</f>
        <v>8791537</v>
      </c>
      <c r="G217" s="2083">
        <f>G218</f>
        <v>17900</v>
      </c>
    </row>
    <row r="218" spans="1:8" s="81" customFormat="1" ht="27.6" customHeight="1">
      <c r="B218" s="1480" t="s">
        <v>1</v>
      </c>
      <c r="C218" s="2116">
        <f t="shared" ref="C218:D220" si="4">C219</f>
        <v>5787995</v>
      </c>
      <c r="D218" s="2079">
        <f t="shared" si="4"/>
        <v>-17900</v>
      </c>
      <c r="E218" s="1479" t="s">
        <v>11</v>
      </c>
      <c r="F218" s="2117">
        <v>8791537</v>
      </c>
      <c r="G218" s="2083">
        <v>17900</v>
      </c>
    </row>
    <row r="219" spans="1:8" s="81" customFormat="1" ht="13.8">
      <c r="B219" s="1479" t="s">
        <v>2</v>
      </c>
      <c r="C219" s="2117">
        <f t="shared" si="4"/>
        <v>5787995</v>
      </c>
      <c r="D219" s="2083">
        <f t="shared" si="4"/>
        <v>-17900</v>
      </c>
      <c r="E219" s="1480" t="s">
        <v>1</v>
      </c>
      <c r="F219" s="2116">
        <f>F220+F230</f>
        <v>10446012</v>
      </c>
      <c r="G219" s="2079">
        <f>G220+G230</f>
        <v>17900</v>
      </c>
    </row>
    <row r="220" spans="1:8" s="81" customFormat="1" ht="13.8">
      <c r="B220" s="1477" t="s">
        <v>16</v>
      </c>
      <c r="C220" s="2117">
        <f t="shared" si="4"/>
        <v>5787995</v>
      </c>
      <c r="D220" s="2083">
        <f t="shared" si="4"/>
        <v>-17900</v>
      </c>
      <c r="E220" s="1479" t="s">
        <v>2</v>
      </c>
      <c r="F220" s="2117">
        <f>F221+F225+F227</f>
        <v>10010431</v>
      </c>
      <c r="G220" s="2083">
        <f>G221+G225+G227</f>
        <v>17900</v>
      </c>
    </row>
    <row r="221" spans="1:8" s="81" customFormat="1" ht="13.8">
      <c r="B221" s="1479" t="s">
        <v>17</v>
      </c>
      <c r="C221" s="2117">
        <v>5787995</v>
      </c>
      <c r="D221" s="2083">
        <v>-17900</v>
      </c>
      <c r="E221" s="1481" t="s">
        <v>12</v>
      </c>
      <c r="F221" s="2117">
        <f>F222+F224</f>
        <v>9868917</v>
      </c>
      <c r="G221" s="2083">
        <f>G222+G224</f>
        <v>17900</v>
      </c>
    </row>
    <row r="222" spans="1:8" s="81" customFormat="1" ht="13.8">
      <c r="B222" s="316"/>
      <c r="C222" s="433"/>
      <c r="D222" s="434"/>
      <c r="E222" s="1482" t="s">
        <v>13</v>
      </c>
      <c r="F222" s="2117">
        <v>8129520</v>
      </c>
      <c r="G222" s="2083">
        <v>17900</v>
      </c>
    </row>
    <row r="223" spans="1:8" s="81" customFormat="1" ht="13.8">
      <c r="B223" s="1477"/>
      <c r="C223" s="2117"/>
      <c r="D223" s="2083"/>
      <c r="E223" s="1477" t="s">
        <v>14</v>
      </c>
      <c r="F223" s="2117">
        <v>6337842</v>
      </c>
      <c r="G223" s="2083">
        <v>14425</v>
      </c>
    </row>
    <row r="224" spans="1:8" s="81" customFormat="1" ht="13.8">
      <c r="B224" s="1479"/>
      <c r="C224" s="2117"/>
      <c r="D224" s="2083"/>
      <c r="E224" s="1479" t="s">
        <v>15</v>
      </c>
      <c r="F224" s="2117">
        <v>1739397</v>
      </c>
      <c r="G224" s="2083"/>
    </row>
    <row r="225" spans="2:7" s="81" customFormat="1" ht="13.8" collapsed="1">
      <c r="B225" s="1477"/>
      <c r="C225" s="2117"/>
      <c r="D225" s="2083"/>
      <c r="E225" s="1477" t="s">
        <v>16</v>
      </c>
      <c r="F225" s="2117">
        <f>F226</f>
        <v>32039</v>
      </c>
      <c r="G225" s="2083">
        <f>G226</f>
        <v>0</v>
      </c>
    </row>
    <row r="226" spans="2:7" s="81" customFormat="1" ht="13.8">
      <c r="B226" s="1479"/>
      <c r="C226" s="2117"/>
      <c r="D226" s="2083"/>
      <c r="E226" s="1479" t="s">
        <v>17</v>
      </c>
      <c r="F226" s="2117">
        <v>32039</v>
      </c>
      <c r="G226" s="2083"/>
    </row>
    <row r="227" spans="2:7" s="81" customFormat="1" ht="13.8" collapsed="1">
      <c r="B227" s="2144"/>
      <c r="C227" s="2134"/>
      <c r="D227" s="2135"/>
      <c r="E227" s="1502" t="s">
        <v>19</v>
      </c>
      <c r="F227" s="2117">
        <f>F228</f>
        <v>109475</v>
      </c>
      <c r="G227" s="2083">
        <f>G228</f>
        <v>0</v>
      </c>
    </row>
    <row r="228" spans="2:7" s="81" customFormat="1" ht="27.6" collapsed="1">
      <c r="B228" s="2145"/>
      <c r="C228" s="2134"/>
      <c r="D228" s="2135"/>
      <c r="E228" s="2145" t="s">
        <v>56</v>
      </c>
      <c r="F228" s="2117">
        <f>F229</f>
        <v>109475</v>
      </c>
      <c r="G228" s="2083">
        <f>G229</f>
        <v>0</v>
      </c>
    </row>
    <row r="229" spans="2:7" s="81" customFormat="1" ht="36.75" customHeight="1" collapsed="1">
      <c r="B229" s="1501"/>
      <c r="C229" s="2134"/>
      <c r="D229" s="2135"/>
      <c r="E229" s="1501" t="s">
        <v>58</v>
      </c>
      <c r="F229" s="2117">
        <v>109475</v>
      </c>
      <c r="G229" s="2083"/>
    </row>
    <row r="230" spans="2:7" s="81" customFormat="1" ht="13.8" collapsed="1">
      <c r="B230" s="2144"/>
      <c r="C230" s="2134"/>
      <c r="D230" s="2135"/>
      <c r="E230" s="1502" t="s">
        <v>3</v>
      </c>
      <c r="F230" s="2117">
        <f>F231</f>
        <v>435581</v>
      </c>
      <c r="G230" s="2083">
        <f>G231</f>
        <v>0</v>
      </c>
    </row>
    <row r="231" spans="2:7" s="81" customFormat="1" ht="13.8">
      <c r="B231" s="2144"/>
      <c r="C231" s="2134"/>
      <c r="D231" s="2135"/>
      <c r="E231" s="1502" t="s">
        <v>20</v>
      </c>
      <c r="F231" s="2117">
        <v>435581</v>
      </c>
      <c r="G231" s="2079"/>
    </row>
    <row r="232" spans="2:7" s="81" customFormat="1" ht="13.8" collapsed="1">
      <c r="B232" s="1500"/>
      <c r="C232" s="2134"/>
      <c r="D232" s="2135"/>
      <c r="E232" s="1500" t="s">
        <v>21</v>
      </c>
      <c r="F232" s="2116">
        <f>F215-F219</f>
        <v>-184958</v>
      </c>
      <c r="G232" s="2079"/>
    </row>
    <row r="233" spans="2:7" s="81" customFormat="1" ht="13.8">
      <c r="B233" s="1500"/>
      <c r="C233" s="2136"/>
      <c r="D233" s="2137"/>
      <c r="E233" s="1501" t="s">
        <v>23</v>
      </c>
      <c r="F233" s="2117">
        <f>F234</f>
        <v>184958</v>
      </c>
      <c r="G233" s="2083"/>
    </row>
    <row r="234" spans="2:7" s="81" customFormat="1" ht="13.8" collapsed="1">
      <c r="B234" s="1502"/>
      <c r="C234" s="2136"/>
      <c r="D234" s="2137"/>
      <c r="E234" s="1502" t="s">
        <v>24</v>
      </c>
      <c r="F234" s="2117">
        <f>F235</f>
        <v>184958</v>
      </c>
      <c r="G234" s="2083"/>
    </row>
    <row r="235" spans="2:7" s="81" customFormat="1" ht="41.4">
      <c r="B235" s="1501"/>
      <c r="C235" s="2136"/>
      <c r="D235" s="2137"/>
      <c r="E235" s="1501" t="s">
        <v>66</v>
      </c>
      <c r="F235" s="2117">
        <v>184958</v>
      </c>
      <c r="G235" s="2083" t="s">
        <v>0</v>
      </c>
    </row>
    <row r="236" spans="2:7" s="81" customFormat="1" ht="13.8" collapsed="1">
      <c r="B236" s="2140" t="s">
        <v>59</v>
      </c>
      <c r="C236" s="2078"/>
      <c r="D236" s="2141"/>
      <c r="E236" s="2140" t="s">
        <v>59</v>
      </c>
      <c r="F236" s="2078"/>
      <c r="G236" s="2106"/>
    </row>
    <row r="237" spans="2:7" s="81" customFormat="1" ht="13.8">
      <c r="B237" s="2121" t="s">
        <v>103</v>
      </c>
      <c r="C237" s="2142"/>
      <c r="D237" s="2123"/>
      <c r="E237" s="2121" t="s">
        <v>103</v>
      </c>
      <c r="F237" s="2142"/>
      <c r="G237" s="2123"/>
    </row>
    <row r="238" spans="2:7" s="81" customFormat="1" ht="33.75" customHeight="1">
      <c r="B238" s="2184" t="s">
        <v>510</v>
      </c>
      <c r="C238" s="2185"/>
      <c r="D238" s="2186"/>
      <c r="E238" s="2184" t="s">
        <v>513</v>
      </c>
      <c r="F238" s="2185"/>
      <c r="G238" s="2186"/>
    </row>
    <row r="239" spans="2:7" s="81" customFormat="1" ht="27.6">
      <c r="B239" s="2124" t="s">
        <v>297</v>
      </c>
      <c r="C239" s="2143"/>
      <c r="D239" s="2123"/>
      <c r="E239" s="2124" t="s">
        <v>297</v>
      </c>
      <c r="F239" s="2142"/>
      <c r="G239" s="2123"/>
    </row>
    <row r="240" spans="2:7" s="81" customFormat="1" ht="13.8">
      <c r="B240" s="1509" t="s">
        <v>118</v>
      </c>
      <c r="C240" s="2142"/>
      <c r="D240" s="2123"/>
      <c r="E240" s="1509" t="s">
        <v>118</v>
      </c>
      <c r="F240" s="2142"/>
      <c r="G240" s="2123"/>
    </row>
    <row r="241" spans="2:7" s="81" customFormat="1" ht="13.8">
      <c r="B241" s="1475" t="s">
        <v>4</v>
      </c>
      <c r="C241" s="2116">
        <f>C242</f>
        <v>5787995</v>
      </c>
      <c r="D241" s="2079">
        <f>D242</f>
        <v>-17900</v>
      </c>
      <c r="E241" s="1475" t="s">
        <v>4</v>
      </c>
      <c r="F241" s="2116">
        <f>F242+F243</f>
        <v>10261054</v>
      </c>
      <c r="G241" s="2079">
        <f>G242+G243</f>
        <v>17900</v>
      </c>
    </row>
    <row r="242" spans="2:7" s="81" customFormat="1" ht="27.6">
      <c r="B242" s="1478" t="s">
        <v>10</v>
      </c>
      <c r="C242" s="2117">
        <f>C243</f>
        <v>5787995</v>
      </c>
      <c r="D242" s="2083">
        <f>D243</f>
        <v>-17900</v>
      </c>
      <c r="E242" s="1477" t="s">
        <v>5</v>
      </c>
      <c r="F242" s="2117">
        <v>1469517</v>
      </c>
      <c r="G242" s="2083"/>
    </row>
    <row r="243" spans="2:7" s="81" customFormat="1" ht="27.6" collapsed="1">
      <c r="B243" s="1479" t="s">
        <v>11</v>
      </c>
      <c r="C243" s="2117">
        <v>5787995</v>
      </c>
      <c r="D243" s="2083">
        <v>-17900</v>
      </c>
      <c r="E243" s="1478" t="s">
        <v>10</v>
      </c>
      <c r="F243" s="2117">
        <f>F244</f>
        <v>8791537</v>
      </c>
      <c r="G243" s="2083">
        <f>G244</f>
        <v>17900</v>
      </c>
    </row>
    <row r="244" spans="2:7" s="81" customFormat="1" ht="15" customHeight="1">
      <c r="B244" s="1480" t="s">
        <v>1</v>
      </c>
      <c r="C244" s="2116">
        <f t="shared" ref="C244:D246" si="5">C245</f>
        <v>5787995</v>
      </c>
      <c r="D244" s="2079">
        <f t="shared" si="5"/>
        <v>-17900</v>
      </c>
      <c r="E244" s="1479" t="s">
        <v>11</v>
      </c>
      <c r="F244" s="2117">
        <v>8791537</v>
      </c>
      <c r="G244" s="2083">
        <v>17900</v>
      </c>
    </row>
    <row r="245" spans="2:7" s="81" customFormat="1" ht="13.8" collapsed="1">
      <c r="B245" s="1479" t="s">
        <v>2</v>
      </c>
      <c r="C245" s="2117">
        <f t="shared" si="5"/>
        <v>5787995</v>
      </c>
      <c r="D245" s="2083">
        <f t="shared" si="5"/>
        <v>-17900</v>
      </c>
      <c r="E245" s="1480" t="s">
        <v>1</v>
      </c>
      <c r="F245" s="2116">
        <f>F246+F256</f>
        <v>10070131</v>
      </c>
      <c r="G245" s="2079">
        <f>G246+G256</f>
        <v>17900</v>
      </c>
    </row>
    <row r="246" spans="2:7" s="81" customFormat="1" ht="13.8">
      <c r="B246" s="1477" t="s">
        <v>16</v>
      </c>
      <c r="C246" s="2117">
        <f t="shared" si="5"/>
        <v>5787995</v>
      </c>
      <c r="D246" s="2083">
        <f t="shared" si="5"/>
        <v>-17900</v>
      </c>
      <c r="E246" s="1479" t="s">
        <v>2</v>
      </c>
      <c r="F246" s="2117">
        <f>F247+F251+F253</f>
        <v>10010431</v>
      </c>
      <c r="G246" s="2083">
        <f>G247+G251+G253</f>
        <v>17900</v>
      </c>
    </row>
    <row r="247" spans="2:7" s="81" customFormat="1" ht="13.8">
      <c r="B247" s="1479" t="s">
        <v>17</v>
      </c>
      <c r="C247" s="2117">
        <v>5787995</v>
      </c>
      <c r="D247" s="2083">
        <v>-17900</v>
      </c>
      <c r="E247" s="1481" t="s">
        <v>12</v>
      </c>
      <c r="F247" s="2117">
        <f>F248+F250</f>
        <v>9868917</v>
      </c>
      <c r="G247" s="2083">
        <f>G248+G250</f>
        <v>17900</v>
      </c>
    </row>
    <row r="248" spans="2:7" s="81" customFormat="1" ht="13.8">
      <c r="B248" s="316"/>
      <c r="C248" s="433"/>
      <c r="D248" s="434"/>
      <c r="E248" s="1482" t="s">
        <v>13</v>
      </c>
      <c r="F248" s="2117">
        <v>8129520</v>
      </c>
      <c r="G248" s="2083">
        <v>17900</v>
      </c>
    </row>
    <row r="249" spans="2:7" s="81" customFormat="1" ht="13.8">
      <c r="B249" s="1477"/>
      <c r="C249" s="2116"/>
      <c r="D249" s="2079"/>
      <c r="E249" s="1477" t="s">
        <v>14</v>
      </c>
      <c r="F249" s="2117">
        <v>6337842</v>
      </c>
      <c r="G249" s="2083">
        <v>14425</v>
      </c>
    </row>
    <row r="250" spans="2:7" s="81" customFormat="1" ht="13.8">
      <c r="B250" s="1479"/>
      <c r="C250" s="2116"/>
      <c r="D250" s="2079"/>
      <c r="E250" s="1479" t="s">
        <v>15</v>
      </c>
      <c r="F250" s="2117">
        <v>1739397</v>
      </c>
      <c r="G250" s="2083"/>
    </row>
    <row r="251" spans="2:7" s="81" customFormat="1" ht="13.8" collapsed="1">
      <c r="B251" s="1477"/>
      <c r="C251" s="2116"/>
      <c r="D251" s="2079"/>
      <c r="E251" s="1477" t="s">
        <v>16</v>
      </c>
      <c r="F251" s="2117">
        <f>F252</f>
        <v>32039</v>
      </c>
      <c r="G251" s="2083">
        <f>G252</f>
        <v>0</v>
      </c>
    </row>
    <row r="252" spans="2:7" s="81" customFormat="1" ht="13.8">
      <c r="B252" s="1479"/>
      <c r="C252" s="2117"/>
      <c r="D252" s="2083"/>
      <c r="E252" s="1479" t="s">
        <v>17</v>
      </c>
      <c r="F252" s="2117">
        <v>32039</v>
      </c>
      <c r="G252" s="2083"/>
    </row>
    <row r="253" spans="2:7" s="81" customFormat="1" ht="13.8" collapsed="1">
      <c r="B253" s="1475"/>
      <c r="C253" s="2116"/>
      <c r="D253" s="2079"/>
      <c r="E253" s="1482" t="s">
        <v>19</v>
      </c>
      <c r="F253" s="2117">
        <f>F254</f>
        <v>109475</v>
      </c>
      <c r="G253" s="2083">
        <f>G254</f>
        <v>0</v>
      </c>
    </row>
    <row r="254" spans="2:7" s="81" customFormat="1" ht="27.6" collapsed="1">
      <c r="B254" s="1475"/>
      <c r="C254" s="2116"/>
      <c r="D254" s="2079"/>
      <c r="E254" s="1482" t="s">
        <v>56</v>
      </c>
      <c r="F254" s="2117">
        <f>F255</f>
        <v>109475</v>
      </c>
      <c r="G254" s="2083">
        <f>G255</f>
        <v>0</v>
      </c>
    </row>
    <row r="255" spans="2:7" s="81" customFormat="1" ht="55.2" collapsed="1">
      <c r="B255" s="1481"/>
      <c r="C255" s="2116"/>
      <c r="D255" s="2079"/>
      <c r="E255" s="1481" t="s">
        <v>58</v>
      </c>
      <c r="F255" s="2117">
        <v>109475</v>
      </c>
      <c r="G255" s="2083"/>
    </row>
    <row r="256" spans="2:7" s="81" customFormat="1" ht="13.8" collapsed="1">
      <c r="B256" s="1480"/>
      <c r="C256" s="2116"/>
      <c r="D256" s="2079"/>
      <c r="E256" s="1477" t="s">
        <v>3</v>
      </c>
      <c r="F256" s="2117">
        <f>F257</f>
        <v>59700</v>
      </c>
      <c r="G256" s="2083">
        <f>G257</f>
        <v>0</v>
      </c>
    </row>
    <row r="257" spans="1:8" s="81" customFormat="1" ht="13.8">
      <c r="B257" s="1479"/>
      <c r="C257" s="2116"/>
      <c r="D257" s="2079"/>
      <c r="E257" s="2146" t="s">
        <v>20</v>
      </c>
      <c r="F257" s="2117">
        <v>59700</v>
      </c>
      <c r="G257" s="2079"/>
    </row>
    <row r="258" spans="1:8" s="81" customFormat="1" ht="13.8" collapsed="1">
      <c r="B258" s="1500"/>
      <c r="C258" s="2134"/>
      <c r="D258" s="2135"/>
      <c r="E258" s="1500" t="s">
        <v>21</v>
      </c>
      <c r="F258" s="2116">
        <f>F235</f>
        <v>184958</v>
      </c>
      <c r="G258" s="2079"/>
    </row>
    <row r="259" spans="1:8" s="81" customFormat="1" ht="13.8">
      <c r="B259" s="1500"/>
      <c r="C259" s="2136"/>
      <c r="D259" s="2137"/>
      <c r="E259" s="1501" t="s">
        <v>23</v>
      </c>
      <c r="F259" s="2117">
        <f>F260</f>
        <v>184958</v>
      </c>
      <c r="G259" s="2083"/>
    </row>
    <row r="260" spans="1:8" s="81" customFormat="1" ht="13.8" collapsed="1">
      <c r="B260" s="1502"/>
      <c r="C260" s="2136"/>
      <c r="D260" s="2137"/>
      <c r="E260" s="1502" t="s">
        <v>24</v>
      </c>
      <c r="F260" s="2117">
        <f>F261</f>
        <v>184958</v>
      </c>
      <c r="G260" s="2083"/>
    </row>
    <row r="261" spans="1:8" s="81" customFormat="1" ht="42" thickBot="1">
      <c r="B261" s="2138"/>
      <c r="C261" s="2108"/>
      <c r="D261" s="2109"/>
      <c r="E261" s="2138" t="s">
        <v>66</v>
      </c>
      <c r="F261" s="2129">
        <v>184958</v>
      </c>
      <c r="G261" s="2147" t="s">
        <v>0</v>
      </c>
    </row>
    <row r="262" spans="1:8" s="81" customFormat="1" ht="52.5" customHeight="1" collapsed="1" thickBot="1">
      <c r="B262" s="3725" t="s">
        <v>626</v>
      </c>
      <c r="C262" s="3726"/>
      <c r="D262" s="3726"/>
      <c r="E262" s="3726"/>
      <c r="F262" s="3726"/>
      <c r="G262" s="3727"/>
    </row>
    <row r="263" spans="1:8" s="81" customFormat="1" ht="13.8">
      <c r="B263" s="1485"/>
      <c r="C263" s="1486"/>
      <c r="D263" s="1486"/>
      <c r="E263" s="1487"/>
      <c r="F263" s="1487"/>
      <c r="G263" s="1487"/>
    </row>
    <row r="264" spans="1:8" s="81" customFormat="1" ht="25.5" customHeight="1">
      <c r="B264" s="3714" t="s">
        <v>509</v>
      </c>
      <c r="C264" s="3715"/>
      <c r="D264" s="3715"/>
      <c r="E264" s="3715"/>
      <c r="F264" s="3715"/>
      <c r="G264" s="3715"/>
    </row>
    <row r="265" spans="1:8" s="81" customFormat="1" ht="14.4" thickBot="1">
      <c r="B265" s="1485"/>
      <c r="C265" s="1486"/>
      <c r="D265" s="1486"/>
      <c r="E265" s="1487"/>
      <c r="F265" s="1487"/>
      <c r="G265" s="1487"/>
    </row>
    <row r="266" spans="1:8" s="81" customFormat="1" ht="28.8">
      <c r="A266" s="2904">
        <f>A176+1</f>
        <v>95</v>
      </c>
      <c r="B266" s="2148" t="s">
        <v>327</v>
      </c>
      <c r="C266" s="179"/>
      <c r="D266" s="2103"/>
      <c r="E266" s="2148" t="s">
        <v>506</v>
      </c>
      <c r="F266" s="179"/>
      <c r="G266" s="2103"/>
      <c r="H266" s="175" t="s">
        <v>34</v>
      </c>
    </row>
    <row r="267" spans="1:8" s="81" customFormat="1" ht="13.8">
      <c r="B267" s="2104" t="s">
        <v>116</v>
      </c>
      <c r="C267" s="2078"/>
      <c r="D267" s="2106"/>
      <c r="E267" s="2104" t="s">
        <v>116</v>
      </c>
      <c r="F267" s="2078"/>
      <c r="G267" s="2106"/>
    </row>
    <row r="268" spans="1:8" s="81" customFormat="1" ht="13.8">
      <c r="B268" s="2130" t="s">
        <v>512</v>
      </c>
      <c r="C268" s="2078"/>
      <c r="D268" s="2106"/>
      <c r="E268" s="2130" t="s">
        <v>512</v>
      </c>
      <c r="F268" s="2078"/>
      <c r="G268" s="2106"/>
    </row>
    <row r="269" spans="1:8" s="81" customFormat="1" ht="13.8">
      <c r="B269" s="2110" t="s">
        <v>118</v>
      </c>
      <c r="C269" s="2078"/>
      <c r="D269" s="2106"/>
      <c r="E269" s="2110" t="s">
        <v>118</v>
      </c>
      <c r="F269" s="2078"/>
      <c r="G269" s="2106"/>
    </row>
    <row r="270" spans="1:8" s="81" customFormat="1" ht="13.8">
      <c r="B270" s="1475" t="s">
        <v>4</v>
      </c>
      <c r="C270" s="2116">
        <f>C271</f>
        <v>23785389</v>
      </c>
      <c r="D270" s="2079">
        <f>D271</f>
        <v>-17900</v>
      </c>
      <c r="E270" s="1475" t="s">
        <v>4</v>
      </c>
      <c r="F270" s="2116">
        <f>F271+F272+F277</f>
        <v>49898600</v>
      </c>
      <c r="G270" s="2079">
        <f>G271+G272+G277</f>
        <v>17900</v>
      </c>
    </row>
    <row r="271" spans="1:8" s="81" customFormat="1" ht="27.6">
      <c r="B271" s="1478" t="s">
        <v>10</v>
      </c>
      <c r="C271" s="2117">
        <f>C272</f>
        <v>23785389</v>
      </c>
      <c r="D271" s="2083">
        <f>D272</f>
        <v>-17900</v>
      </c>
      <c r="E271" s="1477" t="s">
        <v>5</v>
      </c>
      <c r="F271" s="2117">
        <v>6377968</v>
      </c>
      <c r="G271" s="2083"/>
    </row>
    <row r="272" spans="1:8" s="81" customFormat="1" ht="27.6" collapsed="1">
      <c r="B272" s="1479" t="s">
        <v>11</v>
      </c>
      <c r="C272" s="2117">
        <v>23785389</v>
      </c>
      <c r="D272" s="2083">
        <v>-17900</v>
      </c>
      <c r="E272" s="1478" t="s">
        <v>7</v>
      </c>
      <c r="F272" s="2117">
        <f>F273</f>
        <v>200000</v>
      </c>
      <c r="G272" s="2083">
        <f>G273</f>
        <v>0</v>
      </c>
    </row>
    <row r="273" spans="2:7" s="81" customFormat="1" ht="13.8">
      <c r="B273" s="1480" t="s">
        <v>1</v>
      </c>
      <c r="C273" s="2116">
        <f t="shared" ref="C273:D275" si="6">C274</f>
        <v>23785389</v>
      </c>
      <c r="D273" s="2079">
        <f t="shared" si="6"/>
        <v>-17900</v>
      </c>
      <c r="E273" s="1479" t="s">
        <v>8</v>
      </c>
      <c r="F273" s="2117">
        <f>F274</f>
        <v>200000</v>
      </c>
      <c r="G273" s="2083">
        <f>G274</f>
        <v>0</v>
      </c>
    </row>
    <row r="274" spans="2:7" s="81" customFormat="1" ht="13.8">
      <c r="B274" s="1479" t="s">
        <v>2</v>
      </c>
      <c r="C274" s="2117">
        <f t="shared" si="6"/>
        <v>23785389</v>
      </c>
      <c r="D274" s="2083">
        <f t="shared" si="6"/>
        <v>-17900</v>
      </c>
      <c r="E274" s="1481" t="s">
        <v>9</v>
      </c>
      <c r="F274" s="2117">
        <f>F275</f>
        <v>200000</v>
      </c>
      <c r="G274" s="2083"/>
    </row>
    <row r="275" spans="2:7" s="81" customFormat="1" ht="19.5" customHeight="1">
      <c r="B275" s="1477" t="s">
        <v>16</v>
      </c>
      <c r="C275" s="2117">
        <f t="shared" si="6"/>
        <v>23785389</v>
      </c>
      <c r="D275" s="2083">
        <f t="shared" si="6"/>
        <v>-17900</v>
      </c>
      <c r="E275" s="1482" t="s">
        <v>63</v>
      </c>
      <c r="F275" s="2117">
        <f>F276</f>
        <v>200000</v>
      </c>
      <c r="G275" s="2083"/>
    </row>
    <row r="276" spans="2:7" s="81" customFormat="1" ht="41.4">
      <c r="B276" s="1479" t="s">
        <v>17</v>
      </c>
      <c r="C276" s="2117">
        <v>23785389</v>
      </c>
      <c r="D276" s="2083">
        <v>-17900</v>
      </c>
      <c r="E276" s="1478" t="s">
        <v>165</v>
      </c>
      <c r="F276" s="2117">
        <v>200000</v>
      </c>
      <c r="G276" s="2083"/>
    </row>
    <row r="277" spans="2:7" s="81" customFormat="1" ht="13.8" collapsed="1">
      <c r="B277" s="316"/>
      <c r="C277" s="433"/>
      <c r="D277" s="434"/>
      <c r="E277" s="1478" t="s">
        <v>10</v>
      </c>
      <c r="F277" s="2117">
        <f>F278</f>
        <v>43320632</v>
      </c>
      <c r="G277" s="2083">
        <f>G278</f>
        <v>17900</v>
      </c>
    </row>
    <row r="278" spans="2:7" s="81" customFormat="1" ht="21.75" customHeight="1">
      <c r="B278" s="316"/>
      <c r="C278" s="433"/>
      <c r="D278" s="434"/>
      <c r="E278" s="1479" t="s">
        <v>11</v>
      </c>
      <c r="F278" s="2117">
        <v>43320632</v>
      </c>
      <c r="G278" s="2083">
        <v>17900</v>
      </c>
    </row>
    <row r="279" spans="2:7" s="81" customFormat="1" ht="13.8" collapsed="1">
      <c r="B279" s="316"/>
      <c r="C279" s="433"/>
      <c r="D279" s="434"/>
      <c r="E279" s="1480" t="s">
        <v>1</v>
      </c>
      <c r="F279" s="2116">
        <f>F280+F292</f>
        <v>50206525</v>
      </c>
      <c r="G279" s="2079">
        <f>G280+G292</f>
        <v>17900</v>
      </c>
    </row>
    <row r="280" spans="2:7" s="81" customFormat="1" ht="13.8">
      <c r="B280" s="316"/>
      <c r="C280" s="433"/>
      <c r="D280" s="434"/>
      <c r="E280" s="1479" t="s">
        <v>2</v>
      </c>
      <c r="F280" s="2117">
        <f>F281+F285+F287+F289</f>
        <v>48147994</v>
      </c>
      <c r="G280" s="2083">
        <f>G281+G285+G287+G289</f>
        <v>17900</v>
      </c>
    </row>
    <row r="281" spans="2:7" s="81" customFormat="1" ht="13.8">
      <c r="B281" s="1481"/>
      <c r="C281" s="2117"/>
      <c r="D281" s="2083"/>
      <c r="E281" s="1481" t="s">
        <v>12</v>
      </c>
      <c r="F281" s="2117">
        <f>F282+F284</f>
        <v>32085940</v>
      </c>
      <c r="G281" s="2083">
        <f>G282+G284</f>
        <v>17900</v>
      </c>
    </row>
    <row r="282" spans="2:7" s="81" customFormat="1" ht="13.8">
      <c r="B282" s="1482"/>
      <c r="C282" s="2117"/>
      <c r="D282" s="2083"/>
      <c r="E282" s="1482" t="s">
        <v>13</v>
      </c>
      <c r="F282" s="2117">
        <v>23807731</v>
      </c>
      <c r="G282" s="2083">
        <v>17900</v>
      </c>
    </row>
    <row r="283" spans="2:7" s="81" customFormat="1" ht="13.8">
      <c r="B283" s="1477"/>
      <c r="C283" s="2116"/>
      <c r="D283" s="2079"/>
      <c r="E283" s="1477" t="s">
        <v>14</v>
      </c>
      <c r="F283" s="2117">
        <v>18781538</v>
      </c>
      <c r="G283" s="2083">
        <v>14425</v>
      </c>
    </row>
    <row r="284" spans="2:7" s="81" customFormat="1" ht="13.8">
      <c r="B284" s="1479"/>
      <c r="C284" s="2116"/>
      <c r="D284" s="2079"/>
      <c r="E284" s="1479" t="s">
        <v>15</v>
      </c>
      <c r="F284" s="2117">
        <v>8278209</v>
      </c>
      <c r="G284" s="2083"/>
    </row>
    <row r="285" spans="2:7" s="81" customFormat="1" ht="13.8">
      <c r="B285" s="316"/>
      <c r="C285" s="433"/>
      <c r="D285" s="434"/>
      <c r="E285" s="1477" t="s">
        <v>16</v>
      </c>
      <c r="F285" s="2117">
        <f>F286</f>
        <v>9319700</v>
      </c>
      <c r="G285" s="2083">
        <f>G286</f>
        <v>0</v>
      </c>
    </row>
    <row r="286" spans="2:7" s="81" customFormat="1" ht="13.8">
      <c r="B286" s="316"/>
      <c r="C286" s="433"/>
      <c r="D286" s="434"/>
      <c r="E286" s="1479" t="s">
        <v>17</v>
      </c>
      <c r="F286" s="2117">
        <v>9319700</v>
      </c>
      <c r="G286" s="2083"/>
    </row>
    <row r="287" spans="2:7" s="81" customFormat="1" ht="27.6" collapsed="1">
      <c r="B287" s="1477"/>
      <c r="C287" s="2134"/>
      <c r="D287" s="2135"/>
      <c r="E287" s="1477" t="s">
        <v>313</v>
      </c>
      <c r="F287" s="2117">
        <f>F288</f>
        <v>172510</v>
      </c>
      <c r="G287" s="2135">
        <f>G288</f>
        <v>0</v>
      </c>
    </row>
    <row r="288" spans="2:7" s="81" customFormat="1" ht="13.8" collapsed="1">
      <c r="B288" s="1475"/>
      <c r="C288" s="2134"/>
      <c r="D288" s="2135"/>
      <c r="E288" s="1482" t="s">
        <v>18</v>
      </c>
      <c r="F288" s="2117">
        <v>172510</v>
      </c>
      <c r="G288" s="2135"/>
    </row>
    <row r="289" spans="1:8" s="81" customFormat="1" ht="13.8">
      <c r="B289" s="1478"/>
      <c r="C289" s="2134"/>
      <c r="D289" s="2135"/>
      <c r="E289" s="1478" t="s">
        <v>19</v>
      </c>
      <c r="F289" s="2117">
        <f>F290</f>
        <v>6569844</v>
      </c>
      <c r="G289" s="2135">
        <f>G290</f>
        <v>0</v>
      </c>
    </row>
    <row r="290" spans="1:8" s="81" customFormat="1" ht="27.6" collapsed="1">
      <c r="B290" s="1478"/>
      <c r="C290" s="2134"/>
      <c r="D290" s="2135"/>
      <c r="E290" s="1478" t="s">
        <v>56</v>
      </c>
      <c r="F290" s="2117">
        <f>F291</f>
        <v>6569844</v>
      </c>
      <c r="G290" s="2135">
        <f>G291</f>
        <v>0</v>
      </c>
    </row>
    <row r="291" spans="1:8" s="81" customFormat="1" ht="41.4" collapsed="1">
      <c r="B291" s="1475"/>
      <c r="C291" s="2134"/>
      <c r="D291" s="2135"/>
      <c r="E291" s="1482" t="s">
        <v>58</v>
      </c>
      <c r="F291" s="2117">
        <v>6569844</v>
      </c>
      <c r="G291" s="2135"/>
    </row>
    <row r="292" spans="1:8" s="81" customFormat="1" ht="13.8" collapsed="1">
      <c r="B292" s="1479"/>
      <c r="C292" s="2134"/>
      <c r="D292" s="2135"/>
      <c r="E292" s="1479" t="s">
        <v>3</v>
      </c>
      <c r="F292" s="2117">
        <f>F293</f>
        <v>2058531</v>
      </c>
      <c r="G292" s="2135">
        <f>G293</f>
        <v>0</v>
      </c>
    </row>
    <row r="293" spans="1:8" s="81" customFormat="1" ht="13.8">
      <c r="B293" s="1481"/>
      <c r="C293" s="2134"/>
      <c r="D293" s="2135"/>
      <c r="E293" s="1481" t="s">
        <v>20</v>
      </c>
      <c r="F293" s="2117">
        <v>2058531</v>
      </c>
      <c r="G293" s="2135"/>
    </row>
    <row r="294" spans="1:8" s="81" customFormat="1" ht="13.8" collapsed="1">
      <c r="B294" s="1479"/>
      <c r="C294" s="2134"/>
      <c r="D294" s="2135"/>
      <c r="E294" s="1496" t="s">
        <v>21</v>
      </c>
      <c r="F294" s="2134">
        <f>F270-F279</f>
        <v>-307925</v>
      </c>
      <c r="G294" s="2135"/>
    </row>
    <row r="295" spans="1:8" s="81" customFormat="1" ht="13.8">
      <c r="B295" s="1475"/>
      <c r="C295" s="2136"/>
      <c r="D295" s="2137"/>
      <c r="E295" s="1482" t="s">
        <v>23</v>
      </c>
      <c r="F295" s="2136">
        <f>F296</f>
        <v>307925</v>
      </c>
      <c r="G295" s="2137"/>
    </row>
    <row r="296" spans="1:8" s="81" customFormat="1" ht="13.8" collapsed="1">
      <c r="B296" s="1478"/>
      <c r="C296" s="2136"/>
      <c r="D296" s="2137"/>
      <c r="E296" s="1478" t="s">
        <v>24</v>
      </c>
      <c r="F296" s="2136">
        <f>F297</f>
        <v>307925</v>
      </c>
      <c r="G296" s="2137"/>
    </row>
    <row r="297" spans="1:8" s="81" customFormat="1" ht="42" thickBot="1">
      <c r="B297" s="2126"/>
      <c r="C297" s="2108"/>
      <c r="D297" s="2109"/>
      <c r="E297" s="2126" t="s">
        <v>66</v>
      </c>
      <c r="F297" s="2108">
        <v>307925</v>
      </c>
      <c r="G297" s="2109"/>
    </row>
    <row r="298" spans="1:8" s="81" customFormat="1" ht="52.5" customHeight="1" collapsed="1" thickBot="1">
      <c r="B298" s="3725" t="s">
        <v>626</v>
      </c>
      <c r="C298" s="3726"/>
      <c r="D298" s="3726"/>
      <c r="E298" s="3726"/>
      <c r="F298" s="3726"/>
      <c r="G298" s="3727"/>
    </row>
    <row r="299" spans="1:8" s="81" customFormat="1" ht="13.8">
      <c r="B299" s="1485"/>
      <c r="C299" s="1486"/>
      <c r="D299" s="1486"/>
      <c r="E299" s="1487"/>
      <c r="F299" s="1487"/>
      <c r="G299" s="1487"/>
    </row>
    <row r="300" spans="1:8" s="81" customFormat="1" ht="22.5" customHeight="1">
      <c r="B300" s="3714" t="s">
        <v>505</v>
      </c>
      <c r="C300" s="3715"/>
      <c r="D300" s="3715"/>
      <c r="E300" s="3715"/>
      <c r="F300" s="3715"/>
      <c r="G300" s="3715"/>
    </row>
    <row r="301" spans="1:8" s="81" customFormat="1" ht="14.4" thickBot="1">
      <c r="B301" s="1485"/>
      <c r="C301" s="1486"/>
      <c r="D301" s="1486"/>
      <c r="E301" s="1487"/>
      <c r="F301" s="1487"/>
      <c r="G301" s="1487"/>
    </row>
    <row r="302" spans="1:8" s="81" customFormat="1" ht="20.25" customHeight="1">
      <c r="A302" s="2905">
        <f>A212+1</f>
        <v>96</v>
      </c>
      <c r="B302" s="2111" t="s">
        <v>506</v>
      </c>
      <c r="C302" s="179"/>
      <c r="D302" s="2103"/>
      <c r="E302" s="2111" t="s">
        <v>506</v>
      </c>
      <c r="F302" s="179"/>
      <c r="G302" s="2103"/>
      <c r="H302" s="175" t="s">
        <v>34</v>
      </c>
    </row>
    <row r="303" spans="1:8" s="81" customFormat="1" ht="13.8">
      <c r="B303" s="2104" t="s">
        <v>22</v>
      </c>
      <c r="C303" s="2078"/>
      <c r="D303" s="2106"/>
      <c r="E303" s="2113" t="s">
        <v>22</v>
      </c>
      <c r="F303" s="2114"/>
      <c r="G303" s="2115"/>
    </row>
    <row r="304" spans="1:8" s="81" customFormat="1" ht="27.6">
      <c r="B304" s="2184" t="s">
        <v>514</v>
      </c>
      <c r="C304" s="2185"/>
      <c r="D304" s="2186"/>
      <c r="E304" s="2184" t="s">
        <v>515</v>
      </c>
      <c r="F304" s="2286"/>
      <c r="G304" s="2186"/>
    </row>
    <row r="305" spans="2:7" s="81" customFormat="1" ht="13.8">
      <c r="B305" s="1475" t="s">
        <v>4</v>
      </c>
      <c r="C305" s="2116">
        <f>C306</f>
        <v>6985629</v>
      </c>
      <c r="D305" s="2079">
        <f>D306</f>
        <v>-59484</v>
      </c>
      <c r="E305" s="1475" t="s">
        <v>4</v>
      </c>
      <c r="F305" s="2116">
        <f>F306+F307</f>
        <v>6492768</v>
      </c>
      <c r="G305" s="2079">
        <f>G306+G307</f>
        <v>59484</v>
      </c>
    </row>
    <row r="306" spans="2:7" s="81" customFormat="1" ht="27.6">
      <c r="B306" s="1478" t="s">
        <v>10</v>
      </c>
      <c r="C306" s="2117">
        <f>C307</f>
        <v>6985629</v>
      </c>
      <c r="D306" s="2083">
        <f>D307</f>
        <v>-59484</v>
      </c>
      <c r="E306" s="1477" t="s">
        <v>5</v>
      </c>
      <c r="F306" s="2117">
        <v>1957223</v>
      </c>
      <c r="G306" s="2083"/>
    </row>
    <row r="307" spans="2:7" s="81" customFormat="1" ht="27.6" collapsed="1">
      <c r="B307" s="1479" t="s">
        <v>11</v>
      </c>
      <c r="C307" s="2117">
        <v>6985629</v>
      </c>
      <c r="D307" s="2083">
        <v>-59484</v>
      </c>
      <c r="E307" s="1478" t="s">
        <v>10</v>
      </c>
      <c r="F307" s="2117">
        <f>F308</f>
        <v>4535545</v>
      </c>
      <c r="G307" s="2083">
        <f>G308</f>
        <v>59484</v>
      </c>
    </row>
    <row r="308" spans="2:7" s="81" customFormat="1" ht="28.2" customHeight="1">
      <c r="B308" s="1480" t="s">
        <v>1</v>
      </c>
      <c r="C308" s="2116">
        <f t="shared" ref="C308:D310" si="7">C309</f>
        <v>6985629</v>
      </c>
      <c r="D308" s="2079">
        <f t="shared" si="7"/>
        <v>-59484</v>
      </c>
      <c r="E308" s="1479" t="s">
        <v>11</v>
      </c>
      <c r="F308" s="2117">
        <v>4535545</v>
      </c>
      <c r="G308" s="2083">
        <v>59484</v>
      </c>
    </row>
    <row r="309" spans="2:7" s="81" customFormat="1" ht="13.8" collapsed="1">
      <c r="B309" s="1479" t="s">
        <v>2</v>
      </c>
      <c r="C309" s="2117">
        <f t="shared" si="7"/>
        <v>6985629</v>
      </c>
      <c r="D309" s="2083">
        <f t="shared" si="7"/>
        <v>-59484</v>
      </c>
      <c r="E309" s="1480" t="s">
        <v>1</v>
      </c>
      <c r="F309" s="2116">
        <f>F310+F315</f>
        <v>6492768</v>
      </c>
      <c r="G309" s="2079">
        <f>G310+G315</f>
        <v>59484</v>
      </c>
    </row>
    <row r="310" spans="2:7" s="81" customFormat="1" ht="13.8">
      <c r="B310" s="1477" t="s">
        <v>16</v>
      </c>
      <c r="C310" s="2117">
        <f t="shared" si="7"/>
        <v>6985629</v>
      </c>
      <c r="D310" s="2083">
        <f t="shared" si="7"/>
        <v>-59484</v>
      </c>
      <c r="E310" s="1479" t="s">
        <v>2</v>
      </c>
      <c r="F310" s="2117">
        <f>F311</f>
        <v>6430768</v>
      </c>
      <c r="G310" s="2083">
        <f>G311</f>
        <v>56234</v>
      </c>
    </row>
    <row r="311" spans="2:7" s="81" customFormat="1" ht="13.8">
      <c r="B311" s="1479" t="s">
        <v>17</v>
      </c>
      <c r="C311" s="2117">
        <v>6985629</v>
      </c>
      <c r="D311" s="2083">
        <v>-59484</v>
      </c>
      <c r="E311" s="1481" t="s">
        <v>12</v>
      </c>
      <c r="F311" s="2117">
        <f>F312+F314</f>
        <v>6430768</v>
      </c>
      <c r="G311" s="2083">
        <f>G312+G314</f>
        <v>56234</v>
      </c>
    </row>
    <row r="312" spans="2:7" s="81" customFormat="1" ht="13.8">
      <c r="B312" s="161"/>
      <c r="C312" s="373"/>
      <c r="D312" s="374"/>
      <c r="E312" s="1482" t="s">
        <v>13</v>
      </c>
      <c r="F312" s="2117">
        <v>4993725</v>
      </c>
      <c r="G312" s="2083">
        <v>52553</v>
      </c>
    </row>
    <row r="313" spans="2:7" s="81" customFormat="1" ht="13.8">
      <c r="B313" s="1477"/>
      <c r="C313" s="2117"/>
      <c r="D313" s="2083"/>
      <c r="E313" s="1477" t="s">
        <v>14</v>
      </c>
      <c r="F313" s="2117">
        <v>3993255</v>
      </c>
      <c r="G313" s="2083">
        <v>40177</v>
      </c>
    </row>
    <row r="314" spans="2:7" s="81" customFormat="1" ht="13.8">
      <c r="B314" s="1479"/>
      <c r="C314" s="2117"/>
      <c r="D314" s="2083"/>
      <c r="E314" s="1479" t="s">
        <v>15</v>
      </c>
      <c r="F314" s="2117">
        <v>1437043</v>
      </c>
      <c r="G314" s="2083">
        <v>3681</v>
      </c>
    </row>
    <row r="315" spans="2:7" s="81" customFormat="1" ht="13.8" collapsed="1">
      <c r="B315" s="1477"/>
      <c r="C315" s="2136"/>
      <c r="D315" s="2137"/>
      <c r="E315" s="1477" t="s">
        <v>3</v>
      </c>
      <c r="F315" s="2136">
        <f>F316</f>
        <v>62000</v>
      </c>
      <c r="G315" s="2137">
        <f>G316</f>
        <v>3250</v>
      </c>
    </row>
    <row r="316" spans="2:7" s="81" customFormat="1" ht="14.4" thickBot="1">
      <c r="B316" s="2126"/>
      <c r="C316" s="2108"/>
      <c r="D316" s="2109"/>
      <c r="E316" s="2126" t="s">
        <v>20</v>
      </c>
      <c r="F316" s="2108">
        <v>62000</v>
      </c>
      <c r="G316" s="2109">
        <v>3250</v>
      </c>
    </row>
    <row r="317" spans="2:7" s="81" customFormat="1" ht="44.25" customHeight="1" collapsed="1" thickBot="1">
      <c r="B317" s="3725" t="s">
        <v>627</v>
      </c>
      <c r="C317" s="3726"/>
      <c r="D317" s="3726"/>
      <c r="E317" s="3728"/>
      <c r="F317" s="3728"/>
      <c r="G317" s="3729"/>
    </row>
    <row r="318" spans="2:7" s="81" customFormat="1" ht="13.8">
      <c r="B318" s="1485"/>
      <c r="C318" s="1486"/>
      <c r="D318" s="1486"/>
      <c r="E318" s="1487"/>
      <c r="F318" s="1487"/>
      <c r="G318" s="1487"/>
    </row>
    <row r="319" spans="2:7" s="81" customFormat="1" ht="21.75" customHeight="1">
      <c r="B319" s="3714" t="s">
        <v>509</v>
      </c>
      <c r="C319" s="3715"/>
      <c r="D319" s="3715"/>
      <c r="E319" s="3715"/>
      <c r="F319" s="3715"/>
      <c r="G319" s="3715"/>
    </row>
    <row r="320" spans="2:7" s="81" customFormat="1" ht="14.4" thickBot="1">
      <c r="B320" s="1485"/>
      <c r="C320" s="1486"/>
      <c r="D320" s="1486"/>
      <c r="E320" s="1487"/>
      <c r="F320" s="1487"/>
      <c r="G320" s="1487"/>
    </row>
    <row r="321" spans="1:8" s="81" customFormat="1" ht="14.4">
      <c r="A321" s="2904">
        <f>A266+1</f>
        <v>96</v>
      </c>
      <c r="B321" s="2111" t="s">
        <v>506</v>
      </c>
      <c r="C321" s="179"/>
      <c r="D321" s="2103"/>
      <c r="H321" s="175" t="s">
        <v>34</v>
      </c>
    </row>
    <row r="322" spans="1:8" s="81" customFormat="1" ht="13.8">
      <c r="B322" s="2104" t="s">
        <v>116</v>
      </c>
      <c r="C322" s="2078"/>
      <c r="D322" s="2106"/>
    </row>
    <row r="323" spans="1:8" s="81" customFormat="1" ht="13.8">
      <c r="B323" s="2130" t="s">
        <v>512</v>
      </c>
      <c r="C323" s="2078"/>
      <c r="D323" s="2106"/>
    </row>
    <row r="324" spans="1:8" s="81" customFormat="1" ht="20.25" customHeight="1">
      <c r="B324" s="2077" t="s">
        <v>118</v>
      </c>
      <c r="C324" s="2078"/>
      <c r="D324" s="2106"/>
    </row>
    <row r="325" spans="1:8" s="81" customFormat="1" ht="13.8">
      <c r="B325" s="1475" t="s">
        <v>4</v>
      </c>
      <c r="C325" s="2116">
        <f>C326+C327+C332</f>
        <v>49898600</v>
      </c>
      <c r="D325" s="2079"/>
    </row>
    <row r="326" spans="1:8" s="81" customFormat="1" ht="27.6">
      <c r="B326" s="1477" t="s">
        <v>5</v>
      </c>
      <c r="C326" s="2117">
        <v>6377968</v>
      </c>
      <c r="D326" s="2079"/>
    </row>
    <row r="327" spans="1:8" s="81" customFormat="1" ht="13.8" collapsed="1">
      <c r="B327" s="1478" t="s">
        <v>7</v>
      </c>
      <c r="C327" s="2117">
        <f>C328</f>
        <v>200000</v>
      </c>
      <c r="D327" s="2083"/>
    </row>
    <row r="328" spans="1:8" s="81" customFormat="1" ht="13.8">
      <c r="B328" s="1479" t="s">
        <v>8</v>
      </c>
      <c r="C328" s="2117">
        <f>C329</f>
        <v>200000</v>
      </c>
      <c r="D328" s="2083"/>
    </row>
    <row r="329" spans="1:8" s="81" customFormat="1" ht="13.8">
      <c r="B329" s="1481" t="s">
        <v>9</v>
      </c>
      <c r="C329" s="2117">
        <f>C330</f>
        <v>200000</v>
      </c>
      <c r="D329" s="2079"/>
    </row>
    <row r="330" spans="1:8" s="81" customFormat="1" ht="27.6">
      <c r="B330" s="1482" t="s">
        <v>63</v>
      </c>
      <c r="C330" s="2117">
        <f>C331</f>
        <v>200000</v>
      </c>
      <c r="D330" s="2079"/>
    </row>
    <row r="331" spans="1:8" s="81" customFormat="1" ht="41.4">
      <c r="B331" s="1478" t="s">
        <v>165</v>
      </c>
      <c r="C331" s="2117">
        <v>200000</v>
      </c>
      <c r="D331" s="2079"/>
    </row>
    <row r="332" spans="1:8" s="81" customFormat="1" ht="17.25" customHeight="1" collapsed="1">
      <c r="B332" s="1478" t="s">
        <v>10</v>
      </c>
      <c r="C332" s="2117">
        <f>C333</f>
        <v>43320632</v>
      </c>
      <c r="D332" s="2083"/>
    </row>
    <row r="333" spans="1:8" s="81" customFormat="1" ht="30.75" customHeight="1">
      <c r="B333" s="1479" t="s">
        <v>11</v>
      </c>
      <c r="C333" s="2117">
        <v>43320632</v>
      </c>
      <c r="D333" s="2083"/>
    </row>
    <row r="334" spans="1:8" s="81" customFormat="1" ht="13.8" collapsed="1">
      <c r="B334" s="1480" t="s">
        <v>1</v>
      </c>
      <c r="C334" s="2116">
        <f>C335+C347</f>
        <v>50206525</v>
      </c>
      <c r="D334" s="2079">
        <f>D335+D347</f>
        <v>0</v>
      </c>
    </row>
    <row r="335" spans="1:8" s="81" customFormat="1" ht="15.75" customHeight="1">
      <c r="B335" s="1479" t="s">
        <v>2</v>
      </c>
      <c r="C335" s="2117">
        <f>C336+C340+C342+C344</f>
        <v>48147994</v>
      </c>
      <c r="D335" s="2083">
        <f>D336+D340+D342+D344</f>
        <v>-3250</v>
      </c>
    </row>
    <row r="336" spans="1:8" s="81" customFormat="1" ht="13.8">
      <c r="B336" s="1481" t="s">
        <v>12</v>
      </c>
      <c r="C336" s="2117">
        <f>C337+C339</f>
        <v>32085940</v>
      </c>
      <c r="D336" s="2083">
        <f>D337+D339</f>
        <v>56234</v>
      </c>
    </row>
    <row r="337" spans="2:4" s="81" customFormat="1" ht="13.8">
      <c r="B337" s="1482" t="s">
        <v>13</v>
      </c>
      <c r="C337" s="2117">
        <v>23807731</v>
      </c>
      <c r="D337" s="2083">
        <v>52553</v>
      </c>
    </row>
    <row r="338" spans="2:4" s="81" customFormat="1" ht="13.8">
      <c r="B338" s="1477" t="s">
        <v>14</v>
      </c>
      <c r="C338" s="2117">
        <v>18781538</v>
      </c>
      <c r="D338" s="2083">
        <v>40177</v>
      </c>
    </row>
    <row r="339" spans="2:4" s="81" customFormat="1" ht="13.8">
      <c r="B339" s="1479" t="s">
        <v>15</v>
      </c>
      <c r="C339" s="2117">
        <v>8278209</v>
      </c>
      <c r="D339" s="2083">
        <v>3681</v>
      </c>
    </row>
    <row r="340" spans="2:4" s="81" customFormat="1" ht="13.8" collapsed="1">
      <c r="B340" s="1477" t="s">
        <v>16</v>
      </c>
      <c r="C340" s="2117">
        <f>C341</f>
        <v>9319700</v>
      </c>
      <c r="D340" s="2083">
        <f>D341</f>
        <v>-59484</v>
      </c>
    </row>
    <row r="341" spans="2:4" s="81" customFormat="1" ht="13.8">
      <c r="B341" s="1479" t="s">
        <v>17</v>
      </c>
      <c r="C341" s="2117">
        <v>9319700</v>
      </c>
      <c r="D341" s="2083">
        <v>-59484</v>
      </c>
    </row>
    <row r="342" spans="2:4" s="81" customFormat="1" ht="27.6" collapsed="1">
      <c r="B342" s="1482" t="s">
        <v>313</v>
      </c>
      <c r="C342" s="2117">
        <f>C343</f>
        <v>172510</v>
      </c>
      <c r="D342" s="2083">
        <f>D343</f>
        <v>0</v>
      </c>
    </row>
    <row r="343" spans="2:4" s="81" customFormat="1" ht="13.8" collapsed="1">
      <c r="B343" s="1479" t="s">
        <v>18</v>
      </c>
      <c r="C343" s="2117">
        <v>172510</v>
      </c>
      <c r="D343" s="2083"/>
    </row>
    <row r="344" spans="2:4" s="81" customFormat="1" ht="13.8">
      <c r="B344" s="1482" t="s">
        <v>19</v>
      </c>
      <c r="C344" s="2117">
        <f>C345</f>
        <v>6569844</v>
      </c>
      <c r="D344" s="2083">
        <f>D345</f>
        <v>0</v>
      </c>
    </row>
    <row r="345" spans="2:4" s="81" customFormat="1" ht="27.6" collapsed="1">
      <c r="B345" s="1482" t="s">
        <v>56</v>
      </c>
      <c r="C345" s="2117">
        <f>C346</f>
        <v>6569844</v>
      </c>
      <c r="D345" s="2083"/>
    </row>
    <row r="346" spans="2:4" s="81" customFormat="1" ht="55.2" collapsed="1">
      <c r="B346" s="1481" t="s">
        <v>58</v>
      </c>
      <c r="C346" s="2117">
        <v>6569844</v>
      </c>
      <c r="D346" s="2135"/>
    </row>
    <row r="347" spans="2:4" s="81" customFormat="1" ht="13.8" collapsed="1">
      <c r="B347" s="1477" t="s">
        <v>3</v>
      </c>
      <c r="C347" s="2117">
        <f>C348</f>
        <v>2058531</v>
      </c>
      <c r="D347" s="2083">
        <f>D348</f>
        <v>3250</v>
      </c>
    </row>
    <row r="348" spans="2:4" s="81" customFormat="1" ht="13.8">
      <c r="B348" s="1479" t="s">
        <v>20</v>
      </c>
      <c r="C348" s="2117">
        <v>2058531</v>
      </c>
      <c r="D348" s="2083">
        <v>3250</v>
      </c>
    </row>
    <row r="349" spans="2:4" s="81" customFormat="1" ht="13.8" collapsed="1">
      <c r="B349" s="1500" t="s">
        <v>21</v>
      </c>
      <c r="C349" s="2116">
        <f>C325-C334</f>
        <v>-307925</v>
      </c>
      <c r="D349" s="2079"/>
    </row>
    <row r="350" spans="2:4" s="81" customFormat="1" ht="13.8">
      <c r="B350" s="1500" t="s">
        <v>23</v>
      </c>
      <c r="C350" s="2117">
        <f>C351</f>
        <v>307925</v>
      </c>
      <c r="D350" s="2083"/>
    </row>
    <row r="351" spans="2:4" s="81" customFormat="1" ht="13.8" collapsed="1">
      <c r="B351" s="1502" t="s">
        <v>24</v>
      </c>
      <c r="C351" s="2117">
        <f>C352</f>
        <v>307925</v>
      </c>
      <c r="D351" s="2083"/>
    </row>
    <row r="352" spans="2:4" s="81" customFormat="1" ht="41.4">
      <c r="B352" s="1501" t="s">
        <v>66</v>
      </c>
      <c r="C352" s="2117">
        <v>307925</v>
      </c>
      <c r="D352" s="2083"/>
    </row>
    <row r="353" spans="2:4" s="81" customFormat="1" ht="13.8">
      <c r="B353" s="1501"/>
      <c r="C353" s="2117"/>
      <c r="D353" s="2083"/>
    </row>
    <row r="354" spans="2:4" s="81" customFormat="1" ht="18.75" customHeight="1" collapsed="1">
      <c r="B354" s="2149" t="s">
        <v>125</v>
      </c>
      <c r="C354" s="2116"/>
      <c r="D354" s="2079"/>
    </row>
    <row r="355" spans="2:4" s="81" customFormat="1" ht="13.8">
      <c r="B355" s="1475" t="s">
        <v>4</v>
      </c>
      <c r="C355" s="2116">
        <f>C356+C357</f>
        <v>47586985</v>
      </c>
      <c r="D355" s="2079">
        <f>D356+D357</f>
        <v>0</v>
      </c>
    </row>
    <row r="356" spans="2:4" s="81" customFormat="1" ht="18" customHeight="1">
      <c r="B356" s="1477" t="s">
        <v>5</v>
      </c>
      <c r="C356" s="2117">
        <v>6377968</v>
      </c>
      <c r="D356" s="2079"/>
    </row>
    <row r="357" spans="2:4" s="81" customFormat="1" ht="13.8" collapsed="1">
      <c r="B357" s="1478" t="s">
        <v>10</v>
      </c>
      <c r="C357" s="2117">
        <f>C358</f>
        <v>41209017</v>
      </c>
      <c r="D357" s="2083">
        <f>D358</f>
        <v>0</v>
      </c>
    </row>
    <row r="358" spans="2:4" s="81" customFormat="1" ht="21.75" customHeight="1">
      <c r="B358" s="1479" t="s">
        <v>11</v>
      </c>
      <c r="C358" s="2117">
        <v>41209017</v>
      </c>
      <c r="D358" s="2083"/>
    </row>
    <row r="359" spans="2:4" s="81" customFormat="1" ht="13.8" collapsed="1">
      <c r="B359" s="1480" t="s">
        <v>1</v>
      </c>
      <c r="C359" s="2116">
        <f>C360+C372</f>
        <v>47894910</v>
      </c>
      <c r="D359" s="2079">
        <f>D360+D372</f>
        <v>0</v>
      </c>
    </row>
    <row r="360" spans="2:4" s="81" customFormat="1" ht="13.8">
      <c r="B360" s="1479" t="s">
        <v>2</v>
      </c>
      <c r="C360" s="2117">
        <f>C361+C365+C367+C369</f>
        <v>46275479</v>
      </c>
      <c r="D360" s="2083">
        <f>D361+D365+D367+D369</f>
        <v>0</v>
      </c>
    </row>
    <row r="361" spans="2:4" s="81" customFormat="1" ht="13.8">
      <c r="B361" s="1481" t="s">
        <v>12</v>
      </c>
      <c r="C361" s="2117">
        <f>C362+C364</f>
        <v>31202391</v>
      </c>
      <c r="D361" s="2083">
        <f>D362+D364</f>
        <v>55934</v>
      </c>
    </row>
    <row r="362" spans="2:4" s="81" customFormat="1" ht="13.8">
      <c r="B362" s="1482" t="s">
        <v>13</v>
      </c>
      <c r="C362" s="2117">
        <v>23867920</v>
      </c>
      <c r="D362" s="2083">
        <v>52553</v>
      </c>
    </row>
    <row r="363" spans="2:4" s="81" customFormat="1" ht="13.8">
      <c r="B363" s="1477" t="s">
        <v>14</v>
      </c>
      <c r="C363" s="2117">
        <v>18464001</v>
      </c>
      <c r="D363" s="2083">
        <v>40177</v>
      </c>
    </row>
    <row r="364" spans="2:4" s="81" customFormat="1" ht="13.8">
      <c r="B364" s="1479" t="s">
        <v>15</v>
      </c>
      <c r="C364" s="2117">
        <v>7334471</v>
      </c>
      <c r="D364" s="2083">
        <v>3381</v>
      </c>
    </row>
    <row r="365" spans="2:4" s="81" customFormat="1" ht="13.8" collapsed="1">
      <c r="B365" s="1477" t="s">
        <v>16</v>
      </c>
      <c r="C365" s="2117">
        <f>C366</f>
        <v>8330734</v>
      </c>
      <c r="D365" s="2083">
        <f>D366</f>
        <v>-55934</v>
      </c>
    </row>
    <row r="366" spans="2:4" s="81" customFormat="1" ht="13.8">
      <c r="B366" s="1479" t="s">
        <v>17</v>
      </c>
      <c r="C366" s="2117">
        <v>8330734</v>
      </c>
      <c r="D366" s="2083">
        <v>-55934</v>
      </c>
    </row>
    <row r="367" spans="2:4" s="81" customFormat="1" ht="27.6" collapsed="1">
      <c r="B367" s="1482" t="s">
        <v>313</v>
      </c>
      <c r="C367" s="2136">
        <f>C368</f>
        <v>172510</v>
      </c>
      <c r="D367" s="2137">
        <f>D368</f>
        <v>0</v>
      </c>
    </row>
    <row r="368" spans="2:4" s="81" customFormat="1" ht="13.8" collapsed="1">
      <c r="B368" s="1479" t="s">
        <v>18</v>
      </c>
      <c r="C368" s="2136">
        <v>172510</v>
      </c>
      <c r="D368" s="2137"/>
    </row>
    <row r="369" spans="2:4" s="81" customFormat="1" ht="13.8">
      <c r="B369" s="1482" t="s">
        <v>19</v>
      </c>
      <c r="C369" s="2136">
        <f>C370</f>
        <v>6569844</v>
      </c>
      <c r="D369" s="2137">
        <f>D370</f>
        <v>0</v>
      </c>
    </row>
    <row r="370" spans="2:4" s="81" customFormat="1" ht="27.6" collapsed="1">
      <c r="B370" s="1482" t="s">
        <v>56</v>
      </c>
      <c r="C370" s="2136">
        <f>C371</f>
        <v>6569844</v>
      </c>
      <c r="D370" s="2137">
        <f>D371</f>
        <v>0</v>
      </c>
    </row>
    <row r="371" spans="2:4" s="81" customFormat="1" ht="55.2" collapsed="1">
      <c r="B371" s="1481" t="s">
        <v>58</v>
      </c>
      <c r="C371" s="2136">
        <v>6569844</v>
      </c>
      <c r="D371" s="2137"/>
    </row>
    <row r="372" spans="2:4" s="81" customFormat="1" ht="13.8" collapsed="1">
      <c r="B372" s="1477" t="s">
        <v>3</v>
      </c>
      <c r="C372" s="2136">
        <f>C373</f>
        <v>1619431</v>
      </c>
      <c r="D372" s="2137"/>
    </row>
    <row r="373" spans="2:4" s="81" customFormat="1" ht="13.8">
      <c r="B373" s="1479" t="s">
        <v>20</v>
      </c>
      <c r="C373" s="2136">
        <v>1619431</v>
      </c>
      <c r="D373" s="2137"/>
    </row>
    <row r="374" spans="2:4" s="81" customFormat="1" ht="13.8" collapsed="1">
      <c r="B374" s="1475" t="s">
        <v>21</v>
      </c>
      <c r="C374" s="2116">
        <f>C355-C359</f>
        <v>-307925</v>
      </c>
      <c r="D374" s="2137"/>
    </row>
    <row r="375" spans="2:4" s="81" customFormat="1" ht="13.8">
      <c r="B375" s="1478" t="s">
        <v>23</v>
      </c>
      <c r="C375" s="2117">
        <f>C376</f>
        <v>307925</v>
      </c>
      <c r="D375" s="2137"/>
    </row>
    <row r="376" spans="2:4" s="81" customFormat="1" ht="13.8" collapsed="1">
      <c r="B376" s="1479" t="s">
        <v>24</v>
      </c>
      <c r="C376" s="2117">
        <f>C377</f>
        <v>307925</v>
      </c>
      <c r="D376" s="2137"/>
    </row>
    <row r="377" spans="2:4" s="81" customFormat="1" ht="41.4">
      <c r="B377" s="1482" t="s">
        <v>66</v>
      </c>
      <c r="C377" s="2117">
        <v>307925</v>
      </c>
      <c r="D377" s="2137"/>
    </row>
    <row r="378" spans="2:4" s="81" customFormat="1" ht="13.8">
      <c r="B378" s="1482"/>
      <c r="C378" s="2117"/>
      <c r="D378" s="2137"/>
    </row>
    <row r="379" spans="2:4" s="81" customFormat="1" ht="15" customHeight="1" collapsed="1">
      <c r="B379" s="2144" t="s">
        <v>126</v>
      </c>
      <c r="C379" s="2136"/>
      <c r="D379" s="2137"/>
    </row>
    <row r="380" spans="2:4" s="81" customFormat="1" ht="13.8">
      <c r="B380" s="1475" t="s">
        <v>4</v>
      </c>
      <c r="C380" s="2116">
        <f>C381+C382</f>
        <v>47499963</v>
      </c>
      <c r="D380" s="2079"/>
    </row>
    <row r="381" spans="2:4" s="81" customFormat="1" ht="27.6">
      <c r="B381" s="1478" t="s">
        <v>5</v>
      </c>
      <c r="C381" s="2117">
        <v>6377968</v>
      </c>
      <c r="D381" s="2079"/>
    </row>
    <row r="382" spans="2:4" s="81" customFormat="1" ht="13.8" collapsed="1">
      <c r="B382" s="1478" t="s">
        <v>10</v>
      </c>
      <c r="C382" s="2117">
        <f>C383</f>
        <v>41121995</v>
      </c>
      <c r="D382" s="2083"/>
    </row>
    <row r="383" spans="2:4" s="81" customFormat="1" ht="26.25" customHeight="1">
      <c r="B383" s="1479" t="s">
        <v>11</v>
      </c>
      <c r="C383" s="2117">
        <v>41121995</v>
      </c>
      <c r="D383" s="2083"/>
    </row>
    <row r="384" spans="2:4" s="81" customFormat="1" ht="13.8" collapsed="1">
      <c r="B384" s="2150" t="s">
        <v>1</v>
      </c>
      <c r="C384" s="2116">
        <f>C385+C397</f>
        <v>47807888</v>
      </c>
      <c r="D384" s="2079">
        <f>D385+D397</f>
        <v>0</v>
      </c>
    </row>
    <row r="385" spans="2:4" s="81" customFormat="1" ht="13.8">
      <c r="B385" s="1479" t="s">
        <v>2</v>
      </c>
      <c r="C385" s="2117">
        <f>C386+C390+C392+C394</f>
        <v>46188457</v>
      </c>
      <c r="D385" s="2083">
        <f>D386+D390+D392+D394</f>
        <v>0</v>
      </c>
    </row>
    <row r="386" spans="2:4" s="81" customFormat="1" ht="13.8">
      <c r="B386" s="1481" t="s">
        <v>12</v>
      </c>
      <c r="C386" s="2117">
        <f>C387+C389</f>
        <v>31119589</v>
      </c>
      <c r="D386" s="2083">
        <f>D387+D389</f>
        <v>55934</v>
      </c>
    </row>
    <row r="387" spans="2:4" s="81" customFormat="1" ht="13.8">
      <c r="B387" s="1482" t="s">
        <v>13</v>
      </c>
      <c r="C387" s="2117">
        <v>23809210</v>
      </c>
      <c r="D387" s="2083">
        <v>52553</v>
      </c>
    </row>
    <row r="388" spans="2:4" s="81" customFormat="1" ht="13.8">
      <c r="B388" s="1478" t="s">
        <v>14</v>
      </c>
      <c r="C388" s="2117">
        <v>18625028</v>
      </c>
      <c r="D388" s="2083">
        <v>40177</v>
      </c>
    </row>
    <row r="389" spans="2:4" s="81" customFormat="1" ht="13.8">
      <c r="B389" s="1479" t="s">
        <v>15</v>
      </c>
      <c r="C389" s="2117">
        <v>7310379</v>
      </c>
      <c r="D389" s="2083">
        <v>3381</v>
      </c>
    </row>
    <row r="390" spans="2:4" s="81" customFormat="1" ht="13.8" collapsed="1">
      <c r="B390" s="1478" t="s">
        <v>16</v>
      </c>
      <c r="C390" s="2117">
        <f>C391</f>
        <v>8326514</v>
      </c>
      <c r="D390" s="2083">
        <f>D391</f>
        <v>-55934</v>
      </c>
    </row>
    <row r="391" spans="2:4" s="81" customFormat="1" ht="13.8">
      <c r="B391" s="1479" t="s">
        <v>17</v>
      </c>
      <c r="C391" s="2117">
        <v>8326514</v>
      </c>
      <c r="D391" s="2083">
        <v>-55934</v>
      </c>
    </row>
    <row r="392" spans="2:4" s="81" customFormat="1" ht="27.6" collapsed="1">
      <c r="B392" s="1482" t="s">
        <v>313</v>
      </c>
      <c r="C392" s="2136">
        <f>C393</f>
        <v>172510</v>
      </c>
      <c r="D392" s="2137">
        <f>D393</f>
        <v>0</v>
      </c>
    </row>
    <row r="393" spans="2:4" s="81" customFormat="1" ht="13.8" collapsed="1">
      <c r="B393" s="1479" t="s">
        <v>18</v>
      </c>
      <c r="C393" s="2136">
        <v>172510</v>
      </c>
      <c r="D393" s="2137"/>
    </row>
    <row r="394" spans="2:4" s="81" customFormat="1" ht="13.8">
      <c r="B394" s="1482" t="s">
        <v>19</v>
      </c>
      <c r="C394" s="2136">
        <f>C395</f>
        <v>6569844</v>
      </c>
      <c r="D394" s="2137">
        <f>D395</f>
        <v>0</v>
      </c>
    </row>
    <row r="395" spans="2:4" s="81" customFormat="1" ht="27.6" collapsed="1">
      <c r="B395" s="1482" t="s">
        <v>56</v>
      </c>
      <c r="C395" s="2136">
        <f>C396</f>
        <v>6569844</v>
      </c>
      <c r="D395" s="2137">
        <f>D396</f>
        <v>0</v>
      </c>
    </row>
    <row r="396" spans="2:4" s="81" customFormat="1" ht="55.2" collapsed="1">
      <c r="B396" s="1481" t="s">
        <v>58</v>
      </c>
      <c r="C396" s="2136">
        <v>6569844</v>
      </c>
      <c r="D396" s="2137"/>
    </row>
    <row r="397" spans="2:4" s="81" customFormat="1" ht="13.8" collapsed="1">
      <c r="B397" s="1478" t="s">
        <v>3</v>
      </c>
      <c r="C397" s="2136">
        <f>C398</f>
        <v>1619431</v>
      </c>
      <c r="D397" s="2135"/>
    </row>
    <row r="398" spans="2:4" s="81" customFormat="1" ht="13.8">
      <c r="B398" s="1479" t="s">
        <v>20</v>
      </c>
      <c r="C398" s="2136">
        <v>1619431</v>
      </c>
      <c r="D398" s="2135"/>
    </row>
    <row r="399" spans="2:4" s="81" customFormat="1" ht="13.8" collapsed="1">
      <c r="B399" s="1475" t="s">
        <v>21</v>
      </c>
      <c r="C399" s="2116">
        <f>C380-C384</f>
        <v>-307925</v>
      </c>
      <c r="D399" s="2135"/>
    </row>
    <row r="400" spans="2:4" s="81" customFormat="1" ht="13.8">
      <c r="B400" s="1478" t="s">
        <v>23</v>
      </c>
      <c r="C400" s="2117">
        <f>C401</f>
        <v>307925</v>
      </c>
      <c r="D400" s="2137"/>
    </row>
    <row r="401" spans="1:8" s="81" customFormat="1" ht="13.8" collapsed="1">
      <c r="B401" s="1479" t="s">
        <v>24</v>
      </c>
      <c r="C401" s="2117">
        <f>C402</f>
        <v>307925</v>
      </c>
      <c r="D401" s="2137"/>
    </row>
    <row r="402" spans="1:8" s="81" customFormat="1" ht="42" thickBot="1">
      <c r="B402" s="2151" t="s">
        <v>66</v>
      </c>
      <c r="C402" s="2129">
        <v>307925</v>
      </c>
      <c r="D402" s="2109"/>
      <c r="H402" s="115"/>
    </row>
    <row r="403" spans="1:8" s="81" customFormat="1" ht="72" customHeight="1" collapsed="1" thickBot="1">
      <c r="B403" s="3730" t="s">
        <v>627</v>
      </c>
      <c r="C403" s="3731"/>
      <c r="D403" s="3732"/>
      <c r="H403" s="115"/>
    </row>
    <row r="404" spans="1:8" s="81" customFormat="1"/>
    <row r="405" spans="1:8" s="81" customFormat="1" ht="22.5" customHeight="1">
      <c r="B405" s="3714" t="s">
        <v>505</v>
      </c>
      <c r="C405" s="3715"/>
      <c r="D405" s="3715"/>
      <c r="E405" s="3715"/>
      <c r="F405" s="3715"/>
      <c r="G405" s="3715"/>
    </row>
    <row r="406" spans="1:8" s="81" customFormat="1" ht="14.4" thickBot="1">
      <c r="B406" s="1485"/>
      <c r="C406" s="1486"/>
      <c r="D406" s="1486"/>
      <c r="E406" s="1487"/>
      <c r="F406" s="1487"/>
      <c r="G406" s="1487"/>
    </row>
    <row r="407" spans="1:8" s="81" customFormat="1" ht="29.25" customHeight="1">
      <c r="A407" s="2905">
        <f>A302+1</f>
        <v>97</v>
      </c>
      <c r="B407" s="1007"/>
      <c r="C407" s="1008"/>
      <c r="D407" s="2152"/>
      <c r="E407" s="2111" t="s">
        <v>506</v>
      </c>
      <c r="F407" s="179"/>
      <c r="G407" s="2103"/>
      <c r="H407" s="175" t="s">
        <v>34</v>
      </c>
    </row>
    <row r="408" spans="1:8" s="81" customFormat="1" ht="13.8">
      <c r="B408" s="2153" t="s">
        <v>167</v>
      </c>
      <c r="C408" s="2154"/>
      <c r="D408" s="2155"/>
      <c r="E408" s="2104" t="s">
        <v>22</v>
      </c>
      <c r="F408" s="2078"/>
      <c r="G408" s="2106"/>
    </row>
    <row r="409" spans="1:8" s="81" customFormat="1" ht="31.5" customHeight="1">
      <c r="B409" s="2156" t="s">
        <v>223</v>
      </c>
      <c r="C409" s="2157"/>
      <c r="D409" s="2158"/>
      <c r="E409" s="2184" t="s">
        <v>513</v>
      </c>
      <c r="F409" s="2185"/>
      <c r="G409" s="2186"/>
    </row>
    <row r="410" spans="1:8" s="81" customFormat="1" ht="13.8">
      <c r="B410" s="2159" t="s">
        <v>225</v>
      </c>
      <c r="C410" s="2160">
        <v>1116286580</v>
      </c>
      <c r="D410" s="2161">
        <f>G413</f>
        <v>8610</v>
      </c>
      <c r="E410" s="1475" t="s">
        <v>4</v>
      </c>
      <c r="F410" s="2116">
        <f>F411+F412</f>
        <v>10261054</v>
      </c>
      <c r="G410" s="2079">
        <f>G411+G412</f>
        <v>8610</v>
      </c>
    </row>
    <row r="411" spans="1:8" s="81" customFormat="1" ht="27.6">
      <c r="B411" s="2162"/>
      <c r="C411" s="2163"/>
      <c r="D411" s="2164"/>
      <c r="E411" s="1477" t="s">
        <v>5</v>
      </c>
      <c r="F411" s="2117">
        <v>1469517</v>
      </c>
      <c r="G411" s="2083"/>
    </row>
    <row r="412" spans="1:8" s="81" customFormat="1" ht="27" customHeight="1" collapsed="1">
      <c r="B412" s="2165"/>
      <c r="C412" s="2163"/>
      <c r="D412" s="2164"/>
      <c r="E412" s="1478" t="s">
        <v>10</v>
      </c>
      <c r="F412" s="2117">
        <f>F413</f>
        <v>8791537</v>
      </c>
      <c r="G412" s="2083">
        <f>G413</f>
        <v>8610</v>
      </c>
    </row>
    <row r="413" spans="1:8" s="81" customFormat="1" ht="22.95" customHeight="1">
      <c r="B413" s="2166"/>
      <c r="C413" s="2167"/>
      <c r="D413" s="2168"/>
      <c r="E413" s="1479" t="s">
        <v>11</v>
      </c>
      <c r="F413" s="2117">
        <v>8791537</v>
      </c>
      <c r="G413" s="2083">
        <v>8610</v>
      </c>
    </row>
    <row r="414" spans="1:8" s="81" customFormat="1" ht="13.8" collapsed="1">
      <c r="B414" s="2165"/>
      <c r="C414" s="2163"/>
      <c r="D414" s="2164"/>
      <c r="E414" s="1480" t="s">
        <v>1</v>
      </c>
      <c r="F414" s="2116">
        <f>F415+F425</f>
        <v>10446012</v>
      </c>
      <c r="G414" s="2079">
        <f>G415+G425</f>
        <v>8610</v>
      </c>
    </row>
    <row r="415" spans="1:8" s="81" customFormat="1" ht="13.8">
      <c r="B415" s="2169"/>
      <c r="C415" s="2163"/>
      <c r="D415" s="2164"/>
      <c r="E415" s="1479" t="s">
        <v>2</v>
      </c>
      <c r="F415" s="2117">
        <f>F416+F420+F422</f>
        <v>10010431</v>
      </c>
      <c r="G415" s="2083">
        <f>G416+G420+G422</f>
        <v>8610</v>
      </c>
    </row>
    <row r="416" spans="1:8" s="81" customFormat="1" ht="13.8">
      <c r="B416" s="2165"/>
      <c r="C416" s="2163"/>
      <c r="D416" s="2164"/>
      <c r="E416" s="1481" t="s">
        <v>12</v>
      </c>
      <c r="F416" s="2117">
        <f>F417+F419</f>
        <v>9868917</v>
      </c>
      <c r="G416" s="2083">
        <f>G417+G419</f>
        <v>8610</v>
      </c>
    </row>
    <row r="417" spans="2:7" s="81" customFormat="1" ht="13.8">
      <c r="B417" s="2170"/>
      <c r="C417" s="2171"/>
      <c r="D417" s="2172"/>
      <c r="E417" s="1482" t="s">
        <v>13</v>
      </c>
      <c r="F417" s="2117">
        <v>8129520</v>
      </c>
      <c r="G417" s="2083"/>
    </row>
    <row r="418" spans="2:7" s="81" customFormat="1" ht="13.8">
      <c r="B418" s="2169"/>
      <c r="C418" s="2163"/>
      <c r="D418" s="2164"/>
      <c r="E418" s="1477" t="s">
        <v>14</v>
      </c>
      <c r="F418" s="2117">
        <v>6337842</v>
      </c>
      <c r="G418" s="2083"/>
    </row>
    <row r="419" spans="2:7" s="81" customFormat="1" ht="13.8">
      <c r="B419" s="2165"/>
      <c r="C419" s="2163"/>
      <c r="D419" s="2164"/>
      <c r="E419" s="1479" t="s">
        <v>15</v>
      </c>
      <c r="F419" s="2117">
        <v>1739397</v>
      </c>
      <c r="G419" s="2083">
        <v>8610</v>
      </c>
    </row>
    <row r="420" spans="2:7" s="81" customFormat="1" ht="13.8" collapsed="1">
      <c r="B420" s="2170"/>
      <c r="C420" s="2171"/>
      <c r="D420" s="2172"/>
      <c r="E420" s="1477" t="s">
        <v>16</v>
      </c>
      <c r="F420" s="2117">
        <f>F421</f>
        <v>32039</v>
      </c>
      <c r="G420" s="2083">
        <f>G421</f>
        <v>0</v>
      </c>
    </row>
    <row r="421" spans="2:7" s="81" customFormat="1" ht="13.8">
      <c r="B421" s="2170"/>
      <c r="C421" s="2171"/>
      <c r="D421" s="2172"/>
      <c r="E421" s="1479" t="s">
        <v>17</v>
      </c>
      <c r="F421" s="2117">
        <v>32039</v>
      </c>
      <c r="G421" s="2083"/>
    </row>
    <row r="422" spans="2:7" s="81" customFormat="1" ht="13.8" collapsed="1">
      <c r="B422" s="2173"/>
      <c r="C422" s="2174"/>
      <c r="D422" s="2175"/>
      <c r="E422" s="1482" t="s">
        <v>19</v>
      </c>
      <c r="F422" s="2117">
        <f>F423</f>
        <v>109475</v>
      </c>
      <c r="G422" s="2137">
        <f>G423</f>
        <v>0</v>
      </c>
    </row>
    <row r="423" spans="2:7" s="81" customFormat="1" ht="27.6" collapsed="1">
      <c r="B423" s="2173"/>
      <c r="C423" s="2174"/>
      <c r="D423" s="2175"/>
      <c r="E423" s="1482" t="s">
        <v>56</v>
      </c>
      <c r="F423" s="2117">
        <f>F424</f>
        <v>109475</v>
      </c>
      <c r="G423" s="2137">
        <f>G424</f>
        <v>0</v>
      </c>
    </row>
    <row r="424" spans="2:7" s="81" customFormat="1" ht="55.2" collapsed="1">
      <c r="B424" s="2176"/>
      <c r="C424" s="2174"/>
      <c r="D424" s="2175"/>
      <c r="E424" s="1481" t="s">
        <v>58</v>
      </c>
      <c r="F424" s="2117">
        <v>109475</v>
      </c>
      <c r="G424" s="2137"/>
    </row>
    <row r="425" spans="2:7" s="81" customFormat="1" ht="13.8" collapsed="1">
      <c r="B425" s="2169"/>
      <c r="C425" s="2174"/>
      <c r="D425" s="2175"/>
      <c r="E425" s="1477" t="s">
        <v>3</v>
      </c>
      <c r="F425" s="2117">
        <f>F426</f>
        <v>435581</v>
      </c>
      <c r="G425" s="2137">
        <f>G426</f>
        <v>0</v>
      </c>
    </row>
    <row r="426" spans="2:7" s="81" customFormat="1" ht="13.8">
      <c r="B426" s="2165"/>
      <c r="C426" s="2174"/>
      <c r="D426" s="2175"/>
      <c r="E426" s="1479" t="s">
        <v>20</v>
      </c>
      <c r="F426" s="2117">
        <v>435581</v>
      </c>
      <c r="G426" s="2137"/>
    </row>
    <row r="427" spans="2:7" s="81" customFormat="1" ht="13.8" collapsed="1">
      <c r="B427" s="2177"/>
      <c r="C427" s="2178"/>
      <c r="D427" s="2179"/>
      <c r="E427" s="1500" t="s">
        <v>21</v>
      </c>
      <c r="F427" s="2116">
        <f>F410-F414</f>
        <v>-184958</v>
      </c>
      <c r="G427" s="2135"/>
    </row>
    <row r="428" spans="2:7" s="81" customFormat="1" ht="13.8">
      <c r="B428" s="2177"/>
      <c r="C428" s="2174"/>
      <c r="D428" s="2175"/>
      <c r="E428" s="1501" t="s">
        <v>23</v>
      </c>
      <c r="F428" s="2117">
        <f>F429</f>
        <v>184958</v>
      </c>
      <c r="G428" s="2137"/>
    </row>
    <row r="429" spans="2:7" s="81" customFormat="1" ht="13.8" collapsed="1">
      <c r="B429" s="2180"/>
      <c r="C429" s="2174"/>
      <c r="D429" s="2175"/>
      <c r="E429" s="1502" t="s">
        <v>24</v>
      </c>
      <c r="F429" s="2117">
        <f>F430</f>
        <v>184958</v>
      </c>
      <c r="G429" s="2137"/>
    </row>
    <row r="430" spans="2:7" s="81" customFormat="1" ht="42" thickBot="1">
      <c r="B430" s="2181"/>
      <c r="C430" s="2182"/>
      <c r="D430" s="2183"/>
      <c r="E430" s="2138" t="s">
        <v>66</v>
      </c>
      <c r="F430" s="2129">
        <v>184958</v>
      </c>
      <c r="G430" s="2109"/>
    </row>
    <row r="431" spans="2:7" s="81" customFormat="1" ht="57" customHeight="1" collapsed="1" thickBot="1">
      <c r="B431" s="3725" t="s">
        <v>628</v>
      </c>
      <c r="C431" s="3726"/>
      <c r="D431" s="3726"/>
      <c r="E431" s="3726"/>
      <c r="F431" s="3726"/>
      <c r="G431" s="3727"/>
    </row>
    <row r="432" spans="2:7" s="81" customFormat="1" ht="13.8">
      <c r="B432" s="1485"/>
      <c r="C432" s="1486"/>
      <c r="D432" s="1486"/>
      <c r="E432" s="1487"/>
      <c r="F432" s="1487"/>
      <c r="G432" s="1487"/>
    </row>
    <row r="433" spans="1:8" s="81" customFormat="1" ht="13.8">
      <c r="B433" s="3714" t="s">
        <v>509</v>
      </c>
      <c r="C433" s="3715"/>
      <c r="D433" s="3715"/>
      <c r="E433" s="3715"/>
      <c r="F433" s="3715"/>
      <c r="G433" s="3715"/>
    </row>
    <row r="434" spans="1:8" s="81" customFormat="1" ht="14.4" thickBot="1">
      <c r="B434" s="1485"/>
      <c r="C434" s="1486"/>
      <c r="D434" s="1486"/>
      <c r="E434" s="1487"/>
      <c r="F434" s="1487"/>
      <c r="G434" s="1487"/>
    </row>
    <row r="435" spans="1:8" s="81" customFormat="1" ht="14.4">
      <c r="A435" s="2906">
        <f>A321+1</f>
        <v>97</v>
      </c>
      <c r="B435" s="1007"/>
      <c r="C435" s="1008"/>
      <c r="D435" s="2152"/>
      <c r="E435" s="2111" t="s">
        <v>506</v>
      </c>
      <c r="F435" s="179"/>
      <c r="G435" s="180"/>
      <c r="H435" s="175" t="s">
        <v>34</v>
      </c>
    </row>
    <row r="436" spans="1:8" s="81" customFormat="1" ht="13.8">
      <c r="B436" s="2187" t="s">
        <v>167</v>
      </c>
      <c r="C436" s="2154"/>
      <c r="D436" s="2155"/>
      <c r="E436" s="2104" t="s">
        <v>116</v>
      </c>
      <c r="F436" s="2078"/>
      <c r="G436" s="1468"/>
    </row>
    <row r="437" spans="1:8" s="81" customFormat="1" ht="13.8">
      <c r="B437" s="2188" t="s">
        <v>223</v>
      </c>
      <c r="C437" s="2157"/>
      <c r="D437" s="2158"/>
      <c r="E437" s="2222" t="s">
        <v>512</v>
      </c>
      <c r="F437" s="2224"/>
      <c r="G437" s="2223"/>
    </row>
    <row r="438" spans="1:8" s="81" customFormat="1" ht="13.8">
      <c r="B438" s="2189" t="s">
        <v>225</v>
      </c>
      <c r="C438" s="2160">
        <v>1116286580</v>
      </c>
      <c r="D438" s="2161">
        <f>G439</f>
        <v>8610</v>
      </c>
      <c r="E438" s="2077" t="s">
        <v>118</v>
      </c>
      <c r="F438" s="2078"/>
      <c r="G438" s="1468"/>
    </row>
    <row r="439" spans="1:8" s="81" customFormat="1" ht="13.5" customHeight="1">
      <c r="B439" s="2077" t="s">
        <v>118</v>
      </c>
      <c r="C439" s="2163"/>
      <c r="D439" s="2164"/>
      <c r="E439" s="1475" t="s">
        <v>4</v>
      </c>
      <c r="F439" s="2116">
        <f>F440+F441+F446</f>
        <v>49898600</v>
      </c>
      <c r="G439" s="1474">
        <f>G440+G441+G446</f>
        <v>8610</v>
      </c>
    </row>
    <row r="440" spans="1:8" s="81" customFormat="1" ht="27.6">
      <c r="B440" s="2190"/>
      <c r="C440" s="2163"/>
      <c r="D440" s="2191"/>
      <c r="E440" s="1477" t="s">
        <v>5</v>
      </c>
      <c r="F440" s="2117">
        <v>6377968</v>
      </c>
      <c r="G440" s="1476"/>
    </row>
    <row r="441" spans="1:8" s="81" customFormat="1" ht="13.8">
      <c r="B441" s="2192"/>
      <c r="C441" s="2163"/>
      <c r="D441" s="2191"/>
      <c r="E441" s="1478" t="s">
        <v>7</v>
      </c>
      <c r="F441" s="2117">
        <f>F442</f>
        <v>200000</v>
      </c>
      <c r="G441" s="1476">
        <f>G442</f>
        <v>0</v>
      </c>
    </row>
    <row r="442" spans="1:8" s="81" customFormat="1" ht="13.8">
      <c r="B442" s="2193"/>
      <c r="C442" s="2167"/>
      <c r="D442" s="2194"/>
      <c r="E442" s="1479" t="s">
        <v>8</v>
      </c>
      <c r="F442" s="2117">
        <f>F443</f>
        <v>200000</v>
      </c>
      <c r="G442" s="1476">
        <f>G443</f>
        <v>0</v>
      </c>
    </row>
    <row r="443" spans="1:8" s="81" customFormat="1" ht="13.8">
      <c r="B443" s="2192"/>
      <c r="C443" s="2163"/>
      <c r="D443" s="2191"/>
      <c r="E443" s="1481" t="s">
        <v>9</v>
      </c>
      <c r="F443" s="2117">
        <v>200000</v>
      </c>
      <c r="G443" s="1476"/>
    </row>
    <row r="444" spans="1:8" s="81" customFormat="1" ht="27.6">
      <c r="B444" s="2195"/>
      <c r="C444" s="2167"/>
      <c r="D444" s="2191"/>
      <c r="E444" s="1482" t="s">
        <v>63</v>
      </c>
      <c r="F444" s="2117">
        <v>200000</v>
      </c>
      <c r="G444" s="1476"/>
    </row>
    <row r="445" spans="1:8" s="81" customFormat="1" ht="41.4">
      <c r="B445" s="2192"/>
      <c r="C445" s="2163"/>
      <c r="D445" s="2191"/>
      <c r="E445" s="1478" t="s">
        <v>165</v>
      </c>
      <c r="F445" s="2117">
        <v>200000</v>
      </c>
      <c r="G445" s="1476"/>
    </row>
    <row r="446" spans="1:8" s="81" customFormat="1" ht="17.25" customHeight="1">
      <c r="B446" s="2196"/>
      <c r="C446" s="2171"/>
      <c r="D446" s="2172"/>
      <c r="E446" s="1478" t="s">
        <v>10</v>
      </c>
      <c r="F446" s="2117">
        <f>F447</f>
        <v>43320632</v>
      </c>
      <c r="G446" s="1476">
        <f>G447</f>
        <v>8610</v>
      </c>
    </row>
    <row r="447" spans="1:8" s="81" customFormat="1" ht="27" customHeight="1">
      <c r="B447" s="2196"/>
      <c r="C447" s="2171"/>
      <c r="D447" s="2172"/>
      <c r="E447" s="1479" t="s">
        <v>11</v>
      </c>
      <c r="F447" s="2117">
        <v>43320632</v>
      </c>
      <c r="G447" s="1476">
        <v>8610</v>
      </c>
    </row>
    <row r="448" spans="1:8" s="81" customFormat="1" ht="13.8">
      <c r="B448" s="2196"/>
      <c r="C448" s="2171"/>
      <c r="D448" s="2172"/>
      <c r="E448" s="1480" t="s">
        <v>1</v>
      </c>
      <c r="F448" s="2116">
        <f>F449+F461</f>
        <v>50206525</v>
      </c>
      <c r="G448" s="1474">
        <f>G449+G461</f>
        <v>8610</v>
      </c>
    </row>
    <row r="449" spans="2:7" s="81" customFormat="1" ht="13.8">
      <c r="B449" s="2196"/>
      <c r="C449" s="2171"/>
      <c r="D449" s="2172"/>
      <c r="E449" s="1479" t="s">
        <v>2</v>
      </c>
      <c r="F449" s="2117">
        <f>F450+F454+F456+F458</f>
        <v>48147994</v>
      </c>
      <c r="G449" s="1476">
        <f>G450+G454+G456+G458</f>
        <v>8610</v>
      </c>
    </row>
    <row r="450" spans="2:7" s="81" customFormat="1" ht="15.75" customHeight="1">
      <c r="B450" s="2196"/>
      <c r="C450" s="2171"/>
      <c r="D450" s="2172"/>
      <c r="E450" s="1481" t="s">
        <v>12</v>
      </c>
      <c r="F450" s="2117">
        <f>F451+F453</f>
        <v>32085940</v>
      </c>
      <c r="G450" s="1476">
        <f>G451+G453</f>
        <v>8610</v>
      </c>
    </row>
    <row r="451" spans="2:7" s="81" customFormat="1" ht="13.8">
      <c r="B451" s="2196"/>
      <c r="C451" s="2171"/>
      <c r="D451" s="2172"/>
      <c r="E451" s="1482" t="s">
        <v>13</v>
      </c>
      <c r="F451" s="2117">
        <v>23807731</v>
      </c>
      <c r="G451" s="1476"/>
    </row>
    <row r="452" spans="2:7" s="81" customFormat="1" ht="13.8">
      <c r="B452" s="2195"/>
      <c r="C452" s="2167"/>
      <c r="D452" s="2191"/>
      <c r="E452" s="1477" t="s">
        <v>14</v>
      </c>
      <c r="F452" s="2117">
        <v>18781538</v>
      </c>
      <c r="G452" s="1476"/>
    </row>
    <row r="453" spans="2:7" s="81" customFormat="1" ht="13.8">
      <c r="B453" s="2192"/>
      <c r="C453" s="2167"/>
      <c r="D453" s="2194"/>
      <c r="E453" s="1479" t="s">
        <v>15</v>
      </c>
      <c r="F453" s="2117">
        <v>8278209</v>
      </c>
      <c r="G453" s="1476">
        <v>8610</v>
      </c>
    </row>
    <row r="454" spans="2:7" s="81" customFormat="1" ht="13.8">
      <c r="B454" s="2196"/>
      <c r="C454" s="2171"/>
      <c r="D454" s="2172"/>
      <c r="E454" s="1477" t="s">
        <v>16</v>
      </c>
      <c r="F454" s="2117">
        <f>F455</f>
        <v>9319700</v>
      </c>
      <c r="G454" s="1476">
        <f>G455</f>
        <v>0</v>
      </c>
    </row>
    <row r="455" spans="2:7" s="81" customFormat="1" ht="13.8">
      <c r="B455" s="2196"/>
      <c r="C455" s="2171"/>
      <c r="D455" s="2172"/>
      <c r="E455" s="1479" t="s">
        <v>17</v>
      </c>
      <c r="F455" s="2117">
        <v>9319700</v>
      </c>
      <c r="G455" s="1476"/>
    </row>
    <row r="456" spans="2:7" s="81" customFormat="1" ht="27.6">
      <c r="B456" s="2197"/>
      <c r="C456" s="2198"/>
      <c r="D456" s="2191"/>
      <c r="E456" s="1482" t="s">
        <v>313</v>
      </c>
      <c r="F456" s="2117">
        <f>F457</f>
        <v>172510</v>
      </c>
      <c r="G456" s="1476">
        <f>G457</f>
        <v>0</v>
      </c>
    </row>
    <row r="457" spans="2:7" s="81" customFormat="1" ht="13.8">
      <c r="B457" s="2199"/>
      <c r="C457" s="2198"/>
      <c r="D457" s="2191"/>
      <c r="E457" s="1479" t="s">
        <v>18</v>
      </c>
      <c r="F457" s="2117">
        <v>172510</v>
      </c>
      <c r="G457" s="1476"/>
    </row>
    <row r="458" spans="2:7" s="81" customFormat="1" ht="13.8">
      <c r="B458" s="2197"/>
      <c r="C458" s="2198"/>
      <c r="D458" s="2191"/>
      <c r="E458" s="1482" t="s">
        <v>19</v>
      </c>
      <c r="F458" s="2117">
        <f>F459</f>
        <v>6569844</v>
      </c>
      <c r="G458" s="1476">
        <f>G459</f>
        <v>0</v>
      </c>
    </row>
    <row r="459" spans="2:7" s="81" customFormat="1" ht="27.6">
      <c r="B459" s="2197"/>
      <c r="C459" s="2200"/>
      <c r="D459" s="2191"/>
      <c r="E459" s="1482" t="s">
        <v>56</v>
      </c>
      <c r="F459" s="2117">
        <f>F460</f>
        <v>6569844</v>
      </c>
      <c r="G459" s="1476">
        <f>G460</f>
        <v>0</v>
      </c>
    </row>
    <row r="460" spans="2:7" s="81" customFormat="1" ht="55.2">
      <c r="B460" s="2201"/>
      <c r="C460" s="2200"/>
      <c r="D460" s="2191"/>
      <c r="E460" s="1481" t="s">
        <v>58</v>
      </c>
      <c r="F460" s="2117">
        <v>6569844</v>
      </c>
      <c r="G460" s="1476"/>
    </row>
    <row r="461" spans="2:7" s="81" customFormat="1" ht="18" customHeight="1">
      <c r="B461" s="2202"/>
      <c r="C461" s="2200"/>
      <c r="D461" s="2191"/>
      <c r="E461" s="1477" t="s">
        <v>3</v>
      </c>
      <c r="F461" s="2117">
        <f>F462</f>
        <v>2058531</v>
      </c>
      <c r="G461" s="1476">
        <f>G462</f>
        <v>0</v>
      </c>
    </row>
    <row r="462" spans="2:7" s="81" customFormat="1" ht="13.8">
      <c r="B462" s="2199"/>
      <c r="C462" s="2200"/>
      <c r="D462" s="2191"/>
      <c r="E462" s="1479" t="s">
        <v>20</v>
      </c>
      <c r="F462" s="2117">
        <v>2058531</v>
      </c>
      <c r="G462" s="1476"/>
    </row>
    <row r="463" spans="2:7" s="81" customFormat="1" ht="13.8">
      <c r="B463" s="2203"/>
      <c r="C463" s="2204"/>
      <c r="D463" s="2191"/>
      <c r="E463" s="1500" t="s">
        <v>21</v>
      </c>
      <c r="F463" s="2116">
        <f>F439-F448</f>
        <v>-307925</v>
      </c>
      <c r="G463" s="1476"/>
    </row>
    <row r="464" spans="2:7" s="81" customFormat="1" ht="13.8">
      <c r="B464" s="2205"/>
      <c r="C464" s="2200"/>
      <c r="D464" s="2194"/>
      <c r="E464" s="1501" t="s">
        <v>23</v>
      </c>
      <c r="F464" s="2117">
        <f>F465</f>
        <v>307925</v>
      </c>
      <c r="G464" s="1474"/>
    </row>
    <row r="465" spans="2:7" s="81" customFormat="1" ht="13.8">
      <c r="B465" s="2199"/>
      <c r="C465" s="2200"/>
      <c r="D465" s="2191"/>
      <c r="E465" s="1502" t="s">
        <v>24</v>
      </c>
      <c r="F465" s="2117">
        <f>F466</f>
        <v>307925</v>
      </c>
      <c r="G465" s="1476"/>
    </row>
    <row r="466" spans="2:7" s="81" customFormat="1" ht="41.4">
      <c r="B466" s="2197"/>
      <c r="C466" s="2200"/>
      <c r="D466" s="2191"/>
      <c r="E466" s="1501" t="s">
        <v>66</v>
      </c>
      <c r="F466" s="2117">
        <v>307925</v>
      </c>
      <c r="G466" s="1474"/>
    </row>
    <row r="467" spans="2:7" s="81" customFormat="1" ht="13.8">
      <c r="B467" s="2197"/>
      <c r="C467" s="2200"/>
      <c r="D467" s="2191"/>
      <c r="E467" s="1501"/>
      <c r="F467" s="2117"/>
      <c r="G467" s="1474"/>
    </row>
    <row r="468" spans="2:7" s="81" customFormat="1" ht="13.8">
      <c r="B468" s="2206" t="s">
        <v>125</v>
      </c>
      <c r="C468" s="2207"/>
      <c r="D468" s="2208"/>
      <c r="E468" s="2149" t="s">
        <v>125</v>
      </c>
      <c r="F468" s="2117"/>
      <c r="G468" s="1474"/>
    </row>
    <row r="469" spans="2:7" s="81" customFormat="1" ht="18.75" customHeight="1">
      <c r="B469" s="2189" t="s">
        <v>225</v>
      </c>
      <c r="C469" s="2209">
        <v>1183186580</v>
      </c>
      <c r="D469" s="2161">
        <f>G469</f>
        <v>8610</v>
      </c>
      <c r="E469" s="2149" t="s">
        <v>4</v>
      </c>
      <c r="F469" s="2116">
        <f>F470+F471</f>
        <v>47586985</v>
      </c>
      <c r="G469" s="1474">
        <f>G470+G471</f>
        <v>8610</v>
      </c>
    </row>
    <row r="470" spans="2:7" s="81" customFormat="1" ht="27.6">
      <c r="B470" s="2205"/>
      <c r="C470" s="2198"/>
      <c r="D470" s="2164"/>
      <c r="E470" s="1482" t="s">
        <v>5</v>
      </c>
      <c r="F470" s="2117">
        <v>6377968</v>
      </c>
      <c r="G470" s="1476"/>
    </row>
    <row r="471" spans="2:7" s="81" customFormat="1" ht="13.8">
      <c r="B471" s="2199"/>
      <c r="C471" s="2198"/>
      <c r="D471" s="2164"/>
      <c r="E471" s="1482" t="s">
        <v>10</v>
      </c>
      <c r="F471" s="2117">
        <f>F472</f>
        <v>41209017</v>
      </c>
      <c r="G471" s="1476">
        <f>G472</f>
        <v>8610</v>
      </c>
    </row>
    <row r="472" spans="2:7" s="81" customFormat="1" ht="27.6" collapsed="1">
      <c r="B472" s="2210"/>
      <c r="C472" s="2198"/>
      <c r="D472" s="2168"/>
      <c r="E472" s="1478" t="s">
        <v>11</v>
      </c>
      <c r="F472" s="2117">
        <v>41209017</v>
      </c>
      <c r="G472" s="1476">
        <v>8610</v>
      </c>
    </row>
    <row r="473" spans="2:7" s="81" customFormat="1" ht="15.75" customHeight="1">
      <c r="B473" s="2199"/>
      <c r="C473" s="2198"/>
      <c r="D473" s="2164"/>
      <c r="E473" s="1475" t="s">
        <v>1</v>
      </c>
      <c r="F473" s="2116">
        <f>F474+F486</f>
        <v>47894910</v>
      </c>
      <c r="G473" s="1474">
        <f>G474+G486</f>
        <v>8610</v>
      </c>
    </row>
    <row r="474" spans="2:7" s="81" customFormat="1" ht="13.8">
      <c r="B474" s="2202"/>
      <c r="C474" s="2198"/>
      <c r="D474" s="2164"/>
      <c r="E474" s="1477" t="s">
        <v>2</v>
      </c>
      <c r="F474" s="2117">
        <f>F475+F479+F481+F483</f>
        <v>46275479</v>
      </c>
      <c r="G474" s="1476">
        <f>G475+G479+G481+G483</f>
        <v>8610</v>
      </c>
    </row>
    <row r="475" spans="2:7" s="81" customFormat="1" ht="13.8">
      <c r="B475" s="2199"/>
      <c r="C475" s="2198"/>
      <c r="D475" s="2164"/>
      <c r="E475" s="1479" t="s">
        <v>12</v>
      </c>
      <c r="F475" s="2117">
        <f>F476+F478</f>
        <v>31202391</v>
      </c>
      <c r="G475" s="1476">
        <f>G476+G478</f>
        <v>8610</v>
      </c>
    </row>
    <row r="476" spans="2:7" s="81" customFormat="1" ht="13.8">
      <c r="B476" s="2196"/>
      <c r="C476" s="2171"/>
      <c r="D476" s="2172"/>
      <c r="E476" s="1481" t="s">
        <v>13</v>
      </c>
      <c r="F476" s="2117">
        <v>23867920</v>
      </c>
      <c r="G476" s="1476"/>
    </row>
    <row r="477" spans="2:7" s="81" customFormat="1" ht="13.8">
      <c r="B477" s="2202"/>
      <c r="C477" s="2198"/>
      <c r="D477" s="2168"/>
      <c r="E477" s="1482" t="s">
        <v>14</v>
      </c>
      <c r="F477" s="2117">
        <v>18464001</v>
      </c>
      <c r="G477" s="1476"/>
    </row>
    <row r="478" spans="2:7" s="81" customFormat="1" ht="13.8">
      <c r="B478" s="2199"/>
      <c r="C478" s="2198"/>
      <c r="D478" s="2164"/>
      <c r="E478" s="1477" t="s">
        <v>15</v>
      </c>
      <c r="F478" s="2117">
        <v>7334471</v>
      </c>
      <c r="G478" s="1476">
        <v>8610</v>
      </c>
    </row>
    <row r="479" spans="2:7" s="81" customFormat="1" ht="13.8">
      <c r="B479" s="2196"/>
      <c r="C479" s="2171"/>
      <c r="D479" s="2172"/>
      <c r="E479" s="1482" t="s">
        <v>16</v>
      </c>
      <c r="F479" s="2117">
        <f>F480</f>
        <v>8330734</v>
      </c>
      <c r="G479" s="1474">
        <f>G480</f>
        <v>0</v>
      </c>
    </row>
    <row r="480" spans="2:7" s="81" customFormat="1" ht="13.8">
      <c r="B480" s="2196"/>
      <c r="C480" s="2171"/>
      <c r="D480" s="2172"/>
      <c r="E480" s="1477" t="s">
        <v>17</v>
      </c>
      <c r="F480" s="2117">
        <v>8330734</v>
      </c>
      <c r="G480" s="1474"/>
    </row>
    <row r="481" spans="2:7" s="81" customFormat="1" ht="27.6">
      <c r="B481" s="2197"/>
      <c r="C481" s="2211"/>
      <c r="D481" s="2191"/>
      <c r="E481" s="1481" t="s">
        <v>313</v>
      </c>
      <c r="F481" s="2136">
        <f>F482</f>
        <v>172510</v>
      </c>
      <c r="G481" s="1489">
        <f>G482</f>
        <v>0</v>
      </c>
    </row>
    <row r="482" spans="2:7" s="81" customFormat="1" ht="13.8">
      <c r="B482" s="2199"/>
      <c r="C482" s="2211"/>
      <c r="D482" s="2191"/>
      <c r="E482" s="1477" t="s">
        <v>18</v>
      </c>
      <c r="F482" s="2136">
        <v>172510</v>
      </c>
      <c r="G482" s="1489"/>
    </row>
    <row r="483" spans="2:7" s="81" customFormat="1" ht="13.8">
      <c r="B483" s="2197"/>
      <c r="C483" s="2211"/>
      <c r="D483" s="2191"/>
      <c r="E483" s="1479" t="s">
        <v>19</v>
      </c>
      <c r="F483" s="2136">
        <f>F484</f>
        <v>6569844</v>
      </c>
      <c r="G483" s="1489">
        <f>G484</f>
        <v>0</v>
      </c>
    </row>
    <row r="484" spans="2:7" s="81" customFormat="1" ht="27.6">
      <c r="B484" s="2197"/>
      <c r="C484" s="2200"/>
      <c r="D484" s="2212"/>
      <c r="E484" s="1479" t="s">
        <v>56</v>
      </c>
      <c r="F484" s="2136">
        <f>F485</f>
        <v>6569844</v>
      </c>
      <c r="G484" s="1489">
        <f>G485</f>
        <v>0</v>
      </c>
    </row>
    <row r="485" spans="2:7" s="81" customFormat="1" ht="41.4">
      <c r="B485" s="2201"/>
      <c r="C485" s="2200"/>
      <c r="D485" s="2191"/>
      <c r="E485" s="1479" t="s">
        <v>58</v>
      </c>
      <c r="F485" s="2136">
        <v>6569844</v>
      </c>
      <c r="G485" s="1489"/>
    </row>
    <row r="486" spans="2:7" s="81" customFormat="1" ht="13.8">
      <c r="B486" s="2202"/>
      <c r="C486" s="2200"/>
      <c r="D486" s="2191"/>
      <c r="E486" s="1482" t="s">
        <v>3</v>
      </c>
      <c r="F486" s="2136">
        <f>F487</f>
        <v>1619431</v>
      </c>
      <c r="G486" s="1488">
        <f>G487</f>
        <v>0</v>
      </c>
    </row>
    <row r="487" spans="2:7" s="81" customFormat="1" ht="13.8" collapsed="1">
      <c r="B487" s="2199"/>
      <c r="C487" s="2200"/>
      <c r="D487" s="2191"/>
      <c r="E487" s="1477" t="s">
        <v>20</v>
      </c>
      <c r="F487" s="2136">
        <v>1619431</v>
      </c>
      <c r="G487" s="1488"/>
    </row>
    <row r="488" spans="2:7" s="81" customFormat="1" ht="13.8">
      <c r="B488" s="2213"/>
      <c r="C488" s="2204"/>
      <c r="D488" s="2191"/>
      <c r="E488" s="1475" t="s">
        <v>21</v>
      </c>
      <c r="F488" s="2116">
        <f>F469-F473</f>
        <v>-307925</v>
      </c>
      <c r="G488" s="1489"/>
    </row>
    <row r="489" spans="2:7" s="81" customFormat="1" ht="13.8" collapsed="1">
      <c r="B489" s="2213"/>
      <c r="C489" s="2200"/>
      <c r="D489" s="2191"/>
      <c r="E489" s="1478" t="s">
        <v>23</v>
      </c>
      <c r="F489" s="2117">
        <f>F490</f>
        <v>307925</v>
      </c>
      <c r="G489" s="1488"/>
    </row>
    <row r="490" spans="2:7" s="81" customFormat="1" ht="13.8">
      <c r="B490" s="2214"/>
      <c r="C490" s="2200"/>
      <c r="D490" s="2191"/>
      <c r="E490" s="1479" t="s">
        <v>24</v>
      </c>
      <c r="F490" s="2117">
        <f>F491</f>
        <v>307925</v>
      </c>
      <c r="G490" s="1488"/>
    </row>
    <row r="491" spans="2:7" s="81" customFormat="1" ht="41.4">
      <c r="B491" s="2215"/>
      <c r="C491" s="2200"/>
      <c r="D491" s="2191"/>
      <c r="E491" s="1482" t="s">
        <v>66</v>
      </c>
      <c r="F491" s="2117">
        <v>307925</v>
      </c>
      <c r="G491" s="1488"/>
    </row>
    <row r="492" spans="2:7" s="81" customFormat="1" ht="13.8">
      <c r="B492" s="2215"/>
      <c r="C492" s="2200"/>
      <c r="D492" s="2191"/>
      <c r="E492" s="1482"/>
      <c r="F492" s="2117"/>
      <c r="G492" s="1488"/>
    </row>
    <row r="493" spans="2:7" s="81" customFormat="1" ht="13.8">
      <c r="B493" s="2206" t="s">
        <v>126</v>
      </c>
      <c r="C493" s="2207"/>
      <c r="D493" s="2208"/>
      <c r="E493" s="2144" t="s">
        <v>126</v>
      </c>
      <c r="F493" s="2136"/>
      <c r="G493" s="1488"/>
    </row>
    <row r="494" spans="2:7" s="81" customFormat="1" ht="15" customHeight="1">
      <c r="B494" s="2189" t="s">
        <v>225</v>
      </c>
      <c r="C494" s="2209">
        <v>1249486580</v>
      </c>
      <c r="D494" s="2161">
        <f>G494</f>
        <v>8610</v>
      </c>
      <c r="E494" s="1475" t="s">
        <v>4</v>
      </c>
      <c r="F494" s="2116">
        <f>F495+F496</f>
        <v>47499963</v>
      </c>
      <c r="G494" s="1474">
        <f>G495+G496</f>
        <v>8610</v>
      </c>
    </row>
    <row r="495" spans="2:7" s="81" customFormat="1" ht="27.6">
      <c r="B495" s="2205"/>
      <c r="C495" s="2200"/>
      <c r="D495" s="2164"/>
      <c r="E495" s="1478" t="s">
        <v>5</v>
      </c>
      <c r="F495" s="2117">
        <v>6377968</v>
      </c>
      <c r="G495" s="1476"/>
    </row>
    <row r="496" spans="2:7" s="81" customFormat="1" ht="13.8">
      <c r="B496" s="2199"/>
      <c r="C496" s="2200"/>
      <c r="D496" s="2164"/>
      <c r="E496" s="1478" t="s">
        <v>10</v>
      </c>
      <c r="F496" s="2117">
        <f>F497</f>
        <v>41121995</v>
      </c>
      <c r="G496" s="1476">
        <f>G497</f>
        <v>8610</v>
      </c>
    </row>
    <row r="497" spans="2:7" s="81" customFormat="1" ht="27.6">
      <c r="B497" s="2210"/>
      <c r="C497" s="2204"/>
      <c r="D497" s="2168"/>
      <c r="E497" s="1479" t="s">
        <v>11</v>
      </c>
      <c r="F497" s="2117">
        <v>41121995</v>
      </c>
      <c r="G497" s="1476">
        <v>8610</v>
      </c>
    </row>
    <row r="498" spans="2:7" s="81" customFormat="1" ht="13.8">
      <c r="B498" s="2199"/>
      <c r="C498" s="2200"/>
      <c r="D498" s="2164"/>
      <c r="E498" s="2150" t="s">
        <v>1</v>
      </c>
      <c r="F498" s="2116">
        <f>F499+F512</f>
        <v>47807888</v>
      </c>
      <c r="G498" s="1474">
        <f>G499+G512</f>
        <v>8610</v>
      </c>
    </row>
    <row r="499" spans="2:7" s="81" customFormat="1" ht="13.8">
      <c r="B499" s="2202"/>
      <c r="C499" s="2200"/>
      <c r="D499" s="2164"/>
      <c r="E499" s="1479" t="s">
        <v>2</v>
      </c>
      <c r="F499" s="2117">
        <f>F500+F504+F506+F509</f>
        <v>46188457</v>
      </c>
      <c r="G499" s="1476">
        <f>G500+G504+G506+G509</f>
        <v>8610</v>
      </c>
    </row>
    <row r="500" spans="2:7" s="81" customFormat="1" ht="13.8">
      <c r="B500" s="2199"/>
      <c r="C500" s="2200"/>
      <c r="D500" s="2164"/>
      <c r="E500" s="1481" t="s">
        <v>12</v>
      </c>
      <c r="F500" s="2117">
        <f>F501+F503</f>
        <v>31119589</v>
      </c>
      <c r="G500" s="1476">
        <f>G501+G503</f>
        <v>8610</v>
      </c>
    </row>
    <row r="501" spans="2:7" s="81" customFormat="1" ht="13.8">
      <c r="B501" s="2196"/>
      <c r="C501" s="2171"/>
      <c r="D501" s="2172"/>
      <c r="E501" s="1482" t="s">
        <v>13</v>
      </c>
      <c r="F501" s="2117">
        <v>23809210</v>
      </c>
      <c r="G501" s="1476"/>
    </row>
    <row r="502" spans="2:7" s="81" customFormat="1" ht="13.8">
      <c r="B502" s="2202"/>
      <c r="C502" s="2200"/>
      <c r="D502" s="2164"/>
      <c r="E502" s="1478" t="s">
        <v>14</v>
      </c>
      <c r="F502" s="2117">
        <v>18625028</v>
      </c>
      <c r="G502" s="1476"/>
    </row>
    <row r="503" spans="2:7" s="81" customFormat="1" ht="13.8">
      <c r="B503" s="2199"/>
      <c r="C503" s="2200"/>
      <c r="D503" s="2164"/>
      <c r="E503" s="1479" t="s">
        <v>15</v>
      </c>
      <c r="F503" s="2117">
        <v>7310379</v>
      </c>
      <c r="G503" s="1476">
        <v>8610</v>
      </c>
    </row>
    <row r="504" spans="2:7" s="81" customFormat="1" ht="13.8">
      <c r="B504" s="2196"/>
      <c r="C504" s="2171"/>
      <c r="D504" s="2172"/>
      <c r="E504" s="1478" t="s">
        <v>16</v>
      </c>
      <c r="F504" s="2117">
        <f>F505</f>
        <v>8326514</v>
      </c>
      <c r="G504" s="1474">
        <f>G505</f>
        <v>0</v>
      </c>
    </row>
    <row r="505" spans="2:7" s="81" customFormat="1" ht="13.8">
      <c r="B505" s="2196"/>
      <c r="C505" s="2171"/>
      <c r="D505" s="2172"/>
      <c r="E505" s="1479" t="s">
        <v>17</v>
      </c>
      <c r="F505" s="2117">
        <v>8326514</v>
      </c>
      <c r="G505" s="1474"/>
    </row>
    <row r="506" spans="2:7" s="81" customFormat="1" ht="27.6">
      <c r="B506" s="2197"/>
      <c r="C506" s="2216"/>
      <c r="D506" s="2217"/>
      <c r="E506" s="1482" t="s">
        <v>313</v>
      </c>
      <c r="F506" s="2136">
        <f>F507+F508</f>
        <v>172510</v>
      </c>
      <c r="G506" s="1489">
        <f>G507+G508</f>
        <v>0</v>
      </c>
    </row>
    <row r="507" spans="2:7" s="81" customFormat="1" ht="13.8">
      <c r="B507" s="2205"/>
      <c r="C507" s="2216"/>
      <c r="D507" s="2212"/>
      <c r="E507" s="1478" t="s">
        <v>517</v>
      </c>
      <c r="F507" s="2136"/>
      <c r="G507" s="1489"/>
    </row>
    <row r="508" spans="2:7" s="81" customFormat="1" ht="13.8">
      <c r="B508" s="2199"/>
      <c r="C508" s="2216"/>
      <c r="D508" s="2212"/>
      <c r="E508" s="1479" t="s">
        <v>18</v>
      </c>
      <c r="F508" s="2136">
        <v>172510</v>
      </c>
      <c r="G508" s="1489"/>
    </row>
    <row r="509" spans="2:7" s="81" customFormat="1" ht="13.8">
      <c r="B509" s="2197"/>
      <c r="C509" s="2216"/>
      <c r="D509" s="2217"/>
      <c r="E509" s="1482" t="s">
        <v>19</v>
      </c>
      <c r="F509" s="2136">
        <f>F510</f>
        <v>6569844</v>
      </c>
      <c r="G509" s="1489">
        <f>G510</f>
        <v>0</v>
      </c>
    </row>
    <row r="510" spans="2:7" s="81" customFormat="1" ht="27.6">
      <c r="B510" s="2197"/>
      <c r="C510" s="2216"/>
      <c r="D510" s="2217"/>
      <c r="E510" s="1482" t="s">
        <v>56</v>
      </c>
      <c r="F510" s="2136">
        <f>F511</f>
        <v>6569844</v>
      </c>
      <c r="G510" s="1489">
        <f>G511</f>
        <v>0</v>
      </c>
    </row>
    <row r="511" spans="2:7" s="81" customFormat="1" ht="55.2">
      <c r="B511" s="2201"/>
      <c r="C511" s="2216"/>
      <c r="D511" s="2212"/>
      <c r="E511" s="1481" t="s">
        <v>58</v>
      </c>
      <c r="F511" s="2136">
        <v>6569844</v>
      </c>
      <c r="G511" s="1489"/>
    </row>
    <row r="512" spans="2:7" s="81" customFormat="1" ht="13.8">
      <c r="B512" s="2205"/>
      <c r="C512" s="2216"/>
      <c r="D512" s="2217"/>
      <c r="E512" s="1478" t="s">
        <v>3</v>
      </c>
      <c r="F512" s="2136">
        <f>F513</f>
        <v>1619431</v>
      </c>
      <c r="G512" s="1488">
        <f>G513</f>
        <v>0</v>
      </c>
    </row>
    <row r="513" spans="1:8" s="81" customFormat="1" ht="13.8">
      <c r="B513" s="2199"/>
      <c r="C513" s="2216"/>
      <c r="D513" s="2217"/>
      <c r="E513" s="1479" t="s">
        <v>20</v>
      </c>
      <c r="F513" s="2136">
        <v>1619431</v>
      </c>
      <c r="G513" s="1488"/>
    </row>
    <row r="514" spans="1:8" s="81" customFormat="1" ht="13.8">
      <c r="B514" s="2203"/>
      <c r="C514" s="2204"/>
      <c r="D514" s="2212"/>
      <c r="E514" s="1475" t="s">
        <v>21</v>
      </c>
      <c r="F514" s="2116">
        <f>F494-F498</f>
        <v>-307925</v>
      </c>
      <c r="G514" s="1489"/>
    </row>
    <row r="515" spans="1:8" s="81" customFormat="1" ht="13.8">
      <c r="B515" s="2205"/>
      <c r="C515" s="2200"/>
      <c r="D515" s="2217"/>
      <c r="E515" s="1478" t="s">
        <v>23</v>
      </c>
      <c r="F515" s="2117">
        <f>F516</f>
        <v>307925</v>
      </c>
      <c r="G515" s="1488"/>
    </row>
    <row r="516" spans="1:8" s="81" customFormat="1" ht="13.8">
      <c r="B516" s="2199"/>
      <c r="C516" s="2200"/>
      <c r="D516" s="2217"/>
      <c r="E516" s="1479" t="s">
        <v>24</v>
      </c>
      <c r="F516" s="2117">
        <f>F517</f>
        <v>307925</v>
      </c>
      <c r="G516" s="1488"/>
    </row>
    <row r="517" spans="1:8" s="81" customFormat="1" ht="42" thickBot="1">
      <c r="B517" s="2218"/>
      <c r="C517" s="2219"/>
      <c r="D517" s="2220"/>
      <c r="E517" s="2151" t="s">
        <v>66</v>
      </c>
      <c r="F517" s="2129">
        <v>307925</v>
      </c>
      <c r="G517" s="1490"/>
    </row>
    <row r="518" spans="1:8" s="81" customFormat="1" ht="58.2" customHeight="1" thickBot="1">
      <c r="B518" s="3725" t="s">
        <v>629</v>
      </c>
      <c r="C518" s="3726"/>
      <c r="D518" s="3726"/>
      <c r="E518" s="3726"/>
      <c r="F518" s="3726"/>
      <c r="G518" s="3727"/>
    </row>
    <row r="519" spans="1:8" s="81" customFormat="1"/>
    <row r="520" spans="1:8" s="81" customFormat="1" ht="22.5" customHeight="1">
      <c r="B520" s="3714" t="s">
        <v>505</v>
      </c>
      <c r="C520" s="3715"/>
      <c r="D520" s="3715"/>
      <c r="E520" s="3715"/>
      <c r="F520" s="3715"/>
      <c r="G520" s="3715"/>
    </row>
    <row r="521" spans="1:8" s="81" customFormat="1" ht="14.4" thickBot="1">
      <c r="B521" s="1485"/>
      <c r="C521" s="1486"/>
      <c r="D521" s="1486"/>
      <c r="E521" s="1487"/>
      <c r="F521" s="1487"/>
      <c r="G521" s="1487"/>
    </row>
    <row r="522" spans="1:8" s="81" customFormat="1" ht="28.5" customHeight="1">
      <c r="A522" s="2905">
        <f>A407+1</f>
        <v>98</v>
      </c>
      <c r="B522" s="1007"/>
      <c r="C522" s="1008"/>
      <c r="D522" s="2152"/>
      <c r="E522" s="2111" t="s">
        <v>506</v>
      </c>
      <c r="F522" s="179"/>
      <c r="G522" s="2103"/>
      <c r="H522" s="537" t="s">
        <v>34</v>
      </c>
    </row>
    <row r="523" spans="1:8" s="81" customFormat="1" ht="13.8">
      <c r="B523" s="2187" t="s">
        <v>167</v>
      </c>
      <c r="C523" s="2154"/>
      <c r="D523" s="2155"/>
      <c r="E523" s="2104" t="s">
        <v>22</v>
      </c>
      <c r="F523" s="2078"/>
      <c r="G523" s="2106"/>
    </row>
    <row r="524" spans="1:8" s="81" customFormat="1" ht="22.5" customHeight="1">
      <c r="B524" s="2188" t="s">
        <v>223</v>
      </c>
      <c r="C524" s="2157"/>
      <c r="D524" s="2158"/>
      <c r="E524" s="2184" t="s">
        <v>89</v>
      </c>
      <c r="F524" s="2185"/>
      <c r="G524" s="2186"/>
    </row>
    <row r="525" spans="1:8" s="81" customFormat="1" ht="13.8">
      <c r="B525" s="2189" t="s">
        <v>225</v>
      </c>
      <c r="C525" s="2160">
        <v>1116286580</v>
      </c>
      <c r="D525" s="2161">
        <f>G525</f>
        <v>3000</v>
      </c>
      <c r="E525" s="1475" t="s">
        <v>4</v>
      </c>
      <c r="F525" s="2116">
        <f>F526+F527</f>
        <v>10408599</v>
      </c>
      <c r="G525" s="2079">
        <f>G526+G527</f>
        <v>3000</v>
      </c>
    </row>
    <row r="526" spans="1:8" s="81" customFormat="1" ht="27.6">
      <c r="B526" s="1478"/>
      <c r="C526" s="2117"/>
      <c r="D526" s="2083"/>
      <c r="E526" s="1477" t="s">
        <v>5</v>
      </c>
      <c r="F526" s="2117">
        <v>1881460</v>
      </c>
      <c r="G526" s="2083"/>
    </row>
    <row r="527" spans="1:8" s="81" customFormat="1" ht="13.8" collapsed="1">
      <c r="B527" s="1479"/>
      <c r="C527" s="2117"/>
      <c r="D527" s="2083"/>
      <c r="E527" s="1478" t="s">
        <v>10</v>
      </c>
      <c r="F527" s="2117">
        <f>F528</f>
        <v>8527139</v>
      </c>
      <c r="G527" s="2083">
        <f>G528</f>
        <v>3000</v>
      </c>
    </row>
    <row r="528" spans="1:8" s="81" customFormat="1" ht="27.6">
      <c r="B528" s="1480"/>
      <c r="C528" s="2116"/>
      <c r="D528" s="2079"/>
      <c r="E528" s="1479" t="s">
        <v>11</v>
      </c>
      <c r="F528" s="2117">
        <v>8527139</v>
      </c>
      <c r="G528" s="2083">
        <v>3000</v>
      </c>
    </row>
    <row r="529" spans="2:7" s="81" customFormat="1" ht="15" customHeight="1" collapsed="1">
      <c r="B529" s="1479"/>
      <c r="C529" s="2117"/>
      <c r="D529" s="2083"/>
      <c r="E529" s="1480" t="s">
        <v>1</v>
      </c>
      <c r="F529" s="2116">
        <f>F530+F535</f>
        <v>10531566</v>
      </c>
      <c r="G529" s="2079">
        <f>G530+G535</f>
        <v>3000</v>
      </c>
    </row>
    <row r="530" spans="2:7" s="81" customFormat="1" ht="13.8">
      <c r="B530" s="1477"/>
      <c r="C530" s="2117"/>
      <c r="D530" s="2083"/>
      <c r="E530" s="1479" t="s">
        <v>2</v>
      </c>
      <c r="F530" s="2117">
        <f>F531</f>
        <v>9060566</v>
      </c>
      <c r="G530" s="2083">
        <f>G531</f>
        <v>3000</v>
      </c>
    </row>
    <row r="531" spans="2:7" s="81" customFormat="1" ht="13.8">
      <c r="B531" s="1479"/>
      <c r="C531" s="2117"/>
      <c r="D531" s="2083"/>
      <c r="E531" s="1481" t="s">
        <v>12</v>
      </c>
      <c r="F531" s="2117">
        <f>F532+F534</f>
        <v>9060566</v>
      </c>
      <c r="G531" s="2083">
        <f>G532+G534</f>
        <v>3000</v>
      </c>
    </row>
    <row r="532" spans="2:7" s="81" customFormat="1" ht="13.8">
      <c r="B532" s="316"/>
      <c r="C532" s="433"/>
      <c r="D532" s="434"/>
      <c r="E532" s="1482" t="s">
        <v>13</v>
      </c>
      <c r="F532" s="2117">
        <v>5994222</v>
      </c>
      <c r="G532" s="2083"/>
    </row>
    <row r="533" spans="2:7" s="81" customFormat="1" ht="13.8">
      <c r="B533" s="1477"/>
      <c r="C533" s="2117"/>
      <c r="D533" s="2083"/>
      <c r="E533" s="1477" t="s">
        <v>14</v>
      </c>
      <c r="F533" s="2117">
        <v>4625353</v>
      </c>
      <c r="G533" s="2083"/>
    </row>
    <row r="534" spans="2:7" s="81" customFormat="1" ht="13.8">
      <c r="B534" s="1479"/>
      <c r="C534" s="2117"/>
      <c r="D534" s="2083"/>
      <c r="E534" s="1479" t="s">
        <v>15</v>
      </c>
      <c r="F534" s="2117">
        <v>3066344</v>
      </c>
      <c r="G534" s="2083">
        <v>3000</v>
      </c>
    </row>
    <row r="535" spans="2:7" s="81" customFormat="1" ht="13.8">
      <c r="B535" s="1477"/>
      <c r="C535" s="2136"/>
      <c r="D535" s="2137"/>
      <c r="E535" s="1477" t="s">
        <v>3</v>
      </c>
      <c r="F535" s="2136">
        <f>F536</f>
        <v>1471000</v>
      </c>
      <c r="G535" s="2137">
        <f>G536</f>
        <v>0</v>
      </c>
    </row>
    <row r="536" spans="2:7" s="81" customFormat="1" ht="13.8">
      <c r="B536" s="1479"/>
      <c r="C536" s="2136"/>
      <c r="D536" s="2137"/>
      <c r="E536" s="1479" t="s">
        <v>20</v>
      </c>
      <c r="F536" s="2136">
        <v>1471000</v>
      </c>
      <c r="G536" s="2137"/>
    </row>
    <row r="537" spans="2:7" s="81" customFormat="1" ht="13.8" collapsed="1">
      <c r="B537" s="1500"/>
      <c r="C537" s="2134"/>
      <c r="D537" s="2135"/>
      <c r="E537" s="1500" t="s">
        <v>21</v>
      </c>
      <c r="F537" s="2134">
        <f>F525-F529</f>
        <v>-122967</v>
      </c>
      <c r="G537" s="2135"/>
    </row>
    <row r="538" spans="2:7" s="81" customFormat="1" ht="13.8">
      <c r="B538" s="1501"/>
      <c r="C538" s="2136"/>
      <c r="D538" s="2137"/>
      <c r="E538" s="1501" t="s">
        <v>23</v>
      </c>
      <c r="F538" s="2136">
        <f>F539</f>
        <v>122967</v>
      </c>
      <c r="G538" s="2137"/>
    </row>
    <row r="539" spans="2:7" s="81" customFormat="1" ht="13.8" collapsed="1">
      <c r="B539" s="1502"/>
      <c r="C539" s="2136"/>
      <c r="D539" s="2137"/>
      <c r="E539" s="1502" t="s">
        <v>24</v>
      </c>
      <c r="F539" s="2136">
        <f>F540</f>
        <v>122967</v>
      </c>
      <c r="G539" s="2137"/>
    </row>
    <row r="540" spans="2:7" s="81" customFormat="1" ht="34.5" customHeight="1" thickBot="1">
      <c r="B540" s="2138"/>
      <c r="C540" s="2108"/>
      <c r="D540" s="2109"/>
      <c r="E540" s="2138" t="s">
        <v>66</v>
      </c>
      <c r="F540" s="2108">
        <v>122967</v>
      </c>
      <c r="G540" s="2109"/>
    </row>
    <row r="541" spans="2:7" s="81" customFormat="1" ht="47.25" customHeight="1" collapsed="1" thickBot="1">
      <c r="B541" s="3725" t="s">
        <v>630</v>
      </c>
      <c r="C541" s="3726"/>
      <c r="D541" s="3726"/>
      <c r="E541" s="3726"/>
      <c r="F541" s="3726"/>
      <c r="G541" s="3727"/>
    </row>
    <row r="542" spans="2:7" s="81" customFormat="1" ht="13.8">
      <c r="B542" s="1485"/>
      <c r="C542" s="1486"/>
      <c r="D542" s="1486"/>
      <c r="E542" s="1487"/>
      <c r="F542" s="1487"/>
      <c r="G542" s="1487"/>
    </row>
    <row r="543" spans="2:7" s="81" customFormat="1" ht="21.75" customHeight="1">
      <c r="B543" s="3714" t="s">
        <v>509</v>
      </c>
      <c r="C543" s="3715"/>
      <c r="D543" s="3715"/>
      <c r="E543" s="3715"/>
      <c r="F543" s="3715"/>
      <c r="G543" s="3715"/>
    </row>
    <row r="544" spans="2:7" s="81" customFormat="1" ht="14.4" thickBot="1">
      <c r="B544" s="1485"/>
      <c r="C544" s="1486"/>
      <c r="D544" s="1486"/>
      <c r="E544" s="1487"/>
      <c r="F544" s="1487"/>
      <c r="G544" s="1487"/>
    </row>
    <row r="545" spans="1:8" s="81" customFormat="1" ht="14.4">
      <c r="A545" s="2906">
        <f>A435+1</f>
        <v>98</v>
      </c>
      <c r="B545" s="1007"/>
      <c r="C545" s="1008"/>
      <c r="D545" s="2152"/>
      <c r="E545" s="2111" t="s">
        <v>506</v>
      </c>
      <c r="F545" s="179"/>
      <c r="G545" s="2103"/>
      <c r="H545" s="562" t="s">
        <v>232</v>
      </c>
    </row>
    <row r="546" spans="1:8" s="81" customFormat="1" ht="13.8">
      <c r="B546" s="2187" t="s">
        <v>167</v>
      </c>
      <c r="C546" s="2154"/>
      <c r="D546" s="2155"/>
      <c r="E546" s="2104" t="s">
        <v>116</v>
      </c>
      <c r="F546" s="2078"/>
      <c r="G546" s="2106"/>
      <c r="H546" s="3440" t="s">
        <v>1138</v>
      </c>
    </row>
    <row r="547" spans="1:8" s="81" customFormat="1" ht="13.8">
      <c r="B547" s="2188" t="s">
        <v>223</v>
      </c>
      <c r="C547" s="2157"/>
      <c r="D547" s="2158"/>
      <c r="E547" s="2222" t="s">
        <v>512</v>
      </c>
      <c r="F547" s="2224"/>
      <c r="G547" s="2287"/>
      <c r="H547" s="3440" t="s">
        <v>809</v>
      </c>
    </row>
    <row r="548" spans="1:8" s="81" customFormat="1" ht="20.25" customHeight="1">
      <c r="B548" s="2189" t="s">
        <v>225</v>
      </c>
      <c r="C548" s="2160">
        <v>1116286580</v>
      </c>
      <c r="D548" s="2161">
        <f>G549</f>
        <v>3000</v>
      </c>
      <c r="E548" s="2077" t="s">
        <v>118</v>
      </c>
      <c r="F548" s="2078"/>
      <c r="G548" s="2237"/>
      <c r="H548" s="3524">
        <f>A631</f>
        <v>98</v>
      </c>
    </row>
    <row r="549" spans="1:8" s="81" customFormat="1" ht="15" customHeight="1">
      <c r="B549" s="2077" t="s">
        <v>118</v>
      </c>
      <c r="C549" s="2116"/>
      <c r="D549" s="2225"/>
      <c r="E549" s="1475" t="s">
        <v>4</v>
      </c>
      <c r="F549" s="2116">
        <f>F550+F551+F556</f>
        <v>49898600</v>
      </c>
      <c r="G549" s="2079">
        <f>G550+G551+G556</f>
        <v>3000</v>
      </c>
      <c r="H549" s="3440" t="s">
        <v>834</v>
      </c>
    </row>
    <row r="550" spans="1:8" s="81" customFormat="1" ht="27.6">
      <c r="B550" s="1478"/>
      <c r="C550" s="2117"/>
      <c r="D550" s="2226"/>
      <c r="E550" s="1477" t="s">
        <v>5</v>
      </c>
      <c r="F550" s="2117">
        <v>6377968</v>
      </c>
      <c r="G550" s="2083"/>
      <c r="H550" s="3440" t="s">
        <v>808</v>
      </c>
    </row>
    <row r="551" spans="1:8" s="81" customFormat="1" ht="13.8">
      <c r="B551" s="1479"/>
      <c r="C551" s="2117"/>
      <c r="D551" s="2226"/>
      <c r="E551" s="1478" t="s">
        <v>7</v>
      </c>
      <c r="F551" s="2117">
        <f>F552</f>
        <v>200000</v>
      </c>
      <c r="G551" s="2083">
        <f>G552</f>
        <v>0</v>
      </c>
    </row>
    <row r="552" spans="1:8" s="81" customFormat="1" ht="13.8" collapsed="1">
      <c r="B552" s="1480"/>
      <c r="C552" s="2116"/>
      <c r="D552" s="2225"/>
      <c r="E552" s="1479" t="s">
        <v>8</v>
      </c>
      <c r="F552" s="2117">
        <f>F553</f>
        <v>200000</v>
      </c>
      <c r="G552" s="2083">
        <f>G553</f>
        <v>0</v>
      </c>
    </row>
    <row r="553" spans="1:8" s="81" customFormat="1" ht="13.8">
      <c r="B553" s="1479"/>
      <c r="C553" s="2117"/>
      <c r="D553" s="2226"/>
      <c r="E553" s="1481" t="s">
        <v>9</v>
      </c>
      <c r="F553" s="2117">
        <v>200000</v>
      </c>
      <c r="G553" s="2083"/>
    </row>
    <row r="554" spans="1:8" s="81" customFormat="1" ht="27.6">
      <c r="B554" s="1477"/>
      <c r="C554" s="2117"/>
      <c r="D554" s="2226"/>
      <c r="E554" s="1475" t="s">
        <v>63</v>
      </c>
      <c r="F554" s="2117">
        <v>200000</v>
      </c>
      <c r="G554" s="2083"/>
    </row>
    <row r="555" spans="1:8" s="81" customFormat="1" ht="41.4">
      <c r="B555" s="1479"/>
      <c r="C555" s="2117"/>
      <c r="D555" s="2226"/>
      <c r="E555" s="1478" t="s">
        <v>165</v>
      </c>
      <c r="F555" s="2117">
        <v>200000</v>
      </c>
      <c r="G555" s="2083"/>
    </row>
    <row r="556" spans="1:8" s="81" customFormat="1" ht="13.8">
      <c r="B556" s="316"/>
      <c r="C556" s="433"/>
      <c r="D556" s="434"/>
      <c r="E556" s="1478" t="s">
        <v>10</v>
      </c>
      <c r="F556" s="2117">
        <f>F557</f>
        <v>43320632</v>
      </c>
      <c r="G556" s="2083">
        <f>G557</f>
        <v>3000</v>
      </c>
    </row>
    <row r="557" spans="1:8" s="81" customFormat="1" ht="27.6" collapsed="1">
      <c r="B557" s="316"/>
      <c r="C557" s="433"/>
      <c r="D557" s="434"/>
      <c r="E557" s="1479" t="s">
        <v>11</v>
      </c>
      <c r="F557" s="2117">
        <v>43320632</v>
      </c>
      <c r="G557" s="2083">
        <v>3000</v>
      </c>
    </row>
    <row r="558" spans="1:8" s="81" customFormat="1" ht="17.25" customHeight="1">
      <c r="B558" s="316"/>
      <c r="C558" s="433"/>
      <c r="D558" s="434"/>
      <c r="E558" s="1480" t="s">
        <v>1</v>
      </c>
      <c r="F558" s="2116">
        <f>F559+F571</f>
        <v>50206525</v>
      </c>
      <c r="G558" s="2079">
        <f>G559+G571</f>
        <v>3000</v>
      </c>
    </row>
    <row r="559" spans="1:8" s="81" customFormat="1" ht="13.8" collapsed="1">
      <c r="B559" s="316"/>
      <c r="C559" s="433"/>
      <c r="D559" s="434"/>
      <c r="E559" s="1479" t="s">
        <v>2</v>
      </c>
      <c r="F559" s="2117">
        <f>F560+F564+F566+F568</f>
        <v>48147994</v>
      </c>
      <c r="G559" s="2083">
        <f>G560+G564+G566+G568</f>
        <v>3000</v>
      </c>
    </row>
    <row r="560" spans="1:8" s="81" customFormat="1" ht="15.75" customHeight="1">
      <c r="B560" s="316"/>
      <c r="C560" s="433"/>
      <c r="D560" s="434"/>
      <c r="E560" s="1481" t="s">
        <v>12</v>
      </c>
      <c r="F560" s="2117">
        <f>F561+F563</f>
        <v>32085940</v>
      </c>
      <c r="G560" s="2083">
        <f>G561+G563</f>
        <v>3000</v>
      </c>
    </row>
    <row r="561" spans="2:7" s="81" customFormat="1" ht="13.8">
      <c r="B561" s="316"/>
      <c r="C561" s="433"/>
      <c r="D561" s="434"/>
      <c r="E561" s="1482" t="s">
        <v>13</v>
      </c>
      <c r="F561" s="2117">
        <v>23807731</v>
      </c>
      <c r="G561" s="2083"/>
    </row>
    <row r="562" spans="2:7" s="81" customFormat="1" ht="13.8">
      <c r="B562" s="1477"/>
      <c r="C562" s="2116"/>
      <c r="D562" s="2226"/>
      <c r="E562" s="1477" t="s">
        <v>14</v>
      </c>
      <c r="F562" s="2117">
        <v>18781538</v>
      </c>
      <c r="G562" s="2083"/>
    </row>
    <row r="563" spans="2:7" s="81" customFormat="1" ht="13.8">
      <c r="B563" s="1479"/>
      <c r="C563" s="2116"/>
      <c r="D563" s="2225"/>
      <c r="E563" s="1479" t="s">
        <v>15</v>
      </c>
      <c r="F563" s="2117">
        <v>8278209</v>
      </c>
      <c r="G563" s="2083">
        <v>3000</v>
      </c>
    </row>
    <row r="564" spans="2:7" s="81" customFormat="1" ht="13.8">
      <c r="B564" s="316"/>
      <c r="C564" s="433"/>
      <c r="D564" s="434"/>
      <c r="E564" s="1477" t="s">
        <v>16</v>
      </c>
      <c r="F564" s="2117">
        <f>F565</f>
        <v>9319700</v>
      </c>
      <c r="G564" s="2083">
        <f>G565</f>
        <v>0</v>
      </c>
    </row>
    <row r="565" spans="2:7" s="81" customFormat="1" ht="13.8" collapsed="1">
      <c r="B565" s="316"/>
      <c r="C565" s="433"/>
      <c r="D565" s="434"/>
      <c r="E565" s="1479" t="s">
        <v>17</v>
      </c>
      <c r="F565" s="2117">
        <v>9319700</v>
      </c>
      <c r="G565" s="2083"/>
    </row>
    <row r="566" spans="2:7" s="81" customFormat="1" ht="27.6">
      <c r="B566" s="2227"/>
      <c r="C566" s="1319"/>
      <c r="D566" s="2226"/>
      <c r="E566" s="1482" t="s">
        <v>313</v>
      </c>
      <c r="F566" s="2117">
        <f>F567</f>
        <v>172510</v>
      </c>
      <c r="G566" s="2083">
        <f>G567</f>
        <v>0</v>
      </c>
    </row>
    <row r="567" spans="2:7" s="81" customFormat="1" ht="13.8">
      <c r="B567" s="2084"/>
      <c r="C567" s="1319"/>
      <c r="D567" s="2226"/>
      <c r="E567" s="1479" t="s">
        <v>18</v>
      </c>
      <c r="F567" s="2117">
        <v>172510</v>
      </c>
      <c r="G567" s="2083"/>
    </row>
    <row r="568" spans="2:7" s="81" customFormat="1" ht="13.8" collapsed="1">
      <c r="B568" s="2227"/>
      <c r="C568" s="1319"/>
      <c r="D568" s="2226"/>
      <c r="E568" s="1482" t="s">
        <v>19</v>
      </c>
      <c r="F568" s="2117">
        <f>F569</f>
        <v>6569844</v>
      </c>
      <c r="G568" s="2083">
        <f>G569</f>
        <v>0</v>
      </c>
    </row>
    <row r="569" spans="2:7" s="81" customFormat="1" ht="27.6">
      <c r="B569" s="2227"/>
      <c r="C569" s="2091"/>
      <c r="D569" s="2228"/>
      <c r="E569" s="1482" t="s">
        <v>56</v>
      </c>
      <c r="F569" s="2117">
        <f>F570</f>
        <v>6569844</v>
      </c>
      <c r="G569" s="2083">
        <f>G570</f>
        <v>0</v>
      </c>
    </row>
    <row r="570" spans="2:7" s="81" customFormat="1" ht="55.2">
      <c r="B570" s="2229"/>
      <c r="C570" s="2091"/>
      <c r="D570" s="2226"/>
      <c r="E570" s="1481" t="s">
        <v>58</v>
      </c>
      <c r="F570" s="2117">
        <v>6569844</v>
      </c>
      <c r="G570" s="2083"/>
    </row>
    <row r="571" spans="2:7" s="81" customFormat="1" ht="13.8">
      <c r="B571" s="2086"/>
      <c r="C571" s="2091"/>
      <c r="D571" s="2226"/>
      <c r="E571" s="1477" t="s">
        <v>3</v>
      </c>
      <c r="F571" s="2117">
        <f>F572</f>
        <v>2058531</v>
      </c>
      <c r="G571" s="2083">
        <f>G572</f>
        <v>0</v>
      </c>
    </row>
    <row r="572" spans="2:7" s="81" customFormat="1" ht="14.25" customHeight="1" collapsed="1">
      <c r="B572" s="2084"/>
      <c r="C572" s="2091"/>
      <c r="D572" s="2226"/>
      <c r="E572" s="1479" t="s">
        <v>20</v>
      </c>
      <c r="F572" s="2117">
        <v>2058531</v>
      </c>
      <c r="G572" s="2083"/>
    </row>
    <row r="573" spans="2:7" s="81" customFormat="1" ht="13.8">
      <c r="B573" s="1500"/>
      <c r="C573" s="2090"/>
      <c r="D573" s="2226"/>
      <c r="E573" s="1500" t="s">
        <v>21</v>
      </c>
      <c r="F573" s="2116">
        <f>F549-F558</f>
        <v>-307925</v>
      </c>
      <c r="G573" s="2083"/>
    </row>
    <row r="574" spans="2:7" s="81" customFormat="1" ht="13.8" collapsed="1">
      <c r="B574" s="1500"/>
      <c r="C574" s="2091"/>
      <c r="D574" s="2226"/>
      <c r="E574" s="1500" t="s">
        <v>23</v>
      </c>
      <c r="F574" s="2117">
        <f>F575</f>
        <v>307925</v>
      </c>
      <c r="G574" s="2079"/>
    </row>
    <row r="575" spans="2:7" s="81" customFormat="1" ht="13.8">
      <c r="B575" s="1502"/>
      <c r="C575" s="2091"/>
      <c r="D575" s="2225"/>
      <c r="E575" s="1502" t="s">
        <v>24</v>
      </c>
      <c r="F575" s="2117">
        <f>F576</f>
        <v>307925</v>
      </c>
      <c r="G575" s="2083"/>
    </row>
    <row r="576" spans="2:7" s="81" customFormat="1" ht="41.4">
      <c r="B576" s="1501"/>
      <c r="C576" s="2091"/>
      <c r="D576" s="2226"/>
      <c r="E576" s="1501" t="s">
        <v>66</v>
      </c>
      <c r="F576" s="2117">
        <v>307925</v>
      </c>
      <c r="G576" s="2083"/>
    </row>
    <row r="577" spans="2:7" s="81" customFormat="1" ht="13.8">
      <c r="B577" s="2230"/>
      <c r="C577" s="2091"/>
      <c r="D577" s="2226"/>
      <c r="E577" s="2230"/>
      <c r="F577" s="2117"/>
      <c r="G577" s="2083"/>
    </row>
    <row r="578" spans="2:7" s="81" customFormat="1" ht="18.75" customHeight="1" collapsed="1">
      <c r="B578" s="668" t="s">
        <v>125</v>
      </c>
      <c r="C578" s="696"/>
      <c r="D578" s="655"/>
      <c r="E578" s="2149" t="s">
        <v>125</v>
      </c>
      <c r="F578" s="2117"/>
      <c r="G578" s="2079"/>
    </row>
    <row r="579" spans="2:7" s="81" customFormat="1" ht="13.8">
      <c r="B579" s="612" t="s">
        <v>225</v>
      </c>
      <c r="C579" s="618">
        <v>1183186580</v>
      </c>
      <c r="D579" s="87">
        <f>G579</f>
        <v>17000</v>
      </c>
      <c r="E579" s="2149" t="s">
        <v>4</v>
      </c>
      <c r="F579" s="2116">
        <f>F580+F581</f>
        <v>47586985</v>
      </c>
      <c r="G579" s="2079">
        <f>G580+G581</f>
        <v>17000</v>
      </c>
    </row>
    <row r="580" spans="2:7" s="81" customFormat="1" ht="18" customHeight="1">
      <c r="B580" s="2082"/>
      <c r="C580" s="1319"/>
      <c r="D580" s="2083"/>
      <c r="E580" s="1482" t="s">
        <v>5</v>
      </c>
      <c r="F580" s="2117">
        <v>6377968</v>
      </c>
      <c r="G580" s="2083"/>
    </row>
    <row r="581" spans="2:7" s="81" customFormat="1" ht="13.8" collapsed="1">
      <c r="B581" s="2084"/>
      <c r="C581" s="1319"/>
      <c r="D581" s="2083"/>
      <c r="E581" s="1482" t="s">
        <v>10</v>
      </c>
      <c r="F581" s="2117">
        <f>F582</f>
        <v>41209017</v>
      </c>
      <c r="G581" s="2083">
        <f>G582</f>
        <v>17000</v>
      </c>
    </row>
    <row r="582" spans="2:7" s="81" customFormat="1" ht="27.6">
      <c r="B582" s="2085"/>
      <c r="C582" s="2081"/>
      <c r="D582" s="2079"/>
      <c r="E582" s="1478" t="s">
        <v>11</v>
      </c>
      <c r="F582" s="2117">
        <v>41209017</v>
      </c>
      <c r="G582" s="2083">
        <v>17000</v>
      </c>
    </row>
    <row r="583" spans="2:7" s="81" customFormat="1" ht="13.8" collapsed="1">
      <c r="B583" s="2084"/>
      <c r="C583" s="1319"/>
      <c r="D583" s="2083"/>
      <c r="E583" s="1475" t="s">
        <v>1</v>
      </c>
      <c r="F583" s="2116">
        <f>F584+F596</f>
        <v>47894910</v>
      </c>
      <c r="G583" s="2079">
        <f>G584+G596</f>
        <v>17000</v>
      </c>
    </row>
    <row r="584" spans="2:7" s="81" customFormat="1" ht="13.8">
      <c r="B584" s="2086"/>
      <c r="C584" s="1319"/>
      <c r="D584" s="2083"/>
      <c r="E584" s="1477" t="s">
        <v>2</v>
      </c>
      <c r="F584" s="2117">
        <f>F585+F589+F591+F593</f>
        <v>46275479</v>
      </c>
      <c r="G584" s="2083">
        <f>G585+G589+G591+G593</f>
        <v>17000</v>
      </c>
    </row>
    <row r="585" spans="2:7" s="81" customFormat="1" ht="13.8">
      <c r="B585" s="2084"/>
      <c r="C585" s="1319"/>
      <c r="D585" s="2083"/>
      <c r="E585" s="1479" t="s">
        <v>12</v>
      </c>
      <c r="F585" s="2117">
        <f>F586+F588</f>
        <v>31202391</v>
      </c>
      <c r="G585" s="2083">
        <f>G586+G588</f>
        <v>17000</v>
      </c>
    </row>
    <row r="586" spans="2:7" s="81" customFormat="1" ht="13.8">
      <c r="B586" s="316"/>
      <c r="C586" s="433"/>
      <c r="D586" s="434"/>
      <c r="E586" s="1481" t="s">
        <v>13</v>
      </c>
      <c r="F586" s="2117">
        <v>23867920</v>
      </c>
      <c r="G586" s="2083"/>
    </row>
    <row r="587" spans="2:7" s="81" customFormat="1" ht="13.8">
      <c r="B587" s="2086"/>
      <c r="C587" s="1319"/>
      <c r="D587" s="2079"/>
      <c r="E587" s="1482" t="s">
        <v>14</v>
      </c>
      <c r="F587" s="2117">
        <v>18464001</v>
      </c>
      <c r="G587" s="2083"/>
    </row>
    <row r="588" spans="2:7" s="81" customFormat="1" ht="13.8">
      <c r="B588" s="2084"/>
      <c r="C588" s="1319"/>
      <c r="D588" s="2083"/>
      <c r="E588" s="1477" t="s">
        <v>15</v>
      </c>
      <c r="F588" s="2117">
        <v>7334471</v>
      </c>
      <c r="G588" s="2083">
        <v>17000</v>
      </c>
    </row>
    <row r="589" spans="2:7" s="81" customFormat="1" ht="13.8" collapsed="1">
      <c r="B589" s="316"/>
      <c r="C589" s="433"/>
      <c r="D589" s="434"/>
      <c r="E589" s="1482" t="s">
        <v>16</v>
      </c>
      <c r="F589" s="2117">
        <f>F590</f>
        <v>8330734</v>
      </c>
      <c r="G589" s="2079">
        <f>G590</f>
        <v>0</v>
      </c>
    </row>
    <row r="590" spans="2:7" s="81" customFormat="1" ht="13.8">
      <c r="B590" s="316"/>
      <c r="C590" s="433"/>
      <c r="D590" s="434"/>
      <c r="E590" s="1477" t="s">
        <v>17</v>
      </c>
      <c r="F590" s="2117">
        <v>8330734</v>
      </c>
      <c r="G590" s="2079"/>
    </row>
    <row r="591" spans="2:7" s="81" customFormat="1" ht="27.6" collapsed="1">
      <c r="B591" s="2227"/>
      <c r="C591" s="2231"/>
      <c r="D591" s="2232"/>
      <c r="E591" s="1481" t="s">
        <v>313</v>
      </c>
      <c r="F591" s="2136">
        <f>F592</f>
        <v>172510</v>
      </c>
      <c r="G591" s="2135">
        <f>G592</f>
        <v>0</v>
      </c>
    </row>
    <row r="592" spans="2:7" s="81" customFormat="1" ht="13.8" collapsed="1">
      <c r="B592" s="2084"/>
      <c r="C592" s="2231"/>
      <c r="D592" s="2232"/>
      <c r="E592" s="1477" t="s">
        <v>18</v>
      </c>
      <c r="F592" s="2136">
        <v>172510</v>
      </c>
      <c r="G592" s="2135"/>
    </row>
    <row r="593" spans="2:7" s="81" customFormat="1" ht="13.8">
      <c r="B593" s="2227"/>
      <c r="C593" s="2231"/>
      <c r="D593" s="2232"/>
      <c r="E593" s="1479" t="s">
        <v>19</v>
      </c>
      <c r="F593" s="2136">
        <f>F594</f>
        <v>6569844</v>
      </c>
      <c r="G593" s="2135">
        <f>G594</f>
        <v>0</v>
      </c>
    </row>
    <row r="594" spans="2:7" s="81" customFormat="1" ht="27.6" collapsed="1">
      <c r="B594" s="2227"/>
      <c r="C594" s="2091"/>
      <c r="D594" s="2232"/>
      <c r="E594" s="1479" t="s">
        <v>56</v>
      </c>
      <c r="F594" s="2136">
        <f>F595</f>
        <v>6569844</v>
      </c>
      <c r="G594" s="2135">
        <f>G595</f>
        <v>0</v>
      </c>
    </row>
    <row r="595" spans="2:7" s="81" customFormat="1" ht="41.4" collapsed="1">
      <c r="B595" s="2229"/>
      <c r="C595" s="2091"/>
      <c r="D595" s="2232"/>
      <c r="E595" s="1479" t="s">
        <v>58</v>
      </c>
      <c r="F595" s="2136">
        <v>6569844</v>
      </c>
      <c r="G595" s="2135"/>
    </row>
    <row r="596" spans="2:7" s="81" customFormat="1" ht="13.8" collapsed="1">
      <c r="B596" s="2086"/>
      <c r="C596" s="2091"/>
      <c r="D596" s="2232"/>
      <c r="E596" s="1482" t="s">
        <v>3</v>
      </c>
      <c r="F596" s="2136">
        <f>F597</f>
        <v>1619431</v>
      </c>
      <c r="G596" s="2137">
        <f>G597</f>
        <v>0</v>
      </c>
    </row>
    <row r="597" spans="2:7" s="81" customFormat="1" ht="13.8">
      <c r="B597" s="2084"/>
      <c r="C597" s="2091"/>
      <c r="D597" s="2232"/>
      <c r="E597" s="1477" t="s">
        <v>20</v>
      </c>
      <c r="F597" s="2136">
        <v>1619431</v>
      </c>
      <c r="G597" s="2137"/>
    </row>
    <row r="598" spans="2:7" s="81" customFormat="1" ht="13.8" collapsed="1">
      <c r="B598" s="1500"/>
      <c r="C598" s="2090"/>
      <c r="D598" s="2232"/>
      <c r="E598" s="1475" t="s">
        <v>21</v>
      </c>
      <c r="F598" s="2116">
        <f>F579-F583</f>
        <v>-307925</v>
      </c>
      <c r="G598" s="2135"/>
    </row>
    <row r="599" spans="2:7" s="81" customFormat="1" ht="13.8">
      <c r="B599" s="1500"/>
      <c r="C599" s="2091"/>
      <c r="D599" s="2232"/>
      <c r="E599" s="1478" t="s">
        <v>23</v>
      </c>
      <c r="F599" s="2117">
        <f>F600</f>
        <v>307925</v>
      </c>
      <c r="G599" s="2137"/>
    </row>
    <row r="600" spans="2:7" s="81" customFormat="1" ht="13.8" collapsed="1">
      <c r="B600" s="1502"/>
      <c r="C600" s="2091"/>
      <c r="D600" s="2232"/>
      <c r="E600" s="1479" t="s">
        <v>24</v>
      </c>
      <c r="F600" s="2117">
        <f>F601</f>
        <v>307925</v>
      </c>
      <c r="G600" s="2137"/>
    </row>
    <row r="601" spans="2:7" s="81" customFormat="1" ht="41.4">
      <c r="B601" s="1501"/>
      <c r="C601" s="2091"/>
      <c r="D601" s="2232"/>
      <c r="E601" s="1482" t="s">
        <v>66</v>
      </c>
      <c r="F601" s="2117">
        <v>307925</v>
      </c>
      <c r="G601" s="2137"/>
    </row>
    <row r="602" spans="2:7" s="81" customFormat="1" ht="13.8">
      <c r="B602" s="1501"/>
      <c r="C602" s="2091"/>
      <c r="D602" s="2232"/>
      <c r="E602" s="1482"/>
      <c r="F602" s="2117"/>
      <c r="G602" s="2137"/>
    </row>
    <row r="603" spans="2:7" s="81" customFormat="1" ht="15" customHeight="1">
      <c r="B603" s="668" t="s">
        <v>126</v>
      </c>
      <c r="C603" s="696"/>
      <c r="D603" s="655"/>
      <c r="E603" s="2144" t="s">
        <v>126</v>
      </c>
      <c r="F603" s="2136"/>
      <c r="G603" s="2137"/>
    </row>
    <row r="604" spans="2:7" s="81" customFormat="1" ht="13.8">
      <c r="B604" s="612" t="s">
        <v>225</v>
      </c>
      <c r="C604" s="618">
        <v>1249486580</v>
      </c>
      <c r="D604" s="87">
        <f>G604</f>
        <v>17000</v>
      </c>
      <c r="E604" s="1475" t="s">
        <v>4</v>
      </c>
      <c r="F604" s="2116">
        <f>F605+F606</f>
        <v>47499963</v>
      </c>
      <c r="G604" s="2079">
        <f>G605+G606</f>
        <v>17000</v>
      </c>
    </row>
    <row r="605" spans="2:7" s="81" customFormat="1" ht="27.6">
      <c r="B605" s="2082"/>
      <c r="C605" s="2091"/>
      <c r="D605" s="2083"/>
      <c r="E605" s="1478" t="s">
        <v>5</v>
      </c>
      <c r="F605" s="2117">
        <v>6377968</v>
      </c>
      <c r="G605" s="2083"/>
    </row>
    <row r="606" spans="2:7" s="81" customFormat="1" ht="13.8">
      <c r="B606" s="2084"/>
      <c r="C606" s="2091"/>
      <c r="D606" s="2083"/>
      <c r="E606" s="1478" t="s">
        <v>10</v>
      </c>
      <c r="F606" s="2117">
        <f>F607</f>
        <v>41121995</v>
      </c>
      <c r="G606" s="2083">
        <f>G607</f>
        <v>17000</v>
      </c>
    </row>
    <row r="607" spans="2:7" s="81" customFormat="1" ht="27.6">
      <c r="B607" s="2085"/>
      <c r="C607" s="2090"/>
      <c r="D607" s="2079"/>
      <c r="E607" s="1479" t="s">
        <v>11</v>
      </c>
      <c r="F607" s="2117">
        <v>41121995</v>
      </c>
      <c r="G607" s="2083">
        <v>17000</v>
      </c>
    </row>
    <row r="608" spans="2:7" s="81" customFormat="1" ht="13.8">
      <c r="B608" s="2084"/>
      <c r="C608" s="2091"/>
      <c r="D608" s="2083"/>
      <c r="E608" s="2150" t="s">
        <v>1</v>
      </c>
      <c r="F608" s="2116">
        <f>F609+F621</f>
        <v>47807888</v>
      </c>
      <c r="G608" s="2079">
        <f>G609+G621</f>
        <v>17000</v>
      </c>
    </row>
    <row r="609" spans="2:7" s="81" customFormat="1" ht="13.8">
      <c r="B609" s="2086"/>
      <c r="C609" s="2091"/>
      <c r="D609" s="2083"/>
      <c r="E609" s="1479" t="s">
        <v>2</v>
      </c>
      <c r="F609" s="2117">
        <f>F610+F614+F616+F618</f>
        <v>46188457</v>
      </c>
      <c r="G609" s="2083">
        <f>G610+G614+G616+G618</f>
        <v>17000</v>
      </c>
    </row>
    <row r="610" spans="2:7" s="81" customFormat="1" ht="13.8">
      <c r="B610" s="2084"/>
      <c r="C610" s="2091"/>
      <c r="D610" s="2083"/>
      <c r="E610" s="1481" t="s">
        <v>12</v>
      </c>
      <c r="F610" s="2117">
        <f>F611+F613</f>
        <v>31119589</v>
      </c>
      <c r="G610" s="2083">
        <f>G611+G613</f>
        <v>17000</v>
      </c>
    </row>
    <row r="611" spans="2:7" s="81" customFormat="1" ht="13.8">
      <c r="B611" s="316"/>
      <c r="C611" s="433"/>
      <c r="D611" s="434"/>
      <c r="E611" s="1482" t="s">
        <v>13</v>
      </c>
      <c r="F611" s="2117">
        <v>23809210</v>
      </c>
      <c r="G611" s="2083"/>
    </row>
    <row r="612" spans="2:7" s="81" customFormat="1" ht="13.8">
      <c r="B612" s="2086"/>
      <c r="C612" s="2091"/>
      <c r="D612" s="2083"/>
      <c r="E612" s="1478" t="s">
        <v>14</v>
      </c>
      <c r="F612" s="2117">
        <v>18625028</v>
      </c>
      <c r="G612" s="2083"/>
    </row>
    <row r="613" spans="2:7" s="81" customFormat="1" ht="15" customHeight="1">
      <c r="B613" s="2084"/>
      <c r="C613" s="2091"/>
      <c r="D613" s="2083"/>
      <c r="E613" s="1479" t="s">
        <v>15</v>
      </c>
      <c r="F613" s="2117">
        <v>7310379</v>
      </c>
      <c r="G613" s="2083">
        <v>17000</v>
      </c>
    </row>
    <row r="614" spans="2:7" s="81" customFormat="1" ht="13.8">
      <c r="B614" s="316"/>
      <c r="C614" s="433"/>
      <c r="D614" s="434"/>
      <c r="E614" s="1478" t="s">
        <v>16</v>
      </c>
      <c r="F614" s="2117">
        <f>F615</f>
        <v>8326514</v>
      </c>
      <c r="G614" s="2079">
        <f>G615</f>
        <v>0</v>
      </c>
    </row>
    <row r="615" spans="2:7" s="81" customFormat="1" ht="13.8">
      <c r="B615" s="316"/>
      <c r="C615" s="433"/>
      <c r="D615" s="434"/>
      <c r="E615" s="1479" t="s">
        <v>17</v>
      </c>
      <c r="F615" s="2117">
        <v>8326514</v>
      </c>
      <c r="G615" s="2079"/>
    </row>
    <row r="616" spans="2:7" s="81" customFormat="1" ht="27.6">
      <c r="B616" s="2227"/>
      <c r="C616" s="2233"/>
      <c r="D616" s="2232"/>
      <c r="E616" s="1482" t="s">
        <v>313</v>
      </c>
      <c r="F616" s="2136">
        <f>F617</f>
        <v>172510</v>
      </c>
      <c r="G616" s="2135">
        <f>G617</f>
        <v>0</v>
      </c>
    </row>
    <row r="617" spans="2:7" s="81" customFormat="1" ht="13.8">
      <c r="B617" s="2084"/>
      <c r="C617" s="2233"/>
      <c r="D617" s="2232"/>
      <c r="E617" s="1479" t="s">
        <v>18</v>
      </c>
      <c r="F617" s="2136">
        <v>172510</v>
      </c>
      <c r="G617" s="2135"/>
    </row>
    <row r="618" spans="2:7" s="81" customFormat="1" ht="13.8">
      <c r="B618" s="2227"/>
      <c r="C618" s="2233"/>
      <c r="D618" s="2232"/>
      <c r="E618" s="1482" t="s">
        <v>19</v>
      </c>
      <c r="F618" s="2136">
        <f>F619</f>
        <v>6569844</v>
      </c>
      <c r="G618" s="2135">
        <f>G619</f>
        <v>0</v>
      </c>
    </row>
    <row r="619" spans="2:7" s="81" customFormat="1" ht="27.6">
      <c r="B619" s="2227"/>
      <c r="C619" s="2233"/>
      <c r="D619" s="2232"/>
      <c r="E619" s="1482" t="s">
        <v>56</v>
      </c>
      <c r="F619" s="2136">
        <f>F620</f>
        <v>6569844</v>
      </c>
      <c r="G619" s="2135">
        <f>G620</f>
        <v>0</v>
      </c>
    </row>
    <row r="620" spans="2:7" s="81" customFormat="1" ht="55.2">
      <c r="B620" s="2229"/>
      <c r="C620" s="2233"/>
      <c r="D620" s="2228"/>
      <c r="E620" s="1481" t="s">
        <v>58</v>
      </c>
      <c r="F620" s="2136">
        <v>6569844</v>
      </c>
      <c r="G620" s="2135"/>
    </row>
    <row r="621" spans="2:7" s="81" customFormat="1" ht="13.8">
      <c r="B621" s="2082"/>
      <c r="C621" s="2233"/>
      <c r="D621" s="2232"/>
      <c r="E621" s="1478" t="s">
        <v>3</v>
      </c>
      <c r="F621" s="2136">
        <f>F622</f>
        <v>1619431</v>
      </c>
      <c r="G621" s="2137">
        <f>G622</f>
        <v>0</v>
      </c>
    </row>
    <row r="622" spans="2:7" s="81" customFormat="1" ht="13.8">
      <c r="B622" s="2084"/>
      <c r="C622" s="2233"/>
      <c r="D622" s="2232"/>
      <c r="E622" s="1479" t="s">
        <v>20</v>
      </c>
      <c r="F622" s="2136">
        <v>1619431</v>
      </c>
      <c r="G622" s="2137"/>
    </row>
    <row r="623" spans="2:7" s="81" customFormat="1" ht="13.8">
      <c r="B623" s="2080"/>
      <c r="C623" s="2090"/>
      <c r="D623" s="2228"/>
      <c r="E623" s="1475" t="s">
        <v>21</v>
      </c>
      <c r="F623" s="2116">
        <f>F604-F608</f>
        <v>-307925</v>
      </c>
      <c r="G623" s="2135"/>
    </row>
    <row r="624" spans="2:7" s="81" customFormat="1" ht="13.8">
      <c r="B624" s="2082"/>
      <c r="C624" s="2091"/>
      <c r="D624" s="2232"/>
      <c r="E624" s="1478" t="s">
        <v>23</v>
      </c>
      <c r="F624" s="2117">
        <f>F625</f>
        <v>307925</v>
      </c>
      <c r="G624" s="2137"/>
    </row>
    <row r="625" spans="1:8" s="81" customFormat="1" ht="13.8">
      <c r="B625" s="2084"/>
      <c r="C625" s="2091"/>
      <c r="D625" s="2232"/>
      <c r="E625" s="1479" t="s">
        <v>24</v>
      </c>
      <c r="F625" s="2117">
        <f>F626</f>
        <v>307925</v>
      </c>
      <c r="G625" s="2137"/>
    </row>
    <row r="626" spans="1:8" s="81" customFormat="1" ht="42" thickBot="1">
      <c r="B626" s="2234"/>
      <c r="C626" s="2235"/>
      <c r="D626" s="2236"/>
      <c r="E626" s="2151" t="s">
        <v>66</v>
      </c>
      <c r="F626" s="2129">
        <v>307925</v>
      </c>
      <c r="G626" s="2109"/>
    </row>
    <row r="627" spans="1:8" s="81" customFormat="1" ht="57.75" customHeight="1" thickBot="1">
      <c r="B627" s="3725" t="s">
        <v>631</v>
      </c>
      <c r="C627" s="3726"/>
      <c r="D627" s="3726"/>
      <c r="E627" s="3726"/>
      <c r="F627" s="3726"/>
      <c r="G627" s="3727"/>
    </row>
    <row r="628" spans="1:8" s="81" customFormat="1">
      <c r="B628" s="106"/>
      <c r="C628" s="107"/>
      <c r="D628" s="107"/>
    </row>
    <row r="629" spans="1:8" s="81" customFormat="1" ht="21.75" customHeight="1">
      <c r="B629" s="3714" t="s">
        <v>509</v>
      </c>
      <c r="C629" s="3715"/>
      <c r="D629" s="3715"/>
      <c r="E629" s="3715"/>
      <c r="F629" s="3715"/>
      <c r="G629" s="3715"/>
    </row>
    <row r="630" spans="1:8" s="81" customFormat="1" ht="14.4" thickBot="1">
      <c r="B630" s="1485"/>
      <c r="C630" s="1486"/>
      <c r="D630" s="1486"/>
      <c r="E630" s="1487"/>
      <c r="F630" s="1487"/>
      <c r="G630" s="1487"/>
    </row>
    <row r="631" spans="1:8" s="81" customFormat="1" ht="14.4">
      <c r="A631" s="2906">
        <f>A545</f>
        <v>98</v>
      </c>
      <c r="B631" s="1007"/>
      <c r="C631" s="1008"/>
      <c r="D631" s="2152"/>
      <c r="E631" s="2111" t="s">
        <v>506</v>
      </c>
      <c r="F631" s="179"/>
      <c r="G631" s="2103"/>
      <c r="H631" s="175" t="s">
        <v>34</v>
      </c>
    </row>
    <row r="632" spans="1:8" s="81" customFormat="1" ht="13.8">
      <c r="A632" s="79" t="s">
        <v>834</v>
      </c>
      <c r="B632" s="2187" t="s">
        <v>167</v>
      </c>
      <c r="C632" s="2154"/>
      <c r="D632" s="2155"/>
      <c r="E632" s="2104" t="s">
        <v>116</v>
      </c>
      <c r="F632" s="2078"/>
      <c r="G632" s="2106"/>
    </row>
    <row r="633" spans="1:8" s="81" customFormat="1" ht="13.8">
      <c r="B633" s="2188" t="s">
        <v>223</v>
      </c>
      <c r="C633" s="2157"/>
      <c r="D633" s="2158"/>
      <c r="E633" s="2222" t="s">
        <v>512</v>
      </c>
      <c r="F633" s="2224"/>
      <c r="G633" s="2287"/>
    </row>
    <row r="634" spans="1:8" s="81" customFormat="1" ht="21" customHeight="1">
      <c r="B634" s="2189" t="s">
        <v>225</v>
      </c>
      <c r="C634" s="2160">
        <v>1116286580</v>
      </c>
      <c r="D634" s="2161">
        <f>G635</f>
        <v>3000</v>
      </c>
      <c r="E634" s="2077" t="s">
        <v>118</v>
      </c>
      <c r="F634" s="2078"/>
      <c r="G634" s="2237"/>
    </row>
    <row r="635" spans="1:8" s="81" customFormat="1" ht="20.25" customHeight="1">
      <c r="B635" s="2077" t="s">
        <v>118</v>
      </c>
      <c r="C635" s="2116"/>
      <c r="D635" s="2225"/>
      <c r="E635" s="1475" t="s">
        <v>4</v>
      </c>
      <c r="F635" s="2116">
        <f>F636+F637+F642</f>
        <v>49898600</v>
      </c>
      <c r="G635" s="2079">
        <f>G636+G637+G642</f>
        <v>3000</v>
      </c>
    </row>
    <row r="636" spans="1:8" s="81" customFormat="1" ht="27.6">
      <c r="B636" s="1478"/>
      <c r="C636" s="2117"/>
      <c r="D636" s="2226"/>
      <c r="E636" s="1477" t="s">
        <v>5</v>
      </c>
      <c r="F636" s="2117">
        <v>6377968</v>
      </c>
      <c r="G636" s="2083"/>
    </row>
    <row r="637" spans="1:8" s="81" customFormat="1" ht="13.8">
      <c r="B637" s="1479"/>
      <c r="C637" s="2117"/>
      <c r="D637" s="2226"/>
      <c r="E637" s="1478" t="s">
        <v>7</v>
      </c>
      <c r="F637" s="2117">
        <f>F638</f>
        <v>200000</v>
      </c>
      <c r="G637" s="2083">
        <f>G638</f>
        <v>0</v>
      </c>
    </row>
    <row r="638" spans="1:8" s="81" customFormat="1" ht="13.8" collapsed="1">
      <c r="B638" s="1480"/>
      <c r="C638" s="2116"/>
      <c r="D638" s="2225"/>
      <c r="E638" s="1479" t="s">
        <v>8</v>
      </c>
      <c r="F638" s="2117">
        <f>F639</f>
        <v>200000</v>
      </c>
      <c r="G638" s="2083">
        <f>G639</f>
        <v>0</v>
      </c>
    </row>
    <row r="639" spans="1:8" s="81" customFormat="1" ht="13.8">
      <c r="B639" s="1479"/>
      <c r="C639" s="2117"/>
      <c r="D639" s="2226"/>
      <c r="E639" s="1481" t="s">
        <v>9</v>
      </c>
      <c r="F639" s="2117">
        <v>200000</v>
      </c>
      <c r="G639" s="2083"/>
    </row>
    <row r="640" spans="1:8" s="81" customFormat="1" ht="27.6">
      <c r="B640" s="1477"/>
      <c r="C640" s="2116"/>
      <c r="D640" s="2226"/>
      <c r="E640" s="1475" t="s">
        <v>63</v>
      </c>
      <c r="F640" s="2117">
        <v>200000</v>
      </c>
      <c r="G640" s="2083"/>
    </row>
    <row r="641" spans="2:7" s="81" customFormat="1" ht="41.4">
      <c r="B641" s="1479"/>
      <c r="C641" s="2117"/>
      <c r="D641" s="2226"/>
      <c r="E641" s="1478" t="s">
        <v>165</v>
      </c>
      <c r="F641" s="2117">
        <v>200000</v>
      </c>
      <c r="G641" s="2083"/>
    </row>
    <row r="642" spans="2:7" s="81" customFormat="1" ht="13.8">
      <c r="B642" s="316"/>
      <c r="C642" s="433"/>
      <c r="D642" s="434"/>
      <c r="E642" s="1478" t="s">
        <v>10</v>
      </c>
      <c r="F642" s="2117">
        <f>F643</f>
        <v>43320632</v>
      </c>
      <c r="G642" s="2083">
        <f>G643</f>
        <v>3000</v>
      </c>
    </row>
    <row r="643" spans="2:7" s="81" customFormat="1" ht="27.6" collapsed="1">
      <c r="B643" s="316"/>
      <c r="C643" s="433"/>
      <c r="D643" s="434"/>
      <c r="E643" s="1479" t="s">
        <v>11</v>
      </c>
      <c r="F643" s="2117">
        <v>43320632</v>
      </c>
      <c r="G643" s="2083">
        <v>3000</v>
      </c>
    </row>
    <row r="644" spans="2:7" s="81" customFormat="1" ht="17.25" customHeight="1">
      <c r="B644" s="316"/>
      <c r="C644" s="433"/>
      <c r="D644" s="434"/>
      <c r="E644" s="1480" t="s">
        <v>1</v>
      </c>
      <c r="F644" s="2116">
        <f>F645+F657</f>
        <v>50206525</v>
      </c>
      <c r="G644" s="2079">
        <f>G645+G657</f>
        <v>3000</v>
      </c>
    </row>
    <row r="645" spans="2:7" s="81" customFormat="1" ht="13.8" collapsed="1">
      <c r="B645" s="316"/>
      <c r="C645" s="433"/>
      <c r="D645" s="434"/>
      <c r="E645" s="1479" t="s">
        <v>2</v>
      </c>
      <c r="F645" s="2117">
        <f>F646+F650+F652+F654</f>
        <v>48147994</v>
      </c>
      <c r="G645" s="2083">
        <f>G646+G650+G652+G654</f>
        <v>3000</v>
      </c>
    </row>
    <row r="646" spans="2:7" s="81" customFormat="1" ht="15.75" customHeight="1">
      <c r="B646" s="316"/>
      <c r="C646" s="433"/>
      <c r="D646" s="434"/>
      <c r="E646" s="1481" t="s">
        <v>12</v>
      </c>
      <c r="F646" s="2117">
        <f>F647+F649</f>
        <v>32085940</v>
      </c>
      <c r="G646" s="2083">
        <f>G647+G649</f>
        <v>3000</v>
      </c>
    </row>
    <row r="647" spans="2:7" s="81" customFormat="1" ht="13.8">
      <c r="B647" s="316"/>
      <c r="C647" s="433"/>
      <c r="D647" s="434"/>
      <c r="E647" s="1482" t="s">
        <v>13</v>
      </c>
      <c r="F647" s="2117">
        <v>23807731</v>
      </c>
      <c r="G647" s="2083"/>
    </row>
    <row r="648" spans="2:7" s="81" customFormat="1" ht="13.8">
      <c r="B648" s="1477"/>
      <c r="C648" s="2116"/>
      <c r="D648" s="2226"/>
      <c r="E648" s="1477" t="s">
        <v>14</v>
      </c>
      <c r="F648" s="2117">
        <v>18781538</v>
      </c>
      <c r="G648" s="2083"/>
    </row>
    <row r="649" spans="2:7" s="81" customFormat="1" ht="13.8">
      <c r="B649" s="1479"/>
      <c r="C649" s="2116"/>
      <c r="D649" s="2225"/>
      <c r="E649" s="1479" t="s">
        <v>15</v>
      </c>
      <c r="F649" s="2117">
        <v>8278209</v>
      </c>
      <c r="G649" s="2083">
        <v>3000</v>
      </c>
    </row>
    <row r="650" spans="2:7" s="81" customFormat="1" ht="13.8">
      <c r="B650" s="316"/>
      <c r="C650" s="433"/>
      <c r="D650" s="434"/>
      <c r="E650" s="1477" t="s">
        <v>16</v>
      </c>
      <c r="F650" s="2117">
        <f>F651</f>
        <v>9319700</v>
      </c>
      <c r="G650" s="2083">
        <f>G651</f>
        <v>0</v>
      </c>
    </row>
    <row r="651" spans="2:7" s="81" customFormat="1" ht="13.8" collapsed="1">
      <c r="B651" s="316"/>
      <c r="C651" s="433"/>
      <c r="D651" s="434"/>
      <c r="E651" s="1479" t="s">
        <v>17</v>
      </c>
      <c r="F651" s="2117">
        <v>9319700</v>
      </c>
      <c r="G651" s="2083"/>
    </row>
    <row r="652" spans="2:7" s="81" customFormat="1" ht="27.6">
      <c r="B652" s="2227"/>
      <c r="C652" s="1319"/>
      <c r="D652" s="2226"/>
      <c r="E652" s="1482" t="s">
        <v>313</v>
      </c>
      <c r="F652" s="2117">
        <f>F653</f>
        <v>172510</v>
      </c>
      <c r="G652" s="2083">
        <f>G653</f>
        <v>0</v>
      </c>
    </row>
    <row r="653" spans="2:7" s="81" customFormat="1" ht="13.8">
      <c r="B653" s="2084"/>
      <c r="C653" s="1319"/>
      <c r="D653" s="2226"/>
      <c r="E653" s="1479" t="s">
        <v>18</v>
      </c>
      <c r="F653" s="2117">
        <v>172510</v>
      </c>
      <c r="G653" s="2083"/>
    </row>
    <row r="654" spans="2:7" s="81" customFormat="1" ht="13.8" collapsed="1">
      <c r="B654" s="2227"/>
      <c r="C654" s="1319"/>
      <c r="D654" s="2226"/>
      <c r="E654" s="1482" t="s">
        <v>19</v>
      </c>
      <c r="F654" s="2117">
        <f>F655</f>
        <v>6569844</v>
      </c>
      <c r="G654" s="2083">
        <f>G655</f>
        <v>0</v>
      </c>
    </row>
    <row r="655" spans="2:7" s="81" customFormat="1" ht="27.6">
      <c r="B655" s="2227"/>
      <c r="C655" s="2091"/>
      <c r="D655" s="2228"/>
      <c r="E655" s="1482" t="s">
        <v>56</v>
      </c>
      <c r="F655" s="2117">
        <f>F656</f>
        <v>6569844</v>
      </c>
      <c r="G655" s="2083">
        <f>G656</f>
        <v>0</v>
      </c>
    </row>
    <row r="656" spans="2:7" s="81" customFormat="1" ht="55.2">
      <c r="B656" s="2229"/>
      <c r="C656" s="2091"/>
      <c r="D656" s="2226"/>
      <c r="E656" s="1481" t="s">
        <v>58</v>
      </c>
      <c r="F656" s="2117">
        <v>6569844</v>
      </c>
      <c r="G656" s="2083"/>
    </row>
    <row r="657" spans="2:7" s="81" customFormat="1" ht="13.8">
      <c r="B657" s="2086"/>
      <c r="C657" s="2091"/>
      <c r="D657" s="2226"/>
      <c r="E657" s="1477" t="s">
        <v>3</v>
      </c>
      <c r="F657" s="2117">
        <f>F658</f>
        <v>2058531</v>
      </c>
      <c r="G657" s="2083">
        <f>G658</f>
        <v>0</v>
      </c>
    </row>
    <row r="658" spans="2:7" s="81" customFormat="1" ht="14.25" customHeight="1" collapsed="1">
      <c r="B658" s="2084"/>
      <c r="C658" s="2091"/>
      <c r="D658" s="2226"/>
      <c r="E658" s="1479" t="s">
        <v>20</v>
      </c>
      <c r="F658" s="2117">
        <v>2058531</v>
      </c>
      <c r="G658" s="2083"/>
    </row>
    <row r="659" spans="2:7" s="81" customFormat="1" ht="13.8">
      <c r="B659" s="1500"/>
      <c r="C659" s="2090"/>
      <c r="D659" s="2226"/>
      <c r="E659" s="1500" t="s">
        <v>21</v>
      </c>
      <c r="F659" s="2116">
        <f>F635-F644</f>
        <v>-307925</v>
      </c>
      <c r="G659" s="2083"/>
    </row>
    <row r="660" spans="2:7" s="81" customFormat="1" ht="13.8" collapsed="1">
      <c r="B660" s="1500"/>
      <c r="C660" s="2091"/>
      <c r="D660" s="2226"/>
      <c r="E660" s="1500" t="s">
        <v>23</v>
      </c>
      <c r="F660" s="2117">
        <f>F661</f>
        <v>307925</v>
      </c>
      <c r="G660" s="2079"/>
    </row>
    <row r="661" spans="2:7" s="81" customFormat="1" ht="13.8">
      <c r="B661" s="1502"/>
      <c r="C661" s="2091"/>
      <c r="D661" s="2225"/>
      <c r="E661" s="1502" t="s">
        <v>24</v>
      </c>
      <c r="F661" s="2117">
        <f>F662</f>
        <v>307925</v>
      </c>
      <c r="G661" s="2083"/>
    </row>
    <row r="662" spans="2:7" s="81" customFormat="1" ht="41.4">
      <c r="B662" s="1501"/>
      <c r="C662" s="2091"/>
      <c r="D662" s="2226"/>
      <c r="E662" s="1501" t="s">
        <v>66</v>
      </c>
      <c r="F662" s="2117">
        <v>307925</v>
      </c>
      <c r="G662" s="2083"/>
    </row>
    <row r="663" spans="2:7" s="81" customFormat="1" ht="13.8">
      <c r="B663" s="2230"/>
      <c r="C663" s="2091"/>
      <c r="D663" s="2226"/>
      <c r="E663" s="2230"/>
      <c r="F663" s="2117"/>
      <c r="G663" s="2083"/>
    </row>
    <row r="664" spans="2:7" s="81" customFormat="1" ht="18.75" customHeight="1" collapsed="1">
      <c r="B664" s="668" t="s">
        <v>125</v>
      </c>
      <c r="C664" s="696"/>
      <c r="D664" s="655"/>
      <c r="E664" s="2149" t="s">
        <v>125</v>
      </c>
      <c r="F664" s="2117"/>
      <c r="G664" s="2079"/>
    </row>
    <row r="665" spans="2:7" s="81" customFormat="1" ht="13.8">
      <c r="B665" s="612" t="s">
        <v>225</v>
      </c>
      <c r="C665" s="618">
        <v>1183186580</v>
      </c>
      <c r="D665" s="87">
        <f>G665</f>
        <v>3000</v>
      </c>
      <c r="E665" s="2149" t="s">
        <v>4</v>
      </c>
      <c r="F665" s="2116">
        <f>F666+F667</f>
        <v>47586985</v>
      </c>
      <c r="G665" s="2079">
        <f>G666+G667</f>
        <v>3000</v>
      </c>
    </row>
    <row r="666" spans="2:7" s="81" customFormat="1" ht="27.6">
      <c r="B666" s="2082"/>
      <c r="C666" s="1319"/>
      <c r="D666" s="2083"/>
      <c r="E666" s="1482" t="s">
        <v>5</v>
      </c>
      <c r="F666" s="2117">
        <v>6377968</v>
      </c>
      <c r="G666" s="2083"/>
    </row>
    <row r="667" spans="2:7" s="81" customFormat="1" ht="13.8" collapsed="1">
      <c r="B667" s="2084"/>
      <c r="C667" s="1319"/>
      <c r="D667" s="2226"/>
      <c r="E667" s="1482" t="s">
        <v>10</v>
      </c>
      <c r="F667" s="2117">
        <f>F668</f>
        <v>41209017</v>
      </c>
      <c r="G667" s="2083">
        <f>G668</f>
        <v>3000</v>
      </c>
    </row>
    <row r="668" spans="2:7" s="81" customFormat="1" ht="27.6">
      <c r="B668" s="2085"/>
      <c r="C668" s="2081"/>
      <c r="D668" s="2079"/>
      <c r="E668" s="1478" t="s">
        <v>11</v>
      </c>
      <c r="F668" s="2117">
        <v>41209017</v>
      </c>
      <c r="G668" s="2083">
        <v>3000</v>
      </c>
    </row>
    <row r="669" spans="2:7" s="81" customFormat="1" ht="13.8" collapsed="1">
      <c r="B669" s="2084"/>
      <c r="C669" s="1319"/>
      <c r="D669" s="2083"/>
      <c r="E669" s="1475" t="s">
        <v>1</v>
      </c>
      <c r="F669" s="2116">
        <f>F670+F682</f>
        <v>47894910</v>
      </c>
      <c r="G669" s="2079">
        <f>G670+G682</f>
        <v>3000</v>
      </c>
    </row>
    <row r="670" spans="2:7" s="81" customFormat="1" ht="13.8">
      <c r="B670" s="2086"/>
      <c r="C670" s="1319"/>
      <c r="D670" s="2083"/>
      <c r="E670" s="1477" t="s">
        <v>2</v>
      </c>
      <c r="F670" s="2117">
        <f>F671+F675+F677+F679</f>
        <v>46275479</v>
      </c>
      <c r="G670" s="2083">
        <f>G671+G675+G677+G679</f>
        <v>3000</v>
      </c>
    </row>
    <row r="671" spans="2:7" s="81" customFormat="1" ht="13.8">
      <c r="B671" s="2084"/>
      <c r="C671" s="1319"/>
      <c r="D671" s="2226"/>
      <c r="E671" s="1479" t="s">
        <v>12</v>
      </c>
      <c r="F671" s="2117">
        <f>F672+F674</f>
        <v>31202391</v>
      </c>
      <c r="G671" s="2083">
        <f>G672+G674</f>
        <v>3000</v>
      </c>
    </row>
    <row r="672" spans="2:7" s="81" customFormat="1" ht="13.8">
      <c r="B672" s="316"/>
      <c r="C672" s="433"/>
      <c r="D672" s="434"/>
      <c r="E672" s="1481" t="s">
        <v>13</v>
      </c>
      <c r="F672" s="2117">
        <v>23867920</v>
      </c>
      <c r="G672" s="2083"/>
    </row>
    <row r="673" spans="2:7" s="81" customFormat="1" ht="13.8">
      <c r="B673" s="2086"/>
      <c r="C673" s="1319"/>
      <c r="D673" s="2079"/>
      <c r="E673" s="1482" t="s">
        <v>14</v>
      </c>
      <c r="F673" s="2117">
        <v>18464001</v>
      </c>
      <c r="G673" s="2083"/>
    </row>
    <row r="674" spans="2:7" s="81" customFormat="1" ht="13.8">
      <c r="B674" s="2084"/>
      <c r="C674" s="1319"/>
      <c r="D674" s="2083"/>
      <c r="E674" s="1477" t="s">
        <v>15</v>
      </c>
      <c r="F674" s="2117">
        <v>7334471</v>
      </c>
      <c r="G674" s="2083">
        <v>3000</v>
      </c>
    </row>
    <row r="675" spans="2:7" s="81" customFormat="1" ht="13.8" collapsed="1">
      <c r="B675" s="316"/>
      <c r="C675" s="433"/>
      <c r="D675" s="434"/>
      <c r="E675" s="1482" t="s">
        <v>16</v>
      </c>
      <c r="F675" s="2117">
        <f>F676</f>
        <v>8330734</v>
      </c>
      <c r="G675" s="2079">
        <f>G676</f>
        <v>0</v>
      </c>
    </row>
    <row r="676" spans="2:7" s="81" customFormat="1" ht="13.8">
      <c r="B676" s="316"/>
      <c r="C676" s="433"/>
      <c r="D676" s="434"/>
      <c r="E676" s="1477" t="s">
        <v>17</v>
      </c>
      <c r="F676" s="2117">
        <v>8330734</v>
      </c>
      <c r="G676" s="2079"/>
    </row>
    <row r="677" spans="2:7" s="81" customFormat="1" ht="27.6" collapsed="1">
      <c r="B677" s="2227"/>
      <c r="C677" s="2231"/>
      <c r="D677" s="2232"/>
      <c r="E677" s="1481" t="s">
        <v>313</v>
      </c>
      <c r="F677" s="2136">
        <f>F678</f>
        <v>172510</v>
      </c>
      <c r="G677" s="2135">
        <f>G678</f>
        <v>0</v>
      </c>
    </row>
    <row r="678" spans="2:7" s="81" customFormat="1" ht="13.8" collapsed="1">
      <c r="B678" s="2084"/>
      <c r="C678" s="2231"/>
      <c r="D678" s="2232"/>
      <c r="E678" s="1477" t="s">
        <v>18</v>
      </c>
      <c r="F678" s="2136">
        <v>172510</v>
      </c>
      <c r="G678" s="2135"/>
    </row>
    <row r="679" spans="2:7" s="81" customFormat="1" ht="13.8">
      <c r="B679" s="2227"/>
      <c r="C679" s="2231"/>
      <c r="D679" s="2232"/>
      <c r="E679" s="1479" t="s">
        <v>19</v>
      </c>
      <c r="F679" s="2136">
        <f>F680</f>
        <v>6569844</v>
      </c>
      <c r="G679" s="2135">
        <f>G680</f>
        <v>0</v>
      </c>
    </row>
    <row r="680" spans="2:7" s="81" customFormat="1" ht="27.6" collapsed="1">
      <c r="B680" s="2227"/>
      <c r="C680" s="2091"/>
      <c r="D680" s="2232"/>
      <c r="E680" s="1479" t="s">
        <v>56</v>
      </c>
      <c r="F680" s="2136">
        <f>F681</f>
        <v>6569844</v>
      </c>
      <c r="G680" s="2135">
        <f>G681</f>
        <v>0</v>
      </c>
    </row>
    <row r="681" spans="2:7" s="81" customFormat="1" ht="41.4" collapsed="1">
      <c r="B681" s="2229"/>
      <c r="C681" s="2091"/>
      <c r="D681" s="2232"/>
      <c r="E681" s="1479" t="s">
        <v>58</v>
      </c>
      <c r="F681" s="2136">
        <v>6569844</v>
      </c>
      <c r="G681" s="2135"/>
    </row>
    <row r="682" spans="2:7" s="81" customFormat="1" ht="13.8" collapsed="1">
      <c r="B682" s="2086"/>
      <c r="C682" s="2091"/>
      <c r="D682" s="2232"/>
      <c r="E682" s="1482" t="s">
        <v>3</v>
      </c>
      <c r="F682" s="2136">
        <f>F683</f>
        <v>1619431</v>
      </c>
      <c r="G682" s="2137">
        <f>G683</f>
        <v>0</v>
      </c>
    </row>
    <row r="683" spans="2:7" s="81" customFormat="1" ht="13.8">
      <c r="B683" s="2084"/>
      <c r="C683" s="2091"/>
      <c r="D683" s="2232"/>
      <c r="E683" s="1477" t="s">
        <v>20</v>
      </c>
      <c r="F683" s="2136">
        <v>1619431</v>
      </c>
      <c r="G683" s="2137"/>
    </row>
    <row r="684" spans="2:7" s="81" customFormat="1" ht="13.8" collapsed="1">
      <c r="B684" s="1500"/>
      <c r="C684" s="2090"/>
      <c r="D684" s="2232"/>
      <c r="E684" s="1475" t="s">
        <v>21</v>
      </c>
      <c r="F684" s="2116">
        <f>F665-F669</f>
        <v>-307925</v>
      </c>
      <c r="G684" s="2135"/>
    </row>
    <row r="685" spans="2:7" s="81" customFormat="1" ht="13.8">
      <c r="B685" s="1500"/>
      <c r="C685" s="2091"/>
      <c r="D685" s="2232"/>
      <c r="E685" s="1478" t="s">
        <v>23</v>
      </c>
      <c r="F685" s="2117">
        <f>F686</f>
        <v>307925</v>
      </c>
      <c r="G685" s="2137"/>
    </row>
    <row r="686" spans="2:7" s="81" customFormat="1" ht="13.8" collapsed="1">
      <c r="B686" s="1502"/>
      <c r="C686" s="2091"/>
      <c r="D686" s="2232"/>
      <c r="E686" s="1479" t="s">
        <v>24</v>
      </c>
      <c r="F686" s="2117">
        <f>F687</f>
        <v>307925</v>
      </c>
      <c r="G686" s="2137"/>
    </row>
    <row r="687" spans="2:7" s="81" customFormat="1" ht="41.4">
      <c r="B687" s="1501"/>
      <c r="C687" s="2091"/>
      <c r="D687" s="2232"/>
      <c r="E687" s="1482" t="s">
        <v>66</v>
      </c>
      <c r="F687" s="2117">
        <v>307925</v>
      </c>
      <c r="G687" s="2137"/>
    </row>
    <row r="688" spans="2:7" s="81" customFormat="1" ht="13.8">
      <c r="B688" s="1501"/>
      <c r="C688" s="2091"/>
      <c r="D688" s="2232"/>
      <c r="E688" s="1482"/>
      <c r="F688" s="2117"/>
      <c r="G688" s="2137"/>
    </row>
    <row r="689" spans="2:7" s="81" customFormat="1" ht="15" customHeight="1">
      <c r="B689" s="668" t="s">
        <v>126</v>
      </c>
      <c r="C689" s="696"/>
      <c r="D689" s="655"/>
      <c r="E689" s="2144" t="s">
        <v>126</v>
      </c>
      <c r="F689" s="2136"/>
      <c r="G689" s="2137"/>
    </row>
    <row r="690" spans="2:7" s="81" customFormat="1" ht="13.8">
      <c r="B690" s="612" t="s">
        <v>225</v>
      </c>
      <c r="C690" s="618">
        <v>1249486580</v>
      </c>
      <c r="D690" s="87">
        <f>G690</f>
        <v>3000</v>
      </c>
      <c r="E690" s="1475" t="s">
        <v>4</v>
      </c>
      <c r="F690" s="2116">
        <f>F691+F692</f>
        <v>47499963</v>
      </c>
      <c r="G690" s="2079">
        <f>G691+G692</f>
        <v>3000</v>
      </c>
    </row>
    <row r="691" spans="2:7" s="81" customFormat="1" ht="27.6">
      <c r="B691" s="2082"/>
      <c r="C691" s="2091"/>
      <c r="D691" s="2083"/>
      <c r="E691" s="1478" t="s">
        <v>5</v>
      </c>
      <c r="F691" s="2117">
        <v>6377968</v>
      </c>
      <c r="G691" s="2083"/>
    </row>
    <row r="692" spans="2:7" s="81" customFormat="1" ht="13.8">
      <c r="B692" s="2084"/>
      <c r="C692" s="2091"/>
      <c r="D692" s="2226"/>
      <c r="E692" s="1478" t="s">
        <v>10</v>
      </c>
      <c r="F692" s="2117">
        <f>F693</f>
        <v>41121995</v>
      </c>
      <c r="G692" s="2083">
        <f>G693</f>
        <v>3000</v>
      </c>
    </row>
    <row r="693" spans="2:7" s="81" customFormat="1" ht="15.75" customHeight="1">
      <c r="B693" s="2085"/>
      <c r="C693" s="2090"/>
      <c r="D693" s="2079"/>
      <c r="E693" s="1479" t="s">
        <v>11</v>
      </c>
      <c r="F693" s="2117">
        <v>41121995</v>
      </c>
      <c r="G693" s="2083">
        <v>3000</v>
      </c>
    </row>
    <row r="694" spans="2:7" s="81" customFormat="1" ht="13.8">
      <c r="B694" s="2084"/>
      <c r="C694" s="2091"/>
      <c r="D694" s="2083"/>
      <c r="E694" s="2150" t="s">
        <v>1</v>
      </c>
      <c r="F694" s="2116">
        <f>F695+F707</f>
        <v>47807888</v>
      </c>
      <c r="G694" s="2079">
        <f>G695+G707</f>
        <v>3000</v>
      </c>
    </row>
    <row r="695" spans="2:7" s="81" customFormat="1" ht="13.8">
      <c r="B695" s="2086"/>
      <c r="C695" s="2091"/>
      <c r="D695" s="2083"/>
      <c r="E695" s="1479" t="s">
        <v>2</v>
      </c>
      <c r="F695" s="2117">
        <f>F696+F700+F702+F704</f>
        <v>46188457</v>
      </c>
      <c r="G695" s="2083">
        <f>G696+G700+G702+G704</f>
        <v>3000</v>
      </c>
    </row>
    <row r="696" spans="2:7" s="81" customFormat="1" ht="13.8">
      <c r="B696" s="2084"/>
      <c r="C696" s="2091"/>
      <c r="D696" s="2226"/>
      <c r="E696" s="1481" t="s">
        <v>12</v>
      </c>
      <c r="F696" s="2117">
        <f>F697+F699</f>
        <v>31119589</v>
      </c>
      <c r="G696" s="2083">
        <f>G697+G699</f>
        <v>3000</v>
      </c>
    </row>
    <row r="697" spans="2:7" s="81" customFormat="1" ht="13.8">
      <c r="B697" s="316"/>
      <c r="C697" s="433"/>
      <c r="D697" s="434"/>
      <c r="E697" s="1482" t="s">
        <v>13</v>
      </c>
      <c r="F697" s="2117">
        <v>23809210</v>
      </c>
      <c r="G697" s="2083"/>
    </row>
    <row r="698" spans="2:7" s="81" customFormat="1" ht="13.8">
      <c r="B698" s="2086"/>
      <c r="C698" s="2091"/>
      <c r="D698" s="2083"/>
      <c r="E698" s="1478" t="s">
        <v>14</v>
      </c>
      <c r="F698" s="2117">
        <v>18625028</v>
      </c>
      <c r="G698" s="2083"/>
    </row>
    <row r="699" spans="2:7" s="81" customFormat="1" ht="15" customHeight="1">
      <c r="B699" s="2084"/>
      <c r="C699" s="2091"/>
      <c r="D699" s="2083"/>
      <c r="E699" s="1479" t="s">
        <v>15</v>
      </c>
      <c r="F699" s="2117">
        <v>7310379</v>
      </c>
      <c r="G699" s="2083">
        <v>3000</v>
      </c>
    </row>
    <row r="700" spans="2:7" s="81" customFormat="1" ht="13.8">
      <c r="B700" s="316"/>
      <c r="C700" s="433"/>
      <c r="D700" s="434"/>
      <c r="E700" s="1478" t="s">
        <v>16</v>
      </c>
      <c r="F700" s="2117">
        <f>F701</f>
        <v>8326514</v>
      </c>
      <c r="G700" s="2079">
        <f>G701</f>
        <v>0</v>
      </c>
    </row>
    <row r="701" spans="2:7" s="81" customFormat="1" ht="13.8">
      <c r="B701" s="316"/>
      <c r="C701" s="433"/>
      <c r="D701" s="434"/>
      <c r="E701" s="1479" t="s">
        <v>17</v>
      </c>
      <c r="F701" s="2117">
        <v>8326514</v>
      </c>
      <c r="G701" s="2079"/>
    </row>
    <row r="702" spans="2:7" s="81" customFormat="1" ht="27.6">
      <c r="B702" s="2227"/>
      <c r="C702" s="2233"/>
      <c r="D702" s="2232"/>
      <c r="E702" s="1482" t="s">
        <v>313</v>
      </c>
      <c r="F702" s="2136">
        <f>F703</f>
        <v>172510</v>
      </c>
      <c r="G702" s="2135">
        <f>G703</f>
        <v>0</v>
      </c>
    </row>
    <row r="703" spans="2:7" s="81" customFormat="1" ht="13.8">
      <c r="B703" s="2084"/>
      <c r="C703" s="2233"/>
      <c r="D703" s="2232"/>
      <c r="E703" s="1479" t="s">
        <v>18</v>
      </c>
      <c r="F703" s="2136">
        <v>172510</v>
      </c>
      <c r="G703" s="2135"/>
    </row>
    <row r="704" spans="2:7" s="81" customFormat="1" ht="13.8">
      <c r="B704" s="2227"/>
      <c r="C704" s="2233"/>
      <c r="D704" s="2232"/>
      <c r="E704" s="1482" t="s">
        <v>19</v>
      </c>
      <c r="F704" s="2136">
        <f>F705</f>
        <v>6569844</v>
      </c>
      <c r="G704" s="2135">
        <f>G705</f>
        <v>0</v>
      </c>
    </row>
    <row r="705" spans="1:8" s="81" customFormat="1" ht="27.6">
      <c r="B705" s="2227"/>
      <c r="C705" s="2233"/>
      <c r="D705" s="2232"/>
      <c r="E705" s="1482" t="s">
        <v>56</v>
      </c>
      <c r="F705" s="2136">
        <f>F706</f>
        <v>6569844</v>
      </c>
      <c r="G705" s="2135">
        <f>G706</f>
        <v>0</v>
      </c>
    </row>
    <row r="706" spans="1:8" s="81" customFormat="1" ht="55.2">
      <c r="B706" s="2229"/>
      <c r="C706" s="2233"/>
      <c r="D706" s="2228"/>
      <c r="E706" s="1481" t="s">
        <v>58</v>
      </c>
      <c r="F706" s="2136">
        <v>6569844</v>
      </c>
      <c r="G706" s="2135"/>
    </row>
    <row r="707" spans="1:8" s="81" customFormat="1" ht="13.8">
      <c r="B707" s="2082"/>
      <c r="C707" s="2233"/>
      <c r="D707" s="2232"/>
      <c r="E707" s="1478" t="s">
        <v>3</v>
      </c>
      <c r="F707" s="2136">
        <f>F708</f>
        <v>1619431</v>
      </c>
      <c r="G707" s="2137">
        <f>G708</f>
        <v>0</v>
      </c>
    </row>
    <row r="708" spans="1:8" s="81" customFormat="1" ht="13.8">
      <c r="B708" s="2084"/>
      <c r="C708" s="2233"/>
      <c r="D708" s="2232"/>
      <c r="E708" s="1479" t="s">
        <v>20</v>
      </c>
      <c r="F708" s="2136">
        <v>1619431</v>
      </c>
      <c r="G708" s="2137"/>
    </row>
    <row r="709" spans="1:8" s="81" customFormat="1" ht="13.8">
      <c r="B709" s="2080"/>
      <c r="C709" s="2090"/>
      <c r="D709" s="2228"/>
      <c r="E709" s="1475" t="s">
        <v>21</v>
      </c>
      <c r="F709" s="2116">
        <f>F690-F694</f>
        <v>-307925</v>
      </c>
      <c r="G709" s="2135"/>
    </row>
    <row r="710" spans="1:8" s="81" customFormat="1" ht="13.8">
      <c r="B710" s="2082"/>
      <c r="C710" s="2091"/>
      <c r="D710" s="2232"/>
      <c r="E710" s="1478" t="s">
        <v>23</v>
      </c>
      <c r="F710" s="2117">
        <f>F711</f>
        <v>307925</v>
      </c>
      <c r="G710" s="2137"/>
    </row>
    <row r="711" spans="1:8" s="81" customFormat="1" ht="13.8">
      <c r="B711" s="2084"/>
      <c r="C711" s="2091"/>
      <c r="D711" s="2232"/>
      <c r="E711" s="1479" t="s">
        <v>24</v>
      </c>
      <c r="F711" s="2117">
        <f>F712</f>
        <v>307925</v>
      </c>
      <c r="G711" s="2137"/>
    </row>
    <row r="712" spans="1:8" s="81" customFormat="1" ht="42" thickBot="1">
      <c r="B712" s="2234"/>
      <c r="C712" s="2235"/>
      <c r="D712" s="2236"/>
      <c r="E712" s="2151" t="s">
        <v>66</v>
      </c>
      <c r="F712" s="2129">
        <v>307925</v>
      </c>
      <c r="G712" s="2109"/>
    </row>
    <row r="713" spans="1:8" s="81" customFormat="1" ht="71.400000000000006" customHeight="1" thickBot="1">
      <c r="B713" s="3725" t="s">
        <v>632</v>
      </c>
      <c r="C713" s="3726"/>
      <c r="D713" s="3726"/>
      <c r="E713" s="3726"/>
      <c r="F713" s="3726"/>
      <c r="G713" s="3727"/>
    </row>
    <row r="714" spans="1:8" s="81" customFormat="1">
      <c r="B714" s="106"/>
      <c r="C714" s="107"/>
      <c r="D714" s="107"/>
    </row>
    <row r="715" spans="1:8" s="81" customFormat="1" ht="22.5" customHeight="1">
      <c r="B715" s="3714" t="s">
        <v>505</v>
      </c>
      <c r="C715" s="3715"/>
      <c r="D715" s="3715"/>
      <c r="E715" s="3715"/>
      <c r="F715" s="3715"/>
      <c r="G715" s="3715"/>
    </row>
    <row r="716" spans="1:8" s="81" customFormat="1" ht="14.4" thickBot="1">
      <c r="B716" s="1485"/>
      <c r="C716" s="1486"/>
      <c r="D716" s="1486"/>
      <c r="E716" s="1487"/>
      <c r="F716" s="1487"/>
      <c r="G716" s="1487"/>
    </row>
    <row r="717" spans="1:8" s="81" customFormat="1" ht="34.5" customHeight="1">
      <c r="A717" s="2905">
        <f>A522+1</f>
        <v>99</v>
      </c>
      <c r="B717" s="1007"/>
      <c r="C717" s="1008"/>
      <c r="D717" s="2152"/>
      <c r="E717" s="2111" t="s">
        <v>506</v>
      </c>
      <c r="F717" s="179"/>
      <c r="G717" s="2103"/>
      <c r="H717" s="175" t="s">
        <v>34</v>
      </c>
    </row>
    <row r="718" spans="1:8" s="81" customFormat="1" ht="13.8">
      <c r="B718" s="2187" t="s">
        <v>167</v>
      </c>
      <c r="C718" s="2154"/>
      <c r="D718" s="2155"/>
      <c r="E718" s="2113" t="s">
        <v>22</v>
      </c>
      <c r="F718" s="2114"/>
      <c r="G718" s="2115"/>
    </row>
    <row r="719" spans="1:8" s="81" customFormat="1" ht="47.25" customHeight="1">
      <c r="B719" s="2188" t="s">
        <v>223</v>
      </c>
      <c r="C719" s="2157"/>
      <c r="D719" s="2158"/>
      <c r="E719" s="2184" t="s">
        <v>518</v>
      </c>
      <c r="F719" s="2286"/>
      <c r="G719" s="2186"/>
    </row>
    <row r="720" spans="1:8" s="81" customFormat="1" ht="13.8">
      <c r="B720" s="2189" t="s">
        <v>225</v>
      </c>
      <c r="C720" s="2160">
        <v>1116286580</v>
      </c>
      <c r="D720" s="2161">
        <f>G721</f>
        <v>138798</v>
      </c>
      <c r="E720" s="1475" t="s">
        <v>4</v>
      </c>
      <c r="F720" s="2116">
        <f>F721</f>
        <v>1500000</v>
      </c>
      <c r="G720" s="2079">
        <f>G721</f>
        <v>138798</v>
      </c>
    </row>
    <row r="721" spans="1:8" s="81" customFormat="1" ht="13.8">
      <c r="B721" s="1478"/>
      <c r="C721" s="2117"/>
      <c r="D721" s="2083"/>
      <c r="E721" s="1478" t="s">
        <v>10</v>
      </c>
      <c r="F721" s="2117">
        <f>F722</f>
        <v>1500000</v>
      </c>
      <c r="G721" s="2083">
        <f>G722</f>
        <v>138798</v>
      </c>
    </row>
    <row r="722" spans="1:8" s="81" customFormat="1" ht="27.6">
      <c r="B722" s="1479"/>
      <c r="C722" s="2117"/>
      <c r="D722" s="2083"/>
      <c r="E722" s="1479" t="s">
        <v>11</v>
      </c>
      <c r="F722" s="2117">
        <v>1500000</v>
      </c>
      <c r="G722" s="2083">
        <v>138798</v>
      </c>
    </row>
    <row r="723" spans="1:8" s="81" customFormat="1" ht="13.8" collapsed="1">
      <c r="B723" s="1480"/>
      <c r="C723" s="2116"/>
      <c r="D723" s="2079"/>
      <c r="E723" s="1480" t="s">
        <v>1</v>
      </c>
      <c r="F723" s="2116">
        <f t="shared" ref="F723:G725" si="8">F724</f>
        <v>1500000</v>
      </c>
      <c r="G723" s="2079">
        <f t="shared" si="8"/>
        <v>138798</v>
      </c>
    </row>
    <row r="724" spans="1:8" s="81" customFormat="1" ht="13.8">
      <c r="B724" s="1479"/>
      <c r="C724" s="2117"/>
      <c r="D724" s="2083"/>
      <c r="E724" s="1479" t="s">
        <v>2</v>
      </c>
      <c r="F724" s="2117">
        <f t="shared" si="8"/>
        <v>1500000</v>
      </c>
      <c r="G724" s="2083">
        <f t="shared" si="8"/>
        <v>138798</v>
      </c>
    </row>
    <row r="725" spans="1:8" s="81" customFormat="1" ht="13.8">
      <c r="B725" s="1477"/>
      <c r="C725" s="2117"/>
      <c r="D725" s="2083"/>
      <c r="E725" s="1477" t="s">
        <v>16</v>
      </c>
      <c r="F725" s="2117">
        <f t="shared" si="8"/>
        <v>1500000</v>
      </c>
      <c r="G725" s="2083">
        <f t="shared" si="8"/>
        <v>138798</v>
      </c>
    </row>
    <row r="726" spans="1:8" s="81" customFormat="1" ht="14.4" thickBot="1">
      <c r="B726" s="2126"/>
      <c r="C726" s="2129"/>
      <c r="D726" s="2147"/>
      <c r="E726" s="2126" t="s">
        <v>17</v>
      </c>
      <c r="F726" s="2129">
        <v>1500000</v>
      </c>
      <c r="G726" s="2147">
        <v>138798</v>
      </c>
    </row>
    <row r="727" spans="1:8" s="81" customFormat="1" ht="63" customHeight="1" collapsed="1" thickBot="1">
      <c r="B727" s="3730" t="s">
        <v>633</v>
      </c>
      <c r="C727" s="3728"/>
      <c r="D727" s="3728"/>
      <c r="E727" s="3728"/>
      <c r="F727" s="3728"/>
      <c r="G727" s="3729"/>
    </row>
    <row r="728" spans="1:8" s="81" customFormat="1" ht="13.8">
      <c r="B728" s="1485"/>
      <c r="C728" s="1486"/>
      <c r="D728" s="1486"/>
      <c r="E728" s="1487"/>
      <c r="F728" s="1487"/>
      <c r="G728" s="1487"/>
    </row>
    <row r="729" spans="1:8" s="81" customFormat="1" ht="21.75" customHeight="1">
      <c r="B729" s="3714" t="s">
        <v>509</v>
      </c>
      <c r="C729" s="3715"/>
      <c r="D729" s="3715"/>
      <c r="E729" s="3715"/>
      <c r="F729" s="3715"/>
      <c r="G729" s="3715"/>
    </row>
    <row r="730" spans="1:8" s="81" customFormat="1" ht="14.4" thickBot="1">
      <c r="B730" s="1485"/>
      <c r="C730" s="1486"/>
      <c r="D730" s="1486"/>
      <c r="E730" s="1487"/>
      <c r="F730" s="1487"/>
      <c r="G730" s="1487"/>
    </row>
    <row r="731" spans="1:8" s="81" customFormat="1" ht="14.4">
      <c r="A731" s="2906">
        <f>A631+1</f>
        <v>99</v>
      </c>
      <c r="B731" s="1007"/>
      <c r="C731" s="1008"/>
      <c r="D731" s="2152"/>
      <c r="E731" s="2111" t="s">
        <v>506</v>
      </c>
      <c r="F731" s="179"/>
      <c r="G731" s="2103"/>
      <c r="H731" s="175" t="s">
        <v>34</v>
      </c>
    </row>
    <row r="732" spans="1:8" s="81" customFormat="1" ht="13.8">
      <c r="B732" s="2187" t="s">
        <v>167</v>
      </c>
      <c r="C732" s="2154"/>
      <c r="D732" s="2155"/>
      <c r="E732" s="2104" t="s">
        <v>116</v>
      </c>
      <c r="F732" s="2078"/>
      <c r="G732" s="2106"/>
    </row>
    <row r="733" spans="1:8" s="81" customFormat="1" ht="13.8">
      <c r="B733" s="2188" t="s">
        <v>223</v>
      </c>
      <c r="C733" s="2157"/>
      <c r="D733" s="2158"/>
      <c r="E733" s="2222" t="s">
        <v>512</v>
      </c>
      <c r="F733" s="2224"/>
      <c r="G733" s="2287"/>
    </row>
    <row r="734" spans="1:8" s="81" customFormat="1" ht="13.8">
      <c r="B734" s="2189" t="s">
        <v>225</v>
      </c>
      <c r="C734" s="2160">
        <v>1116286580</v>
      </c>
      <c r="D734" s="2161">
        <f>G735</f>
        <v>138798</v>
      </c>
      <c r="E734" s="2077" t="s">
        <v>118</v>
      </c>
      <c r="F734" s="2078"/>
      <c r="G734" s="2221"/>
    </row>
    <row r="735" spans="1:8" s="81" customFormat="1" ht="20.25" customHeight="1">
      <c r="B735" s="2077" t="s">
        <v>118</v>
      </c>
      <c r="C735" s="2116"/>
      <c r="D735" s="2225"/>
      <c r="E735" s="1475" t="s">
        <v>4</v>
      </c>
      <c r="F735" s="2116">
        <f>F736+F737+F742</f>
        <v>49898600</v>
      </c>
      <c r="G735" s="2079">
        <f>G736+G737+G742</f>
        <v>138798</v>
      </c>
    </row>
    <row r="736" spans="1:8" s="81" customFormat="1" ht="27.6">
      <c r="B736" s="1478"/>
      <c r="C736" s="2117"/>
      <c r="D736" s="2226"/>
      <c r="E736" s="1477" t="s">
        <v>5</v>
      </c>
      <c r="F736" s="2117">
        <v>6377968</v>
      </c>
      <c r="G736" s="2083"/>
    </row>
    <row r="737" spans="2:7" s="81" customFormat="1" ht="13.8">
      <c r="B737" s="1479"/>
      <c r="C737" s="2117"/>
      <c r="D737" s="2226"/>
      <c r="E737" s="1478" t="s">
        <v>7</v>
      </c>
      <c r="F737" s="2117">
        <f>F738</f>
        <v>200000</v>
      </c>
      <c r="G737" s="2083">
        <f>G738</f>
        <v>0</v>
      </c>
    </row>
    <row r="738" spans="2:7" s="81" customFormat="1" ht="13.8">
      <c r="B738" s="1480"/>
      <c r="C738" s="2116"/>
      <c r="D738" s="2225"/>
      <c r="E738" s="1479" t="s">
        <v>8</v>
      </c>
      <c r="F738" s="2117">
        <f>F739</f>
        <v>200000</v>
      </c>
      <c r="G738" s="2083">
        <f>G739</f>
        <v>0</v>
      </c>
    </row>
    <row r="739" spans="2:7" s="81" customFormat="1" ht="13.8">
      <c r="B739" s="1479"/>
      <c r="C739" s="2117"/>
      <c r="D739" s="2226"/>
      <c r="E739" s="1481" t="s">
        <v>9</v>
      </c>
      <c r="F739" s="2117">
        <v>200000</v>
      </c>
      <c r="G739" s="2083"/>
    </row>
    <row r="740" spans="2:7" s="81" customFormat="1" ht="27.6">
      <c r="B740" s="1477"/>
      <c r="C740" s="2117"/>
      <c r="D740" s="2226"/>
      <c r="E740" s="1475" t="s">
        <v>63</v>
      </c>
      <c r="F740" s="2117">
        <v>200000</v>
      </c>
      <c r="G740" s="2083"/>
    </row>
    <row r="741" spans="2:7" s="81" customFormat="1" ht="41.4">
      <c r="B741" s="1479"/>
      <c r="C741" s="2117"/>
      <c r="D741" s="2226"/>
      <c r="E741" s="1478" t="s">
        <v>165</v>
      </c>
      <c r="F741" s="2117">
        <v>200000</v>
      </c>
      <c r="G741" s="2083"/>
    </row>
    <row r="742" spans="2:7" s="81" customFormat="1" ht="13.8">
      <c r="B742" s="316"/>
      <c r="C742" s="433"/>
      <c r="D742" s="434"/>
      <c r="E742" s="1478" t="s">
        <v>10</v>
      </c>
      <c r="F742" s="2117">
        <f>F743</f>
        <v>43320632</v>
      </c>
      <c r="G742" s="2083">
        <f>G743</f>
        <v>138798</v>
      </c>
    </row>
    <row r="743" spans="2:7" s="81" customFormat="1" ht="27.6">
      <c r="B743" s="316"/>
      <c r="C743" s="433"/>
      <c r="D743" s="434"/>
      <c r="E743" s="1479" t="s">
        <v>11</v>
      </c>
      <c r="F743" s="2117">
        <v>43320632</v>
      </c>
      <c r="G743" s="2083">
        <v>138798</v>
      </c>
    </row>
    <row r="744" spans="2:7" s="81" customFormat="1" ht="13.8">
      <c r="B744" s="316"/>
      <c r="C744" s="433"/>
      <c r="D744" s="434"/>
      <c r="E744" s="1480" t="s">
        <v>1</v>
      </c>
      <c r="F744" s="2116">
        <f>F745+F757</f>
        <v>50206525</v>
      </c>
      <c r="G744" s="2079">
        <f>G745+G757</f>
        <v>138798</v>
      </c>
    </row>
    <row r="745" spans="2:7" s="81" customFormat="1" ht="13.8" collapsed="1">
      <c r="B745" s="316"/>
      <c r="C745" s="433"/>
      <c r="D745" s="434"/>
      <c r="E745" s="1479" t="s">
        <v>2</v>
      </c>
      <c r="F745" s="2117">
        <f>F746+F750+F752+F754</f>
        <v>48147994</v>
      </c>
      <c r="G745" s="2083">
        <f>G746+G750+G752+G754</f>
        <v>138798</v>
      </c>
    </row>
    <row r="746" spans="2:7" s="81" customFormat="1" ht="15.75" customHeight="1">
      <c r="B746" s="316"/>
      <c r="C746" s="433"/>
      <c r="D746" s="434"/>
      <c r="E746" s="1481" t="s">
        <v>12</v>
      </c>
      <c r="F746" s="2117">
        <f>F747+F749</f>
        <v>32085940</v>
      </c>
      <c r="G746" s="2083">
        <f>G747+G749</f>
        <v>0</v>
      </c>
    </row>
    <row r="747" spans="2:7" s="81" customFormat="1" ht="13.8">
      <c r="B747" s="316"/>
      <c r="C747" s="433"/>
      <c r="D747" s="434"/>
      <c r="E747" s="1482" t="s">
        <v>13</v>
      </c>
      <c r="F747" s="2117">
        <v>23807731</v>
      </c>
      <c r="G747" s="2083"/>
    </row>
    <row r="748" spans="2:7" s="81" customFormat="1" ht="13.8">
      <c r="B748" s="1477"/>
      <c r="C748" s="2116"/>
      <c r="D748" s="2226"/>
      <c r="E748" s="1477" t="s">
        <v>14</v>
      </c>
      <c r="F748" s="2117">
        <v>18781538</v>
      </c>
      <c r="G748" s="2083"/>
    </row>
    <row r="749" spans="2:7" s="81" customFormat="1" ht="13.8">
      <c r="B749" s="1479"/>
      <c r="C749" s="2116"/>
      <c r="D749" s="2225"/>
      <c r="E749" s="1479" t="s">
        <v>15</v>
      </c>
      <c r="F749" s="2117">
        <v>8278209</v>
      </c>
      <c r="G749" s="2083"/>
    </row>
    <row r="750" spans="2:7" s="81" customFormat="1" ht="13.8">
      <c r="B750" s="316"/>
      <c r="C750" s="433"/>
      <c r="D750" s="434"/>
      <c r="E750" s="1477" t="s">
        <v>16</v>
      </c>
      <c r="F750" s="2117">
        <f>F751</f>
        <v>9319700</v>
      </c>
      <c r="G750" s="2083">
        <f>G751</f>
        <v>138798</v>
      </c>
    </row>
    <row r="751" spans="2:7" s="81" customFormat="1" ht="13.8" collapsed="1">
      <c r="B751" s="316"/>
      <c r="C751" s="433"/>
      <c r="D751" s="434"/>
      <c r="E751" s="1479" t="s">
        <v>17</v>
      </c>
      <c r="F751" s="2117">
        <v>9319700</v>
      </c>
      <c r="G751" s="2083">
        <v>138798</v>
      </c>
    </row>
    <row r="752" spans="2:7" s="81" customFormat="1" ht="27.6">
      <c r="B752" s="2227"/>
      <c r="C752" s="1319"/>
      <c r="D752" s="2226"/>
      <c r="E752" s="1482" t="s">
        <v>313</v>
      </c>
      <c r="F752" s="2117">
        <f>F753</f>
        <v>172510</v>
      </c>
      <c r="G752" s="2083">
        <f>G753</f>
        <v>0</v>
      </c>
    </row>
    <row r="753" spans="2:7" s="81" customFormat="1" ht="13.8">
      <c r="B753" s="2084"/>
      <c r="C753" s="1319"/>
      <c r="D753" s="2226"/>
      <c r="E753" s="1479" t="s">
        <v>18</v>
      </c>
      <c r="F753" s="2117">
        <v>172510</v>
      </c>
      <c r="G753" s="2083"/>
    </row>
    <row r="754" spans="2:7" s="81" customFormat="1" ht="13.8" collapsed="1">
      <c r="B754" s="2227"/>
      <c r="C754" s="1319"/>
      <c r="D754" s="2226"/>
      <c r="E754" s="1482" t="s">
        <v>19</v>
      </c>
      <c r="F754" s="2117">
        <f>F755</f>
        <v>6569844</v>
      </c>
      <c r="G754" s="2083">
        <f>G755</f>
        <v>0</v>
      </c>
    </row>
    <row r="755" spans="2:7" s="81" customFormat="1" ht="27.6">
      <c r="B755" s="2227"/>
      <c r="C755" s="2091"/>
      <c r="D755" s="2228"/>
      <c r="E755" s="1482" t="s">
        <v>56</v>
      </c>
      <c r="F755" s="2117">
        <f>F756</f>
        <v>6569844</v>
      </c>
      <c r="G755" s="2083">
        <f>G756</f>
        <v>0</v>
      </c>
    </row>
    <row r="756" spans="2:7" s="81" customFormat="1" ht="55.2">
      <c r="B756" s="2229"/>
      <c r="C756" s="2091"/>
      <c r="D756" s="2226"/>
      <c r="E756" s="1481" t="s">
        <v>58</v>
      </c>
      <c r="F756" s="2117">
        <v>6569844</v>
      </c>
      <c r="G756" s="2083"/>
    </row>
    <row r="757" spans="2:7" s="81" customFormat="1" ht="13.8">
      <c r="B757" s="2086"/>
      <c r="C757" s="2091"/>
      <c r="D757" s="2226"/>
      <c r="E757" s="1477" t="s">
        <v>3</v>
      </c>
      <c r="F757" s="2117">
        <f>F758</f>
        <v>2058531</v>
      </c>
      <c r="G757" s="2083">
        <f>G758</f>
        <v>0</v>
      </c>
    </row>
    <row r="758" spans="2:7" s="81" customFormat="1" ht="13.8" collapsed="1">
      <c r="B758" s="2084"/>
      <c r="C758" s="2091"/>
      <c r="D758" s="2226"/>
      <c r="E758" s="1479" t="s">
        <v>20</v>
      </c>
      <c r="F758" s="2117">
        <v>2058531</v>
      </c>
      <c r="G758" s="2083"/>
    </row>
    <row r="759" spans="2:7" s="81" customFormat="1" ht="13.8">
      <c r="B759" s="1500"/>
      <c r="C759" s="2090"/>
      <c r="D759" s="2226"/>
      <c r="E759" s="1500" t="s">
        <v>21</v>
      </c>
      <c r="F759" s="2116">
        <f>F735-F744</f>
        <v>-307925</v>
      </c>
      <c r="G759" s="2083"/>
    </row>
    <row r="760" spans="2:7" s="81" customFormat="1" ht="13.8" collapsed="1">
      <c r="B760" s="1500"/>
      <c r="C760" s="2091"/>
      <c r="D760" s="2226"/>
      <c r="E760" s="1500" t="s">
        <v>23</v>
      </c>
      <c r="F760" s="2117">
        <f>F761</f>
        <v>307925</v>
      </c>
      <c r="G760" s="2079"/>
    </row>
    <row r="761" spans="2:7" s="81" customFormat="1" ht="13.8">
      <c r="B761" s="1502"/>
      <c r="C761" s="2091"/>
      <c r="D761" s="2225"/>
      <c r="E761" s="1502" t="s">
        <v>24</v>
      </c>
      <c r="F761" s="2117">
        <f>F762</f>
        <v>307925</v>
      </c>
      <c r="G761" s="2083"/>
    </row>
    <row r="762" spans="2:7" s="81" customFormat="1" ht="41.4">
      <c r="B762" s="1501"/>
      <c r="C762" s="2091"/>
      <c r="D762" s="2226"/>
      <c r="E762" s="1501" t="s">
        <v>66</v>
      </c>
      <c r="F762" s="2117">
        <v>307925</v>
      </c>
      <c r="G762" s="2083"/>
    </row>
    <row r="763" spans="2:7" s="81" customFormat="1" ht="13.8">
      <c r="B763" s="1501"/>
      <c r="C763" s="2091"/>
      <c r="D763" s="2226"/>
      <c r="E763" s="1501"/>
      <c r="F763" s="2117"/>
      <c r="G763" s="2083"/>
    </row>
    <row r="764" spans="2:7" s="81" customFormat="1" ht="18.75" customHeight="1" collapsed="1">
      <c r="B764" s="668" t="s">
        <v>125</v>
      </c>
      <c r="C764" s="696"/>
      <c r="D764" s="655"/>
      <c r="E764" s="2149" t="s">
        <v>125</v>
      </c>
      <c r="F764" s="2117"/>
      <c r="G764" s="434"/>
    </row>
    <row r="765" spans="2:7" s="81" customFormat="1" ht="13.8">
      <c r="B765" s="612" t="s">
        <v>225</v>
      </c>
      <c r="C765" s="618">
        <v>1183186580</v>
      </c>
      <c r="D765" s="87">
        <f>G765</f>
        <v>138798</v>
      </c>
      <c r="E765" s="2149" t="s">
        <v>519</v>
      </c>
      <c r="F765" s="2116">
        <f>F766+F767</f>
        <v>47586985</v>
      </c>
      <c r="G765" s="2079">
        <f>G766+G767</f>
        <v>138798</v>
      </c>
    </row>
    <row r="766" spans="2:7" s="81" customFormat="1" ht="27.6">
      <c r="B766" s="2082"/>
      <c r="C766" s="1319"/>
      <c r="D766" s="2083"/>
      <c r="E766" s="1482" t="s">
        <v>5</v>
      </c>
      <c r="F766" s="2117">
        <v>6377968</v>
      </c>
      <c r="G766" s="2083"/>
    </row>
    <row r="767" spans="2:7" s="81" customFormat="1" ht="13.8" collapsed="1">
      <c r="B767" s="2084"/>
      <c r="C767" s="1319"/>
      <c r="D767" s="2083"/>
      <c r="E767" s="1482" t="s">
        <v>10</v>
      </c>
      <c r="F767" s="2117">
        <f>F768</f>
        <v>41209017</v>
      </c>
      <c r="G767" s="2083">
        <f>G768</f>
        <v>138798</v>
      </c>
    </row>
    <row r="768" spans="2:7" s="81" customFormat="1" ht="27.6">
      <c r="B768" s="2085"/>
      <c r="C768" s="2081"/>
      <c r="D768" s="2079"/>
      <c r="E768" s="1478" t="s">
        <v>11</v>
      </c>
      <c r="F768" s="2117">
        <v>41209017</v>
      </c>
      <c r="G768" s="2083">
        <v>138798</v>
      </c>
    </row>
    <row r="769" spans="2:7" s="81" customFormat="1" ht="15.75" customHeight="1" collapsed="1">
      <c r="B769" s="2084"/>
      <c r="C769" s="1319"/>
      <c r="D769" s="2083"/>
      <c r="E769" s="1475" t="s">
        <v>1</v>
      </c>
      <c r="F769" s="2116">
        <f>F770+F782</f>
        <v>47894910</v>
      </c>
      <c r="G769" s="2079">
        <f>G770+G782</f>
        <v>138798</v>
      </c>
    </row>
    <row r="770" spans="2:7" s="81" customFormat="1" ht="13.8">
      <c r="B770" s="2086"/>
      <c r="C770" s="1319"/>
      <c r="D770" s="2083"/>
      <c r="E770" s="1477" t="s">
        <v>2</v>
      </c>
      <c r="F770" s="2117">
        <f>F771+F775+F777+F779</f>
        <v>46275479</v>
      </c>
      <c r="G770" s="2083">
        <f>G771+G775+G777+G779</f>
        <v>138798</v>
      </c>
    </row>
    <row r="771" spans="2:7" s="81" customFormat="1" ht="13.8">
      <c r="B771" s="2084"/>
      <c r="C771" s="1319"/>
      <c r="D771" s="2083"/>
      <c r="E771" s="1479" t="s">
        <v>12</v>
      </c>
      <c r="F771" s="2117">
        <f>F772+F774</f>
        <v>31202391</v>
      </c>
      <c r="G771" s="2083">
        <f>G772+G774</f>
        <v>0</v>
      </c>
    </row>
    <row r="772" spans="2:7" s="81" customFormat="1" ht="13.8">
      <c r="B772" s="316"/>
      <c r="C772" s="433"/>
      <c r="D772" s="434"/>
      <c r="E772" s="1481" t="s">
        <v>13</v>
      </c>
      <c r="F772" s="2117">
        <v>23867920</v>
      </c>
      <c r="G772" s="2083"/>
    </row>
    <row r="773" spans="2:7" s="81" customFormat="1" ht="13.8">
      <c r="B773" s="2086"/>
      <c r="C773" s="1319"/>
      <c r="D773" s="2079"/>
      <c r="E773" s="1482" t="s">
        <v>14</v>
      </c>
      <c r="F773" s="2117">
        <v>18464001</v>
      </c>
      <c r="G773" s="2083"/>
    </row>
    <row r="774" spans="2:7" s="81" customFormat="1" ht="13.8">
      <c r="B774" s="2084"/>
      <c r="C774" s="1319"/>
      <c r="D774" s="2083"/>
      <c r="E774" s="1477" t="s">
        <v>15</v>
      </c>
      <c r="F774" s="2117">
        <v>7334471</v>
      </c>
      <c r="G774" s="2083"/>
    </row>
    <row r="775" spans="2:7" s="81" customFormat="1" ht="13.8" collapsed="1">
      <c r="B775" s="316"/>
      <c r="C775" s="433"/>
      <c r="D775" s="434"/>
      <c r="E775" s="1482" t="s">
        <v>16</v>
      </c>
      <c r="F775" s="2117">
        <f>F776</f>
        <v>8330734</v>
      </c>
      <c r="G775" s="2083">
        <f>G776</f>
        <v>138798</v>
      </c>
    </row>
    <row r="776" spans="2:7" s="81" customFormat="1" ht="13.8">
      <c r="B776" s="316"/>
      <c r="C776" s="433"/>
      <c r="D776" s="434"/>
      <c r="E776" s="1477" t="s">
        <v>17</v>
      </c>
      <c r="F776" s="2117">
        <v>8330734</v>
      </c>
      <c r="G776" s="2083">
        <v>138798</v>
      </c>
    </row>
    <row r="777" spans="2:7" s="81" customFormat="1" ht="27.6" collapsed="1">
      <c r="B777" s="1481"/>
      <c r="C777" s="2136"/>
      <c r="D777" s="2137"/>
      <c r="E777" s="1481" t="s">
        <v>313</v>
      </c>
      <c r="F777" s="2136">
        <f>F778</f>
        <v>172510</v>
      </c>
      <c r="G777" s="2135">
        <f>G778</f>
        <v>0</v>
      </c>
    </row>
    <row r="778" spans="2:7" s="81" customFormat="1" ht="13.8" collapsed="1">
      <c r="B778" s="1477"/>
      <c r="C778" s="2136"/>
      <c r="D778" s="2137"/>
      <c r="E778" s="1477" t="s">
        <v>18</v>
      </c>
      <c r="F778" s="2136">
        <v>172510</v>
      </c>
      <c r="G778" s="2135"/>
    </row>
    <row r="779" spans="2:7" s="81" customFormat="1" ht="13.8">
      <c r="B779" s="1479"/>
      <c r="C779" s="2136"/>
      <c r="D779" s="2137"/>
      <c r="E779" s="1479" t="s">
        <v>19</v>
      </c>
      <c r="F779" s="2136">
        <f>F780</f>
        <v>6569844</v>
      </c>
      <c r="G779" s="2135">
        <f>G780</f>
        <v>0</v>
      </c>
    </row>
    <row r="780" spans="2:7" s="81" customFormat="1" ht="27.6" collapsed="1">
      <c r="B780" s="1479"/>
      <c r="C780" s="2136"/>
      <c r="D780" s="2137"/>
      <c r="E780" s="1479" t="s">
        <v>56</v>
      </c>
      <c r="F780" s="2136">
        <f>F781</f>
        <v>6569844</v>
      </c>
      <c r="G780" s="2135">
        <f>G781</f>
        <v>0</v>
      </c>
    </row>
    <row r="781" spans="2:7" s="81" customFormat="1" ht="41.4" collapsed="1">
      <c r="B781" s="1479"/>
      <c r="C781" s="2136"/>
      <c r="D781" s="2137"/>
      <c r="E781" s="1479" t="s">
        <v>58</v>
      </c>
      <c r="F781" s="2136">
        <v>6569844</v>
      </c>
      <c r="G781" s="2135"/>
    </row>
    <row r="782" spans="2:7" s="81" customFormat="1" ht="13.8" collapsed="1">
      <c r="B782" s="1482"/>
      <c r="C782" s="2136"/>
      <c r="D782" s="2137"/>
      <c r="E782" s="1482" t="s">
        <v>3</v>
      </c>
      <c r="F782" s="2136">
        <f>F783</f>
        <v>1619431</v>
      </c>
      <c r="G782" s="2137">
        <f>G783</f>
        <v>0</v>
      </c>
    </row>
    <row r="783" spans="2:7" s="81" customFormat="1" ht="13.8">
      <c r="B783" s="1477"/>
      <c r="C783" s="2136"/>
      <c r="D783" s="2137"/>
      <c r="E783" s="1477" t="s">
        <v>20</v>
      </c>
      <c r="F783" s="2136">
        <v>1619431</v>
      </c>
      <c r="G783" s="2137"/>
    </row>
    <row r="784" spans="2:7" s="81" customFormat="1" ht="13.8" collapsed="1">
      <c r="B784" s="1475"/>
      <c r="C784" s="2136"/>
      <c r="D784" s="2137"/>
      <c r="E784" s="1475" t="s">
        <v>21</v>
      </c>
      <c r="F784" s="2116">
        <f>F765-F769</f>
        <v>-307925</v>
      </c>
      <c r="G784" s="2135"/>
    </row>
    <row r="785" spans="2:7" s="81" customFormat="1" ht="13.8">
      <c r="B785" s="1478"/>
      <c r="C785" s="2136"/>
      <c r="D785" s="2137"/>
      <c r="E785" s="1478" t="s">
        <v>23</v>
      </c>
      <c r="F785" s="2117">
        <f>F786</f>
        <v>307925</v>
      </c>
      <c r="G785" s="2137"/>
    </row>
    <row r="786" spans="2:7" s="81" customFormat="1" ht="13.8" collapsed="1">
      <c r="B786" s="1479"/>
      <c r="C786" s="2136"/>
      <c r="D786" s="2137"/>
      <c r="E786" s="1479" t="s">
        <v>24</v>
      </c>
      <c r="F786" s="2117">
        <f>F787</f>
        <v>307925</v>
      </c>
      <c r="G786" s="2137"/>
    </row>
    <row r="787" spans="2:7" s="81" customFormat="1" ht="41.4">
      <c r="B787" s="1482"/>
      <c r="C787" s="2136"/>
      <c r="D787" s="2137"/>
      <c r="E787" s="1482" t="s">
        <v>66</v>
      </c>
      <c r="F787" s="2117">
        <v>307925</v>
      </c>
      <c r="G787" s="2137"/>
    </row>
    <row r="788" spans="2:7" s="81" customFormat="1" ht="13.8">
      <c r="B788" s="1482"/>
      <c r="C788" s="2136"/>
      <c r="D788" s="2137"/>
      <c r="E788" s="1482"/>
      <c r="F788" s="2117"/>
      <c r="G788" s="2137"/>
    </row>
    <row r="789" spans="2:7" s="81" customFormat="1" ht="15" customHeight="1" collapsed="1">
      <c r="B789" s="668" t="s">
        <v>126</v>
      </c>
      <c r="C789" s="696"/>
      <c r="D789" s="655"/>
      <c r="E789" s="2144" t="s">
        <v>126</v>
      </c>
      <c r="F789" s="2136"/>
      <c r="G789" s="2137"/>
    </row>
    <row r="790" spans="2:7" s="81" customFormat="1" ht="13.8">
      <c r="B790" s="612" t="s">
        <v>225</v>
      </c>
      <c r="C790" s="618">
        <v>1249486580</v>
      </c>
      <c r="D790" s="87">
        <f>G790</f>
        <v>138798</v>
      </c>
      <c r="E790" s="1475" t="s">
        <v>4</v>
      </c>
      <c r="F790" s="2116">
        <f>F791+F792</f>
        <v>47499963</v>
      </c>
      <c r="G790" s="2079">
        <f>G791+G792</f>
        <v>138798</v>
      </c>
    </row>
    <row r="791" spans="2:7" s="81" customFormat="1" ht="27.6">
      <c r="B791" s="2082"/>
      <c r="C791" s="2091"/>
      <c r="D791" s="2083"/>
      <c r="E791" s="1478" t="s">
        <v>5</v>
      </c>
      <c r="F791" s="2117">
        <v>6377968</v>
      </c>
      <c r="G791" s="2083"/>
    </row>
    <row r="792" spans="2:7" s="81" customFormat="1" ht="13.8" collapsed="1">
      <c r="B792" s="2084"/>
      <c r="C792" s="2091"/>
      <c r="D792" s="2083"/>
      <c r="E792" s="1478" t="s">
        <v>10</v>
      </c>
      <c r="F792" s="2117">
        <f>F793</f>
        <v>41121995</v>
      </c>
      <c r="G792" s="2083">
        <f>G793</f>
        <v>138798</v>
      </c>
    </row>
    <row r="793" spans="2:7" s="81" customFormat="1" ht="27.6">
      <c r="B793" s="2085"/>
      <c r="C793" s="2090"/>
      <c r="D793" s="2079"/>
      <c r="E793" s="1479" t="s">
        <v>11</v>
      </c>
      <c r="F793" s="2117">
        <v>41121995</v>
      </c>
      <c r="G793" s="2083">
        <v>138798</v>
      </c>
    </row>
    <row r="794" spans="2:7" s="81" customFormat="1" ht="13.8" collapsed="1">
      <c r="B794" s="2084"/>
      <c r="C794" s="2091"/>
      <c r="D794" s="2083"/>
      <c r="E794" s="2150" t="s">
        <v>1</v>
      </c>
      <c r="F794" s="2116">
        <f>F795+F813</f>
        <v>47807888</v>
      </c>
      <c r="G794" s="2079">
        <f>G795+G813</f>
        <v>138798</v>
      </c>
    </row>
    <row r="795" spans="2:7" s="81" customFormat="1" ht="13.8">
      <c r="B795" s="2086"/>
      <c r="C795" s="2091"/>
      <c r="D795" s="2083"/>
      <c r="E795" s="1479" t="s">
        <v>2</v>
      </c>
      <c r="F795" s="2117">
        <f>F796+F800+F802+F804</f>
        <v>46188457</v>
      </c>
      <c r="G795" s="2083">
        <f>G796+G800+G802+G804</f>
        <v>138798</v>
      </c>
    </row>
    <row r="796" spans="2:7" s="81" customFormat="1" ht="13.8">
      <c r="B796" s="2084"/>
      <c r="C796" s="2091"/>
      <c r="D796" s="2083"/>
      <c r="E796" s="1481" t="s">
        <v>12</v>
      </c>
      <c r="F796" s="2117">
        <f>F797+F799</f>
        <v>31119589</v>
      </c>
      <c r="G796" s="2083">
        <f>G797+G799</f>
        <v>0</v>
      </c>
    </row>
    <row r="797" spans="2:7" s="81" customFormat="1" ht="13.8">
      <c r="B797" s="2238"/>
      <c r="C797" s="2239"/>
      <c r="D797" s="2240"/>
      <c r="E797" s="1482" t="s">
        <v>13</v>
      </c>
      <c r="F797" s="2117">
        <v>23809210</v>
      </c>
      <c r="G797" s="2083"/>
    </row>
    <row r="798" spans="2:7" s="81" customFormat="1" ht="13.8">
      <c r="B798" s="2086"/>
      <c r="C798" s="2091"/>
      <c r="D798" s="2083"/>
      <c r="E798" s="1478" t="s">
        <v>14</v>
      </c>
      <c r="F798" s="2117">
        <v>18625028</v>
      </c>
      <c r="G798" s="2083"/>
    </row>
    <row r="799" spans="2:7" s="81" customFormat="1" ht="13.8">
      <c r="B799" s="2084"/>
      <c r="C799" s="2091"/>
      <c r="D799" s="2083"/>
      <c r="E799" s="1479" t="s">
        <v>15</v>
      </c>
      <c r="F799" s="2117">
        <v>7310379</v>
      </c>
      <c r="G799" s="2083"/>
    </row>
    <row r="800" spans="2:7" s="81" customFormat="1" ht="13.8" collapsed="1">
      <c r="B800" s="316"/>
      <c r="C800" s="433"/>
      <c r="D800" s="434"/>
      <c r="E800" s="1478" t="s">
        <v>16</v>
      </c>
      <c r="F800" s="2117">
        <f>F801</f>
        <v>8326514</v>
      </c>
      <c r="G800" s="2083">
        <f>G801</f>
        <v>138798</v>
      </c>
    </row>
    <row r="801" spans="2:7" s="81" customFormat="1" ht="13.8">
      <c r="B801" s="316"/>
      <c r="C801" s="433"/>
      <c r="D801" s="434"/>
      <c r="E801" s="1479" t="s">
        <v>17</v>
      </c>
      <c r="F801" s="2117">
        <v>8326514</v>
      </c>
      <c r="G801" s="2083">
        <v>138798</v>
      </c>
    </row>
    <row r="802" spans="2:7" s="81" customFormat="1" ht="27.6" collapsed="1">
      <c r="B802" s="1482"/>
      <c r="C802" s="2136"/>
      <c r="D802" s="2137"/>
      <c r="E802" s="1482" t="s">
        <v>313</v>
      </c>
      <c r="F802" s="2136">
        <f>F803</f>
        <v>172510</v>
      </c>
      <c r="G802" s="2135">
        <f>G803</f>
        <v>0</v>
      </c>
    </row>
    <row r="803" spans="2:7" s="81" customFormat="1" ht="13.8" collapsed="1">
      <c r="B803" s="1479"/>
      <c r="C803" s="2136"/>
      <c r="D803" s="2137"/>
      <c r="E803" s="1479" t="s">
        <v>18</v>
      </c>
      <c r="F803" s="2136">
        <v>172510</v>
      </c>
      <c r="G803" s="2135"/>
    </row>
    <row r="804" spans="2:7" s="81" customFormat="1" ht="13.8">
      <c r="B804" s="1482"/>
      <c r="C804" s="2136"/>
      <c r="D804" s="2137"/>
      <c r="E804" s="1482" t="s">
        <v>19</v>
      </c>
      <c r="F804" s="2136">
        <f>F805+F811</f>
        <v>6569844</v>
      </c>
      <c r="G804" s="2135">
        <f>G805+G811</f>
        <v>0</v>
      </c>
    </row>
    <row r="805" spans="2:7" s="81" customFormat="1" ht="13.8" hidden="1">
      <c r="B805" s="1478"/>
      <c r="C805" s="2136"/>
      <c r="D805" s="2137"/>
      <c r="E805" s="1478" t="s">
        <v>520</v>
      </c>
      <c r="F805" s="2136"/>
      <c r="G805" s="2135"/>
    </row>
    <row r="806" spans="2:7" s="81" customFormat="1" ht="27.6" hidden="1">
      <c r="B806" s="1479"/>
      <c r="C806" s="2136"/>
      <c r="D806" s="2137"/>
      <c r="E806" s="1479" t="s">
        <v>521</v>
      </c>
      <c r="F806" s="2136"/>
      <c r="G806" s="2135"/>
    </row>
    <row r="807" spans="2:7" s="81" customFormat="1" ht="27.6" hidden="1">
      <c r="B807" s="1481"/>
      <c r="C807" s="2136"/>
      <c r="D807" s="2137"/>
      <c r="E807" s="1481" t="s">
        <v>522</v>
      </c>
      <c r="F807" s="2136">
        <f>F808+F809+F810</f>
        <v>0</v>
      </c>
      <c r="G807" s="2135">
        <f>G808+G809+G810</f>
        <v>0</v>
      </c>
    </row>
    <row r="808" spans="2:7" s="81" customFormat="1" ht="41.4" hidden="1">
      <c r="B808" s="1482"/>
      <c r="C808" s="2136"/>
      <c r="D808" s="2137"/>
      <c r="E808" s="1482" t="s">
        <v>523</v>
      </c>
      <c r="F808" s="2136"/>
      <c r="G808" s="2135"/>
    </row>
    <row r="809" spans="2:7" s="81" customFormat="1" ht="41.4" hidden="1">
      <c r="B809" s="1478"/>
      <c r="C809" s="2136"/>
      <c r="D809" s="2137"/>
      <c r="E809" s="1478" t="s">
        <v>524</v>
      </c>
      <c r="F809" s="2136"/>
      <c r="G809" s="2135"/>
    </row>
    <row r="810" spans="2:7" s="81" customFormat="1" ht="41.4" hidden="1">
      <c r="B810" s="1479"/>
      <c r="C810" s="2136"/>
      <c r="D810" s="2137"/>
      <c r="E810" s="1479" t="s">
        <v>525</v>
      </c>
      <c r="F810" s="2136"/>
      <c r="G810" s="2135"/>
    </row>
    <row r="811" spans="2:7" s="81" customFormat="1" ht="27.6" collapsed="1">
      <c r="B811" s="1482"/>
      <c r="C811" s="2136"/>
      <c r="D811" s="2137"/>
      <c r="E811" s="1482" t="s">
        <v>56</v>
      </c>
      <c r="F811" s="2136">
        <f>F812</f>
        <v>6569844</v>
      </c>
      <c r="G811" s="2135">
        <f>G812</f>
        <v>0</v>
      </c>
    </row>
    <row r="812" spans="2:7" s="81" customFormat="1" ht="55.2" collapsed="1">
      <c r="B812" s="1481"/>
      <c r="C812" s="2134"/>
      <c r="D812" s="2135"/>
      <c r="E812" s="1481" t="s">
        <v>58</v>
      </c>
      <c r="F812" s="2136">
        <v>6569844</v>
      </c>
      <c r="G812" s="2135"/>
    </row>
    <row r="813" spans="2:7" s="81" customFormat="1" ht="13.8" collapsed="1">
      <c r="B813" s="1478"/>
      <c r="C813" s="2136"/>
      <c r="D813" s="2137"/>
      <c r="E813" s="1478" t="s">
        <v>3</v>
      </c>
      <c r="F813" s="2136">
        <f>F814</f>
        <v>1619431</v>
      </c>
      <c r="G813" s="2137">
        <f>G814</f>
        <v>0</v>
      </c>
    </row>
    <row r="814" spans="2:7" s="81" customFormat="1" ht="13.8">
      <c r="B814" s="1479"/>
      <c r="C814" s="2136"/>
      <c r="D814" s="2137"/>
      <c r="E814" s="1479" t="s">
        <v>20</v>
      </c>
      <c r="F814" s="2136">
        <v>1619431</v>
      </c>
      <c r="G814" s="2137"/>
    </row>
    <row r="815" spans="2:7" s="81" customFormat="1" ht="13.8" collapsed="1">
      <c r="B815" s="1475"/>
      <c r="C815" s="2134"/>
      <c r="D815" s="2135"/>
      <c r="E815" s="1475" t="s">
        <v>21</v>
      </c>
      <c r="F815" s="2116">
        <f>F790-F794</f>
        <v>-307925</v>
      </c>
      <c r="G815" s="2135"/>
    </row>
    <row r="816" spans="2:7" s="81" customFormat="1" ht="13.8">
      <c r="B816" s="1478"/>
      <c r="C816" s="2136"/>
      <c r="D816" s="2137"/>
      <c r="E816" s="1478" t="s">
        <v>23</v>
      </c>
      <c r="F816" s="2117">
        <f>F817</f>
        <v>307925</v>
      </c>
      <c r="G816" s="2137"/>
    </row>
    <row r="817" spans="1:8" s="81" customFormat="1" ht="13.8" collapsed="1">
      <c r="B817" s="1479"/>
      <c r="C817" s="2136"/>
      <c r="D817" s="2137"/>
      <c r="E817" s="1479" t="s">
        <v>24</v>
      </c>
      <c r="F817" s="2117">
        <f>F818</f>
        <v>307925</v>
      </c>
      <c r="G817" s="2137"/>
    </row>
    <row r="818" spans="1:8" s="81" customFormat="1" ht="42" thickBot="1">
      <c r="B818" s="2151"/>
      <c r="C818" s="2108"/>
      <c r="D818" s="2109"/>
      <c r="E818" s="2151" t="s">
        <v>66</v>
      </c>
      <c r="F818" s="2129">
        <v>307925</v>
      </c>
      <c r="G818" s="2109"/>
    </row>
    <row r="819" spans="1:8" s="81" customFormat="1" ht="72.75" customHeight="1" collapsed="1" thickBot="1">
      <c r="B819" s="3725" t="s">
        <v>634</v>
      </c>
      <c r="C819" s="3726"/>
      <c r="D819" s="3726"/>
      <c r="E819" s="3726"/>
      <c r="F819" s="3726"/>
      <c r="G819" s="3727"/>
    </row>
    <row r="820" spans="1:8" s="81" customFormat="1">
      <c r="B820" s="106"/>
      <c r="C820" s="107"/>
      <c r="D820" s="107"/>
    </row>
    <row r="821" spans="1:8" s="81" customFormat="1" ht="22.5" customHeight="1">
      <c r="B821" s="3714" t="s">
        <v>505</v>
      </c>
      <c r="C821" s="3715"/>
      <c r="D821" s="3715"/>
      <c r="E821" s="3715"/>
      <c r="F821" s="3715"/>
      <c r="G821" s="3715"/>
    </row>
    <row r="822" spans="1:8" s="81" customFormat="1" ht="14.4" thickBot="1">
      <c r="B822" s="1485"/>
      <c r="C822" s="1486"/>
      <c r="D822" s="1486"/>
      <c r="E822" s="1487"/>
      <c r="F822" s="1487"/>
      <c r="G822" s="1487"/>
    </row>
    <row r="823" spans="1:8" s="81" customFormat="1" ht="27.75" customHeight="1">
      <c r="A823" s="2905">
        <f>A717+1</f>
        <v>100</v>
      </c>
      <c r="B823" s="1007"/>
      <c r="C823" s="1008"/>
      <c r="D823" s="2152"/>
      <c r="E823" s="2111" t="s">
        <v>506</v>
      </c>
      <c r="F823" s="179"/>
      <c r="G823" s="2103"/>
      <c r="H823" s="562" t="s">
        <v>1135</v>
      </c>
    </row>
    <row r="824" spans="1:8" s="81" customFormat="1" ht="13.8">
      <c r="B824" s="2187" t="s">
        <v>167</v>
      </c>
      <c r="C824" s="2154"/>
      <c r="D824" s="2155"/>
      <c r="E824" s="2113" t="s">
        <v>22</v>
      </c>
      <c r="F824" s="2114"/>
      <c r="G824" s="2115"/>
      <c r="H824" s="3440" t="s">
        <v>1138</v>
      </c>
    </row>
    <row r="825" spans="1:8" s="81" customFormat="1" ht="25.5" customHeight="1">
      <c r="B825" s="2188" t="s">
        <v>223</v>
      </c>
      <c r="C825" s="2157"/>
      <c r="D825" s="2158"/>
      <c r="E825" s="2184" t="s">
        <v>526</v>
      </c>
      <c r="F825" s="2286"/>
      <c r="G825" s="2186"/>
      <c r="H825" s="3440" t="s">
        <v>809</v>
      </c>
    </row>
    <row r="826" spans="1:8" s="81" customFormat="1" ht="13.8">
      <c r="B826" s="2189" t="s">
        <v>225</v>
      </c>
      <c r="C826" s="2160">
        <v>1116286580</v>
      </c>
      <c r="D826" s="2161">
        <f>G827</f>
        <v>476942</v>
      </c>
      <c r="E826" s="1475" t="s">
        <v>4</v>
      </c>
      <c r="F826" s="2116">
        <f>F827</f>
        <v>4045264</v>
      </c>
      <c r="G826" s="2079">
        <f>G827</f>
        <v>476942</v>
      </c>
      <c r="H826" s="3524">
        <f>A929</f>
        <v>100</v>
      </c>
    </row>
    <row r="827" spans="1:8" s="81" customFormat="1" ht="13.8" collapsed="1">
      <c r="B827" s="1475"/>
      <c r="C827" s="2116"/>
      <c r="D827" s="2225"/>
      <c r="E827" s="1478" t="s">
        <v>10</v>
      </c>
      <c r="F827" s="2117">
        <f>F828</f>
        <v>4045264</v>
      </c>
      <c r="G827" s="2083">
        <f>G828</f>
        <v>476942</v>
      </c>
      <c r="H827" s="3440" t="s">
        <v>834</v>
      </c>
    </row>
    <row r="828" spans="1:8" s="81" customFormat="1" ht="27.6">
      <c r="B828" s="1479"/>
      <c r="C828" s="2117"/>
      <c r="D828" s="2083"/>
      <c r="E828" s="1479" t="s">
        <v>11</v>
      </c>
      <c r="F828" s="2117">
        <v>4045264</v>
      </c>
      <c r="G828" s="2083">
        <v>476942</v>
      </c>
      <c r="H828" s="3440" t="s">
        <v>808</v>
      </c>
    </row>
    <row r="829" spans="1:8" s="81" customFormat="1" ht="13.8" collapsed="1">
      <c r="B829" s="1480"/>
      <c r="C829" s="2116"/>
      <c r="D829" s="2079"/>
      <c r="E829" s="1480" t="s">
        <v>1</v>
      </c>
      <c r="F829" s="2116">
        <f>F830+F837</f>
        <v>4045264</v>
      </c>
      <c r="G829" s="2079">
        <f>G830+G837</f>
        <v>476942</v>
      </c>
    </row>
    <row r="830" spans="1:8" s="81" customFormat="1" ht="13.8">
      <c r="B830" s="1479"/>
      <c r="C830" s="2117"/>
      <c r="D830" s="2083"/>
      <c r="E830" s="1479" t="s">
        <v>2</v>
      </c>
      <c r="F830" s="2117">
        <f>F831+F835</f>
        <v>4044014</v>
      </c>
      <c r="G830" s="2083">
        <f>G831+G835</f>
        <v>476942</v>
      </c>
    </row>
    <row r="831" spans="1:8" s="81" customFormat="1" ht="13.8">
      <c r="B831" s="1477"/>
      <c r="C831" s="2117"/>
      <c r="D831" s="2083"/>
      <c r="E831" s="1481" t="s">
        <v>12</v>
      </c>
      <c r="F831" s="2117">
        <f>F832+F834</f>
        <v>3871504</v>
      </c>
      <c r="G831" s="2083">
        <f>G832+G834</f>
        <v>476942</v>
      </c>
    </row>
    <row r="832" spans="1:8" s="81" customFormat="1" ht="13.8">
      <c r="B832" s="1479"/>
      <c r="C832" s="2117"/>
      <c r="D832" s="2083"/>
      <c r="E832" s="1482" t="s">
        <v>13</v>
      </c>
      <c r="F832" s="2117">
        <v>2975404</v>
      </c>
      <c r="G832" s="2083">
        <v>51224</v>
      </c>
    </row>
    <row r="833" spans="1:8" s="81" customFormat="1" ht="13.8">
      <c r="B833" s="1477"/>
      <c r="C833" s="2117"/>
      <c r="D833" s="2083"/>
      <c r="E833" s="1477" t="s">
        <v>14</v>
      </c>
      <c r="F833" s="2117">
        <v>2490225</v>
      </c>
      <c r="G833" s="2083">
        <v>41280</v>
      </c>
    </row>
    <row r="834" spans="1:8" s="81" customFormat="1" ht="13.8">
      <c r="B834" s="1479"/>
      <c r="C834" s="2117"/>
      <c r="D834" s="2083"/>
      <c r="E834" s="1479" t="s">
        <v>15</v>
      </c>
      <c r="F834" s="2117">
        <v>896100</v>
      </c>
      <c r="G834" s="2083">
        <v>425718</v>
      </c>
    </row>
    <row r="835" spans="1:8" s="81" customFormat="1" ht="27.6">
      <c r="B835" s="1482"/>
      <c r="C835" s="2136"/>
      <c r="D835" s="2137"/>
      <c r="E835" s="1482" t="s">
        <v>313</v>
      </c>
      <c r="F835" s="2136">
        <f>F836</f>
        <v>172510</v>
      </c>
      <c r="G835" s="2137">
        <f>G836</f>
        <v>0</v>
      </c>
    </row>
    <row r="836" spans="1:8" s="81" customFormat="1" ht="13.8">
      <c r="B836" s="1479"/>
      <c r="C836" s="2136"/>
      <c r="D836" s="2137"/>
      <c r="E836" s="1479" t="s">
        <v>18</v>
      </c>
      <c r="F836" s="2136">
        <v>172510</v>
      </c>
      <c r="G836" s="2137"/>
    </row>
    <row r="837" spans="1:8" s="81" customFormat="1" ht="13.8" collapsed="1">
      <c r="B837" s="1477"/>
      <c r="C837" s="2136"/>
      <c r="D837" s="2137"/>
      <c r="E837" s="1477" t="s">
        <v>3</v>
      </c>
      <c r="F837" s="2136">
        <f>F838</f>
        <v>1250</v>
      </c>
      <c r="G837" s="2137">
        <f>G838</f>
        <v>0</v>
      </c>
    </row>
    <row r="838" spans="1:8" s="81" customFormat="1" ht="14.4" thickBot="1">
      <c r="B838" s="2126"/>
      <c r="C838" s="2108"/>
      <c r="D838" s="2109"/>
      <c r="E838" s="2126" t="s">
        <v>20</v>
      </c>
      <c r="F838" s="2108">
        <v>1250</v>
      </c>
      <c r="G838" s="2109"/>
    </row>
    <row r="839" spans="1:8" s="81" customFormat="1" ht="78.75" customHeight="1" collapsed="1" thickBot="1">
      <c r="B839" s="3730" t="s">
        <v>635</v>
      </c>
      <c r="C839" s="3728"/>
      <c r="D839" s="3728"/>
      <c r="E839" s="3728"/>
      <c r="F839" s="3728"/>
      <c r="G839" s="3729"/>
    </row>
    <row r="840" spans="1:8" s="81" customFormat="1" ht="13.8">
      <c r="B840" s="1485"/>
      <c r="C840" s="1486"/>
      <c r="D840" s="1486"/>
      <c r="E840" s="1487"/>
      <c r="F840" s="1487"/>
      <c r="G840" s="1487"/>
    </row>
    <row r="841" spans="1:8" s="81" customFormat="1" ht="21.75" customHeight="1">
      <c r="B841" s="3714" t="s">
        <v>509</v>
      </c>
      <c r="C841" s="3715"/>
      <c r="D841" s="3715"/>
      <c r="E841" s="3715"/>
      <c r="F841" s="3715"/>
      <c r="G841" s="3715"/>
    </row>
    <row r="842" spans="1:8" s="81" customFormat="1" ht="14.4" thickBot="1">
      <c r="B842" s="1485"/>
      <c r="C842" s="1486"/>
      <c r="D842" s="1486"/>
      <c r="E842" s="1487"/>
      <c r="F842" s="1487"/>
      <c r="G842" s="1487"/>
    </row>
    <row r="843" spans="1:8" s="81" customFormat="1" ht="14.4">
      <c r="A843" s="2906">
        <f>A731+1</f>
        <v>100</v>
      </c>
      <c r="B843" s="1007"/>
      <c r="C843" s="1008"/>
      <c r="D843" s="2152"/>
      <c r="E843" s="2111" t="s">
        <v>506</v>
      </c>
      <c r="F843" s="179"/>
      <c r="G843" s="2103"/>
      <c r="H843" s="562" t="s">
        <v>1135</v>
      </c>
    </row>
    <row r="844" spans="1:8" s="81" customFormat="1" ht="13.8">
      <c r="B844" s="2187" t="s">
        <v>167</v>
      </c>
      <c r="C844" s="2154"/>
      <c r="D844" s="2155"/>
      <c r="E844" s="2104" t="s">
        <v>116</v>
      </c>
      <c r="F844" s="2078"/>
      <c r="G844" s="2106"/>
      <c r="H844" s="3440" t="s">
        <v>1138</v>
      </c>
    </row>
    <row r="845" spans="1:8" s="81" customFormat="1" ht="13.8">
      <c r="B845" s="2188" t="s">
        <v>223</v>
      </c>
      <c r="C845" s="2157"/>
      <c r="D845" s="2158"/>
      <c r="E845" s="2222" t="s">
        <v>512</v>
      </c>
      <c r="F845" s="2224"/>
      <c r="G845" s="2287"/>
      <c r="H845" s="3440" t="s">
        <v>809</v>
      </c>
    </row>
    <row r="846" spans="1:8" s="81" customFormat="1" ht="20.25" customHeight="1">
      <c r="B846" s="2189" t="s">
        <v>225</v>
      </c>
      <c r="C846" s="2160">
        <v>1116286580</v>
      </c>
      <c r="D846" s="2161">
        <f>G847</f>
        <v>476942</v>
      </c>
      <c r="E846" s="2077" t="s">
        <v>118</v>
      </c>
      <c r="F846" s="2078"/>
      <c r="G846" s="2106"/>
      <c r="H846" s="3524">
        <f>A949</f>
        <v>100</v>
      </c>
    </row>
    <row r="847" spans="1:8" s="81" customFormat="1" ht="13.8">
      <c r="B847" s="2077" t="s">
        <v>118</v>
      </c>
      <c r="C847" s="2116"/>
      <c r="D847" s="2225"/>
      <c r="E847" s="1475" t="s">
        <v>4</v>
      </c>
      <c r="F847" s="2116">
        <f>F848+F849+F854</f>
        <v>49898600</v>
      </c>
      <c r="G847" s="2079">
        <f>G848+G849+G854</f>
        <v>476942</v>
      </c>
      <c r="H847" s="3440" t="s">
        <v>834</v>
      </c>
    </row>
    <row r="848" spans="1:8" s="81" customFormat="1" ht="27.6">
      <c r="B848" s="1478"/>
      <c r="C848" s="2117"/>
      <c r="D848" s="2083"/>
      <c r="E848" s="1477" t="s">
        <v>5</v>
      </c>
      <c r="F848" s="2117">
        <v>6377968</v>
      </c>
      <c r="G848" s="2083"/>
      <c r="H848" s="3440" t="s">
        <v>808</v>
      </c>
    </row>
    <row r="849" spans="2:7" s="81" customFormat="1" ht="13.8" collapsed="1">
      <c r="B849" s="1479"/>
      <c r="C849" s="2117"/>
      <c r="D849" s="2083"/>
      <c r="E849" s="1478" t="s">
        <v>7</v>
      </c>
      <c r="F849" s="2117">
        <f>F850</f>
        <v>200000</v>
      </c>
      <c r="G849" s="2083">
        <f>G850</f>
        <v>0</v>
      </c>
    </row>
    <row r="850" spans="2:7" s="81" customFormat="1" ht="13.8">
      <c r="B850" s="1480"/>
      <c r="C850" s="2116"/>
      <c r="D850" s="2226"/>
      <c r="E850" s="1479" t="s">
        <v>8</v>
      </c>
      <c r="F850" s="2117">
        <f>F851</f>
        <v>200000</v>
      </c>
      <c r="G850" s="2083">
        <f>G851</f>
        <v>0</v>
      </c>
    </row>
    <row r="851" spans="2:7" s="81" customFormat="1" ht="13.8">
      <c r="B851" s="1479"/>
      <c r="C851" s="2117"/>
      <c r="D851" s="2226"/>
      <c r="E851" s="1481" t="s">
        <v>9</v>
      </c>
      <c r="F851" s="2117">
        <v>200000</v>
      </c>
      <c r="G851" s="2083"/>
    </row>
    <row r="852" spans="2:7" s="81" customFormat="1" ht="27.6">
      <c r="B852" s="1477"/>
      <c r="C852" s="2117"/>
      <c r="D852" s="2226"/>
      <c r="E852" s="1475" t="s">
        <v>63</v>
      </c>
      <c r="F852" s="2117">
        <v>200000</v>
      </c>
      <c r="G852" s="2083"/>
    </row>
    <row r="853" spans="2:7" s="81" customFormat="1" ht="41.4">
      <c r="B853" s="1479"/>
      <c r="C853" s="2117"/>
      <c r="D853" s="2083"/>
      <c r="E853" s="1478" t="s">
        <v>165</v>
      </c>
      <c r="F853" s="2117">
        <v>200000</v>
      </c>
      <c r="G853" s="2083"/>
    </row>
    <row r="854" spans="2:7" s="81" customFormat="1" ht="16.5" customHeight="1" collapsed="1">
      <c r="B854" s="316"/>
      <c r="C854" s="433"/>
      <c r="D854" s="434"/>
      <c r="E854" s="1478" t="s">
        <v>10</v>
      </c>
      <c r="F854" s="2117">
        <f>F855</f>
        <v>43320632</v>
      </c>
      <c r="G854" s="2083">
        <f>G855</f>
        <v>476942</v>
      </c>
    </row>
    <row r="855" spans="2:7" s="81" customFormat="1" ht="27.6">
      <c r="B855" s="316"/>
      <c r="C855" s="433"/>
      <c r="D855" s="434"/>
      <c r="E855" s="1479" t="s">
        <v>11</v>
      </c>
      <c r="F855" s="2117">
        <v>43320632</v>
      </c>
      <c r="G855" s="2083">
        <v>476942</v>
      </c>
    </row>
    <row r="856" spans="2:7" s="81" customFormat="1" ht="13.8" collapsed="1">
      <c r="B856" s="316"/>
      <c r="C856" s="433"/>
      <c r="D856" s="434"/>
      <c r="E856" s="1480" t="s">
        <v>1</v>
      </c>
      <c r="F856" s="2116">
        <f>F857+F869</f>
        <v>50206525</v>
      </c>
      <c r="G856" s="2079">
        <f>G857+G869</f>
        <v>476942</v>
      </c>
    </row>
    <row r="857" spans="2:7" s="81" customFormat="1" ht="15.75" customHeight="1">
      <c r="B857" s="316"/>
      <c r="C857" s="433"/>
      <c r="D857" s="434"/>
      <c r="E857" s="1479" t="s">
        <v>2</v>
      </c>
      <c r="F857" s="2117">
        <f>F858+F862+F864+F866</f>
        <v>48147994</v>
      </c>
      <c r="G857" s="2083">
        <f>G858+G862+G864+G866</f>
        <v>476942</v>
      </c>
    </row>
    <row r="858" spans="2:7" s="81" customFormat="1" ht="13.8">
      <c r="B858" s="316"/>
      <c r="C858" s="433"/>
      <c r="D858" s="434"/>
      <c r="E858" s="1481" t="s">
        <v>12</v>
      </c>
      <c r="F858" s="2117">
        <f>F859+F861</f>
        <v>32085940</v>
      </c>
      <c r="G858" s="2083">
        <f>G859+G861</f>
        <v>476942</v>
      </c>
    </row>
    <row r="859" spans="2:7" s="81" customFormat="1" ht="13.8">
      <c r="B859" s="316"/>
      <c r="C859" s="433"/>
      <c r="D859" s="434"/>
      <c r="E859" s="1482" t="s">
        <v>13</v>
      </c>
      <c r="F859" s="2117">
        <v>23807731</v>
      </c>
      <c r="G859" s="2083">
        <v>51224</v>
      </c>
    </row>
    <row r="860" spans="2:7" s="81" customFormat="1" ht="13.8">
      <c r="B860" s="1477"/>
      <c r="C860" s="2116"/>
      <c r="D860" s="2225"/>
      <c r="E860" s="1477" t="s">
        <v>14</v>
      </c>
      <c r="F860" s="2117">
        <v>18781538</v>
      </c>
      <c r="G860" s="2083">
        <v>41280</v>
      </c>
    </row>
    <row r="861" spans="2:7" s="81" customFormat="1" ht="13.8">
      <c r="B861" s="1479"/>
      <c r="C861" s="2116"/>
      <c r="D861" s="2225"/>
      <c r="E861" s="1479" t="s">
        <v>15</v>
      </c>
      <c r="F861" s="2117">
        <v>8278209</v>
      </c>
      <c r="G861" s="2083">
        <v>425718</v>
      </c>
    </row>
    <row r="862" spans="2:7" s="81" customFormat="1" ht="13.8" collapsed="1">
      <c r="B862" s="316"/>
      <c r="C862" s="433"/>
      <c r="D862" s="434"/>
      <c r="E862" s="1477" t="s">
        <v>16</v>
      </c>
      <c r="F862" s="2117">
        <f>F863</f>
        <v>9319700</v>
      </c>
      <c r="G862" s="2083">
        <f>G863</f>
        <v>0</v>
      </c>
    </row>
    <row r="863" spans="2:7" s="81" customFormat="1" ht="13.8">
      <c r="B863" s="316"/>
      <c r="C863" s="433"/>
      <c r="D863" s="434"/>
      <c r="E863" s="1479" t="s">
        <v>17</v>
      </c>
      <c r="F863" s="2117">
        <v>9319700</v>
      </c>
      <c r="G863" s="2083"/>
    </row>
    <row r="864" spans="2:7" s="81" customFormat="1" ht="27.6" collapsed="1">
      <c r="B864" s="2227"/>
      <c r="C864" s="1319"/>
      <c r="D864" s="2083"/>
      <c r="E864" s="1482" t="s">
        <v>313</v>
      </c>
      <c r="F864" s="2117">
        <f>F865</f>
        <v>172510</v>
      </c>
      <c r="G864" s="2083">
        <f>G865</f>
        <v>0</v>
      </c>
    </row>
    <row r="865" spans="2:7" s="81" customFormat="1" ht="13.8" collapsed="1">
      <c r="B865" s="2084"/>
      <c r="C865" s="1319"/>
      <c r="D865" s="2083"/>
      <c r="E865" s="1479" t="s">
        <v>18</v>
      </c>
      <c r="F865" s="2117">
        <v>172510</v>
      </c>
      <c r="G865" s="2083"/>
    </row>
    <row r="866" spans="2:7" s="81" customFormat="1" ht="13.8">
      <c r="B866" s="2227"/>
      <c r="C866" s="1319"/>
      <c r="D866" s="2083"/>
      <c r="E866" s="1482" t="s">
        <v>19</v>
      </c>
      <c r="F866" s="2117">
        <f>F867</f>
        <v>6569844</v>
      </c>
      <c r="G866" s="2083">
        <f>G867</f>
        <v>0</v>
      </c>
    </row>
    <row r="867" spans="2:7" s="81" customFormat="1" ht="27.6" collapsed="1">
      <c r="B867" s="2227"/>
      <c r="C867" s="2091"/>
      <c r="D867" s="2083"/>
      <c r="E867" s="1482" t="s">
        <v>56</v>
      </c>
      <c r="F867" s="2117">
        <f>F868</f>
        <v>6569844</v>
      </c>
      <c r="G867" s="2083">
        <f>G868</f>
        <v>0</v>
      </c>
    </row>
    <row r="868" spans="2:7" s="81" customFormat="1" ht="55.2" collapsed="1">
      <c r="B868" s="2229"/>
      <c r="C868" s="2091"/>
      <c r="D868" s="2083"/>
      <c r="E868" s="1481" t="s">
        <v>58</v>
      </c>
      <c r="F868" s="2117">
        <v>6569844</v>
      </c>
      <c r="G868" s="2083"/>
    </row>
    <row r="869" spans="2:7" s="81" customFormat="1" ht="13.8" collapsed="1">
      <c r="B869" s="2086"/>
      <c r="C869" s="2091"/>
      <c r="D869" s="2083"/>
      <c r="E869" s="1477" t="s">
        <v>3</v>
      </c>
      <c r="F869" s="2117">
        <f>F870</f>
        <v>2058531</v>
      </c>
      <c r="G869" s="2083">
        <f>G870</f>
        <v>0</v>
      </c>
    </row>
    <row r="870" spans="2:7" s="81" customFormat="1" ht="13.8">
      <c r="B870" s="2084"/>
      <c r="C870" s="2091"/>
      <c r="D870" s="2083"/>
      <c r="E870" s="1479" t="s">
        <v>20</v>
      </c>
      <c r="F870" s="2117">
        <v>2058531</v>
      </c>
      <c r="G870" s="2083"/>
    </row>
    <row r="871" spans="2:7" s="81" customFormat="1" ht="13.8" collapsed="1">
      <c r="B871" s="2080"/>
      <c r="C871" s="2090"/>
      <c r="D871" s="2083"/>
      <c r="E871" s="1475" t="s">
        <v>21</v>
      </c>
      <c r="F871" s="2116">
        <f>F847-F856</f>
        <v>-307925</v>
      </c>
      <c r="G871" s="2083"/>
    </row>
    <row r="872" spans="2:7" s="81" customFormat="1" ht="13.8">
      <c r="B872" s="2082"/>
      <c r="C872" s="2091"/>
      <c r="D872" s="2079"/>
      <c r="E872" s="1478" t="s">
        <v>23</v>
      </c>
      <c r="F872" s="2117">
        <f>F873</f>
        <v>307925</v>
      </c>
      <c r="G872" s="2079"/>
    </row>
    <row r="873" spans="2:7" s="81" customFormat="1" ht="13.8">
      <c r="B873" s="2084"/>
      <c r="C873" s="2091"/>
      <c r="D873" s="2083"/>
      <c r="E873" s="1479" t="s">
        <v>24</v>
      </c>
      <c r="F873" s="2117">
        <f>F874</f>
        <v>307925</v>
      </c>
      <c r="G873" s="2083"/>
    </row>
    <row r="874" spans="2:7" s="81" customFormat="1" ht="41.4">
      <c r="B874" s="2227"/>
      <c r="C874" s="2091"/>
      <c r="D874" s="2083"/>
      <c r="E874" s="1482" t="s">
        <v>66</v>
      </c>
      <c r="F874" s="2117">
        <v>307925</v>
      </c>
      <c r="G874" s="2079"/>
    </row>
    <row r="875" spans="2:7" s="81" customFormat="1" ht="13.8">
      <c r="B875" s="2227"/>
      <c r="C875" s="2091"/>
      <c r="D875" s="2083"/>
      <c r="E875" s="1482"/>
      <c r="F875" s="2117"/>
      <c r="G875" s="2079"/>
    </row>
    <row r="876" spans="2:7" s="81" customFormat="1" ht="18.75" customHeight="1">
      <c r="B876" s="668" t="s">
        <v>125</v>
      </c>
      <c r="C876" s="696"/>
      <c r="D876" s="655"/>
      <c r="E876" s="2149" t="s">
        <v>125</v>
      </c>
      <c r="F876" s="2117"/>
      <c r="G876" s="2079"/>
    </row>
    <row r="877" spans="2:7" s="81" customFormat="1" ht="13.8">
      <c r="B877" s="612" t="s">
        <v>225</v>
      </c>
      <c r="C877" s="618">
        <v>1183186580</v>
      </c>
      <c r="D877" s="87">
        <f>G877</f>
        <v>476942</v>
      </c>
      <c r="E877" s="2149" t="s">
        <v>4</v>
      </c>
      <c r="F877" s="2116">
        <f>F878+F879</f>
        <v>47586985</v>
      </c>
      <c r="G877" s="2079">
        <f>G878+G879</f>
        <v>476942</v>
      </c>
    </row>
    <row r="878" spans="2:7" s="81" customFormat="1" ht="27.6">
      <c r="B878" s="2082"/>
      <c r="C878" s="1319"/>
      <c r="D878" s="2083"/>
      <c r="E878" s="1482" t="s">
        <v>5</v>
      </c>
      <c r="F878" s="2117">
        <v>6377968</v>
      </c>
      <c r="G878" s="2083"/>
    </row>
    <row r="879" spans="2:7" s="81" customFormat="1" ht="13.8" collapsed="1">
      <c r="B879" s="2084"/>
      <c r="C879" s="1319"/>
      <c r="D879" s="2083"/>
      <c r="E879" s="1482" t="s">
        <v>10</v>
      </c>
      <c r="F879" s="2117">
        <f>F880</f>
        <v>41209017</v>
      </c>
      <c r="G879" s="2083">
        <f>G880</f>
        <v>476942</v>
      </c>
    </row>
    <row r="880" spans="2:7" s="81" customFormat="1" ht="27.6">
      <c r="B880" s="2085"/>
      <c r="C880" s="2081"/>
      <c r="D880" s="2079"/>
      <c r="E880" s="1479" t="s">
        <v>11</v>
      </c>
      <c r="F880" s="2117">
        <v>41209017</v>
      </c>
      <c r="G880" s="2083">
        <v>476942</v>
      </c>
    </row>
    <row r="881" spans="2:7" s="81" customFormat="1" ht="13.8" collapsed="1">
      <c r="B881" s="2084"/>
      <c r="C881" s="1319"/>
      <c r="D881" s="2083"/>
      <c r="E881" s="1475" t="s">
        <v>1</v>
      </c>
      <c r="F881" s="2116">
        <f>F882+F894</f>
        <v>47894910</v>
      </c>
      <c r="G881" s="2079">
        <f>G882+G894</f>
        <v>476942</v>
      </c>
    </row>
    <row r="882" spans="2:7" s="81" customFormat="1" ht="13.8">
      <c r="B882" s="2086"/>
      <c r="C882" s="1319"/>
      <c r="D882" s="2083"/>
      <c r="E882" s="1477" t="s">
        <v>2</v>
      </c>
      <c r="F882" s="2117">
        <f>F883+F887+F889+F891</f>
        <v>46275479</v>
      </c>
      <c r="G882" s="2083">
        <f>G883+G887+G889+G891</f>
        <v>476942</v>
      </c>
    </row>
    <row r="883" spans="2:7" s="81" customFormat="1" ht="13.8">
      <c r="B883" s="2084"/>
      <c r="C883" s="1319"/>
      <c r="D883" s="2083"/>
      <c r="E883" s="1479" t="s">
        <v>12</v>
      </c>
      <c r="F883" s="2117">
        <f>F884+F886</f>
        <v>31202391</v>
      </c>
      <c r="G883" s="2083">
        <f>G884+G886</f>
        <v>476942</v>
      </c>
    </row>
    <row r="884" spans="2:7" s="81" customFormat="1" ht="13.8">
      <c r="B884" s="316"/>
      <c r="C884" s="433"/>
      <c r="D884" s="434"/>
      <c r="E884" s="1481" t="s">
        <v>13</v>
      </c>
      <c r="F884" s="2117">
        <v>23867920</v>
      </c>
      <c r="G884" s="2083">
        <v>51224</v>
      </c>
    </row>
    <row r="885" spans="2:7" s="81" customFormat="1" ht="13.8">
      <c r="B885" s="2086"/>
      <c r="C885" s="1319"/>
      <c r="D885" s="2079"/>
      <c r="E885" s="1482" t="s">
        <v>14</v>
      </c>
      <c r="F885" s="2117">
        <v>18464001</v>
      </c>
      <c r="G885" s="2083">
        <v>41280</v>
      </c>
    </row>
    <row r="886" spans="2:7" s="81" customFormat="1" ht="13.8">
      <c r="B886" s="2084"/>
      <c r="C886" s="1319"/>
      <c r="D886" s="2083"/>
      <c r="E886" s="1477" t="s">
        <v>15</v>
      </c>
      <c r="F886" s="2117">
        <v>7334471</v>
      </c>
      <c r="G886" s="2083">
        <v>425718</v>
      </c>
    </row>
    <row r="887" spans="2:7" s="81" customFormat="1" ht="13.8" collapsed="1">
      <c r="B887" s="316"/>
      <c r="C887" s="433"/>
      <c r="D887" s="434"/>
      <c r="E887" s="1482" t="s">
        <v>16</v>
      </c>
      <c r="F887" s="2117">
        <f>F888</f>
        <v>8330734</v>
      </c>
      <c r="G887" s="2079">
        <f>G888</f>
        <v>0</v>
      </c>
    </row>
    <row r="888" spans="2:7" s="81" customFormat="1" ht="13.8">
      <c r="B888" s="316"/>
      <c r="C888" s="433"/>
      <c r="D888" s="434"/>
      <c r="E888" s="1477" t="s">
        <v>17</v>
      </c>
      <c r="F888" s="2117">
        <v>8330734</v>
      </c>
      <c r="G888" s="2079"/>
    </row>
    <row r="889" spans="2:7" s="81" customFormat="1" ht="27.6" collapsed="1">
      <c r="B889" s="2227"/>
      <c r="C889" s="2231"/>
      <c r="D889" s="2137"/>
      <c r="E889" s="1481" t="s">
        <v>313</v>
      </c>
      <c r="F889" s="2136">
        <f>F890</f>
        <v>172510</v>
      </c>
      <c r="G889" s="2135">
        <f>G890</f>
        <v>0</v>
      </c>
    </row>
    <row r="890" spans="2:7" s="81" customFormat="1" ht="13.8" collapsed="1">
      <c r="B890" s="2084"/>
      <c r="C890" s="2231"/>
      <c r="D890" s="2137"/>
      <c r="E890" s="1477" t="s">
        <v>18</v>
      </c>
      <c r="F890" s="2136">
        <v>172510</v>
      </c>
      <c r="G890" s="2135"/>
    </row>
    <row r="891" spans="2:7" s="81" customFormat="1" ht="13.8">
      <c r="B891" s="2227"/>
      <c r="C891" s="2231"/>
      <c r="D891" s="2137"/>
      <c r="E891" s="1479" t="s">
        <v>19</v>
      </c>
      <c r="F891" s="2136">
        <f>F892</f>
        <v>6569844</v>
      </c>
      <c r="G891" s="2135">
        <f>G892</f>
        <v>0</v>
      </c>
    </row>
    <row r="892" spans="2:7" s="81" customFormat="1" ht="27.6" collapsed="1">
      <c r="B892" s="2227"/>
      <c r="C892" s="2091"/>
      <c r="D892" s="2137"/>
      <c r="E892" s="1479" t="s">
        <v>56</v>
      </c>
      <c r="F892" s="2136">
        <f>F893</f>
        <v>6569844</v>
      </c>
      <c r="G892" s="2135">
        <f>G893</f>
        <v>0</v>
      </c>
    </row>
    <row r="893" spans="2:7" s="81" customFormat="1" ht="41.4" collapsed="1">
      <c r="B893" s="2229"/>
      <c r="C893" s="2091"/>
      <c r="D893" s="2137"/>
      <c r="E893" s="1479" t="s">
        <v>58</v>
      </c>
      <c r="F893" s="2136">
        <v>6569844</v>
      </c>
      <c r="G893" s="2135"/>
    </row>
    <row r="894" spans="2:7" s="81" customFormat="1" ht="13.8" collapsed="1">
      <c r="B894" s="2086"/>
      <c r="C894" s="2091"/>
      <c r="D894" s="2137"/>
      <c r="E894" s="1482" t="s">
        <v>3</v>
      </c>
      <c r="F894" s="2136">
        <f>F895</f>
        <v>1619431</v>
      </c>
      <c r="G894" s="2137">
        <f>G895</f>
        <v>0</v>
      </c>
    </row>
    <row r="895" spans="2:7" s="81" customFormat="1" ht="13.8">
      <c r="B895" s="2084"/>
      <c r="C895" s="2091"/>
      <c r="D895" s="2137"/>
      <c r="E895" s="1477" t="s">
        <v>20</v>
      </c>
      <c r="F895" s="2136">
        <v>1619431</v>
      </c>
      <c r="G895" s="2137"/>
    </row>
    <row r="896" spans="2:7" s="81" customFormat="1" ht="13.8">
      <c r="B896" s="2080"/>
      <c r="C896" s="2090"/>
      <c r="D896" s="2137"/>
      <c r="E896" s="1475" t="s">
        <v>21</v>
      </c>
      <c r="F896" s="2116">
        <f>F877-F881</f>
        <v>-307925</v>
      </c>
      <c r="G896" s="2135"/>
    </row>
    <row r="897" spans="2:7" s="81" customFormat="1" ht="13.8">
      <c r="B897" s="2082"/>
      <c r="C897" s="2091"/>
      <c r="D897" s="2137"/>
      <c r="E897" s="1478" t="s">
        <v>23</v>
      </c>
      <c r="F897" s="2117">
        <f>F898</f>
        <v>307925</v>
      </c>
      <c r="G897" s="2137"/>
    </row>
    <row r="898" spans="2:7" s="81" customFormat="1" ht="13.8">
      <c r="B898" s="2084"/>
      <c r="C898" s="2091"/>
      <c r="D898" s="2137"/>
      <c r="E898" s="1479" t="s">
        <v>24</v>
      </c>
      <c r="F898" s="2117">
        <f>F899</f>
        <v>307925</v>
      </c>
      <c r="G898" s="2137"/>
    </row>
    <row r="899" spans="2:7" s="81" customFormat="1" ht="41.4">
      <c r="B899" s="2227"/>
      <c r="C899" s="2091"/>
      <c r="D899" s="2137"/>
      <c r="E899" s="1482" t="s">
        <v>66</v>
      </c>
      <c r="F899" s="2117">
        <v>307925</v>
      </c>
      <c r="G899" s="2137"/>
    </row>
    <row r="900" spans="2:7" s="81" customFormat="1" ht="15" customHeight="1">
      <c r="B900" s="2082"/>
      <c r="C900" s="2091"/>
      <c r="D900" s="2137"/>
      <c r="E900" s="316"/>
      <c r="F900" s="433"/>
      <c r="G900" s="434"/>
    </row>
    <row r="901" spans="2:7" s="81" customFormat="1" ht="13.8">
      <c r="B901" s="668" t="s">
        <v>126</v>
      </c>
      <c r="C901" s="696"/>
      <c r="D901" s="655"/>
      <c r="E901" s="2144" t="s">
        <v>126</v>
      </c>
      <c r="F901" s="2136"/>
      <c r="G901" s="2137"/>
    </row>
    <row r="902" spans="2:7" s="81" customFormat="1" ht="13.8">
      <c r="B902" s="612" t="s">
        <v>225</v>
      </c>
      <c r="C902" s="618">
        <v>1249486580</v>
      </c>
      <c r="D902" s="87">
        <f>G902</f>
        <v>476942</v>
      </c>
      <c r="E902" s="1475" t="s">
        <v>4</v>
      </c>
      <c r="F902" s="2116">
        <f>F903+F904</f>
        <v>47499963</v>
      </c>
      <c r="G902" s="2079">
        <f>G903+G904</f>
        <v>476942</v>
      </c>
    </row>
    <row r="903" spans="2:7" s="81" customFormat="1" ht="27.6">
      <c r="B903" s="2082"/>
      <c r="C903" s="2091"/>
      <c r="D903" s="2083"/>
      <c r="E903" s="1478" t="s">
        <v>5</v>
      </c>
      <c r="F903" s="2117">
        <v>6377968</v>
      </c>
      <c r="G903" s="2083"/>
    </row>
    <row r="904" spans="2:7" s="81" customFormat="1" ht="27.75" customHeight="1">
      <c r="B904" s="2084"/>
      <c r="C904" s="2091"/>
      <c r="D904" s="2083"/>
      <c r="E904" s="1478" t="s">
        <v>10</v>
      </c>
      <c r="F904" s="2117">
        <f>F905</f>
        <v>41121995</v>
      </c>
      <c r="G904" s="2083">
        <f>G905</f>
        <v>476942</v>
      </c>
    </row>
    <row r="905" spans="2:7" s="81" customFormat="1" ht="27.6">
      <c r="B905" s="2085"/>
      <c r="C905" s="2090"/>
      <c r="D905" s="2079"/>
      <c r="E905" s="1479" t="s">
        <v>11</v>
      </c>
      <c r="F905" s="2117">
        <v>41121995</v>
      </c>
      <c r="G905" s="2083">
        <v>476942</v>
      </c>
    </row>
    <row r="906" spans="2:7" s="81" customFormat="1" ht="15.75" customHeight="1">
      <c r="B906" s="2084"/>
      <c r="C906" s="2091"/>
      <c r="D906" s="2083"/>
      <c r="E906" s="2150" t="s">
        <v>1</v>
      </c>
      <c r="F906" s="2116">
        <f>F907+F919</f>
        <v>47807888</v>
      </c>
      <c r="G906" s="2079">
        <f>G907+G919</f>
        <v>476942</v>
      </c>
    </row>
    <row r="907" spans="2:7" s="81" customFormat="1" ht="13.8">
      <c r="B907" s="2086"/>
      <c r="C907" s="2091"/>
      <c r="D907" s="2083"/>
      <c r="E907" s="1479" t="s">
        <v>2</v>
      </c>
      <c r="F907" s="2117">
        <f>F908+F912+F914+F916</f>
        <v>46188457</v>
      </c>
      <c r="G907" s="2083">
        <f>G908+G912+G914+G916</f>
        <v>476942</v>
      </c>
    </row>
    <row r="908" spans="2:7" s="81" customFormat="1" ht="13.8">
      <c r="B908" s="2084"/>
      <c r="C908" s="2091"/>
      <c r="D908" s="2083"/>
      <c r="E908" s="1481" t="s">
        <v>12</v>
      </c>
      <c r="F908" s="2117">
        <f>F909+F911</f>
        <v>31119589</v>
      </c>
      <c r="G908" s="2083">
        <f>G909+G911</f>
        <v>476942</v>
      </c>
    </row>
    <row r="909" spans="2:7" s="81" customFormat="1" ht="13.8">
      <c r="B909" s="316"/>
      <c r="C909" s="433"/>
      <c r="D909" s="434"/>
      <c r="E909" s="1482" t="s">
        <v>13</v>
      </c>
      <c r="F909" s="2117">
        <v>23809210</v>
      </c>
      <c r="G909" s="2083">
        <v>51224</v>
      </c>
    </row>
    <row r="910" spans="2:7" s="81" customFormat="1" ht="13.8">
      <c r="B910" s="2086"/>
      <c r="C910" s="2091"/>
      <c r="D910" s="2083"/>
      <c r="E910" s="1478" t="s">
        <v>14</v>
      </c>
      <c r="F910" s="2117">
        <v>18625028</v>
      </c>
      <c r="G910" s="2083">
        <v>41280</v>
      </c>
    </row>
    <row r="911" spans="2:7" s="81" customFormat="1" ht="13.8">
      <c r="B911" s="2084"/>
      <c r="C911" s="2091"/>
      <c r="D911" s="2083"/>
      <c r="E911" s="1479" t="s">
        <v>15</v>
      </c>
      <c r="F911" s="2117">
        <v>7310379</v>
      </c>
      <c r="G911" s="2083">
        <v>425718</v>
      </c>
    </row>
    <row r="912" spans="2:7" s="81" customFormat="1" ht="13.8">
      <c r="B912" s="316"/>
      <c r="C912" s="433"/>
      <c r="D912" s="434"/>
      <c r="E912" s="1478" t="s">
        <v>16</v>
      </c>
      <c r="F912" s="2117">
        <f>F913</f>
        <v>8326514</v>
      </c>
      <c r="G912" s="2079">
        <f>G913</f>
        <v>0</v>
      </c>
    </row>
    <row r="913" spans="2:7" s="81" customFormat="1" ht="13.8">
      <c r="B913" s="316"/>
      <c r="C913" s="433"/>
      <c r="D913" s="434"/>
      <c r="E913" s="1479" t="s">
        <v>17</v>
      </c>
      <c r="F913" s="2117">
        <v>8326514</v>
      </c>
      <c r="G913" s="2079"/>
    </row>
    <row r="914" spans="2:7" s="81" customFormat="1" ht="27.6">
      <c r="B914" s="2227"/>
      <c r="C914" s="2081"/>
      <c r="D914" s="2137"/>
      <c r="E914" s="1482" t="s">
        <v>313</v>
      </c>
      <c r="F914" s="2136">
        <f>F915</f>
        <v>172510</v>
      </c>
      <c r="G914" s="2135">
        <f>G915</f>
        <v>0</v>
      </c>
    </row>
    <row r="915" spans="2:7" s="81" customFormat="1" ht="13.8">
      <c r="B915" s="2084"/>
      <c r="C915" s="2231"/>
      <c r="D915" s="2135"/>
      <c r="E915" s="1479" t="s">
        <v>18</v>
      </c>
      <c r="F915" s="2136">
        <v>172510</v>
      </c>
      <c r="G915" s="2135"/>
    </row>
    <row r="916" spans="2:7" s="81" customFormat="1" ht="13.8">
      <c r="B916" s="2227"/>
      <c r="C916" s="2081"/>
      <c r="D916" s="2137"/>
      <c r="E916" s="1482" t="s">
        <v>19</v>
      </c>
      <c r="F916" s="2136">
        <f>F917</f>
        <v>6569844</v>
      </c>
      <c r="G916" s="2135">
        <f>G917</f>
        <v>0</v>
      </c>
    </row>
    <row r="917" spans="2:7" s="81" customFormat="1" ht="27.6">
      <c r="B917" s="2227"/>
      <c r="C917" s="2091"/>
      <c r="D917" s="2137"/>
      <c r="E917" s="1482" t="s">
        <v>56</v>
      </c>
      <c r="F917" s="2136">
        <f>F918</f>
        <v>6569844</v>
      </c>
      <c r="G917" s="2135">
        <f>G918</f>
        <v>0</v>
      </c>
    </row>
    <row r="918" spans="2:7" s="81" customFormat="1" ht="55.2">
      <c r="B918" s="2229"/>
      <c r="C918" s="2091"/>
      <c r="D918" s="2137"/>
      <c r="E918" s="1481" t="s">
        <v>58</v>
      </c>
      <c r="F918" s="2136">
        <v>6569844</v>
      </c>
      <c r="G918" s="2135"/>
    </row>
    <row r="919" spans="2:7" s="81" customFormat="1" ht="13.8">
      <c r="B919" s="2086"/>
      <c r="C919" s="2233"/>
      <c r="D919" s="2137"/>
      <c r="E919" s="1478" t="s">
        <v>3</v>
      </c>
      <c r="F919" s="2136">
        <f>F920</f>
        <v>1619431</v>
      </c>
      <c r="G919" s="2137">
        <f>G920</f>
        <v>0</v>
      </c>
    </row>
    <row r="920" spans="2:7" s="81" customFormat="1" ht="13.8">
      <c r="B920" s="2084"/>
      <c r="C920" s="2233"/>
      <c r="D920" s="2137"/>
      <c r="E920" s="1479" t="s">
        <v>20</v>
      </c>
      <c r="F920" s="2136">
        <v>1619431</v>
      </c>
      <c r="G920" s="2137"/>
    </row>
    <row r="921" spans="2:7" s="81" customFormat="1" ht="13.8">
      <c r="B921" s="2080"/>
      <c r="C921" s="2090"/>
      <c r="D921" s="2079"/>
      <c r="E921" s="1475" t="s">
        <v>21</v>
      </c>
      <c r="F921" s="2116">
        <f>F902-F906</f>
        <v>-307925</v>
      </c>
      <c r="G921" s="2135"/>
    </row>
    <row r="922" spans="2:7" s="81" customFormat="1" ht="13.8">
      <c r="B922" s="2082"/>
      <c r="C922" s="2091"/>
      <c r="D922" s="2083"/>
      <c r="E922" s="1478" t="s">
        <v>23</v>
      </c>
      <c r="F922" s="2117">
        <f>F923</f>
        <v>307925</v>
      </c>
      <c r="G922" s="2137"/>
    </row>
    <row r="923" spans="2:7" s="81" customFormat="1" ht="13.8" collapsed="1">
      <c r="B923" s="2084"/>
      <c r="C923" s="2091"/>
      <c r="D923" s="2226"/>
      <c r="E923" s="1479" t="s">
        <v>24</v>
      </c>
      <c r="F923" s="2091">
        <f>F924</f>
        <v>307925</v>
      </c>
      <c r="G923" s="2137"/>
    </row>
    <row r="924" spans="2:7" s="81" customFormat="1" ht="42" thickBot="1">
      <c r="B924" s="2234"/>
      <c r="C924" s="2235"/>
      <c r="D924" s="2109"/>
      <c r="E924" s="2151" t="s">
        <v>66</v>
      </c>
      <c r="F924" s="2235">
        <v>307925</v>
      </c>
      <c r="G924" s="2109"/>
    </row>
    <row r="925" spans="2:7" s="81" customFormat="1" ht="73.2" customHeight="1" thickBot="1">
      <c r="B925" s="3725" t="s">
        <v>636</v>
      </c>
      <c r="C925" s="3726"/>
      <c r="D925" s="3726"/>
      <c r="E925" s="3726"/>
      <c r="F925" s="3726"/>
      <c r="G925" s="3727"/>
    </row>
    <row r="926" spans="2:7" s="81" customFormat="1">
      <c r="B926" s="106"/>
      <c r="C926" s="107"/>
      <c r="D926" s="107"/>
    </row>
    <row r="927" spans="2:7" s="81" customFormat="1" ht="22.5" customHeight="1">
      <c r="B927" s="3714" t="s">
        <v>505</v>
      </c>
      <c r="C927" s="3715"/>
      <c r="D927" s="3715"/>
      <c r="E927" s="3715"/>
      <c r="F927" s="3715"/>
      <c r="G927" s="3715"/>
    </row>
    <row r="928" spans="2:7" s="81" customFormat="1" ht="14.4" thickBot="1">
      <c r="B928" s="1485"/>
      <c r="C928" s="1486"/>
      <c r="D928" s="1486"/>
      <c r="E928" s="1487"/>
      <c r="F928" s="1487"/>
      <c r="G928" s="1487"/>
    </row>
    <row r="929" spans="1:8" s="81" customFormat="1" ht="27.75" customHeight="1">
      <c r="A929" s="2905">
        <f>A823</f>
        <v>100</v>
      </c>
      <c r="B929" s="1007"/>
      <c r="C929" s="1008"/>
      <c r="D929" s="2152"/>
      <c r="E929" s="2111" t="s">
        <v>506</v>
      </c>
      <c r="F929" s="179"/>
      <c r="G929" s="2103"/>
      <c r="H929" s="175" t="s">
        <v>34</v>
      </c>
    </row>
    <row r="930" spans="1:8" s="81" customFormat="1" ht="13.8">
      <c r="A930" s="114" t="s">
        <v>834</v>
      </c>
      <c r="B930" s="2187" t="s">
        <v>167</v>
      </c>
      <c r="C930" s="2154"/>
      <c r="D930" s="2155"/>
      <c r="E930" s="2113" t="s">
        <v>22</v>
      </c>
      <c r="F930" s="2114"/>
      <c r="G930" s="2115"/>
    </row>
    <row r="931" spans="1:8" s="81" customFormat="1" ht="25.5" customHeight="1">
      <c r="B931" s="2188" t="s">
        <v>223</v>
      </c>
      <c r="C931" s="2157"/>
      <c r="D931" s="2158"/>
      <c r="E931" s="2184" t="s">
        <v>526</v>
      </c>
      <c r="F931" s="2286"/>
      <c r="G931" s="2186"/>
    </row>
    <row r="932" spans="1:8" s="81" customFormat="1" ht="13.8">
      <c r="B932" s="2189" t="s">
        <v>225</v>
      </c>
      <c r="C932" s="2160">
        <v>1116286580</v>
      </c>
      <c r="D932" s="2161">
        <f>G933</f>
        <v>259778</v>
      </c>
      <c r="E932" s="1475" t="s">
        <v>4</v>
      </c>
      <c r="F932" s="2116">
        <f>F933</f>
        <v>4045264</v>
      </c>
      <c r="G932" s="2079">
        <f>G933</f>
        <v>259778</v>
      </c>
    </row>
    <row r="933" spans="1:8" s="81" customFormat="1" ht="13.8" collapsed="1">
      <c r="B933" s="1475"/>
      <c r="C933" s="2116"/>
      <c r="D933" s="2225"/>
      <c r="E933" s="1478" t="s">
        <v>10</v>
      </c>
      <c r="F933" s="2117">
        <f>F934</f>
        <v>4045264</v>
      </c>
      <c r="G933" s="2083">
        <f>G934</f>
        <v>259778</v>
      </c>
    </row>
    <row r="934" spans="1:8" s="81" customFormat="1" ht="27.6">
      <c r="B934" s="1479"/>
      <c r="C934" s="2117"/>
      <c r="D934" s="2083"/>
      <c r="E934" s="1479" t="s">
        <v>11</v>
      </c>
      <c r="F934" s="2117">
        <v>4045264</v>
      </c>
      <c r="G934" s="2083">
        <v>259778</v>
      </c>
    </row>
    <row r="935" spans="1:8" s="81" customFormat="1" ht="13.8" collapsed="1">
      <c r="B935" s="1480"/>
      <c r="C935" s="2116"/>
      <c r="D935" s="2079"/>
      <c r="E935" s="1480" t="s">
        <v>1</v>
      </c>
      <c r="F935" s="2116">
        <f>F936+F943</f>
        <v>4045264</v>
      </c>
      <c r="G935" s="2079">
        <f>G936+G943</f>
        <v>259778</v>
      </c>
    </row>
    <row r="936" spans="1:8" s="81" customFormat="1" ht="13.8">
      <c r="B936" s="1479"/>
      <c r="C936" s="2117"/>
      <c r="D936" s="2083"/>
      <c r="E936" s="1479" t="s">
        <v>2</v>
      </c>
      <c r="F936" s="2117">
        <f>F937+F941</f>
        <v>4044014</v>
      </c>
      <c r="G936" s="2083">
        <f>G937+G941</f>
        <v>259778</v>
      </c>
    </row>
    <row r="937" spans="1:8" s="81" customFormat="1" ht="13.8">
      <c r="B937" s="1477"/>
      <c r="C937" s="2117"/>
      <c r="D937" s="2083"/>
      <c r="E937" s="1481" t="s">
        <v>12</v>
      </c>
      <c r="F937" s="2117">
        <f>F938+F940</f>
        <v>3871504</v>
      </c>
      <c r="G937" s="2083">
        <f>G938+G940</f>
        <v>259778</v>
      </c>
    </row>
    <row r="938" spans="1:8" s="81" customFormat="1" ht="13.8">
      <c r="B938" s="1479"/>
      <c r="C938" s="2117"/>
      <c r="D938" s="2083"/>
      <c r="E938" s="1482" t="s">
        <v>13</v>
      </c>
      <c r="F938" s="2117">
        <v>2975404</v>
      </c>
      <c r="G938" s="2083">
        <v>51224</v>
      </c>
    </row>
    <row r="939" spans="1:8" s="81" customFormat="1" ht="13.8">
      <c r="B939" s="1477"/>
      <c r="C939" s="2117"/>
      <c r="D939" s="2083"/>
      <c r="E939" s="1477" t="s">
        <v>14</v>
      </c>
      <c r="F939" s="2117">
        <v>2490225</v>
      </c>
      <c r="G939" s="2083">
        <v>41280</v>
      </c>
    </row>
    <row r="940" spans="1:8" s="81" customFormat="1" ht="13.8">
      <c r="B940" s="1479"/>
      <c r="C940" s="2117"/>
      <c r="D940" s="2083"/>
      <c r="E940" s="1479" t="s">
        <v>15</v>
      </c>
      <c r="F940" s="2117">
        <v>896100</v>
      </c>
      <c r="G940" s="2083">
        <v>208554</v>
      </c>
    </row>
    <row r="941" spans="1:8" s="81" customFormat="1" ht="27.6">
      <c r="B941" s="1482"/>
      <c r="C941" s="2136"/>
      <c r="D941" s="2137"/>
      <c r="E941" s="1482" t="s">
        <v>313</v>
      </c>
      <c r="F941" s="2136">
        <f>F942</f>
        <v>172510</v>
      </c>
      <c r="G941" s="2137">
        <f>G942</f>
        <v>0</v>
      </c>
    </row>
    <row r="942" spans="1:8" s="81" customFormat="1" ht="13.8">
      <c r="B942" s="1479"/>
      <c r="C942" s="2136"/>
      <c r="D942" s="2137"/>
      <c r="E942" s="1479" t="s">
        <v>18</v>
      </c>
      <c r="F942" s="2136">
        <v>172510</v>
      </c>
      <c r="G942" s="2137"/>
    </row>
    <row r="943" spans="1:8" s="81" customFormat="1" ht="13.8" collapsed="1">
      <c r="B943" s="1477"/>
      <c r="C943" s="2136"/>
      <c r="D943" s="2137"/>
      <c r="E943" s="1477" t="s">
        <v>3</v>
      </c>
      <c r="F943" s="2136">
        <f>F944</f>
        <v>1250</v>
      </c>
      <c r="G943" s="2137">
        <f>G944</f>
        <v>0</v>
      </c>
    </row>
    <row r="944" spans="1:8" s="81" customFormat="1" ht="14.4" thickBot="1">
      <c r="B944" s="2126"/>
      <c r="C944" s="2108"/>
      <c r="D944" s="2109"/>
      <c r="E944" s="2126" t="s">
        <v>20</v>
      </c>
      <c r="F944" s="2108">
        <v>1250</v>
      </c>
      <c r="G944" s="2109"/>
    </row>
    <row r="945" spans="1:8" s="81" customFormat="1" ht="72" customHeight="1" collapsed="1" thickBot="1">
      <c r="B945" s="3730" t="s">
        <v>637</v>
      </c>
      <c r="C945" s="3728"/>
      <c r="D945" s="3728"/>
      <c r="E945" s="3728"/>
      <c r="F945" s="3728"/>
      <c r="G945" s="3729"/>
    </row>
    <row r="946" spans="1:8" s="81" customFormat="1" ht="13.8">
      <c r="B946" s="1485"/>
      <c r="C946" s="1486"/>
      <c r="D946" s="1486"/>
      <c r="E946" s="1487"/>
      <c r="F946" s="1487"/>
      <c r="G946" s="1487"/>
    </row>
    <row r="947" spans="1:8" s="81" customFormat="1" ht="21.75" customHeight="1">
      <c r="B947" s="3714" t="s">
        <v>509</v>
      </c>
      <c r="C947" s="3715"/>
      <c r="D947" s="3715"/>
      <c r="E947" s="3715"/>
      <c r="F947" s="3715"/>
      <c r="G947" s="3715"/>
    </row>
    <row r="948" spans="1:8" s="81" customFormat="1" ht="14.4" thickBot="1">
      <c r="B948" s="1485"/>
      <c r="C948" s="1486"/>
      <c r="D948" s="1486"/>
      <c r="E948" s="1487"/>
      <c r="F948" s="1487"/>
      <c r="G948" s="1487"/>
    </row>
    <row r="949" spans="1:8" s="81" customFormat="1" ht="14.4">
      <c r="A949" s="2906">
        <f>A843</f>
        <v>100</v>
      </c>
      <c r="B949" s="1007"/>
      <c r="C949" s="1008"/>
      <c r="D949" s="2152"/>
      <c r="E949" s="2111" t="s">
        <v>506</v>
      </c>
      <c r="F949" s="179"/>
      <c r="G949" s="2103"/>
      <c r="H949" s="175" t="s">
        <v>34</v>
      </c>
    </row>
    <row r="950" spans="1:8" s="81" customFormat="1" ht="13.8">
      <c r="A950" s="109" t="s">
        <v>834</v>
      </c>
      <c r="B950" s="2187" t="s">
        <v>167</v>
      </c>
      <c r="C950" s="2154"/>
      <c r="D950" s="2155"/>
      <c r="E950" s="2104" t="s">
        <v>116</v>
      </c>
      <c r="F950" s="2078"/>
      <c r="G950" s="2106"/>
    </row>
    <row r="951" spans="1:8" s="81" customFormat="1" ht="13.8">
      <c r="B951" s="2188" t="s">
        <v>223</v>
      </c>
      <c r="C951" s="2157"/>
      <c r="D951" s="2158"/>
      <c r="E951" s="2222" t="s">
        <v>512</v>
      </c>
      <c r="F951" s="2224"/>
      <c r="G951" s="2287"/>
    </row>
    <row r="952" spans="1:8" s="81" customFormat="1" ht="20.25" customHeight="1">
      <c r="B952" s="2189" t="s">
        <v>225</v>
      </c>
      <c r="C952" s="2160">
        <v>1116286580</v>
      </c>
      <c r="D952" s="2161">
        <f>G953</f>
        <v>259778</v>
      </c>
      <c r="E952" s="2077" t="s">
        <v>118</v>
      </c>
      <c r="F952" s="2078"/>
      <c r="G952" s="2106"/>
    </row>
    <row r="953" spans="1:8" s="81" customFormat="1" ht="13.8">
      <c r="B953" s="2077" t="s">
        <v>118</v>
      </c>
      <c r="C953" s="2116"/>
      <c r="D953" s="2225"/>
      <c r="E953" s="1475" t="s">
        <v>4</v>
      </c>
      <c r="F953" s="2116">
        <f>F954+F955+F960</f>
        <v>49898600</v>
      </c>
      <c r="G953" s="2079">
        <f>G954+G955+G960</f>
        <v>259778</v>
      </c>
    </row>
    <row r="954" spans="1:8" s="81" customFormat="1" ht="27.6">
      <c r="B954" s="1478"/>
      <c r="C954" s="2117"/>
      <c r="D954" s="2083"/>
      <c r="E954" s="1477" t="s">
        <v>5</v>
      </c>
      <c r="F954" s="2117">
        <v>6377968</v>
      </c>
      <c r="G954" s="2083"/>
    </row>
    <row r="955" spans="1:8" s="81" customFormat="1" ht="13.8" collapsed="1">
      <c r="B955" s="1479"/>
      <c r="C955" s="2117"/>
      <c r="D955" s="2083"/>
      <c r="E955" s="1478" t="s">
        <v>7</v>
      </c>
      <c r="F955" s="2117">
        <f>F956</f>
        <v>200000</v>
      </c>
      <c r="G955" s="2083">
        <f>G956</f>
        <v>0</v>
      </c>
    </row>
    <row r="956" spans="1:8" s="81" customFormat="1" ht="13.8">
      <c r="B956" s="1480"/>
      <c r="C956" s="2116"/>
      <c r="D956" s="2226"/>
      <c r="E956" s="1479" t="s">
        <v>8</v>
      </c>
      <c r="F956" s="2117">
        <f>F957</f>
        <v>200000</v>
      </c>
      <c r="G956" s="2083">
        <f>G957</f>
        <v>0</v>
      </c>
    </row>
    <row r="957" spans="1:8" s="81" customFormat="1" ht="13.8">
      <c r="B957" s="1479"/>
      <c r="C957" s="2117"/>
      <c r="D957" s="2226"/>
      <c r="E957" s="1481" t="s">
        <v>9</v>
      </c>
      <c r="F957" s="2117">
        <v>200000</v>
      </c>
      <c r="G957" s="2083"/>
    </row>
    <row r="958" spans="1:8" s="81" customFormat="1" ht="27.6">
      <c r="B958" s="1477"/>
      <c r="C958" s="2117"/>
      <c r="D958" s="2226"/>
      <c r="E958" s="1475" t="s">
        <v>63</v>
      </c>
      <c r="F958" s="2117">
        <v>200000</v>
      </c>
      <c r="G958" s="2083"/>
    </row>
    <row r="959" spans="1:8" s="81" customFormat="1" ht="41.4">
      <c r="B959" s="1479"/>
      <c r="C959" s="2117"/>
      <c r="D959" s="2083"/>
      <c r="E959" s="1478" t="s">
        <v>165</v>
      </c>
      <c r="F959" s="2117">
        <v>200000</v>
      </c>
      <c r="G959" s="2083"/>
    </row>
    <row r="960" spans="1:8" s="81" customFormat="1" ht="16.5" customHeight="1" collapsed="1">
      <c r="B960" s="316"/>
      <c r="C960" s="433"/>
      <c r="D960" s="434"/>
      <c r="E960" s="1478" t="s">
        <v>10</v>
      </c>
      <c r="F960" s="2117">
        <f>F961</f>
        <v>43320632</v>
      </c>
      <c r="G960" s="2083">
        <f>G961</f>
        <v>259778</v>
      </c>
    </row>
    <row r="961" spans="2:7" s="81" customFormat="1" ht="27.6">
      <c r="B961" s="316"/>
      <c r="C961" s="433"/>
      <c r="D961" s="434"/>
      <c r="E961" s="1479" t="s">
        <v>11</v>
      </c>
      <c r="F961" s="2117">
        <v>43320632</v>
      </c>
      <c r="G961" s="2083">
        <v>259778</v>
      </c>
    </row>
    <row r="962" spans="2:7" s="81" customFormat="1" ht="13.8" collapsed="1">
      <c r="B962" s="316"/>
      <c r="C962" s="433"/>
      <c r="D962" s="434"/>
      <c r="E962" s="1480" t="s">
        <v>1</v>
      </c>
      <c r="F962" s="2116">
        <f>F963+F975</f>
        <v>50206525</v>
      </c>
      <c r="G962" s="2079">
        <f>G963+G975</f>
        <v>259778</v>
      </c>
    </row>
    <row r="963" spans="2:7" s="81" customFormat="1" ht="15.75" customHeight="1">
      <c r="B963" s="316"/>
      <c r="C963" s="433"/>
      <c r="D963" s="434"/>
      <c r="E963" s="1479" t="s">
        <v>2</v>
      </c>
      <c r="F963" s="2117">
        <f>F964+F968+F970+F972</f>
        <v>48147994</v>
      </c>
      <c r="G963" s="2083">
        <f>G964+G968+G970+G972</f>
        <v>259778</v>
      </c>
    </row>
    <row r="964" spans="2:7" s="81" customFormat="1" ht="13.8">
      <c r="B964" s="316"/>
      <c r="C964" s="433"/>
      <c r="D964" s="434"/>
      <c r="E964" s="1481" t="s">
        <v>12</v>
      </c>
      <c r="F964" s="2117">
        <f>F965+F967</f>
        <v>32085940</v>
      </c>
      <c r="G964" s="2083">
        <f>G965+G967</f>
        <v>259778</v>
      </c>
    </row>
    <row r="965" spans="2:7" s="81" customFormat="1" ht="13.8">
      <c r="B965" s="316"/>
      <c r="C965" s="433"/>
      <c r="D965" s="434"/>
      <c r="E965" s="1482" t="s">
        <v>13</v>
      </c>
      <c r="F965" s="2117">
        <v>23807731</v>
      </c>
      <c r="G965" s="2083">
        <v>51224</v>
      </c>
    </row>
    <row r="966" spans="2:7" s="81" customFormat="1" ht="13.8">
      <c r="B966" s="1477"/>
      <c r="C966" s="2116"/>
      <c r="D966" s="2225"/>
      <c r="E966" s="1477" t="s">
        <v>14</v>
      </c>
      <c r="F966" s="2117">
        <v>18781538</v>
      </c>
      <c r="G966" s="2083">
        <v>41280</v>
      </c>
    </row>
    <row r="967" spans="2:7" s="81" customFormat="1" ht="13.8">
      <c r="B967" s="1479"/>
      <c r="C967" s="2116"/>
      <c r="D967" s="2225"/>
      <c r="E967" s="1479" t="s">
        <v>15</v>
      </c>
      <c r="F967" s="2117">
        <v>8278209</v>
      </c>
      <c r="G967" s="2083">
        <v>208554</v>
      </c>
    </row>
    <row r="968" spans="2:7" s="81" customFormat="1" ht="13.8" collapsed="1">
      <c r="B968" s="316"/>
      <c r="C968" s="433"/>
      <c r="D968" s="434"/>
      <c r="E968" s="1477" t="s">
        <v>16</v>
      </c>
      <c r="F968" s="2117">
        <f>F969</f>
        <v>9319700</v>
      </c>
      <c r="G968" s="2083">
        <f>G969</f>
        <v>0</v>
      </c>
    </row>
    <row r="969" spans="2:7" s="81" customFormat="1" ht="13.8">
      <c r="B969" s="316"/>
      <c r="C969" s="433"/>
      <c r="D969" s="434"/>
      <c r="E969" s="1479" t="s">
        <v>17</v>
      </c>
      <c r="F969" s="2117">
        <v>9319700</v>
      </c>
      <c r="G969" s="2083"/>
    </row>
    <row r="970" spans="2:7" s="81" customFormat="1" ht="27.6" collapsed="1">
      <c r="B970" s="2227"/>
      <c r="C970" s="1319"/>
      <c r="D970" s="2083"/>
      <c r="E970" s="1482" t="s">
        <v>313</v>
      </c>
      <c r="F970" s="2117">
        <f>F971</f>
        <v>172510</v>
      </c>
      <c r="G970" s="2083">
        <f>G971</f>
        <v>0</v>
      </c>
    </row>
    <row r="971" spans="2:7" s="81" customFormat="1" ht="13.8" collapsed="1">
      <c r="B971" s="2084"/>
      <c r="C971" s="1319"/>
      <c r="D971" s="2083"/>
      <c r="E971" s="1479" t="s">
        <v>18</v>
      </c>
      <c r="F971" s="2117">
        <v>172510</v>
      </c>
      <c r="G971" s="2083"/>
    </row>
    <row r="972" spans="2:7" s="81" customFormat="1" ht="13.8">
      <c r="B972" s="2227"/>
      <c r="C972" s="1319"/>
      <c r="D972" s="2083"/>
      <c r="E972" s="1482" t="s">
        <v>19</v>
      </c>
      <c r="F972" s="2117">
        <f>F973</f>
        <v>6569844</v>
      </c>
      <c r="G972" s="2083">
        <f>G973</f>
        <v>0</v>
      </c>
    </row>
    <row r="973" spans="2:7" s="81" customFormat="1" ht="27.6" collapsed="1">
      <c r="B973" s="2227"/>
      <c r="C973" s="2091"/>
      <c r="D973" s="2083"/>
      <c r="E973" s="1482" t="s">
        <v>56</v>
      </c>
      <c r="F973" s="2117">
        <f>F974</f>
        <v>6569844</v>
      </c>
      <c r="G973" s="2083">
        <f>G974</f>
        <v>0</v>
      </c>
    </row>
    <row r="974" spans="2:7" s="81" customFormat="1" ht="55.2" collapsed="1">
      <c r="B974" s="2229"/>
      <c r="C974" s="2091"/>
      <c r="D974" s="2083"/>
      <c r="E974" s="1481" t="s">
        <v>58</v>
      </c>
      <c r="F974" s="2117">
        <v>6569844</v>
      </c>
      <c r="G974" s="2083"/>
    </row>
    <row r="975" spans="2:7" s="81" customFormat="1" ht="13.8" collapsed="1">
      <c r="B975" s="2086"/>
      <c r="C975" s="2091"/>
      <c r="D975" s="2083"/>
      <c r="E975" s="1477" t="s">
        <v>3</v>
      </c>
      <c r="F975" s="2117">
        <f>F976</f>
        <v>2058531</v>
      </c>
      <c r="G975" s="2083">
        <f>G976</f>
        <v>0</v>
      </c>
    </row>
    <row r="976" spans="2:7" s="81" customFormat="1" ht="13.8">
      <c r="B976" s="2084"/>
      <c r="C976" s="2091"/>
      <c r="D976" s="2083"/>
      <c r="E976" s="1479" t="s">
        <v>20</v>
      </c>
      <c r="F976" s="2117">
        <v>2058531</v>
      </c>
      <c r="G976" s="2083"/>
    </row>
    <row r="977" spans="2:7" s="81" customFormat="1" ht="13.8" collapsed="1">
      <c r="B977" s="2080"/>
      <c r="C977" s="2090"/>
      <c r="D977" s="2083"/>
      <c r="E977" s="1475" t="s">
        <v>21</v>
      </c>
      <c r="F977" s="2116">
        <f>F953-F962</f>
        <v>-307925</v>
      </c>
      <c r="G977" s="2083"/>
    </row>
    <row r="978" spans="2:7" s="81" customFormat="1" ht="13.8">
      <c r="B978" s="2082"/>
      <c r="C978" s="2091"/>
      <c r="D978" s="2079"/>
      <c r="E978" s="1478" t="s">
        <v>23</v>
      </c>
      <c r="F978" s="2117">
        <f>F979</f>
        <v>307925</v>
      </c>
      <c r="G978" s="2079"/>
    </row>
    <row r="979" spans="2:7" s="81" customFormat="1" ht="13.8">
      <c r="B979" s="2084"/>
      <c r="C979" s="2091"/>
      <c r="D979" s="2083"/>
      <c r="E979" s="1479" t="s">
        <v>24</v>
      </c>
      <c r="F979" s="2117">
        <f>F980</f>
        <v>307925</v>
      </c>
      <c r="G979" s="2083"/>
    </row>
    <row r="980" spans="2:7" s="81" customFormat="1" ht="41.4">
      <c r="B980" s="2227"/>
      <c r="C980" s="2091"/>
      <c r="D980" s="2083"/>
      <c r="E980" s="1482" t="s">
        <v>66</v>
      </c>
      <c r="F980" s="2117">
        <v>307925</v>
      </c>
      <c r="G980" s="2079"/>
    </row>
    <row r="981" spans="2:7" s="81" customFormat="1" ht="13.8">
      <c r="B981" s="2227"/>
      <c r="C981" s="2091"/>
      <c r="D981" s="2083"/>
      <c r="E981" s="1482"/>
      <c r="F981" s="2117"/>
      <c r="G981" s="2079"/>
    </row>
    <row r="982" spans="2:7" s="81" customFormat="1" ht="18.75" customHeight="1">
      <c r="B982" s="668" t="s">
        <v>125</v>
      </c>
      <c r="C982" s="696"/>
      <c r="D982" s="655"/>
      <c r="E982" s="2149" t="s">
        <v>125</v>
      </c>
      <c r="F982" s="2117"/>
      <c r="G982" s="2079"/>
    </row>
    <row r="983" spans="2:7" s="81" customFormat="1" ht="13.8">
      <c r="B983" s="612" t="s">
        <v>225</v>
      </c>
      <c r="C983" s="618">
        <v>1183186580</v>
      </c>
      <c r="D983" s="87">
        <f>G983</f>
        <v>259778</v>
      </c>
      <c r="E983" s="2149" t="s">
        <v>4</v>
      </c>
      <c r="F983" s="2116">
        <f>F984+F985</f>
        <v>47586985</v>
      </c>
      <c r="G983" s="2079">
        <f>G984+G985</f>
        <v>259778</v>
      </c>
    </row>
    <row r="984" spans="2:7" s="81" customFormat="1" ht="27.6">
      <c r="B984" s="2082"/>
      <c r="C984" s="1319"/>
      <c r="D984" s="2083"/>
      <c r="E984" s="1482" t="s">
        <v>5</v>
      </c>
      <c r="F984" s="2117">
        <v>6377968</v>
      </c>
      <c r="G984" s="2083"/>
    </row>
    <row r="985" spans="2:7" s="81" customFormat="1" ht="13.8" collapsed="1">
      <c r="B985" s="2084"/>
      <c r="C985" s="1319"/>
      <c r="D985" s="2083"/>
      <c r="E985" s="1482" t="s">
        <v>10</v>
      </c>
      <c r="F985" s="2117">
        <f>F986</f>
        <v>41209017</v>
      </c>
      <c r="G985" s="2083">
        <f>G986</f>
        <v>259778</v>
      </c>
    </row>
    <row r="986" spans="2:7" s="81" customFormat="1" ht="27.6">
      <c r="B986" s="2085"/>
      <c r="C986" s="1319"/>
      <c r="D986" s="2079"/>
      <c r="E986" s="1479" t="s">
        <v>11</v>
      </c>
      <c r="F986" s="2117">
        <v>41209017</v>
      </c>
      <c r="G986" s="2083">
        <v>259778</v>
      </c>
    </row>
    <row r="987" spans="2:7" s="81" customFormat="1" ht="13.8" collapsed="1">
      <c r="B987" s="2084"/>
      <c r="C987" s="1319"/>
      <c r="D987" s="2083"/>
      <c r="E987" s="1475" t="s">
        <v>1</v>
      </c>
      <c r="F987" s="2116">
        <f>F988+F1000</f>
        <v>47894910</v>
      </c>
      <c r="G987" s="2079">
        <f>G988+G1000</f>
        <v>259778</v>
      </c>
    </row>
    <row r="988" spans="2:7" s="81" customFormat="1" ht="13.8">
      <c r="B988" s="2086"/>
      <c r="C988" s="1319"/>
      <c r="D988" s="2083"/>
      <c r="E988" s="1477" t="s">
        <v>2</v>
      </c>
      <c r="F988" s="2117">
        <f>F989+F993+F995+F997</f>
        <v>46275479</v>
      </c>
      <c r="G988" s="2083">
        <f>G989+G993+G995+G997</f>
        <v>259778</v>
      </c>
    </row>
    <row r="989" spans="2:7" s="81" customFormat="1" ht="13.8">
      <c r="B989" s="2084"/>
      <c r="C989" s="1319"/>
      <c r="D989" s="2083"/>
      <c r="E989" s="1479" t="s">
        <v>12</v>
      </c>
      <c r="F989" s="2117">
        <f>F990+F992</f>
        <v>31202391</v>
      </c>
      <c r="G989" s="2083">
        <f>G990+G992</f>
        <v>259778</v>
      </c>
    </row>
    <row r="990" spans="2:7" s="81" customFormat="1" ht="13.8">
      <c r="B990" s="316"/>
      <c r="C990" s="433"/>
      <c r="D990" s="434"/>
      <c r="E990" s="1481" t="s">
        <v>13</v>
      </c>
      <c r="F990" s="2117">
        <v>23867920</v>
      </c>
      <c r="G990" s="2083">
        <v>51224</v>
      </c>
    </row>
    <row r="991" spans="2:7" s="81" customFormat="1" ht="13.8">
      <c r="B991" s="2086"/>
      <c r="C991" s="1319"/>
      <c r="D991" s="2079"/>
      <c r="E991" s="1482" t="s">
        <v>14</v>
      </c>
      <c r="F991" s="2117">
        <v>18464001</v>
      </c>
      <c r="G991" s="2083">
        <v>41280</v>
      </c>
    </row>
    <row r="992" spans="2:7" s="81" customFormat="1" ht="13.8">
      <c r="B992" s="2084"/>
      <c r="C992" s="1319"/>
      <c r="D992" s="2083"/>
      <c r="E992" s="1477" t="s">
        <v>15</v>
      </c>
      <c r="F992" s="2117">
        <v>7334471</v>
      </c>
      <c r="G992" s="2083">
        <v>208554</v>
      </c>
    </row>
    <row r="993" spans="2:7" s="81" customFormat="1" ht="13.8" collapsed="1">
      <c r="B993" s="316"/>
      <c r="C993" s="433"/>
      <c r="D993" s="434"/>
      <c r="E993" s="1482" t="s">
        <v>16</v>
      </c>
      <c r="F993" s="2117">
        <f>F994</f>
        <v>8330734</v>
      </c>
      <c r="G993" s="2079">
        <f>G994</f>
        <v>0</v>
      </c>
    </row>
    <row r="994" spans="2:7" s="81" customFormat="1" ht="13.8">
      <c r="B994" s="316"/>
      <c r="C994" s="433"/>
      <c r="D994" s="434"/>
      <c r="E994" s="1477" t="s">
        <v>17</v>
      </c>
      <c r="F994" s="2117">
        <v>8330734</v>
      </c>
      <c r="G994" s="2079"/>
    </row>
    <row r="995" spans="2:7" s="81" customFormat="1" ht="27.6" collapsed="1">
      <c r="B995" s="2227"/>
      <c r="C995" s="2231"/>
      <c r="D995" s="2137"/>
      <c r="E995" s="1481" t="s">
        <v>313</v>
      </c>
      <c r="F995" s="2136">
        <f>F996</f>
        <v>172510</v>
      </c>
      <c r="G995" s="2135">
        <f>G996</f>
        <v>0</v>
      </c>
    </row>
    <row r="996" spans="2:7" s="81" customFormat="1" ht="13.8" collapsed="1">
      <c r="B996" s="2084"/>
      <c r="C996" s="2231"/>
      <c r="D996" s="2137"/>
      <c r="E996" s="1477" t="s">
        <v>18</v>
      </c>
      <c r="F996" s="2136">
        <v>172510</v>
      </c>
      <c r="G996" s="2135"/>
    </row>
    <row r="997" spans="2:7" s="81" customFormat="1" ht="13.8">
      <c r="B997" s="2227"/>
      <c r="C997" s="2231"/>
      <c r="D997" s="2137"/>
      <c r="E997" s="1479" t="s">
        <v>19</v>
      </c>
      <c r="F997" s="2136">
        <f>F998</f>
        <v>6569844</v>
      </c>
      <c r="G997" s="2135">
        <f>G998</f>
        <v>0</v>
      </c>
    </row>
    <row r="998" spans="2:7" s="81" customFormat="1" ht="27.6" collapsed="1">
      <c r="B998" s="2227"/>
      <c r="C998" s="2091"/>
      <c r="D998" s="2137"/>
      <c r="E998" s="1479" t="s">
        <v>56</v>
      </c>
      <c r="F998" s="2136">
        <f>F999</f>
        <v>6569844</v>
      </c>
      <c r="G998" s="2135">
        <f>G999</f>
        <v>0</v>
      </c>
    </row>
    <row r="999" spans="2:7" s="81" customFormat="1" ht="41.4" collapsed="1">
      <c r="B999" s="2229"/>
      <c r="C999" s="2091"/>
      <c r="D999" s="2137"/>
      <c r="E999" s="1479" t="s">
        <v>58</v>
      </c>
      <c r="F999" s="2136">
        <v>6569844</v>
      </c>
      <c r="G999" s="2135"/>
    </row>
    <row r="1000" spans="2:7" s="81" customFormat="1" ht="13.8" collapsed="1">
      <c r="B1000" s="2086"/>
      <c r="C1000" s="2091"/>
      <c r="D1000" s="2137"/>
      <c r="E1000" s="1482" t="s">
        <v>3</v>
      </c>
      <c r="F1000" s="2136">
        <f>F1001</f>
        <v>1619431</v>
      </c>
      <c r="G1000" s="2137">
        <f>G1001</f>
        <v>0</v>
      </c>
    </row>
    <row r="1001" spans="2:7" s="81" customFormat="1" ht="13.8">
      <c r="B1001" s="2084"/>
      <c r="C1001" s="2091"/>
      <c r="D1001" s="2137"/>
      <c r="E1001" s="1477" t="s">
        <v>20</v>
      </c>
      <c r="F1001" s="2136">
        <v>1619431</v>
      </c>
      <c r="G1001" s="2137"/>
    </row>
    <row r="1002" spans="2:7" s="81" customFormat="1" ht="13.8">
      <c r="B1002" s="2080"/>
      <c r="C1002" s="2090"/>
      <c r="D1002" s="2137"/>
      <c r="E1002" s="1475" t="s">
        <v>21</v>
      </c>
      <c r="F1002" s="2116">
        <f>F983-F987</f>
        <v>-307925</v>
      </c>
      <c r="G1002" s="2135"/>
    </row>
    <row r="1003" spans="2:7" s="81" customFormat="1" ht="13.8">
      <c r="B1003" s="2082"/>
      <c r="C1003" s="2091"/>
      <c r="D1003" s="2137"/>
      <c r="E1003" s="1478" t="s">
        <v>23</v>
      </c>
      <c r="F1003" s="2117">
        <f>F1004</f>
        <v>307925</v>
      </c>
      <c r="G1003" s="2137"/>
    </row>
    <row r="1004" spans="2:7" s="81" customFormat="1" ht="13.8">
      <c r="B1004" s="2084"/>
      <c r="C1004" s="2091"/>
      <c r="D1004" s="2137"/>
      <c r="E1004" s="1479" t="s">
        <v>24</v>
      </c>
      <c r="F1004" s="2117">
        <f>F1005</f>
        <v>307925</v>
      </c>
      <c r="G1004" s="2137"/>
    </row>
    <row r="1005" spans="2:7" s="81" customFormat="1" ht="41.4">
      <c r="B1005" s="2227"/>
      <c r="C1005" s="2091"/>
      <c r="D1005" s="2137"/>
      <c r="E1005" s="1482" t="s">
        <v>66</v>
      </c>
      <c r="F1005" s="2117">
        <v>307925</v>
      </c>
      <c r="G1005" s="2137"/>
    </row>
    <row r="1006" spans="2:7" s="81" customFormat="1" ht="15" customHeight="1">
      <c r="B1006" s="2082"/>
      <c r="C1006" s="2091"/>
      <c r="D1006" s="2137"/>
      <c r="E1006" s="316"/>
      <c r="F1006" s="433"/>
      <c r="G1006" s="434"/>
    </row>
    <row r="1007" spans="2:7" s="81" customFormat="1" ht="13.8">
      <c r="B1007" s="668" t="s">
        <v>126</v>
      </c>
      <c r="C1007" s="696"/>
      <c r="D1007" s="655"/>
      <c r="E1007" s="2144" t="s">
        <v>126</v>
      </c>
      <c r="F1007" s="2136"/>
      <c r="G1007" s="2137"/>
    </row>
    <row r="1008" spans="2:7" s="81" customFormat="1" ht="13.8">
      <c r="B1008" s="612" t="s">
        <v>225</v>
      </c>
      <c r="C1008" s="618">
        <v>1249486580</v>
      </c>
      <c r="D1008" s="87">
        <f>G1008</f>
        <v>259778</v>
      </c>
      <c r="E1008" s="1475" t="s">
        <v>4</v>
      </c>
      <c r="F1008" s="2116">
        <f>F1009+F1010</f>
        <v>47499963</v>
      </c>
      <c r="G1008" s="2079">
        <f>G1009+G1010</f>
        <v>259778</v>
      </c>
    </row>
    <row r="1009" spans="2:7" s="81" customFormat="1" ht="27.6">
      <c r="B1009" s="2082"/>
      <c r="C1009" s="2091"/>
      <c r="D1009" s="2083"/>
      <c r="E1009" s="1478" t="s">
        <v>5</v>
      </c>
      <c r="F1009" s="2117">
        <v>6377968</v>
      </c>
      <c r="G1009" s="2083"/>
    </row>
    <row r="1010" spans="2:7" s="81" customFormat="1" ht="27.75" customHeight="1">
      <c r="B1010" s="2084"/>
      <c r="C1010" s="2091"/>
      <c r="D1010" s="2083"/>
      <c r="E1010" s="1478" t="s">
        <v>10</v>
      </c>
      <c r="F1010" s="2117">
        <f>F1011</f>
        <v>41121995</v>
      </c>
      <c r="G1010" s="2083">
        <f>G1011</f>
        <v>259778</v>
      </c>
    </row>
    <row r="1011" spans="2:7" s="81" customFormat="1" ht="27.6">
      <c r="B1011" s="2085"/>
      <c r="C1011" s="2090"/>
      <c r="D1011" s="2079"/>
      <c r="E1011" s="1479" t="s">
        <v>11</v>
      </c>
      <c r="F1011" s="2117">
        <v>41121995</v>
      </c>
      <c r="G1011" s="2083">
        <v>259778</v>
      </c>
    </row>
    <row r="1012" spans="2:7" s="81" customFormat="1" ht="15.75" customHeight="1">
      <c r="B1012" s="2084"/>
      <c r="C1012" s="2091"/>
      <c r="D1012" s="2083"/>
      <c r="E1012" s="2150" t="s">
        <v>1</v>
      </c>
      <c r="F1012" s="2116">
        <f>F1013+F1025</f>
        <v>47807888</v>
      </c>
      <c r="G1012" s="2079">
        <f>G1013+G1025</f>
        <v>259778</v>
      </c>
    </row>
    <row r="1013" spans="2:7" s="81" customFormat="1" ht="13.8">
      <c r="B1013" s="2086"/>
      <c r="C1013" s="2091"/>
      <c r="D1013" s="2083"/>
      <c r="E1013" s="1479" t="s">
        <v>2</v>
      </c>
      <c r="F1013" s="2117">
        <f>F1014+F1018+F1020+F1022</f>
        <v>46188457</v>
      </c>
      <c r="G1013" s="2083">
        <f>G1014+G1018+G1020+G1022</f>
        <v>259778</v>
      </c>
    </row>
    <row r="1014" spans="2:7" s="81" customFormat="1" ht="13.8">
      <c r="B1014" s="2084"/>
      <c r="C1014" s="2091"/>
      <c r="D1014" s="2083"/>
      <c r="E1014" s="1481" t="s">
        <v>12</v>
      </c>
      <c r="F1014" s="2117">
        <f>F1015+F1017</f>
        <v>31119589</v>
      </c>
      <c r="G1014" s="2083">
        <f>G1015+G1017</f>
        <v>259778</v>
      </c>
    </row>
    <row r="1015" spans="2:7" s="81" customFormat="1" ht="13.8">
      <c r="B1015" s="316"/>
      <c r="C1015" s="433"/>
      <c r="D1015" s="434"/>
      <c r="E1015" s="1482" t="s">
        <v>13</v>
      </c>
      <c r="F1015" s="2117">
        <v>23809210</v>
      </c>
      <c r="G1015" s="2083">
        <v>51224</v>
      </c>
    </row>
    <row r="1016" spans="2:7" s="81" customFormat="1" ht="13.8">
      <c r="B1016" s="2086"/>
      <c r="C1016" s="2091"/>
      <c r="D1016" s="2083"/>
      <c r="E1016" s="1478" t="s">
        <v>14</v>
      </c>
      <c r="F1016" s="2117">
        <v>18625028</v>
      </c>
      <c r="G1016" s="2083">
        <v>41280</v>
      </c>
    </row>
    <row r="1017" spans="2:7" s="81" customFormat="1" ht="13.8">
      <c r="B1017" s="2084"/>
      <c r="C1017" s="2091"/>
      <c r="D1017" s="2083"/>
      <c r="E1017" s="1479" t="s">
        <v>15</v>
      </c>
      <c r="F1017" s="2117">
        <v>7310379</v>
      </c>
      <c r="G1017" s="2083">
        <v>208554</v>
      </c>
    </row>
    <row r="1018" spans="2:7" s="81" customFormat="1" ht="13.8">
      <c r="B1018" s="316"/>
      <c r="C1018" s="433"/>
      <c r="D1018" s="434"/>
      <c r="E1018" s="1478" t="s">
        <v>16</v>
      </c>
      <c r="F1018" s="2117">
        <f>F1019</f>
        <v>8326514</v>
      </c>
      <c r="G1018" s="2079">
        <f>G1019</f>
        <v>0</v>
      </c>
    </row>
    <row r="1019" spans="2:7" s="81" customFormat="1" ht="13.8">
      <c r="B1019" s="316"/>
      <c r="C1019" s="433"/>
      <c r="D1019" s="434"/>
      <c r="E1019" s="1479" t="s">
        <v>17</v>
      </c>
      <c r="F1019" s="2117">
        <v>8326514</v>
      </c>
      <c r="G1019" s="2079"/>
    </row>
    <row r="1020" spans="2:7" s="81" customFormat="1" ht="27.6">
      <c r="B1020" s="2227"/>
      <c r="C1020" s="2081"/>
      <c r="D1020" s="2137"/>
      <c r="E1020" s="1482" t="s">
        <v>313</v>
      </c>
      <c r="F1020" s="2136">
        <f>F1021</f>
        <v>172510</v>
      </c>
      <c r="G1020" s="2135">
        <f>G1021</f>
        <v>0</v>
      </c>
    </row>
    <row r="1021" spans="2:7" s="81" customFormat="1" ht="13.8">
      <c r="B1021" s="2084"/>
      <c r="C1021" s="2231"/>
      <c r="D1021" s="2135"/>
      <c r="E1021" s="1479" t="s">
        <v>18</v>
      </c>
      <c r="F1021" s="2136">
        <v>172510</v>
      </c>
      <c r="G1021" s="2135"/>
    </row>
    <row r="1022" spans="2:7" s="81" customFormat="1" ht="13.8">
      <c r="B1022" s="2227"/>
      <c r="C1022" s="2081"/>
      <c r="D1022" s="2137"/>
      <c r="E1022" s="1482" t="s">
        <v>19</v>
      </c>
      <c r="F1022" s="2136">
        <f>F1023</f>
        <v>6569844</v>
      </c>
      <c r="G1022" s="2135">
        <f>G1023</f>
        <v>0</v>
      </c>
    </row>
    <row r="1023" spans="2:7" s="81" customFormat="1" ht="27.6">
      <c r="B1023" s="2227"/>
      <c r="C1023" s="2091"/>
      <c r="D1023" s="2137"/>
      <c r="E1023" s="1482" t="s">
        <v>56</v>
      </c>
      <c r="F1023" s="2136">
        <f>F1024</f>
        <v>6569844</v>
      </c>
      <c r="G1023" s="2135">
        <f>G1024</f>
        <v>0</v>
      </c>
    </row>
    <row r="1024" spans="2:7" s="81" customFormat="1" ht="55.2">
      <c r="B1024" s="2229"/>
      <c r="C1024" s="2091"/>
      <c r="D1024" s="2137"/>
      <c r="E1024" s="1481" t="s">
        <v>58</v>
      </c>
      <c r="F1024" s="2136">
        <v>6569844</v>
      </c>
      <c r="G1024" s="2135"/>
    </row>
    <row r="1025" spans="1:8" s="81" customFormat="1" ht="13.8">
      <c r="B1025" s="2086"/>
      <c r="C1025" s="2233"/>
      <c r="D1025" s="2137"/>
      <c r="E1025" s="1478" t="s">
        <v>3</v>
      </c>
      <c r="F1025" s="2136">
        <f>F1026</f>
        <v>1619431</v>
      </c>
      <c r="G1025" s="2137">
        <f>G1026</f>
        <v>0</v>
      </c>
    </row>
    <row r="1026" spans="1:8" s="81" customFormat="1" ht="13.8">
      <c r="B1026" s="2084"/>
      <c r="C1026" s="2233"/>
      <c r="D1026" s="2137"/>
      <c r="E1026" s="1479" t="s">
        <v>20</v>
      </c>
      <c r="F1026" s="2136">
        <v>1619431</v>
      </c>
      <c r="G1026" s="2137"/>
    </row>
    <row r="1027" spans="1:8" s="81" customFormat="1" ht="13.8">
      <c r="B1027" s="2080"/>
      <c r="C1027" s="2090"/>
      <c r="D1027" s="2079"/>
      <c r="E1027" s="1475" t="s">
        <v>21</v>
      </c>
      <c r="F1027" s="2116">
        <f>F1008-F1012</f>
        <v>-307925</v>
      </c>
      <c r="G1027" s="2135"/>
    </row>
    <row r="1028" spans="1:8" s="81" customFormat="1" ht="13.8">
      <c r="B1028" s="2082"/>
      <c r="C1028" s="2091"/>
      <c r="D1028" s="2083"/>
      <c r="E1028" s="1478" t="s">
        <v>23</v>
      </c>
      <c r="F1028" s="2117">
        <f>F1029</f>
        <v>307925</v>
      </c>
      <c r="G1028" s="2137"/>
    </row>
    <row r="1029" spans="1:8" s="81" customFormat="1" ht="13.8" collapsed="1">
      <c r="B1029" s="2084"/>
      <c r="C1029" s="2091"/>
      <c r="D1029" s="2226"/>
      <c r="E1029" s="1479" t="s">
        <v>24</v>
      </c>
      <c r="F1029" s="2091">
        <f>F1030</f>
        <v>307925</v>
      </c>
      <c r="G1029" s="2137"/>
    </row>
    <row r="1030" spans="1:8" s="81" customFormat="1" ht="42" thickBot="1">
      <c r="B1030" s="2234"/>
      <c r="C1030" s="2235"/>
      <c r="D1030" s="2109"/>
      <c r="E1030" s="2151" t="s">
        <v>66</v>
      </c>
      <c r="F1030" s="2235">
        <v>307925</v>
      </c>
      <c r="G1030" s="2109"/>
    </row>
    <row r="1031" spans="1:8" s="81" customFormat="1" ht="74.400000000000006" customHeight="1" thickBot="1">
      <c r="B1031" s="3733" t="s">
        <v>638</v>
      </c>
      <c r="C1031" s="3734"/>
      <c r="D1031" s="3734"/>
      <c r="E1031" s="3734"/>
      <c r="F1031" s="3734"/>
      <c r="G1031" s="3735"/>
    </row>
    <row r="1032" spans="1:8" s="81" customFormat="1">
      <c r="B1032" s="106"/>
      <c r="C1032" s="107"/>
      <c r="D1032" s="107"/>
    </row>
    <row r="1033" spans="1:8" s="81" customFormat="1" ht="17.25" customHeight="1">
      <c r="B1033" s="3714" t="s">
        <v>505</v>
      </c>
      <c r="C1033" s="3715"/>
      <c r="D1033" s="3715"/>
      <c r="E1033" s="3715"/>
      <c r="F1033" s="3715"/>
      <c r="G1033" s="3715"/>
    </row>
    <row r="1034" spans="1:8" s="81" customFormat="1" ht="14.4" thickBot="1">
      <c r="B1034" s="1485"/>
      <c r="C1034" s="1486"/>
      <c r="D1034" s="1486"/>
      <c r="E1034" s="1487"/>
      <c r="F1034" s="1487"/>
      <c r="G1034" s="1487"/>
    </row>
    <row r="1035" spans="1:8" s="81" customFormat="1" ht="20.25" customHeight="1">
      <c r="A1035" s="2905">
        <f>A929+1</f>
        <v>101</v>
      </c>
      <c r="B1035" s="2111" t="s">
        <v>506</v>
      </c>
      <c r="C1035" s="179"/>
      <c r="D1035" s="2103"/>
      <c r="H1035" s="175" t="s">
        <v>34</v>
      </c>
    </row>
    <row r="1036" spans="1:8" s="81" customFormat="1" ht="13.8">
      <c r="B1036" s="2113" t="s">
        <v>22</v>
      </c>
      <c r="C1036" s="2114"/>
      <c r="D1036" s="2115"/>
    </row>
    <row r="1037" spans="1:8" s="81" customFormat="1" ht="30.75" customHeight="1">
      <c r="B1037" s="2288" t="s">
        <v>527</v>
      </c>
      <c r="C1037" s="2286"/>
      <c r="D1037" s="2186"/>
      <c r="E1037" s="81" t="s">
        <v>0</v>
      </c>
    </row>
    <row r="1038" spans="1:8" s="81" customFormat="1" ht="13.8">
      <c r="B1038" s="1475" t="s">
        <v>4</v>
      </c>
      <c r="C1038" s="2116">
        <f>C1039+C1040</f>
        <v>2868010</v>
      </c>
      <c r="D1038" s="2079">
        <f>D1039+D1040</f>
        <v>46795</v>
      </c>
    </row>
    <row r="1039" spans="1:8" s="81" customFormat="1" ht="13.8" collapsed="1">
      <c r="B1039" s="1479" t="s">
        <v>236</v>
      </c>
      <c r="C1039" s="2117">
        <v>1054</v>
      </c>
      <c r="D1039" s="2083">
        <v>46795</v>
      </c>
    </row>
    <row r="1040" spans="1:8" s="81" customFormat="1" ht="18" customHeight="1" collapsed="1">
      <c r="B1040" s="1478" t="s">
        <v>10</v>
      </c>
      <c r="C1040" s="2117">
        <f>C1041</f>
        <v>2866956</v>
      </c>
      <c r="D1040" s="2083">
        <f>D1041</f>
        <v>0</v>
      </c>
    </row>
    <row r="1041" spans="2:7" s="81" customFormat="1" ht="28.5" customHeight="1">
      <c r="B1041" s="1479" t="s">
        <v>11</v>
      </c>
      <c r="C1041" s="2117">
        <v>2866956</v>
      </c>
      <c r="D1041" s="2083"/>
    </row>
    <row r="1042" spans="2:7" s="81" customFormat="1" ht="13.8" collapsed="1">
      <c r="B1042" s="1480" t="s">
        <v>1</v>
      </c>
      <c r="C1042" s="2116">
        <f>C1043+C1053</f>
        <v>2868010</v>
      </c>
      <c r="D1042" s="2079">
        <f>D1043+D1053</f>
        <v>46795</v>
      </c>
    </row>
    <row r="1043" spans="2:7" s="81" customFormat="1" ht="13.8">
      <c r="B1043" s="1479" t="s">
        <v>2</v>
      </c>
      <c r="C1043" s="2117">
        <f>C1044+C1048+C1050</f>
        <v>2773947</v>
      </c>
      <c r="D1043" s="2083">
        <f>D1044+D1048+D1050</f>
        <v>46795</v>
      </c>
    </row>
    <row r="1044" spans="2:7" s="81" customFormat="1" ht="13.8">
      <c r="B1044" s="1481" t="s">
        <v>12</v>
      </c>
      <c r="C1044" s="2117">
        <f>C1045+C1047</f>
        <v>1477721</v>
      </c>
      <c r="D1044" s="2083">
        <f>D1045+D1047</f>
        <v>46795</v>
      </c>
    </row>
    <row r="1045" spans="2:7" s="81" customFormat="1" ht="13.8">
      <c r="B1045" s="1482" t="s">
        <v>13</v>
      </c>
      <c r="C1045" s="2117"/>
      <c r="D1045" s="2083">
        <v>44795</v>
      </c>
    </row>
    <row r="1046" spans="2:7" s="81" customFormat="1" ht="13.8">
      <c r="B1046" s="1477" t="s">
        <v>14</v>
      </c>
      <c r="C1046" s="2117"/>
      <c r="D1046" s="2083">
        <v>36099</v>
      </c>
    </row>
    <row r="1047" spans="2:7" s="81" customFormat="1" ht="13.8">
      <c r="B1047" s="1479" t="s">
        <v>15</v>
      </c>
      <c r="C1047" s="2117">
        <v>1477721</v>
      </c>
      <c r="D1047" s="2083">
        <v>2000</v>
      </c>
    </row>
    <row r="1048" spans="2:7" s="81" customFormat="1" ht="27.6" collapsed="1">
      <c r="B1048" s="1482" t="s">
        <v>313</v>
      </c>
      <c r="C1048" s="2136">
        <f>C1049</f>
        <v>562</v>
      </c>
      <c r="D1048" s="2137">
        <f>D1049</f>
        <v>0</v>
      </c>
    </row>
    <row r="1049" spans="2:7" s="81" customFormat="1" ht="13.8" collapsed="1">
      <c r="B1049" s="1479" t="s">
        <v>18</v>
      </c>
      <c r="C1049" s="2136">
        <v>562</v>
      </c>
      <c r="D1049" s="2137"/>
    </row>
    <row r="1050" spans="2:7" s="81" customFormat="1" ht="13.8">
      <c r="B1050" s="1482" t="s">
        <v>19</v>
      </c>
      <c r="C1050" s="2136">
        <f>C1051</f>
        <v>1295664</v>
      </c>
      <c r="D1050" s="2137">
        <f>D1051</f>
        <v>0</v>
      </c>
    </row>
    <row r="1051" spans="2:7" s="81" customFormat="1" ht="27.6" collapsed="1">
      <c r="B1051" s="1482" t="s">
        <v>56</v>
      </c>
      <c r="C1051" s="2136">
        <f>C1052</f>
        <v>1295664</v>
      </c>
      <c r="D1051" s="2137">
        <f>D1052</f>
        <v>0</v>
      </c>
    </row>
    <row r="1052" spans="2:7" s="81" customFormat="1" ht="55.2" collapsed="1">
      <c r="B1052" s="1481" t="s">
        <v>58</v>
      </c>
      <c r="C1052" s="2136">
        <v>1295664</v>
      </c>
      <c r="D1052" s="2137"/>
    </row>
    <row r="1053" spans="2:7" s="81" customFormat="1" ht="13.8" collapsed="1">
      <c r="B1053" s="1477" t="s">
        <v>3</v>
      </c>
      <c r="C1053" s="2136">
        <f>C1054</f>
        <v>94063</v>
      </c>
      <c r="D1053" s="2137">
        <f>D1054</f>
        <v>0</v>
      </c>
    </row>
    <row r="1054" spans="2:7" s="81" customFormat="1" ht="13.8">
      <c r="B1054" s="1479" t="s">
        <v>20</v>
      </c>
      <c r="C1054" s="2136">
        <v>94063</v>
      </c>
      <c r="D1054" s="2137"/>
    </row>
    <row r="1055" spans="2:7" s="81" customFormat="1" ht="16.5" customHeight="1" collapsed="1">
      <c r="B1055" s="2113" t="s">
        <v>59</v>
      </c>
      <c r="C1055" s="2114"/>
      <c r="D1055" s="2115"/>
      <c r="E1055" s="1487"/>
      <c r="F1055" s="1487"/>
      <c r="G1055" s="1487"/>
    </row>
    <row r="1056" spans="2:7" s="81" customFormat="1" ht="27.6">
      <c r="B1056" s="2288" t="s">
        <v>527</v>
      </c>
      <c r="C1056" s="2286"/>
      <c r="D1056" s="2186"/>
      <c r="E1056" s="1487"/>
      <c r="F1056" s="1487"/>
      <c r="G1056" s="1487"/>
    </row>
    <row r="1057" spans="2:7" s="81" customFormat="1" ht="41.4">
      <c r="B1057" s="1491" t="s">
        <v>528</v>
      </c>
      <c r="C1057" s="2241"/>
      <c r="D1057" s="2237"/>
      <c r="E1057" s="1487"/>
      <c r="F1057" s="1487"/>
      <c r="G1057" s="1487"/>
    </row>
    <row r="1058" spans="2:7" s="81" customFormat="1" ht="13.8">
      <c r="B1058" s="1492" t="s">
        <v>118</v>
      </c>
      <c r="C1058" s="2122"/>
      <c r="D1058" s="2123"/>
      <c r="E1058" s="1487"/>
      <c r="F1058" s="1487"/>
      <c r="G1058" s="1487"/>
    </row>
    <row r="1059" spans="2:7" s="81" customFormat="1" ht="13.8">
      <c r="B1059" s="1475" t="s">
        <v>4</v>
      </c>
      <c r="C1059" s="2090">
        <f>C1060</f>
        <v>0</v>
      </c>
      <c r="D1059" s="2079">
        <f>D1060</f>
        <v>46795</v>
      </c>
      <c r="E1059" s="1487"/>
      <c r="F1059" s="1487"/>
      <c r="G1059" s="1487"/>
    </row>
    <row r="1060" spans="2:7" s="81" customFormat="1" ht="13.8" collapsed="1">
      <c r="B1060" s="1479" t="s">
        <v>236</v>
      </c>
      <c r="C1060" s="2091">
        <v>0</v>
      </c>
      <c r="D1060" s="2083">
        <v>46795</v>
      </c>
      <c r="E1060" s="1487"/>
      <c r="F1060" s="1487"/>
      <c r="G1060" s="1487"/>
    </row>
    <row r="1061" spans="2:7" s="81" customFormat="1" ht="13.8" collapsed="1">
      <c r="B1061" s="1480" t="s">
        <v>1</v>
      </c>
      <c r="C1061" s="2090">
        <f>C1062</f>
        <v>0</v>
      </c>
      <c r="D1061" s="2079">
        <f>D1062</f>
        <v>46795</v>
      </c>
      <c r="E1061" s="1487"/>
      <c r="F1061" s="1487"/>
      <c r="G1061" s="1487"/>
    </row>
    <row r="1062" spans="2:7" s="81" customFormat="1" ht="13.8">
      <c r="B1062" s="1479" t="s">
        <v>2</v>
      </c>
      <c r="C1062" s="2091">
        <f>C1063</f>
        <v>0</v>
      </c>
      <c r="D1062" s="2083">
        <f>D1063</f>
        <v>46795</v>
      </c>
      <c r="E1062" s="1487"/>
      <c r="F1062" s="1487"/>
      <c r="G1062" s="1487"/>
    </row>
    <row r="1063" spans="2:7" s="81" customFormat="1" ht="13.8">
      <c r="B1063" s="1481" t="s">
        <v>12</v>
      </c>
      <c r="C1063" s="2091">
        <f>C1064+C1066</f>
        <v>0</v>
      </c>
      <c r="D1063" s="2083">
        <f>D1064+D1066</f>
        <v>46795</v>
      </c>
      <c r="E1063" s="1487"/>
      <c r="F1063" s="1487"/>
      <c r="G1063" s="1487"/>
    </row>
    <row r="1064" spans="2:7" s="81" customFormat="1" ht="13.8">
      <c r="B1064" s="1482" t="s">
        <v>13</v>
      </c>
      <c r="C1064" s="2091"/>
      <c r="D1064" s="2083">
        <v>44795</v>
      </c>
      <c r="E1064" s="1487"/>
      <c r="F1064" s="1487"/>
      <c r="G1064" s="1487"/>
    </row>
    <row r="1065" spans="2:7" s="81" customFormat="1" ht="13.8">
      <c r="B1065" s="1477" t="s">
        <v>14</v>
      </c>
      <c r="C1065" s="2091"/>
      <c r="D1065" s="2083">
        <v>36099</v>
      </c>
      <c r="E1065" s="1487"/>
      <c r="F1065" s="1487"/>
      <c r="G1065" s="1487"/>
    </row>
    <row r="1066" spans="2:7" s="81" customFormat="1" ht="13.8">
      <c r="B1066" s="1479" t="s">
        <v>15</v>
      </c>
      <c r="C1066" s="2091">
        <v>0</v>
      </c>
      <c r="D1066" s="2083">
        <v>2000</v>
      </c>
      <c r="E1066" s="1487"/>
      <c r="F1066" s="1487"/>
      <c r="G1066" s="1487"/>
    </row>
    <row r="1067" spans="2:7" s="81" customFormat="1" ht="13.8">
      <c r="B1067" s="1493"/>
      <c r="C1067" s="2242"/>
      <c r="D1067" s="2243"/>
      <c r="E1067" s="1487"/>
      <c r="F1067" s="1487"/>
      <c r="G1067" s="1487"/>
    </row>
    <row r="1068" spans="2:7" s="81" customFormat="1" ht="13.8" collapsed="1">
      <c r="B1068" s="1492" t="s">
        <v>125</v>
      </c>
      <c r="C1068" s="2241"/>
      <c r="D1068" s="2123"/>
      <c r="E1068" s="1487"/>
      <c r="F1068" s="1487"/>
      <c r="G1068" s="1487"/>
    </row>
    <row r="1069" spans="2:7" s="81" customFormat="1" ht="13.8">
      <c r="B1069" s="1475" t="s">
        <v>4</v>
      </c>
      <c r="C1069" s="2090">
        <f>C1070</f>
        <v>0</v>
      </c>
      <c r="D1069" s="2079">
        <f>D1070</f>
        <v>18665</v>
      </c>
      <c r="E1069" s="1487"/>
      <c r="F1069" s="1487"/>
      <c r="G1069" s="1487"/>
    </row>
    <row r="1070" spans="2:7" s="81" customFormat="1" ht="13.8" collapsed="1">
      <c r="B1070" s="1479" t="s">
        <v>236</v>
      </c>
      <c r="C1070" s="2091"/>
      <c r="D1070" s="2083">
        <v>18665</v>
      </c>
      <c r="E1070" s="1487"/>
      <c r="F1070" s="1487"/>
      <c r="G1070" s="1487"/>
    </row>
    <row r="1071" spans="2:7" s="81" customFormat="1" ht="13.8" collapsed="1">
      <c r="B1071" s="1480" t="s">
        <v>1</v>
      </c>
      <c r="C1071" s="2090">
        <f t="shared" ref="C1071:D1073" si="9">C1072</f>
        <v>0</v>
      </c>
      <c r="D1071" s="2079">
        <f t="shared" si="9"/>
        <v>18665</v>
      </c>
      <c r="E1071" s="1487"/>
      <c r="F1071" s="1487"/>
      <c r="G1071" s="1487"/>
    </row>
    <row r="1072" spans="2:7" s="81" customFormat="1" ht="13.8">
      <c r="B1072" s="1479" t="s">
        <v>2</v>
      </c>
      <c r="C1072" s="2091">
        <f t="shared" si="9"/>
        <v>0</v>
      </c>
      <c r="D1072" s="2083">
        <f t="shared" si="9"/>
        <v>18665</v>
      </c>
      <c r="E1072" s="1487"/>
      <c r="F1072" s="1487"/>
      <c r="G1072" s="1487"/>
    </row>
    <row r="1073" spans="1:8" s="81" customFormat="1" ht="13.8">
      <c r="B1073" s="1481" t="s">
        <v>12</v>
      </c>
      <c r="C1073" s="2091">
        <f t="shared" si="9"/>
        <v>0</v>
      </c>
      <c r="D1073" s="2083">
        <f t="shared" si="9"/>
        <v>18665</v>
      </c>
      <c r="E1073" s="1487"/>
      <c r="F1073" s="1487"/>
      <c r="G1073" s="1487"/>
    </row>
    <row r="1074" spans="1:8" s="81" customFormat="1" ht="13.8">
      <c r="B1074" s="1482" t="s">
        <v>13</v>
      </c>
      <c r="C1074" s="2091"/>
      <c r="D1074" s="2083">
        <v>18665</v>
      </c>
      <c r="E1074" s="1487"/>
      <c r="F1074" s="1487"/>
      <c r="G1074" s="1487"/>
    </row>
    <row r="1075" spans="1:8" s="81" customFormat="1" ht="14.4" thickBot="1">
      <c r="B1075" s="2244" t="s">
        <v>14</v>
      </c>
      <c r="C1075" s="2235"/>
      <c r="D1075" s="2147">
        <v>15042</v>
      </c>
      <c r="E1075" s="1487"/>
      <c r="F1075" s="1487"/>
      <c r="G1075" s="1487"/>
    </row>
    <row r="1076" spans="1:8" s="81" customFormat="1" ht="13.8" collapsed="1">
      <c r="B1076" s="3736" t="s">
        <v>639</v>
      </c>
      <c r="C1076" s="3737"/>
      <c r="D1076" s="3738"/>
      <c r="E1076" s="1487"/>
      <c r="F1076" s="1487"/>
      <c r="G1076" s="1487"/>
    </row>
    <row r="1077" spans="1:8" s="81" customFormat="1" ht="85.95" customHeight="1" thickBot="1">
      <c r="B1077" s="3733"/>
      <c r="C1077" s="3734"/>
      <c r="D1077" s="3735"/>
      <c r="E1077" s="1487"/>
      <c r="F1077" s="1487"/>
      <c r="G1077" s="1487"/>
    </row>
    <row r="1078" spans="1:8" s="81" customFormat="1" ht="13.8">
      <c r="B1078" s="1494"/>
      <c r="C1078" s="1494"/>
      <c r="D1078" s="1494"/>
      <c r="E1078" s="1487"/>
      <c r="F1078" s="1487"/>
      <c r="G1078" s="1487"/>
    </row>
    <row r="1079" spans="1:8" s="81" customFormat="1" ht="13.8">
      <c r="B1079" s="3714" t="s">
        <v>509</v>
      </c>
      <c r="C1079" s="3715"/>
      <c r="D1079" s="3715"/>
      <c r="E1079" s="3715"/>
      <c r="F1079" s="3715"/>
      <c r="G1079" s="3715"/>
    </row>
    <row r="1080" spans="1:8" s="81" customFormat="1" ht="14.4" thickBot="1">
      <c r="B1080" s="1494"/>
      <c r="C1080" s="1494"/>
      <c r="D1080" s="1494"/>
      <c r="E1080" s="1487"/>
      <c r="F1080" s="1487"/>
      <c r="G1080" s="1487"/>
    </row>
    <row r="1081" spans="1:8" s="81" customFormat="1" ht="14.4">
      <c r="A1081" s="1458">
        <f>A949+1</f>
        <v>101</v>
      </c>
      <c r="B1081" s="2148" t="s">
        <v>72</v>
      </c>
      <c r="C1081" s="2245"/>
      <c r="D1081" s="2246"/>
      <c r="E1081" s="1487"/>
      <c r="F1081" s="1487"/>
      <c r="G1081" s="1487"/>
      <c r="H1081" s="175" t="s">
        <v>34</v>
      </c>
    </row>
    <row r="1082" spans="1:8" s="81" customFormat="1" ht="13.8">
      <c r="B1082" s="2104" t="s">
        <v>116</v>
      </c>
      <c r="C1082" s="2247"/>
      <c r="D1082" s="2248"/>
      <c r="E1082" s="1487"/>
      <c r="F1082" s="1487"/>
      <c r="G1082" s="1487"/>
    </row>
    <row r="1083" spans="1:8" s="81" customFormat="1" ht="27.6">
      <c r="B1083" s="2291" t="s">
        <v>123</v>
      </c>
      <c r="C1083" s="2292"/>
      <c r="D1083" s="2293"/>
      <c r="E1083" s="1487"/>
      <c r="F1083" s="1487"/>
      <c r="G1083" s="1487"/>
    </row>
    <row r="1084" spans="1:8" s="81" customFormat="1" ht="13.8">
      <c r="B1084" s="1495" t="s">
        <v>118</v>
      </c>
      <c r="C1084" s="2250"/>
      <c r="D1084" s="2251"/>
      <c r="E1084" s="1487"/>
      <c r="F1084" s="1487"/>
      <c r="G1084" s="1487"/>
    </row>
    <row r="1085" spans="1:8" s="81" customFormat="1" ht="13.8">
      <c r="B1085" s="1475" t="s">
        <v>4</v>
      </c>
      <c r="C1085" s="2252">
        <f>C1086+C1087+C1090</f>
        <v>342910782</v>
      </c>
      <c r="D1085" s="2253">
        <f>D1086+D1087+D1090</f>
        <v>46795</v>
      </c>
      <c r="E1085" s="1487"/>
      <c r="F1085" s="1487"/>
      <c r="G1085" s="1487"/>
    </row>
    <row r="1086" spans="1:8" s="81" customFormat="1" ht="13.8" collapsed="1">
      <c r="B1086" s="1479" t="s">
        <v>236</v>
      </c>
      <c r="C1086" s="2254">
        <v>1054</v>
      </c>
      <c r="D1086" s="2255">
        <v>46795</v>
      </c>
      <c r="E1086" s="1487"/>
      <c r="F1086" s="1487"/>
      <c r="G1086" s="1487"/>
    </row>
    <row r="1087" spans="1:8" s="81" customFormat="1" ht="13.8" collapsed="1">
      <c r="B1087" s="1478" t="s">
        <v>7</v>
      </c>
      <c r="C1087" s="2254">
        <f>C1088</f>
        <v>409646</v>
      </c>
      <c r="D1087" s="2255">
        <f>D1088</f>
        <v>0</v>
      </c>
      <c r="E1087" s="1487"/>
      <c r="F1087" s="1487"/>
      <c r="G1087" s="1487"/>
    </row>
    <row r="1088" spans="1:8" s="81" customFormat="1" ht="41.4" collapsed="1">
      <c r="B1088" s="1482" t="s">
        <v>83</v>
      </c>
      <c r="C1088" s="2254">
        <f>C1089</f>
        <v>409646</v>
      </c>
      <c r="D1088" s="2255">
        <f>D1089</f>
        <v>0</v>
      </c>
      <c r="E1088" s="1487"/>
      <c r="F1088" s="1487"/>
      <c r="G1088" s="1487"/>
    </row>
    <row r="1089" spans="2:7" s="81" customFormat="1" ht="69">
      <c r="B1089" s="1478" t="s">
        <v>308</v>
      </c>
      <c r="C1089" s="2254">
        <v>409646</v>
      </c>
      <c r="D1089" s="2255"/>
      <c r="E1089" s="1487"/>
      <c r="F1089" s="1487"/>
      <c r="G1089" s="1487"/>
    </row>
    <row r="1090" spans="2:7" s="81" customFormat="1" ht="13.8" collapsed="1">
      <c r="B1090" s="1478" t="s">
        <v>10</v>
      </c>
      <c r="C1090" s="2254">
        <f>C1091+C1092</f>
        <v>342500082</v>
      </c>
      <c r="D1090" s="2255">
        <f>D1091+D1092</f>
        <v>0</v>
      </c>
      <c r="E1090" s="1487"/>
      <c r="F1090" s="1487"/>
      <c r="G1090" s="1487"/>
    </row>
    <row r="1091" spans="2:7" s="81" customFormat="1" ht="33" customHeight="1">
      <c r="B1091" s="1479" t="s">
        <v>11</v>
      </c>
      <c r="C1091" s="2254">
        <v>334229015</v>
      </c>
      <c r="D1091" s="2253"/>
      <c r="E1091" s="1487"/>
      <c r="F1091" s="1487"/>
      <c r="G1091" s="1487"/>
    </row>
    <row r="1092" spans="2:7" s="81" customFormat="1" ht="27.6">
      <c r="B1092" s="1482" t="s">
        <v>67</v>
      </c>
      <c r="C1092" s="2254">
        <v>8271067</v>
      </c>
      <c r="D1092" s="2253"/>
      <c r="E1092" s="1487"/>
      <c r="F1092" s="1487"/>
      <c r="G1092" s="1487"/>
    </row>
    <row r="1093" spans="2:7" s="81" customFormat="1" ht="13.8">
      <c r="B1093" s="1496" t="s">
        <v>1</v>
      </c>
      <c r="C1093" s="2116">
        <f>C1094+C1110</f>
        <v>342910782</v>
      </c>
      <c r="D1093" s="2079">
        <f>D1094+D1111</f>
        <v>46795</v>
      </c>
      <c r="E1093" s="1487"/>
      <c r="F1093" s="1487"/>
      <c r="G1093" s="1487"/>
    </row>
    <row r="1094" spans="2:7" s="81" customFormat="1" ht="13.8">
      <c r="B1094" s="1482" t="s">
        <v>2</v>
      </c>
      <c r="C1094" s="2117">
        <f>C1095+C1099+C1101+C1103</f>
        <v>333219071</v>
      </c>
      <c r="D1094" s="2083">
        <f>D1095+D1099+D1101+D1103</f>
        <v>46795</v>
      </c>
      <c r="E1094" s="1487"/>
      <c r="F1094" s="1487"/>
      <c r="G1094" s="1487"/>
    </row>
    <row r="1095" spans="2:7" s="81" customFormat="1" ht="13.8">
      <c r="B1095" s="1478" t="s">
        <v>12</v>
      </c>
      <c r="C1095" s="2117">
        <f>C1096+C1098</f>
        <v>7453997</v>
      </c>
      <c r="D1095" s="2083">
        <f>D1096+D1098</f>
        <v>46795</v>
      </c>
      <c r="E1095" s="1487"/>
      <c r="F1095" s="1487"/>
      <c r="G1095" s="1487"/>
    </row>
    <row r="1096" spans="2:7" s="81" customFormat="1" ht="13.8">
      <c r="B1096" s="1479" t="s">
        <v>13</v>
      </c>
      <c r="C1096" s="2254">
        <v>2680351</v>
      </c>
      <c r="D1096" s="2255">
        <v>44795</v>
      </c>
      <c r="E1096" s="1487"/>
      <c r="F1096" s="1487"/>
      <c r="G1096" s="1487"/>
    </row>
    <row r="1097" spans="2:7" s="81" customFormat="1" ht="13.8">
      <c r="B1097" s="1481" t="s">
        <v>14</v>
      </c>
      <c r="C1097" s="2254">
        <v>2149415</v>
      </c>
      <c r="D1097" s="2255">
        <v>36099</v>
      </c>
      <c r="E1097" s="1487"/>
      <c r="F1097" s="1487"/>
      <c r="G1097" s="1487"/>
    </row>
    <row r="1098" spans="2:7" s="81" customFormat="1" ht="13.8">
      <c r="B1098" s="1482" t="s">
        <v>15</v>
      </c>
      <c r="C1098" s="2256">
        <v>4773646</v>
      </c>
      <c r="D1098" s="2255">
        <v>2000</v>
      </c>
      <c r="E1098" s="1487"/>
      <c r="F1098" s="1487"/>
      <c r="G1098" s="1487"/>
    </row>
    <row r="1099" spans="2:7" s="81" customFormat="1" ht="13.8">
      <c r="B1099" s="1478" t="s">
        <v>16</v>
      </c>
      <c r="C1099" s="2254">
        <f>C1100</f>
        <v>314048361</v>
      </c>
      <c r="D1099" s="2257">
        <f>D1100</f>
        <v>0</v>
      </c>
      <c r="E1099" s="1487"/>
      <c r="F1099" s="1487"/>
      <c r="G1099" s="1487"/>
    </row>
    <row r="1100" spans="2:7" s="81" customFormat="1" ht="13.8">
      <c r="B1100" s="1479" t="s">
        <v>17</v>
      </c>
      <c r="C1100" s="2258">
        <v>314048361</v>
      </c>
      <c r="D1100" s="2255"/>
      <c r="E1100" s="1487"/>
      <c r="F1100" s="1487"/>
      <c r="G1100" s="1487"/>
    </row>
    <row r="1101" spans="2:7" s="81" customFormat="1" ht="27.6">
      <c r="B1101" s="1481" t="s">
        <v>313</v>
      </c>
      <c r="C1101" s="2258">
        <f>C1102</f>
        <v>562</v>
      </c>
      <c r="D1101" s="2259">
        <f>D1102</f>
        <v>0</v>
      </c>
      <c r="E1101" s="1487"/>
      <c r="F1101" s="1487"/>
      <c r="G1101" s="1487"/>
    </row>
    <row r="1102" spans="2:7" s="81" customFormat="1" ht="13.8" collapsed="1">
      <c r="B1102" s="1477" t="s">
        <v>18</v>
      </c>
      <c r="C1102" s="2258">
        <v>562</v>
      </c>
      <c r="D1102" s="2255"/>
      <c r="E1102" s="1487"/>
      <c r="F1102" s="1487"/>
      <c r="G1102" s="1487"/>
    </row>
    <row r="1103" spans="2:7" s="81" customFormat="1" ht="13.8">
      <c r="B1103" s="1479" t="s">
        <v>19</v>
      </c>
      <c r="C1103" s="2136">
        <f>C1106+C1105+C1109</f>
        <v>11716151</v>
      </c>
      <c r="D1103" s="2255"/>
      <c r="E1103" s="1487"/>
      <c r="F1103" s="1487"/>
      <c r="G1103" s="1487"/>
    </row>
    <row r="1104" spans="2:7" s="81" customFormat="1" ht="13.8">
      <c r="B1104" s="1482" t="s">
        <v>520</v>
      </c>
      <c r="C1104" s="2136">
        <f>C1105</f>
        <v>245546</v>
      </c>
      <c r="D1104" s="2255"/>
      <c r="E1104" s="1487"/>
      <c r="F1104" s="1487"/>
      <c r="G1104" s="1487"/>
    </row>
    <row r="1105" spans="2:7" s="81" customFormat="1" ht="27.6" collapsed="1">
      <c r="B1105" s="1479" t="s">
        <v>522</v>
      </c>
      <c r="C1105" s="2136">
        <v>245546</v>
      </c>
      <c r="D1105" s="2255"/>
      <c r="E1105" s="1487"/>
      <c r="F1105" s="1487"/>
      <c r="G1105" s="1487"/>
    </row>
    <row r="1106" spans="2:7" s="81" customFormat="1" ht="27.6" collapsed="1">
      <c r="B1106" s="1479" t="s">
        <v>56</v>
      </c>
      <c r="C1106" s="2136">
        <f>C1107+C1108</f>
        <v>3835741</v>
      </c>
      <c r="D1106" s="2255"/>
      <c r="E1106" s="1487"/>
      <c r="F1106" s="1487"/>
      <c r="G1106" s="1487"/>
    </row>
    <row r="1107" spans="2:7" s="81" customFormat="1" ht="55.2" collapsed="1">
      <c r="B1107" s="1477" t="s">
        <v>77</v>
      </c>
      <c r="C1107" s="2136">
        <v>1614020</v>
      </c>
      <c r="D1107" s="2255"/>
      <c r="E1107" s="1487"/>
      <c r="F1107" s="1487"/>
      <c r="G1107" s="1487"/>
    </row>
    <row r="1108" spans="2:7" s="81" customFormat="1" ht="41.4">
      <c r="B1108" s="1479" t="s">
        <v>58</v>
      </c>
      <c r="C1108" s="2136">
        <v>2221721</v>
      </c>
      <c r="D1108" s="2255"/>
      <c r="E1108" s="1487"/>
      <c r="F1108" s="1487"/>
      <c r="G1108" s="1487"/>
    </row>
    <row r="1109" spans="2:7" s="81" customFormat="1" ht="27.6" collapsed="1">
      <c r="B1109" s="1479" t="s">
        <v>529</v>
      </c>
      <c r="C1109" s="2258">
        <v>7634864</v>
      </c>
      <c r="D1109" s="2255"/>
      <c r="E1109" s="1487"/>
      <c r="F1109" s="1487"/>
      <c r="G1109" s="1487"/>
    </row>
    <row r="1110" spans="2:7" s="81" customFormat="1" ht="13.8">
      <c r="B1110" s="1482" t="s">
        <v>3</v>
      </c>
      <c r="C1110" s="2258">
        <f>C1111+C1112</f>
        <v>9691711</v>
      </c>
      <c r="D1110" s="2255"/>
      <c r="E1110" s="1487"/>
      <c r="F1110" s="1487"/>
      <c r="G1110" s="1487"/>
    </row>
    <row r="1111" spans="2:7" s="81" customFormat="1" ht="13.8">
      <c r="B1111" s="1477" t="s">
        <v>20</v>
      </c>
      <c r="C1111" s="2258">
        <v>762343</v>
      </c>
      <c r="D1111" s="2255"/>
      <c r="E1111" s="1487"/>
      <c r="F1111" s="1487"/>
      <c r="G1111" s="1487"/>
    </row>
    <row r="1112" spans="2:7" s="81" customFormat="1" ht="13.8">
      <c r="B1112" s="1479" t="s">
        <v>61</v>
      </c>
      <c r="C1112" s="2258">
        <f>C1113+C1116</f>
        <v>8929368</v>
      </c>
      <c r="D1112" s="2255"/>
      <c r="E1112" s="1487"/>
      <c r="F1112" s="1487"/>
      <c r="G1112" s="1487"/>
    </row>
    <row r="1113" spans="2:7" s="81" customFormat="1" ht="27.6" collapsed="1">
      <c r="B1113" s="1481" t="s">
        <v>62</v>
      </c>
      <c r="C1113" s="2258">
        <f>C1114+C1115</f>
        <v>8293165</v>
      </c>
      <c r="D1113" s="2255"/>
      <c r="E1113" s="1487"/>
      <c r="F1113" s="1487"/>
      <c r="G1113" s="1487"/>
    </row>
    <row r="1114" spans="2:7" s="81" customFormat="1" ht="55.2" collapsed="1">
      <c r="B1114" s="1478" t="s">
        <v>86</v>
      </c>
      <c r="C1114" s="2258">
        <v>6628165</v>
      </c>
      <c r="D1114" s="2255"/>
      <c r="E1114" s="1487"/>
      <c r="F1114" s="1487"/>
      <c r="G1114" s="1487"/>
    </row>
    <row r="1115" spans="2:7" s="81" customFormat="1" ht="55.2">
      <c r="B1115" s="1479" t="s">
        <v>164</v>
      </c>
      <c r="C1115" s="2258">
        <v>1665000</v>
      </c>
      <c r="D1115" s="2255"/>
      <c r="E1115" s="1487"/>
      <c r="F1115" s="1487"/>
      <c r="G1115" s="1487"/>
    </row>
    <row r="1116" spans="2:7" s="81" customFormat="1" ht="27.6" collapsed="1">
      <c r="B1116" s="1481" t="s">
        <v>309</v>
      </c>
      <c r="C1116" s="2258">
        <v>636203</v>
      </c>
      <c r="D1116" s="2255"/>
      <c r="E1116" s="1487"/>
      <c r="F1116" s="1487"/>
      <c r="G1116" s="1487"/>
    </row>
    <row r="1117" spans="2:7" s="81" customFormat="1" ht="13.8">
      <c r="B1117" s="1481"/>
      <c r="C1117" s="2258"/>
      <c r="D1117" s="2259"/>
      <c r="E1117" s="1487"/>
      <c r="F1117" s="1487"/>
      <c r="G1117" s="1487"/>
    </row>
    <row r="1118" spans="2:7" s="81" customFormat="1" ht="18.75" customHeight="1" collapsed="1">
      <c r="B1118" s="1497" t="s">
        <v>125</v>
      </c>
      <c r="C1118" s="2260"/>
      <c r="D1118" s="2261"/>
      <c r="E1118" s="1487"/>
      <c r="F1118" s="1487"/>
      <c r="G1118" s="1487"/>
    </row>
    <row r="1119" spans="2:7" s="81" customFormat="1" ht="13.8">
      <c r="B1119" s="1475" t="s">
        <v>4</v>
      </c>
      <c r="C1119" s="2252">
        <f>C1120+C1121+C1124</f>
        <v>122345201</v>
      </c>
      <c r="D1119" s="2253">
        <f>D1120+D1121+D1124</f>
        <v>18665</v>
      </c>
      <c r="E1119" s="1487"/>
      <c r="F1119" s="1487"/>
      <c r="G1119" s="1487"/>
    </row>
    <row r="1120" spans="2:7" s="81" customFormat="1" ht="13.8" collapsed="1">
      <c r="B1120" s="1479" t="s">
        <v>236</v>
      </c>
      <c r="C1120" s="2254"/>
      <c r="D1120" s="2255">
        <v>18665</v>
      </c>
      <c r="E1120" s="1487"/>
      <c r="F1120" s="1487"/>
      <c r="G1120" s="1487"/>
    </row>
    <row r="1121" spans="2:7" s="81" customFormat="1" ht="13.8" collapsed="1">
      <c r="B1121" s="1478" t="s">
        <v>7</v>
      </c>
      <c r="C1121" s="2254">
        <f>C1122</f>
        <v>238561</v>
      </c>
      <c r="D1121" s="2255">
        <f>D1122</f>
        <v>0</v>
      </c>
      <c r="E1121" s="1487"/>
      <c r="F1121" s="1487"/>
      <c r="G1121" s="1487"/>
    </row>
    <row r="1122" spans="2:7" s="81" customFormat="1" ht="41.4" collapsed="1">
      <c r="B1122" s="1482" t="s">
        <v>83</v>
      </c>
      <c r="C1122" s="2254">
        <f>C1123</f>
        <v>238561</v>
      </c>
      <c r="D1122" s="2255">
        <f>D1123</f>
        <v>0</v>
      </c>
      <c r="E1122" s="1487"/>
      <c r="F1122" s="1487"/>
      <c r="G1122" s="1487"/>
    </row>
    <row r="1123" spans="2:7" s="81" customFormat="1" ht="69">
      <c r="B1123" s="1478" t="s">
        <v>308</v>
      </c>
      <c r="C1123" s="2254">
        <v>238561</v>
      </c>
      <c r="D1123" s="2255"/>
      <c r="E1123" s="1487"/>
      <c r="F1123" s="1487"/>
      <c r="G1123" s="1487"/>
    </row>
    <row r="1124" spans="2:7" s="81" customFormat="1" ht="13.8" collapsed="1">
      <c r="B1124" s="1478" t="s">
        <v>10</v>
      </c>
      <c r="C1124" s="2254">
        <f>C1125+C1126</f>
        <v>122106640</v>
      </c>
      <c r="D1124" s="2255">
        <f>D1125+D1126</f>
        <v>0</v>
      </c>
      <c r="E1124" s="1487"/>
      <c r="F1124" s="1487"/>
      <c r="G1124" s="1487"/>
    </row>
    <row r="1125" spans="2:7" s="81" customFormat="1" ht="31.5" customHeight="1">
      <c r="B1125" s="1479" t="s">
        <v>11</v>
      </c>
      <c r="C1125" s="2254">
        <v>118233253</v>
      </c>
      <c r="D1125" s="2253"/>
      <c r="E1125" s="1487"/>
      <c r="F1125" s="1487"/>
      <c r="G1125" s="1487"/>
    </row>
    <row r="1126" spans="2:7" s="81" customFormat="1" ht="30.75" customHeight="1">
      <c r="B1126" s="1482" t="s">
        <v>67</v>
      </c>
      <c r="C1126" s="2254">
        <v>3873387</v>
      </c>
      <c r="D1126" s="2253"/>
      <c r="E1126" s="1487"/>
      <c r="F1126" s="1487"/>
      <c r="G1126" s="1487"/>
    </row>
    <row r="1127" spans="2:7" s="81" customFormat="1" ht="13.8">
      <c r="B1127" s="1496" t="s">
        <v>1</v>
      </c>
      <c r="C1127" s="2252">
        <f>C1128+C1140</f>
        <v>122345201</v>
      </c>
      <c r="D1127" s="2253">
        <f>D1128+D1140</f>
        <v>18665</v>
      </c>
      <c r="E1127" s="1487"/>
      <c r="F1127" s="1487"/>
      <c r="G1127" s="1487"/>
    </row>
    <row r="1128" spans="2:7" s="81" customFormat="1" ht="13.8">
      <c r="B1128" s="1482" t="s">
        <v>2</v>
      </c>
      <c r="C1128" s="2254">
        <f>C1129+C1133+C1135</f>
        <v>115110789</v>
      </c>
      <c r="D1128" s="2255">
        <f>D1129+D1133+D1135</f>
        <v>18665</v>
      </c>
      <c r="E1128" s="1487"/>
      <c r="F1128" s="1487"/>
      <c r="G1128" s="1487"/>
    </row>
    <row r="1129" spans="2:7" s="81" customFormat="1" ht="13.8">
      <c r="B1129" s="1478" t="s">
        <v>12</v>
      </c>
      <c r="C1129" s="2254">
        <f>C1130+C1132</f>
        <v>6821380</v>
      </c>
      <c r="D1129" s="2255">
        <f>D1130</f>
        <v>18665</v>
      </c>
      <c r="E1129" s="1487"/>
      <c r="F1129" s="1487"/>
      <c r="G1129" s="1487"/>
    </row>
    <row r="1130" spans="2:7" s="81" customFormat="1" ht="13.8">
      <c r="B1130" s="1479" t="s">
        <v>13</v>
      </c>
      <c r="C1130" s="2254">
        <v>2573608</v>
      </c>
      <c r="D1130" s="2255">
        <v>18665</v>
      </c>
      <c r="E1130" s="1487"/>
      <c r="F1130" s="1487"/>
      <c r="G1130" s="1487"/>
    </row>
    <row r="1131" spans="2:7" s="81" customFormat="1" ht="13.8">
      <c r="B1131" s="1481" t="s">
        <v>14</v>
      </c>
      <c r="C1131" s="2256">
        <v>2070606</v>
      </c>
      <c r="D1131" s="2255">
        <v>15042</v>
      </c>
      <c r="E1131" s="1487"/>
      <c r="F1131" s="1487"/>
      <c r="G1131" s="1487"/>
    </row>
    <row r="1132" spans="2:7" s="81" customFormat="1" ht="13.8">
      <c r="B1132" s="1482" t="s">
        <v>15</v>
      </c>
      <c r="C1132" s="2256">
        <v>4247772</v>
      </c>
      <c r="D1132" s="2255"/>
      <c r="E1132" s="1487"/>
      <c r="F1132" s="1487"/>
      <c r="G1132" s="1487"/>
    </row>
    <row r="1133" spans="2:7" s="81" customFormat="1" ht="13.8">
      <c r="B1133" s="1478" t="s">
        <v>16</v>
      </c>
      <c r="C1133" s="2256">
        <f>C1134</f>
        <v>102179739</v>
      </c>
      <c r="D1133" s="2255"/>
      <c r="E1133" s="1487"/>
      <c r="F1133" s="1487"/>
      <c r="G1133" s="1487"/>
    </row>
    <row r="1134" spans="2:7" s="81" customFormat="1" ht="13.8">
      <c r="B1134" s="1479" t="s">
        <v>17</v>
      </c>
      <c r="C1134" s="2256">
        <v>102179739</v>
      </c>
      <c r="D1134" s="2255"/>
      <c r="E1134" s="1487"/>
      <c r="F1134" s="1487"/>
      <c r="G1134" s="1487"/>
    </row>
    <row r="1135" spans="2:7" s="81" customFormat="1" ht="13.8" collapsed="1">
      <c r="B1135" s="1479" t="s">
        <v>19</v>
      </c>
      <c r="C1135" s="2256">
        <f>C1136+C1139</f>
        <v>6109670</v>
      </c>
      <c r="D1135" s="2255"/>
      <c r="E1135" s="1487"/>
      <c r="F1135" s="1487"/>
      <c r="G1135" s="1487"/>
    </row>
    <row r="1136" spans="2:7" s="81" customFormat="1" ht="27.6" collapsed="1">
      <c r="B1136" s="1479" t="s">
        <v>56</v>
      </c>
      <c r="C1136" s="2256">
        <f>C1137+C1138</f>
        <v>2236283</v>
      </c>
      <c r="D1136" s="2255"/>
      <c r="E1136" s="1487"/>
      <c r="F1136" s="1487"/>
      <c r="G1136" s="1487"/>
    </row>
    <row r="1137" spans="1:8" s="81" customFormat="1" ht="55.2" collapsed="1">
      <c r="B1137" s="1477" t="s">
        <v>77</v>
      </c>
      <c r="C1137" s="2256">
        <v>1128175</v>
      </c>
      <c r="D1137" s="2255"/>
      <c r="E1137" s="1487"/>
      <c r="F1137" s="1487"/>
      <c r="G1137" s="1487"/>
    </row>
    <row r="1138" spans="1:8" s="81" customFormat="1" ht="41.4">
      <c r="B1138" s="1479" t="s">
        <v>58</v>
      </c>
      <c r="C1138" s="2256">
        <v>1108108</v>
      </c>
      <c r="D1138" s="2255"/>
      <c r="E1138" s="1487"/>
      <c r="F1138" s="1487"/>
      <c r="G1138" s="1487"/>
    </row>
    <row r="1139" spans="1:8" s="81" customFormat="1" ht="27.6" collapsed="1">
      <c r="B1139" s="1479" t="s">
        <v>529</v>
      </c>
      <c r="C1139" s="2256">
        <v>3873387</v>
      </c>
      <c r="D1139" s="2255"/>
      <c r="E1139" s="1487"/>
      <c r="F1139" s="1487"/>
      <c r="G1139" s="1487"/>
    </row>
    <row r="1140" spans="1:8" s="81" customFormat="1" ht="13.8">
      <c r="B1140" s="1482" t="s">
        <v>3</v>
      </c>
      <c r="C1140" s="2256">
        <f>C1141+C1142</f>
        <v>7234412</v>
      </c>
      <c r="D1140" s="2255"/>
      <c r="E1140" s="1487"/>
      <c r="F1140" s="1487"/>
      <c r="G1140" s="1487"/>
    </row>
    <row r="1141" spans="1:8" s="81" customFormat="1" ht="13.8">
      <c r="B1141" s="1477" t="s">
        <v>20</v>
      </c>
      <c r="C1141" s="2256">
        <v>390000</v>
      </c>
      <c r="D1141" s="2255"/>
      <c r="E1141" s="1487"/>
      <c r="F1141" s="1487"/>
      <c r="G1141" s="1487"/>
    </row>
    <row r="1142" spans="1:8" s="81" customFormat="1" ht="13.8">
      <c r="B1142" s="1479" t="s">
        <v>61</v>
      </c>
      <c r="C1142" s="2256">
        <v>6844412</v>
      </c>
      <c r="D1142" s="2255"/>
      <c r="E1142" s="1487"/>
      <c r="F1142" s="1487"/>
      <c r="G1142" s="1487"/>
    </row>
    <row r="1143" spans="1:8" s="81" customFormat="1" ht="27.6" collapsed="1">
      <c r="B1143" s="1481" t="s">
        <v>62</v>
      </c>
      <c r="C1143" s="2256">
        <f>C1144+C1145</f>
        <v>6844412</v>
      </c>
      <c r="D1143" s="2255"/>
      <c r="E1143" s="1487"/>
      <c r="F1143" s="1487"/>
      <c r="G1143" s="1487"/>
    </row>
    <row r="1144" spans="1:8" s="81" customFormat="1" ht="55.2" collapsed="1">
      <c r="B1144" s="1478" t="s">
        <v>86</v>
      </c>
      <c r="C1144" s="2256">
        <v>5771638</v>
      </c>
      <c r="D1144" s="2255"/>
      <c r="E1144" s="1487"/>
      <c r="F1144" s="1487"/>
      <c r="G1144" s="1487"/>
    </row>
    <row r="1145" spans="1:8" s="81" customFormat="1" ht="55.8" thickBot="1">
      <c r="B1145" s="2126" t="s">
        <v>164</v>
      </c>
      <c r="C1145" s="2262">
        <v>1072774</v>
      </c>
      <c r="D1145" s="2263"/>
      <c r="E1145" s="1487"/>
      <c r="F1145" s="1487"/>
      <c r="G1145" s="1487"/>
    </row>
    <row r="1146" spans="1:8" s="81" customFormat="1" ht="13.8" collapsed="1">
      <c r="B1146" s="3739" t="s">
        <v>639</v>
      </c>
      <c r="C1146" s="3740"/>
      <c r="D1146" s="3741"/>
      <c r="E1146" s="1487"/>
      <c r="F1146" s="1487"/>
      <c r="G1146" s="1487"/>
    </row>
    <row r="1147" spans="1:8" s="81" customFormat="1" ht="85.2" customHeight="1" thickBot="1">
      <c r="B1147" s="3742"/>
      <c r="C1147" s="3743"/>
      <c r="D1147" s="3744"/>
      <c r="E1147" s="1487"/>
      <c r="F1147" s="1487"/>
      <c r="G1147" s="1487"/>
    </row>
    <row r="1148" spans="1:8" s="81" customFormat="1" ht="13.8">
      <c r="B1148" s="1498"/>
      <c r="C1148" s="1498"/>
      <c r="D1148" s="1498"/>
      <c r="E1148" s="1487"/>
      <c r="F1148" s="1487"/>
      <c r="G1148" s="1487"/>
    </row>
    <row r="1149" spans="1:8" s="1499" customFormat="1" ht="13.8">
      <c r="B1149" s="3745" t="s">
        <v>505</v>
      </c>
      <c r="C1149" s="3746"/>
      <c r="D1149" s="3746"/>
      <c r="E1149" s="3746"/>
      <c r="F1149" s="3746"/>
      <c r="G1149" s="3746"/>
    </row>
    <row r="1150" spans="1:8" s="81" customFormat="1" ht="14.4" thickBot="1">
      <c r="B1150" s="1498"/>
      <c r="C1150" s="1498"/>
      <c r="D1150" s="1498"/>
      <c r="E1150" s="1487"/>
      <c r="F1150" s="1487"/>
      <c r="G1150" s="1487"/>
    </row>
    <row r="1151" spans="1:8" s="81" customFormat="1" ht="14.4">
      <c r="A1151" s="2901">
        <f>A1035+1</f>
        <v>102</v>
      </c>
      <c r="B1151" s="2111" t="s">
        <v>506</v>
      </c>
      <c r="C1151" s="179"/>
      <c r="D1151" s="2103"/>
      <c r="E1151" s="1487"/>
      <c r="F1151" s="1487"/>
      <c r="G1151" s="1487"/>
      <c r="H1151" s="175" t="s">
        <v>34</v>
      </c>
    </row>
    <row r="1152" spans="1:8" s="81" customFormat="1" ht="13.8">
      <c r="B1152" s="2113" t="s">
        <v>22</v>
      </c>
      <c r="C1152" s="2114"/>
      <c r="D1152" s="2115"/>
      <c r="E1152" s="1487"/>
      <c r="F1152" s="1487"/>
      <c r="G1152" s="1487"/>
    </row>
    <row r="1153" spans="2:7" s="81" customFormat="1" ht="27.6">
      <c r="B1153" s="2288" t="s">
        <v>527</v>
      </c>
      <c r="C1153" s="2286"/>
      <c r="D1153" s="2186"/>
      <c r="E1153" s="1487"/>
      <c r="F1153" s="1487"/>
      <c r="G1153" s="1487"/>
    </row>
    <row r="1154" spans="2:7" s="81" customFormat="1" ht="13.8">
      <c r="B1154" s="1475" t="s">
        <v>4</v>
      </c>
      <c r="C1154" s="2116">
        <f>C1155+C1156</f>
        <v>2868010</v>
      </c>
      <c r="D1154" s="2079">
        <f>D1155+D1156</f>
        <v>0</v>
      </c>
      <c r="E1154" s="1487"/>
      <c r="F1154" s="1487"/>
      <c r="G1154" s="1487"/>
    </row>
    <row r="1155" spans="2:7" s="81" customFormat="1" ht="13.8" collapsed="1">
      <c r="B1155" s="1479" t="s">
        <v>236</v>
      </c>
      <c r="C1155" s="2117">
        <v>1054</v>
      </c>
      <c r="D1155" s="2083"/>
      <c r="E1155" s="1487"/>
      <c r="F1155" s="1487"/>
      <c r="G1155" s="1487"/>
    </row>
    <row r="1156" spans="2:7" s="81" customFormat="1" ht="13.8" collapsed="1">
      <c r="B1156" s="1478" t="s">
        <v>10</v>
      </c>
      <c r="C1156" s="2117">
        <f>C1157</f>
        <v>2866956</v>
      </c>
      <c r="D1156" s="2083">
        <f>D1157</f>
        <v>0</v>
      </c>
      <c r="E1156" s="1487"/>
      <c r="F1156" s="1487"/>
      <c r="G1156" s="1487"/>
    </row>
    <row r="1157" spans="2:7" s="81" customFormat="1" ht="27.6">
      <c r="B1157" s="1479" t="s">
        <v>11</v>
      </c>
      <c r="C1157" s="2117">
        <v>2866956</v>
      </c>
      <c r="D1157" s="2083"/>
      <c r="E1157" s="1487"/>
      <c r="F1157" s="1487"/>
      <c r="G1157" s="1487"/>
    </row>
    <row r="1158" spans="2:7" s="81" customFormat="1" ht="13.8" collapsed="1">
      <c r="B1158" s="1480" t="s">
        <v>1</v>
      </c>
      <c r="C1158" s="2116">
        <f>C1159+C1167</f>
        <v>2868010</v>
      </c>
      <c r="D1158" s="2079">
        <f>D1159+D1167</f>
        <v>1755</v>
      </c>
      <c r="E1158" s="1487"/>
      <c r="F1158" s="1487"/>
      <c r="G1158" s="1487"/>
    </row>
    <row r="1159" spans="2:7" s="81" customFormat="1" ht="13.8">
      <c r="B1159" s="1479" t="s">
        <v>2</v>
      </c>
      <c r="C1159" s="2117">
        <f>C1160+C1162+C1164</f>
        <v>2773947</v>
      </c>
      <c r="D1159" s="2083">
        <f>D1160+D1162+D1164</f>
        <v>1755</v>
      </c>
      <c r="E1159" s="1487"/>
      <c r="F1159" s="1487"/>
      <c r="G1159" s="1487"/>
    </row>
    <row r="1160" spans="2:7" s="81" customFormat="1" ht="13.8">
      <c r="B1160" s="1481" t="s">
        <v>12</v>
      </c>
      <c r="C1160" s="2117">
        <f>C1161</f>
        <v>1477721</v>
      </c>
      <c r="D1160" s="2083">
        <f>D1161</f>
        <v>0</v>
      </c>
      <c r="E1160" s="1487"/>
      <c r="F1160" s="1487"/>
      <c r="G1160" s="1487"/>
    </row>
    <row r="1161" spans="2:7" s="81" customFormat="1" ht="13.8" collapsed="1">
      <c r="B1161" s="1479" t="s">
        <v>15</v>
      </c>
      <c r="C1161" s="2117">
        <v>1477721</v>
      </c>
      <c r="D1161" s="2083"/>
      <c r="E1161" s="1487"/>
      <c r="F1161" s="1487"/>
      <c r="G1161" s="1487"/>
    </row>
    <row r="1162" spans="2:7" s="81" customFormat="1" ht="27.6" collapsed="1">
      <c r="B1162" s="1482" t="s">
        <v>313</v>
      </c>
      <c r="C1162" s="2136">
        <f>C1163</f>
        <v>562</v>
      </c>
      <c r="D1162" s="2137">
        <f>D1163</f>
        <v>1755</v>
      </c>
      <c r="E1162" s="1487"/>
      <c r="F1162" s="1487"/>
      <c r="G1162" s="1487"/>
    </row>
    <row r="1163" spans="2:7" s="81" customFormat="1" ht="13.8" collapsed="1">
      <c r="B1163" s="1479" t="s">
        <v>18</v>
      </c>
      <c r="C1163" s="2136">
        <v>562</v>
      </c>
      <c r="D1163" s="2137">
        <v>1755</v>
      </c>
      <c r="E1163" s="1487"/>
      <c r="F1163" s="1487"/>
      <c r="G1163" s="1487"/>
    </row>
    <row r="1164" spans="2:7" s="81" customFormat="1" ht="13.8">
      <c r="B1164" s="1482" t="s">
        <v>19</v>
      </c>
      <c r="C1164" s="2136">
        <f>C1165</f>
        <v>1295664</v>
      </c>
      <c r="D1164" s="2137">
        <f>D1165</f>
        <v>0</v>
      </c>
      <c r="E1164" s="1487"/>
      <c r="F1164" s="1487"/>
      <c r="G1164" s="1487"/>
    </row>
    <row r="1165" spans="2:7" s="81" customFormat="1" ht="27.6" collapsed="1">
      <c r="B1165" s="1482" t="s">
        <v>56</v>
      </c>
      <c r="C1165" s="2136">
        <f>C1166</f>
        <v>1295664</v>
      </c>
      <c r="D1165" s="2137">
        <f>D1166</f>
        <v>0</v>
      </c>
      <c r="E1165" s="1487"/>
      <c r="F1165" s="1487"/>
      <c r="G1165" s="1487"/>
    </row>
    <row r="1166" spans="2:7" s="81" customFormat="1" ht="55.2" collapsed="1">
      <c r="B1166" s="1481" t="s">
        <v>58</v>
      </c>
      <c r="C1166" s="2136">
        <v>1295664</v>
      </c>
      <c r="D1166" s="2137"/>
      <c r="E1166" s="1487"/>
      <c r="F1166" s="1487"/>
      <c r="G1166" s="1487"/>
    </row>
    <row r="1167" spans="2:7" s="81" customFormat="1" ht="13.8" collapsed="1">
      <c r="B1167" s="1477" t="s">
        <v>3</v>
      </c>
      <c r="C1167" s="2136">
        <f>C1168</f>
        <v>94063</v>
      </c>
      <c r="D1167" s="2137">
        <f>D1168</f>
        <v>0</v>
      </c>
      <c r="E1167" s="1487"/>
      <c r="F1167" s="1487"/>
      <c r="G1167" s="1487"/>
    </row>
    <row r="1168" spans="2:7" s="81" customFormat="1" ht="13.8">
      <c r="B1168" s="1479" t="s">
        <v>20</v>
      </c>
      <c r="C1168" s="2136">
        <v>94063</v>
      </c>
      <c r="D1168" s="2137"/>
      <c r="E1168" s="1487"/>
      <c r="F1168" s="1487"/>
      <c r="G1168" s="1487"/>
    </row>
    <row r="1169" spans="2:7" s="81" customFormat="1" ht="13.8" collapsed="1">
      <c r="B1169" s="1500" t="s">
        <v>21</v>
      </c>
      <c r="C1169" s="2134">
        <f>C1154-C1158</f>
        <v>0</v>
      </c>
      <c r="D1169" s="2135">
        <f>D1154-D1158</f>
        <v>-1755</v>
      </c>
      <c r="E1169" s="1487"/>
      <c r="F1169" s="1487"/>
      <c r="G1169" s="1487"/>
    </row>
    <row r="1170" spans="2:7" s="81" customFormat="1" ht="13.8">
      <c r="B1170" s="1501" t="s">
        <v>23</v>
      </c>
      <c r="C1170" s="2136"/>
      <c r="D1170" s="2137">
        <f>D1171</f>
        <v>1755</v>
      </c>
      <c r="E1170" s="1487"/>
      <c r="F1170" s="1487"/>
      <c r="G1170" s="1487"/>
    </row>
    <row r="1171" spans="2:7" s="81" customFormat="1" ht="13.8" collapsed="1">
      <c r="B1171" s="1502" t="s">
        <v>24</v>
      </c>
      <c r="C1171" s="2136">
        <f>C1172</f>
        <v>0</v>
      </c>
      <c r="D1171" s="2137">
        <f>D1172</f>
        <v>1755</v>
      </c>
      <c r="E1171" s="1487"/>
      <c r="F1171" s="1487"/>
      <c r="G1171" s="1487"/>
    </row>
    <row r="1172" spans="2:7" s="81" customFormat="1" ht="27.6" collapsed="1">
      <c r="B1172" s="1501" t="s">
        <v>25</v>
      </c>
      <c r="C1172" s="2136"/>
      <c r="D1172" s="2137">
        <v>1755</v>
      </c>
      <c r="E1172" s="1487"/>
      <c r="F1172" s="1487"/>
      <c r="G1172" s="1487"/>
    </row>
    <row r="1173" spans="2:7" s="81" customFormat="1" ht="13.8" collapsed="1">
      <c r="B1173" s="2113" t="s">
        <v>59</v>
      </c>
      <c r="C1173" s="2114"/>
      <c r="D1173" s="2115"/>
      <c r="E1173" s="1487"/>
      <c r="F1173" s="1487"/>
      <c r="G1173" s="1487"/>
    </row>
    <row r="1174" spans="2:7" s="81" customFormat="1" ht="27.6">
      <c r="B1174" s="2288" t="s">
        <v>527</v>
      </c>
      <c r="C1174" s="2286"/>
      <c r="D1174" s="2186"/>
      <c r="E1174" s="1487"/>
      <c r="F1174" s="1487"/>
      <c r="G1174" s="1487"/>
    </row>
    <row r="1175" spans="2:7" s="81" customFormat="1" ht="57" customHeight="1">
      <c r="B1175" s="1491" t="s">
        <v>530</v>
      </c>
      <c r="C1175" s="2241"/>
      <c r="D1175" s="2237"/>
      <c r="E1175" s="1487"/>
      <c r="F1175" s="1487"/>
      <c r="G1175" s="1487"/>
    </row>
    <row r="1176" spans="2:7" s="81" customFormat="1" ht="13.8">
      <c r="B1176" s="1492" t="s">
        <v>118</v>
      </c>
      <c r="C1176" s="2122"/>
      <c r="D1176" s="2123"/>
      <c r="E1176" s="1487"/>
      <c r="F1176" s="1487"/>
      <c r="G1176" s="1487"/>
    </row>
    <row r="1177" spans="2:7" s="81" customFormat="1" ht="13.8">
      <c r="B1177" s="1475" t="s">
        <v>4</v>
      </c>
      <c r="C1177" s="2090">
        <f>C1178+C1179</f>
        <v>1265</v>
      </c>
      <c r="D1177" s="2079">
        <f>D1178+D1179</f>
        <v>0</v>
      </c>
      <c r="E1177" s="1487"/>
      <c r="F1177" s="1487"/>
      <c r="G1177" s="1487"/>
    </row>
    <row r="1178" spans="2:7" s="81" customFormat="1" ht="13.8" collapsed="1">
      <c r="B1178" s="1479" t="s">
        <v>236</v>
      </c>
      <c r="C1178" s="2091">
        <v>1054</v>
      </c>
      <c r="D1178" s="2083"/>
      <c r="E1178" s="1487"/>
      <c r="F1178" s="1487"/>
      <c r="G1178" s="1487"/>
    </row>
    <row r="1179" spans="2:7" s="81" customFormat="1" ht="13.8" collapsed="1">
      <c r="B1179" s="1478" t="s">
        <v>10</v>
      </c>
      <c r="C1179" s="2091">
        <f>C1180</f>
        <v>211</v>
      </c>
      <c r="D1179" s="2083">
        <f>D1180</f>
        <v>0</v>
      </c>
      <c r="E1179" s="1487"/>
      <c r="F1179" s="1487"/>
      <c r="G1179" s="1487"/>
    </row>
    <row r="1180" spans="2:7" s="81" customFormat="1" ht="30.75" customHeight="1">
      <c r="B1180" s="1479" t="s">
        <v>11</v>
      </c>
      <c r="C1180" s="2091">
        <v>211</v>
      </c>
      <c r="D1180" s="2083"/>
      <c r="E1180" s="1487"/>
      <c r="F1180" s="1487"/>
      <c r="G1180" s="1487"/>
    </row>
    <row r="1181" spans="2:7" s="81" customFormat="1" ht="13.8" collapsed="1">
      <c r="B1181" s="1480" t="s">
        <v>1</v>
      </c>
      <c r="C1181" s="2090">
        <f>C1182</f>
        <v>1265</v>
      </c>
      <c r="D1181" s="2079">
        <f>D1182</f>
        <v>1755</v>
      </c>
      <c r="E1181" s="1487"/>
      <c r="F1181" s="1487"/>
      <c r="G1181" s="1487"/>
    </row>
    <row r="1182" spans="2:7" s="81" customFormat="1" ht="13.8">
      <c r="B1182" s="1479" t="s">
        <v>2</v>
      </c>
      <c r="C1182" s="2091">
        <f>C1183+C1185</f>
        <v>1265</v>
      </c>
      <c r="D1182" s="2083">
        <f>D1183+D1185</f>
        <v>1755</v>
      </c>
      <c r="E1182" s="1487"/>
      <c r="F1182" s="1487"/>
      <c r="G1182" s="1487"/>
    </row>
    <row r="1183" spans="2:7" s="81" customFormat="1" ht="13.8">
      <c r="B1183" s="1481" t="s">
        <v>12</v>
      </c>
      <c r="C1183" s="2091">
        <f>C1184</f>
        <v>703</v>
      </c>
      <c r="D1183" s="2083">
        <f>D1184</f>
        <v>0</v>
      </c>
      <c r="E1183" s="1487"/>
      <c r="F1183" s="1487"/>
      <c r="G1183" s="1487"/>
    </row>
    <row r="1184" spans="2:7" s="81" customFormat="1" ht="13.8" collapsed="1">
      <c r="B1184" s="1479" t="s">
        <v>15</v>
      </c>
      <c r="C1184" s="2091">
        <v>703</v>
      </c>
      <c r="D1184" s="2083"/>
      <c r="E1184" s="1487"/>
      <c r="F1184" s="1487"/>
      <c r="G1184" s="1487"/>
    </row>
    <row r="1185" spans="1:8" s="81" customFormat="1" ht="27.6" collapsed="1">
      <c r="B1185" s="1482" t="s">
        <v>313</v>
      </c>
      <c r="C1185" s="2233">
        <f>C1186</f>
        <v>562</v>
      </c>
      <c r="D1185" s="2137">
        <f>D1186</f>
        <v>1755</v>
      </c>
      <c r="E1185" s="1487"/>
      <c r="F1185" s="1487"/>
      <c r="G1185" s="1487"/>
    </row>
    <row r="1186" spans="1:8" s="81" customFormat="1" ht="13.8" collapsed="1">
      <c r="B1186" s="1479" t="s">
        <v>18</v>
      </c>
      <c r="C1186" s="2233">
        <v>562</v>
      </c>
      <c r="D1186" s="2137">
        <v>1755</v>
      </c>
      <c r="E1186" s="1487"/>
      <c r="F1186" s="1487"/>
      <c r="G1186" s="1487"/>
    </row>
    <row r="1187" spans="1:8" s="81" customFormat="1" ht="13.8" collapsed="1">
      <c r="B1187" s="1500" t="s">
        <v>21</v>
      </c>
      <c r="C1187" s="2264">
        <f>C1177-C1181</f>
        <v>0</v>
      </c>
      <c r="D1187" s="2135">
        <f>D1177-D1181</f>
        <v>-1755</v>
      </c>
      <c r="E1187" s="1487"/>
      <c r="F1187" s="1487"/>
      <c r="G1187" s="1487"/>
    </row>
    <row r="1188" spans="1:8" s="81" customFormat="1" ht="13.8">
      <c r="B1188" s="1501" t="s">
        <v>23</v>
      </c>
      <c r="C1188" s="2233"/>
      <c r="D1188" s="2137">
        <f>D1189</f>
        <v>1755</v>
      </c>
      <c r="E1188" s="1487"/>
      <c r="F1188" s="1487"/>
      <c r="G1188" s="1487"/>
    </row>
    <row r="1189" spans="1:8" s="81" customFormat="1" ht="13.8" collapsed="1">
      <c r="B1189" s="1502" t="s">
        <v>24</v>
      </c>
      <c r="C1189" s="2233">
        <f>C1190</f>
        <v>0</v>
      </c>
      <c r="D1189" s="2137">
        <f>D1190</f>
        <v>1755</v>
      </c>
      <c r="E1189" s="1487"/>
      <c r="F1189" s="1487"/>
      <c r="G1189" s="1487"/>
    </row>
    <row r="1190" spans="1:8" s="81" customFormat="1" ht="28.2" collapsed="1" thickBot="1">
      <c r="B1190" s="2138" t="s">
        <v>25</v>
      </c>
      <c r="C1190" s="2265"/>
      <c r="D1190" s="2109">
        <v>1755</v>
      </c>
      <c r="E1190" s="1487"/>
      <c r="F1190" s="1487"/>
      <c r="G1190" s="1487"/>
    </row>
    <row r="1191" spans="1:8" s="81" customFormat="1" ht="13.8" collapsed="1">
      <c r="B1191" s="3736" t="s">
        <v>640</v>
      </c>
      <c r="C1191" s="3737"/>
      <c r="D1191" s="3738"/>
      <c r="E1191" s="1487"/>
      <c r="F1191" s="1487"/>
      <c r="G1191" s="1487"/>
    </row>
    <row r="1192" spans="1:8" s="81" customFormat="1" ht="51" customHeight="1" thickBot="1">
      <c r="B1192" s="3733"/>
      <c r="C1192" s="3734"/>
      <c r="D1192" s="3735"/>
      <c r="E1192" s="1487"/>
      <c r="F1192" s="1487"/>
      <c r="G1192" s="1487"/>
    </row>
    <row r="1193" spans="1:8" s="81" customFormat="1" ht="13.8">
      <c r="B1193" s="1498"/>
      <c r="C1193" s="1498"/>
      <c r="D1193" s="1498"/>
      <c r="E1193" s="1487"/>
      <c r="F1193" s="1487"/>
      <c r="G1193" s="1487"/>
    </row>
    <row r="1194" spans="1:8" s="81" customFormat="1" ht="13.8">
      <c r="B1194" s="3714" t="s">
        <v>509</v>
      </c>
      <c r="C1194" s="3715"/>
      <c r="D1194" s="3715"/>
      <c r="E1194" s="3715"/>
      <c r="F1194" s="3715"/>
      <c r="G1194" s="3715"/>
    </row>
    <row r="1195" spans="1:8" s="81" customFormat="1" ht="14.4" thickBot="1">
      <c r="B1195" s="1498"/>
      <c r="C1195" s="1498"/>
      <c r="D1195" s="1498"/>
      <c r="E1195" s="1487"/>
      <c r="F1195" s="1487"/>
      <c r="G1195" s="1487"/>
    </row>
    <row r="1196" spans="1:8" s="81" customFormat="1" ht="14.4">
      <c r="A1196" s="1458">
        <f>A1081+1</f>
        <v>102</v>
      </c>
      <c r="B1196" s="2148" t="s">
        <v>72</v>
      </c>
      <c r="C1196" s="2245"/>
      <c r="D1196" s="2246"/>
      <c r="E1196" s="1487"/>
      <c r="F1196" s="1487"/>
      <c r="G1196" s="1487"/>
      <c r="H1196" s="175" t="s">
        <v>34</v>
      </c>
    </row>
    <row r="1197" spans="1:8" s="81" customFormat="1" ht="13.8">
      <c r="B1197" s="2104" t="s">
        <v>116</v>
      </c>
      <c r="C1197" s="2247"/>
      <c r="D1197" s="2248"/>
      <c r="E1197" s="1487"/>
      <c r="F1197" s="1487"/>
      <c r="G1197" s="1487"/>
    </row>
    <row r="1198" spans="1:8" s="81" customFormat="1" ht="27.6">
      <c r="B1198" s="2249" t="s">
        <v>123</v>
      </c>
      <c r="C1198" s="2247"/>
      <c r="D1198" s="2248"/>
      <c r="E1198" s="1487"/>
      <c r="F1198" s="1487"/>
      <c r="G1198" s="1487"/>
    </row>
    <row r="1199" spans="1:8" s="81" customFormat="1" ht="13.8">
      <c r="B1199" s="1495" t="s">
        <v>118</v>
      </c>
      <c r="C1199" s="2250"/>
      <c r="D1199" s="2251"/>
      <c r="E1199" s="1487"/>
      <c r="F1199" s="1487"/>
      <c r="G1199" s="1487"/>
    </row>
    <row r="1200" spans="1:8" s="81" customFormat="1" ht="13.8">
      <c r="B1200" s="1475" t="s">
        <v>4</v>
      </c>
      <c r="C1200" s="2252">
        <f>C1201+C1202+C1205</f>
        <v>342910782</v>
      </c>
      <c r="D1200" s="2253">
        <f>D1201+D1202+D1205</f>
        <v>0</v>
      </c>
      <c r="E1200" s="1487"/>
      <c r="F1200" s="1487"/>
      <c r="G1200" s="1487"/>
    </row>
    <row r="1201" spans="2:7" s="81" customFormat="1" ht="13.8" collapsed="1">
      <c r="B1201" s="1479" t="s">
        <v>236</v>
      </c>
      <c r="C1201" s="2254">
        <v>1054</v>
      </c>
      <c r="D1201" s="2255"/>
      <c r="E1201" s="1487"/>
      <c r="F1201" s="1487"/>
      <c r="G1201" s="1487"/>
    </row>
    <row r="1202" spans="2:7" s="81" customFormat="1" ht="13.8" collapsed="1">
      <c r="B1202" s="1478" t="s">
        <v>7</v>
      </c>
      <c r="C1202" s="2254">
        <f>C1203</f>
        <v>409646</v>
      </c>
      <c r="D1202" s="2255">
        <f>D1203</f>
        <v>0</v>
      </c>
      <c r="E1202" s="1487"/>
      <c r="F1202" s="1487"/>
      <c r="G1202" s="1487"/>
    </row>
    <row r="1203" spans="2:7" s="81" customFormat="1" ht="41.4" collapsed="1">
      <c r="B1203" s="1482" t="s">
        <v>83</v>
      </c>
      <c r="C1203" s="2254">
        <f>C1204</f>
        <v>409646</v>
      </c>
      <c r="D1203" s="2255">
        <f>D1204</f>
        <v>0</v>
      </c>
      <c r="E1203" s="1487"/>
      <c r="F1203" s="1487"/>
      <c r="G1203" s="1487"/>
    </row>
    <row r="1204" spans="2:7" s="81" customFormat="1" ht="69">
      <c r="B1204" s="1478" t="s">
        <v>308</v>
      </c>
      <c r="C1204" s="2254">
        <v>409646</v>
      </c>
      <c r="D1204" s="2255"/>
      <c r="E1204" s="1487"/>
      <c r="F1204" s="1487"/>
      <c r="G1204" s="1487"/>
    </row>
    <row r="1205" spans="2:7" s="81" customFormat="1" ht="13.8" collapsed="1">
      <c r="B1205" s="1478" t="s">
        <v>10</v>
      </c>
      <c r="C1205" s="2254">
        <f>C1206+C1207</f>
        <v>342500082</v>
      </c>
      <c r="D1205" s="2255">
        <f>D1206+D1207</f>
        <v>0</v>
      </c>
      <c r="E1205" s="1487"/>
      <c r="F1205" s="1487"/>
      <c r="G1205" s="1487"/>
    </row>
    <row r="1206" spans="2:7" s="81" customFormat="1" ht="30.75" customHeight="1">
      <c r="B1206" s="1479" t="s">
        <v>11</v>
      </c>
      <c r="C1206" s="2254">
        <v>334229015</v>
      </c>
      <c r="D1206" s="2253"/>
      <c r="E1206" s="1487"/>
      <c r="F1206" s="1487"/>
      <c r="G1206" s="1487"/>
    </row>
    <row r="1207" spans="2:7" s="81" customFormat="1" ht="27.75" customHeight="1">
      <c r="B1207" s="1482" t="s">
        <v>67</v>
      </c>
      <c r="C1207" s="2254">
        <v>8271067</v>
      </c>
      <c r="D1207" s="2253"/>
      <c r="E1207" s="1487"/>
      <c r="F1207" s="1487"/>
      <c r="G1207" s="1487"/>
    </row>
    <row r="1208" spans="2:7" s="81" customFormat="1" ht="13.8">
      <c r="B1208" s="1496" t="s">
        <v>1</v>
      </c>
      <c r="C1208" s="2116">
        <f>C1209+C1225</f>
        <v>342910782</v>
      </c>
      <c r="D1208" s="2079">
        <f>D1209+D1226</f>
        <v>1755</v>
      </c>
      <c r="E1208" s="1487"/>
      <c r="F1208" s="1487"/>
      <c r="G1208" s="1487"/>
    </row>
    <row r="1209" spans="2:7" s="81" customFormat="1" ht="13.8">
      <c r="B1209" s="1482" t="s">
        <v>2</v>
      </c>
      <c r="C1209" s="2117">
        <f>C1210+C1214+C1216+C1218</f>
        <v>333219071</v>
      </c>
      <c r="D1209" s="2083">
        <f>D1210+D1214+D1216+D1218</f>
        <v>1755</v>
      </c>
      <c r="E1209" s="1487"/>
      <c r="F1209" s="1487"/>
      <c r="G1209" s="1487"/>
    </row>
    <row r="1210" spans="2:7" s="81" customFormat="1" ht="13.8">
      <c r="B1210" s="1478" t="s">
        <v>12</v>
      </c>
      <c r="C1210" s="2117">
        <f>C1211+C1213</f>
        <v>7453997</v>
      </c>
      <c r="D1210" s="2083">
        <f>D1211+D1213</f>
        <v>0</v>
      </c>
      <c r="E1210" s="1487"/>
      <c r="F1210" s="1487"/>
      <c r="G1210" s="1487"/>
    </row>
    <row r="1211" spans="2:7" s="81" customFormat="1" ht="13.8">
      <c r="B1211" s="1479" t="s">
        <v>13</v>
      </c>
      <c r="C1211" s="2254">
        <v>2680351</v>
      </c>
      <c r="D1211" s="2255"/>
      <c r="E1211" s="1487"/>
      <c r="F1211" s="1487"/>
      <c r="G1211" s="1487"/>
    </row>
    <row r="1212" spans="2:7" s="81" customFormat="1" ht="13.8">
      <c r="B1212" s="1481" t="s">
        <v>14</v>
      </c>
      <c r="C1212" s="2254">
        <v>2149415</v>
      </c>
      <c r="D1212" s="2255"/>
      <c r="E1212" s="1487"/>
      <c r="F1212" s="1487"/>
      <c r="G1212" s="1487"/>
    </row>
    <row r="1213" spans="2:7" s="81" customFormat="1" ht="13.8">
      <c r="B1213" s="1482" t="s">
        <v>15</v>
      </c>
      <c r="C1213" s="2256">
        <v>4773646</v>
      </c>
      <c r="D1213" s="2255"/>
      <c r="E1213" s="1487"/>
      <c r="F1213" s="1487"/>
      <c r="G1213" s="1487"/>
    </row>
    <row r="1214" spans="2:7" s="81" customFormat="1" ht="13.8">
      <c r="B1214" s="1478" t="s">
        <v>16</v>
      </c>
      <c r="C1214" s="2254">
        <f>C1215</f>
        <v>314048361</v>
      </c>
      <c r="D1214" s="2257">
        <f>D1215</f>
        <v>0</v>
      </c>
      <c r="E1214" s="1487"/>
      <c r="F1214" s="1487"/>
      <c r="G1214" s="1487"/>
    </row>
    <row r="1215" spans="2:7" s="81" customFormat="1" ht="13.8">
      <c r="B1215" s="1479" t="s">
        <v>17</v>
      </c>
      <c r="C1215" s="2258">
        <v>314048361</v>
      </c>
      <c r="D1215" s="2255"/>
      <c r="E1215" s="1487"/>
      <c r="F1215" s="1487"/>
      <c r="G1215" s="1487"/>
    </row>
    <row r="1216" spans="2:7" s="81" customFormat="1" ht="27.6" collapsed="1">
      <c r="B1216" s="1481" t="s">
        <v>313</v>
      </c>
      <c r="C1216" s="2258">
        <f>C1217</f>
        <v>562</v>
      </c>
      <c r="D1216" s="2259">
        <f>D1217</f>
        <v>1755</v>
      </c>
      <c r="E1216" s="1487"/>
      <c r="F1216" s="1487"/>
      <c r="G1216" s="1487"/>
    </row>
    <row r="1217" spans="2:7" s="81" customFormat="1" ht="13.8" collapsed="1">
      <c r="B1217" s="1477" t="s">
        <v>18</v>
      </c>
      <c r="C1217" s="2258">
        <v>562</v>
      </c>
      <c r="D1217" s="2255">
        <v>1755</v>
      </c>
      <c r="E1217" s="1487"/>
      <c r="F1217" s="1487"/>
      <c r="G1217" s="1487"/>
    </row>
    <row r="1218" spans="2:7" s="81" customFormat="1" ht="13.8">
      <c r="B1218" s="1479" t="s">
        <v>19</v>
      </c>
      <c r="C1218" s="2136">
        <f>C1221+C1220+C1224</f>
        <v>11716151</v>
      </c>
      <c r="D1218" s="2255"/>
      <c r="E1218" s="1487"/>
      <c r="F1218" s="1487"/>
      <c r="G1218" s="1487"/>
    </row>
    <row r="1219" spans="2:7" s="81" customFormat="1" ht="13.8">
      <c r="B1219" s="1482" t="s">
        <v>520</v>
      </c>
      <c r="C1219" s="2136">
        <f>C1220</f>
        <v>245546</v>
      </c>
      <c r="D1219" s="2255"/>
      <c r="E1219" s="1487"/>
      <c r="F1219" s="1487"/>
      <c r="G1219" s="1487"/>
    </row>
    <row r="1220" spans="2:7" s="81" customFormat="1" ht="27.6" collapsed="1">
      <c r="B1220" s="1479" t="s">
        <v>522</v>
      </c>
      <c r="C1220" s="2136">
        <v>245546</v>
      </c>
      <c r="D1220" s="2255"/>
      <c r="E1220" s="1487"/>
      <c r="F1220" s="1487"/>
      <c r="G1220" s="1487"/>
    </row>
    <row r="1221" spans="2:7" s="81" customFormat="1" ht="27.6" collapsed="1">
      <c r="B1221" s="1479" t="s">
        <v>56</v>
      </c>
      <c r="C1221" s="2136">
        <f>C1222+C1223</f>
        <v>3835741</v>
      </c>
      <c r="D1221" s="2255"/>
      <c r="E1221" s="1487"/>
      <c r="F1221" s="1487"/>
      <c r="G1221" s="1487"/>
    </row>
    <row r="1222" spans="2:7" s="81" customFormat="1" ht="55.2" collapsed="1">
      <c r="B1222" s="1477" t="s">
        <v>77</v>
      </c>
      <c r="C1222" s="2136">
        <v>1614020</v>
      </c>
      <c r="D1222" s="2255"/>
      <c r="E1222" s="1487"/>
      <c r="F1222" s="1487"/>
      <c r="G1222" s="1487"/>
    </row>
    <row r="1223" spans="2:7" s="81" customFormat="1" ht="41.4">
      <c r="B1223" s="1479" t="s">
        <v>58</v>
      </c>
      <c r="C1223" s="2136">
        <v>2221721</v>
      </c>
      <c r="D1223" s="2255"/>
      <c r="E1223" s="1487"/>
      <c r="F1223" s="1487"/>
      <c r="G1223" s="1487"/>
    </row>
    <row r="1224" spans="2:7" s="81" customFormat="1" ht="27.6" collapsed="1">
      <c r="B1224" s="1479" t="s">
        <v>529</v>
      </c>
      <c r="C1224" s="2258">
        <v>7634864</v>
      </c>
      <c r="D1224" s="2255"/>
      <c r="E1224" s="1487"/>
      <c r="F1224" s="1487"/>
      <c r="G1224" s="1487"/>
    </row>
    <row r="1225" spans="2:7" s="81" customFormat="1" ht="13.8">
      <c r="B1225" s="1482" t="s">
        <v>3</v>
      </c>
      <c r="C1225" s="2258">
        <f>C1226+C1227</f>
        <v>9691711</v>
      </c>
      <c r="D1225" s="2255"/>
      <c r="E1225" s="1487"/>
      <c r="F1225" s="1487"/>
      <c r="G1225" s="1487"/>
    </row>
    <row r="1226" spans="2:7" s="81" customFormat="1" ht="13.8">
      <c r="B1226" s="1477" t="s">
        <v>20</v>
      </c>
      <c r="C1226" s="2258">
        <v>762343</v>
      </c>
      <c r="D1226" s="2255"/>
      <c r="E1226" s="1487"/>
      <c r="F1226" s="1487"/>
      <c r="G1226" s="1487"/>
    </row>
    <row r="1227" spans="2:7" s="81" customFormat="1" ht="13.8">
      <c r="B1227" s="1479" t="s">
        <v>61</v>
      </c>
      <c r="C1227" s="2258">
        <f>C1228+C1231</f>
        <v>8929368</v>
      </c>
      <c r="D1227" s="2255"/>
      <c r="E1227" s="1487"/>
      <c r="F1227" s="1487"/>
      <c r="G1227" s="1487"/>
    </row>
    <row r="1228" spans="2:7" s="81" customFormat="1" ht="27.6" collapsed="1">
      <c r="B1228" s="1481" t="s">
        <v>62</v>
      </c>
      <c r="C1228" s="2258">
        <f>C1229+C1230</f>
        <v>8293165</v>
      </c>
      <c r="D1228" s="2255"/>
      <c r="E1228" s="1487"/>
      <c r="F1228" s="1487"/>
      <c r="G1228" s="1487"/>
    </row>
    <row r="1229" spans="2:7" s="81" customFormat="1" ht="55.2" collapsed="1">
      <c r="B1229" s="1478" t="s">
        <v>86</v>
      </c>
      <c r="C1229" s="2258">
        <v>6628165</v>
      </c>
      <c r="D1229" s="2255"/>
      <c r="E1229" s="1487"/>
      <c r="F1229" s="1487"/>
      <c r="G1229" s="1487"/>
    </row>
    <row r="1230" spans="2:7" s="81" customFormat="1" ht="55.2">
      <c r="B1230" s="1479" t="s">
        <v>164</v>
      </c>
      <c r="C1230" s="2258">
        <v>1665000</v>
      </c>
      <c r="D1230" s="2255"/>
      <c r="E1230" s="1487"/>
      <c r="F1230" s="1487"/>
      <c r="G1230" s="1487"/>
    </row>
    <row r="1231" spans="2:7" s="81" customFormat="1" ht="27.6" collapsed="1">
      <c r="B1231" s="1481" t="s">
        <v>309</v>
      </c>
      <c r="C1231" s="2258">
        <v>636203</v>
      </c>
      <c r="D1231" s="2255"/>
      <c r="E1231" s="1487"/>
      <c r="F1231" s="1487"/>
      <c r="G1231" s="1487"/>
    </row>
    <row r="1232" spans="2:7" s="81" customFormat="1" ht="13.8">
      <c r="B1232" s="1475" t="s">
        <v>21</v>
      </c>
      <c r="C1232" s="2266">
        <f>C1200-C1208</f>
        <v>0</v>
      </c>
      <c r="D1232" s="2267">
        <f>D1200-D1208</f>
        <v>-1755</v>
      </c>
      <c r="E1232" s="1487"/>
      <c r="F1232" s="1487"/>
      <c r="G1232" s="1487"/>
    </row>
    <row r="1233" spans="1:8" s="81" customFormat="1" ht="13.8">
      <c r="B1233" s="1478" t="s">
        <v>23</v>
      </c>
      <c r="C1233" s="2258">
        <f>C1234</f>
        <v>0</v>
      </c>
      <c r="D1233" s="2259">
        <f>D1234</f>
        <v>1755</v>
      </c>
      <c r="E1233" s="1487"/>
      <c r="F1233" s="1487"/>
      <c r="G1233" s="1487"/>
    </row>
    <row r="1234" spans="1:8" s="81" customFormat="1" ht="13.8" collapsed="1">
      <c r="B1234" s="1479" t="s">
        <v>24</v>
      </c>
      <c r="C1234" s="2258">
        <f>C1235</f>
        <v>0</v>
      </c>
      <c r="D1234" s="2259">
        <f>D1235</f>
        <v>1755</v>
      </c>
      <c r="E1234" s="1487"/>
      <c r="F1234" s="1487"/>
      <c r="G1234" s="1487"/>
    </row>
    <row r="1235" spans="1:8" s="81" customFormat="1" ht="28.2" collapsed="1" thickBot="1">
      <c r="B1235" s="2244" t="s">
        <v>25</v>
      </c>
      <c r="C1235" s="2268"/>
      <c r="D1235" s="2263">
        <v>1755</v>
      </c>
      <c r="E1235" s="1487"/>
      <c r="F1235" s="1487"/>
      <c r="G1235" s="1487"/>
    </row>
    <row r="1236" spans="1:8" s="81" customFormat="1" ht="13.8" collapsed="1">
      <c r="B1236" s="3736" t="s">
        <v>641</v>
      </c>
      <c r="C1236" s="3737"/>
      <c r="D1236" s="3738"/>
      <c r="E1236" s="1487"/>
      <c r="F1236" s="1487"/>
      <c r="G1236" s="1487"/>
    </row>
    <row r="1237" spans="1:8" s="81" customFormat="1" ht="47.25" customHeight="1" thickBot="1">
      <c r="B1237" s="3733"/>
      <c r="C1237" s="3734"/>
      <c r="D1237" s="3735"/>
      <c r="E1237" s="1487"/>
      <c r="F1237" s="1487"/>
      <c r="G1237" s="1487"/>
    </row>
    <row r="1238" spans="1:8" s="81" customFormat="1" ht="13.8">
      <c r="B1238" s="1498"/>
      <c r="C1238" s="1498"/>
      <c r="D1238" s="1498"/>
      <c r="E1238" s="1487"/>
      <c r="F1238" s="1487"/>
      <c r="G1238" s="1487"/>
    </row>
    <row r="1239" spans="1:8" s="81" customFormat="1" ht="16.5" customHeight="1">
      <c r="A1239" s="175"/>
      <c r="B1239" s="1503" t="s">
        <v>113</v>
      </c>
      <c r="C1239" s="1498"/>
      <c r="D1239" s="1498"/>
      <c r="E1239" s="1487"/>
      <c r="F1239" s="1487"/>
      <c r="G1239" s="1487"/>
    </row>
    <row r="1240" spans="1:8" s="81" customFormat="1" ht="14.4" thickBot="1">
      <c r="B1240" s="1498"/>
      <c r="C1240" s="1498"/>
      <c r="D1240" s="1498"/>
      <c r="E1240" s="1487"/>
      <c r="F1240" s="1487"/>
      <c r="G1240" s="1487"/>
    </row>
    <row r="1241" spans="1:8" s="81" customFormat="1" ht="14.4">
      <c r="A1241" s="2901">
        <f>A1151+1</f>
        <v>103</v>
      </c>
      <c r="B1241" s="2148" t="s">
        <v>72</v>
      </c>
      <c r="C1241" s="2273"/>
      <c r="D1241" s="2246"/>
      <c r="E1241" s="1487"/>
      <c r="F1241" s="1487"/>
      <c r="G1241" s="1487"/>
      <c r="H1241" s="175" t="s">
        <v>34</v>
      </c>
    </row>
    <row r="1242" spans="1:8" s="81" customFormat="1" ht="13.8">
      <c r="B1242" s="2104" t="s">
        <v>22</v>
      </c>
      <c r="C1242" s="2247"/>
      <c r="D1242" s="2248"/>
      <c r="E1242" s="1487"/>
      <c r="F1242" s="1487"/>
      <c r="G1242" s="1487"/>
    </row>
    <row r="1243" spans="1:8" s="81" customFormat="1" ht="41.4">
      <c r="B1243" s="2288" t="s">
        <v>531</v>
      </c>
      <c r="C1243" s="2289"/>
      <c r="D1243" s="2290"/>
      <c r="E1243" s="1487"/>
      <c r="F1243" s="1487"/>
      <c r="G1243" s="1487"/>
    </row>
    <row r="1244" spans="1:8" s="81" customFormat="1" ht="13.8">
      <c r="B1244" s="1480" t="s">
        <v>4</v>
      </c>
      <c r="C1244" s="2252">
        <f>C1245</f>
        <v>409646</v>
      </c>
      <c r="D1244" s="2253">
        <f>D1245</f>
        <v>12921</v>
      </c>
      <c r="E1244" s="1487"/>
      <c r="F1244" s="1487"/>
      <c r="G1244" s="1487"/>
    </row>
    <row r="1245" spans="1:8" s="81" customFormat="1" ht="13.8">
      <c r="B1245" s="1479" t="s">
        <v>7</v>
      </c>
      <c r="C1245" s="2254">
        <f>C1248</f>
        <v>409646</v>
      </c>
      <c r="D1245" s="2255">
        <f>D1248</f>
        <v>12921</v>
      </c>
      <c r="E1245" s="1487"/>
      <c r="F1245" s="1487"/>
      <c r="G1245" s="1487"/>
    </row>
    <row r="1246" spans="1:8" s="81" customFormat="1" ht="27.6">
      <c r="B1246" s="1478" t="s">
        <v>82</v>
      </c>
      <c r="C1246" s="2254">
        <f>C1247</f>
        <v>409646</v>
      </c>
      <c r="D1246" s="2255">
        <f>D1247</f>
        <v>12921</v>
      </c>
      <c r="E1246" s="1487"/>
      <c r="F1246" s="1487"/>
      <c r="G1246" s="1487"/>
    </row>
    <row r="1247" spans="1:8" s="81" customFormat="1" ht="41.4">
      <c r="B1247" s="1479" t="s">
        <v>83</v>
      </c>
      <c r="C1247" s="2254">
        <f>C1248</f>
        <v>409646</v>
      </c>
      <c r="D1247" s="2255">
        <f>D1248</f>
        <v>12921</v>
      </c>
      <c r="E1247" s="1487"/>
      <c r="F1247" s="1487"/>
      <c r="G1247" s="1487"/>
    </row>
    <row r="1248" spans="1:8" s="81" customFormat="1" ht="69">
      <c r="B1248" s="1481" t="s">
        <v>308</v>
      </c>
      <c r="C1248" s="2254">
        <v>409646</v>
      </c>
      <c r="D1248" s="2255">
        <v>12921</v>
      </c>
      <c r="E1248" s="1487"/>
      <c r="F1248" s="1487"/>
      <c r="G1248" s="1487"/>
    </row>
    <row r="1249" spans="2:7" s="81" customFormat="1" ht="13.8" collapsed="1">
      <c r="B1249" s="1475" t="s">
        <v>1</v>
      </c>
      <c r="C1249" s="2252">
        <f t="shared" ref="C1249:D1251" si="10">C1250</f>
        <v>409646</v>
      </c>
      <c r="D1249" s="2253">
        <f t="shared" si="10"/>
        <v>12921</v>
      </c>
      <c r="E1249" s="1487"/>
      <c r="F1249" s="1487"/>
      <c r="G1249" s="1487"/>
    </row>
    <row r="1250" spans="2:7" s="81" customFormat="1" ht="13.8">
      <c r="B1250" s="1478" t="s">
        <v>2</v>
      </c>
      <c r="C1250" s="2254">
        <f t="shared" si="10"/>
        <v>409646</v>
      </c>
      <c r="D1250" s="2255">
        <f t="shared" si="10"/>
        <v>12921</v>
      </c>
      <c r="E1250" s="1487"/>
      <c r="F1250" s="1487"/>
      <c r="G1250" s="1487"/>
    </row>
    <row r="1251" spans="2:7" s="81" customFormat="1" ht="13.8" collapsed="1">
      <c r="B1251" s="1479" t="s">
        <v>16</v>
      </c>
      <c r="C1251" s="2254">
        <f t="shared" si="10"/>
        <v>409646</v>
      </c>
      <c r="D1251" s="2255">
        <f t="shared" si="10"/>
        <v>12921</v>
      </c>
      <c r="E1251" s="1487"/>
      <c r="F1251" s="1487"/>
      <c r="G1251" s="1487"/>
    </row>
    <row r="1252" spans="2:7" s="81" customFormat="1" ht="13.8">
      <c r="B1252" s="1482" t="s">
        <v>17</v>
      </c>
      <c r="C1252" s="2254">
        <v>409646</v>
      </c>
      <c r="D1252" s="2255">
        <v>12921</v>
      </c>
      <c r="E1252" s="1487"/>
      <c r="F1252" s="1487"/>
      <c r="G1252" s="1487"/>
    </row>
    <row r="1253" spans="2:7" s="81" customFormat="1" ht="19.5" customHeight="1" collapsed="1">
      <c r="B1253" s="2113" t="s">
        <v>148</v>
      </c>
      <c r="C1253" s="2269"/>
      <c r="D1253" s="2270"/>
      <c r="E1253" s="1487"/>
      <c r="F1253" s="1487"/>
      <c r="G1253" s="1487"/>
    </row>
    <row r="1254" spans="2:7" s="81" customFormat="1" ht="41.4">
      <c r="B1254" s="2288" t="s">
        <v>531</v>
      </c>
      <c r="C1254" s="2289"/>
      <c r="D1254" s="2290"/>
      <c r="E1254" s="1487"/>
      <c r="F1254" s="1487"/>
      <c r="G1254" s="1487"/>
    </row>
    <row r="1255" spans="2:7" s="81" customFormat="1" ht="18" customHeight="1">
      <c r="B1255" s="2271" t="s">
        <v>118</v>
      </c>
      <c r="C1255" s="2250"/>
      <c r="D1255" s="2251"/>
      <c r="E1255" s="1487"/>
      <c r="F1255" s="1487"/>
      <c r="G1255" s="1487"/>
    </row>
    <row r="1256" spans="2:7" s="81" customFormat="1" ht="13.8">
      <c r="B1256" s="1480" t="s">
        <v>4</v>
      </c>
      <c r="C1256" s="2252">
        <f>C1257</f>
        <v>409646</v>
      </c>
      <c r="D1256" s="2253">
        <f>D1257</f>
        <v>12921</v>
      </c>
      <c r="E1256" s="1487"/>
      <c r="F1256" s="1487"/>
      <c r="G1256" s="1487"/>
    </row>
    <row r="1257" spans="2:7" s="81" customFormat="1" ht="13.8">
      <c r="B1257" s="1479" t="s">
        <v>7</v>
      </c>
      <c r="C1257" s="2254">
        <f>C1258+C1261</f>
        <v>409646</v>
      </c>
      <c r="D1257" s="2255">
        <f>D1258+D1261</f>
        <v>12921</v>
      </c>
      <c r="E1257" s="1487"/>
      <c r="F1257" s="1487"/>
      <c r="G1257" s="1487"/>
    </row>
    <row r="1258" spans="2:7" s="81" customFormat="1" ht="13.8">
      <c r="B1258" s="1475" t="s">
        <v>9</v>
      </c>
      <c r="C1258" s="2254"/>
      <c r="D1258" s="2253"/>
      <c r="E1258" s="1487"/>
      <c r="F1258" s="1487"/>
      <c r="G1258" s="1487"/>
    </row>
    <row r="1259" spans="2:7" s="81" customFormat="1" ht="27.6" collapsed="1">
      <c r="B1259" s="1478" t="s">
        <v>82</v>
      </c>
      <c r="C1259" s="2254">
        <f>C1260</f>
        <v>409646</v>
      </c>
      <c r="D1259" s="2255">
        <f>D1260</f>
        <v>12921</v>
      </c>
      <c r="E1259" s="1487"/>
      <c r="F1259" s="1487"/>
      <c r="G1259" s="1487"/>
    </row>
    <row r="1260" spans="2:7" s="81" customFormat="1" ht="41.4">
      <c r="B1260" s="1479" t="s">
        <v>83</v>
      </c>
      <c r="C1260" s="2254">
        <f>C1261</f>
        <v>409646</v>
      </c>
      <c r="D1260" s="2255">
        <f>D1261</f>
        <v>12921</v>
      </c>
      <c r="E1260" s="1487"/>
      <c r="F1260" s="1487"/>
      <c r="G1260" s="1487"/>
    </row>
    <row r="1261" spans="2:7" s="81" customFormat="1" ht="69">
      <c r="B1261" s="1481" t="s">
        <v>308</v>
      </c>
      <c r="C1261" s="2254">
        <v>409646</v>
      </c>
      <c r="D1261" s="2255">
        <v>12921</v>
      </c>
      <c r="E1261" s="1487"/>
      <c r="F1261" s="1487"/>
      <c r="G1261" s="1487"/>
    </row>
    <row r="1262" spans="2:7" s="81" customFormat="1" ht="13.8" collapsed="1">
      <c r="B1262" s="1475" t="s">
        <v>1</v>
      </c>
      <c r="C1262" s="2252">
        <f t="shared" ref="C1262:D1264" si="11">C1263</f>
        <v>409646</v>
      </c>
      <c r="D1262" s="2253">
        <f t="shared" si="11"/>
        <v>12921</v>
      </c>
      <c r="E1262" s="1487"/>
      <c r="F1262" s="1487"/>
      <c r="G1262" s="1487"/>
    </row>
    <row r="1263" spans="2:7" s="81" customFormat="1" ht="13.8">
      <c r="B1263" s="1478" t="s">
        <v>2</v>
      </c>
      <c r="C1263" s="2254">
        <f t="shared" si="11"/>
        <v>409646</v>
      </c>
      <c r="D1263" s="2255">
        <f t="shared" si="11"/>
        <v>12921</v>
      </c>
      <c r="E1263" s="1487"/>
      <c r="F1263" s="1487"/>
      <c r="G1263" s="1487"/>
    </row>
    <row r="1264" spans="2:7" s="81" customFormat="1" ht="13.8" collapsed="1">
      <c r="B1264" s="1479" t="s">
        <v>16</v>
      </c>
      <c r="C1264" s="2254">
        <f t="shared" si="11"/>
        <v>409646</v>
      </c>
      <c r="D1264" s="2255">
        <f t="shared" si="11"/>
        <v>12921</v>
      </c>
      <c r="E1264" s="1487"/>
      <c r="F1264" s="1487"/>
      <c r="G1264" s="1487"/>
    </row>
    <row r="1265" spans="2:7" s="81" customFormat="1" ht="13.8">
      <c r="B1265" s="1482" t="s">
        <v>17</v>
      </c>
      <c r="C1265" s="2254">
        <v>409646</v>
      </c>
      <c r="D1265" s="2255">
        <v>12921</v>
      </c>
      <c r="E1265" s="1487"/>
      <c r="F1265" s="1487"/>
      <c r="G1265" s="1487"/>
    </row>
    <row r="1266" spans="2:7" s="81" customFormat="1" ht="13.8">
      <c r="B1266" s="1479"/>
      <c r="C1266" s="2258"/>
      <c r="D1266" s="2259"/>
      <c r="E1266" s="1487"/>
      <c r="F1266" s="1487"/>
      <c r="G1266" s="1487"/>
    </row>
    <row r="1267" spans="2:7" s="81" customFormat="1" ht="18.75" customHeight="1" collapsed="1">
      <c r="B1267" s="1504" t="s">
        <v>125</v>
      </c>
      <c r="C1267" s="2250"/>
      <c r="D1267" s="2272"/>
      <c r="E1267" s="1487"/>
      <c r="F1267" s="1487"/>
      <c r="G1267" s="1487"/>
    </row>
    <row r="1268" spans="2:7" s="81" customFormat="1" ht="13.8">
      <c r="B1268" s="1475" t="s">
        <v>4</v>
      </c>
      <c r="C1268" s="2252">
        <f>C1269</f>
        <v>238561</v>
      </c>
      <c r="D1268" s="2253">
        <f>D1269</f>
        <v>74641</v>
      </c>
      <c r="E1268" s="1487"/>
      <c r="F1268" s="1487"/>
      <c r="G1268" s="1487"/>
    </row>
    <row r="1269" spans="2:7" s="81" customFormat="1" ht="13.8">
      <c r="B1269" s="1478" t="s">
        <v>7</v>
      </c>
      <c r="C1269" s="2254">
        <f>C1272</f>
        <v>238561</v>
      </c>
      <c r="D1269" s="2255">
        <f>D1272</f>
        <v>74641</v>
      </c>
      <c r="E1269" s="1487"/>
      <c r="F1269" s="1487"/>
      <c r="G1269" s="1487"/>
    </row>
    <row r="1270" spans="2:7" s="81" customFormat="1" ht="27.6" collapsed="1">
      <c r="B1270" s="1482" t="s">
        <v>82</v>
      </c>
      <c r="C1270" s="2254">
        <f>C1271</f>
        <v>238561</v>
      </c>
      <c r="D1270" s="2255">
        <f>D1271</f>
        <v>74641</v>
      </c>
      <c r="E1270" s="1487"/>
      <c r="F1270" s="1487"/>
      <c r="G1270" s="1487"/>
    </row>
    <row r="1271" spans="2:7" s="81" customFormat="1" ht="41.4">
      <c r="B1271" s="1477" t="s">
        <v>83</v>
      </c>
      <c r="C1271" s="2254">
        <f>C1272</f>
        <v>238561</v>
      </c>
      <c r="D1271" s="2255">
        <f>D1272</f>
        <v>74641</v>
      </c>
      <c r="E1271" s="1487"/>
      <c r="F1271" s="1487"/>
      <c r="G1271" s="1487"/>
    </row>
    <row r="1272" spans="2:7" s="81" customFormat="1" ht="69">
      <c r="B1272" s="1479" t="s">
        <v>308</v>
      </c>
      <c r="C1272" s="2254">
        <v>238561</v>
      </c>
      <c r="D1272" s="2255">
        <v>74641</v>
      </c>
      <c r="E1272" s="1487"/>
      <c r="F1272" s="1487"/>
      <c r="G1272" s="1487"/>
    </row>
    <row r="1273" spans="2:7" s="81" customFormat="1" ht="13.8" collapsed="1">
      <c r="B1273" s="1505" t="s">
        <v>1</v>
      </c>
      <c r="C1273" s="2252">
        <f t="shared" ref="C1273:D1275" si="12">C1274</f>
        <v>238561</v>
      </c>
      <c r="D1273" s="2253">
        <f t="shared" si="12"/>
        <v>74641</v>
      </c>
      <c r="E1273" s="1487"/>
      <c r="F1273" s="1487"/>
      <c r="G1273" s="1487"/>
    </row>
    <row r="1274" spans="2:7" s="81" customFormat="1" ht="13.8">
      <c r="B1274" s="1482" t="s">
        <v>2</v>
      </c>
      <c r="C1274" s="2254">
        <f t="shared" si="12"/>
        <v>238561</v>
      </c>
      <c r="D1274" s="2255">
        <f t="shared" si="12"/>
        <v>74641</v>
      </c>
      <c r="E1274" s="1487"/>
      <c r="F1274" s="1487"/>
      <c r="G1274" s="1487"/>
    </row>
    <row r="1275" spans="2:7" s="81" customFormat="1" ht="13.8" collapsed="1">
      <c r="B1275" s="1479" t="s">
        <v>16</v>
      </c>
      <c r="C1275" s="2254">
        <f t="shared" si="12"/>
        <v>238561</v>
      </c>
      <c r="D1275" s="2257">
        <f t="shared" si="12"/>
        <v>74641</v>
      </c>
      <c r="E1275" s="1487"/>
      <c r="F1275" s="1487"/>
      <c r="G1275" s="1487"/>
    </row>
    <row r="1276" spans="2:7" s="81" customFormat="1" ht="14.4" thickBot="1">
      <c r="B1276" s="2126" t="s">
        <v>17</v>
      </c>
      <c r="C1276" s="2262">
        <v>238561</v>
      </c>
      <c r="D1276" s="2263">
        <v>74641</v>
      </c>
      <c r="E1276" s="1487"/>
      <c r="F1276" s="1487"/>
      <c r="G1276" s="1487"/>
    </row>
    <row r="1277" spans="2:7" s="81" customFormat="1" ht="13.8" collapsed="1">
      <c r="B1277" s="3739" t="s">
        <v>642</v>
      </c>
      <c r="C1277" s="3740"/>
      <c r="D1277" s="3741"/>
      <c r="E1277" s="1487"/>
      <c r="F1277" s="1487"/>
      <c r="G1277" s="1487"/>
    </row>
    <row r="1278" spans="2:7" s="81" customFormat="1" ht="45.6" customHeight="1" thickBot="1">
      <c r="B1278" s="3742"/>
      <c r="C1278" s="3743"/>
      <c r="D1278" s="3744"/>
      <c r="E1278" s="1487"/>
      <c r="F1278" s="1487"/>
      <c r="G1278" s="1487"/>
    </row>
    <row r="1279" spans="2:7" s="81" customFormat="1" ht="13.8">
      <c r="B1279" s="1498"/>
      <c r="C1279" s="1498"/>
      <c r="D1279" s="1498"/>
      <c r="E1279" s="1487"/>
      <c r="F1279" s="1487"/>
      <c r="G1279" s="1487"/>
    </row>
    <row r="1280" spans="2:7" s="81" customFormat="1" ht="13.8">
      <c r="B1280" s="1503" t="s">
        <v>115</v>
      </c>
      <c r="C1280" s="1498"/>
      <c r="D1280" s="1498"/>
      <c r="E1280" s="1487"/>
      <c r="F1280" s="1487"/>
      <c r="G1280" s="1487"/>
    </row>
    <row r="1281" spans="1:8" s="81" customFormat="1" ht="14.4" thickBot="1">
      <c r="B1281" s="1498"/>
      <c r="C1281" s="1498"/>
      <c r="D1281" s="1498"/>
      <c r="E1281" s="1487"/>
      <c r="F1281" s="1487"/>
      <c r="G1281" s="1487"/>
    </row>
    <row r="1282" spans="1:8" s="81" customFormat="1" ht="14.4">
      <c r="A1282" s="1458">
        <f>A1196+1</f>
        <v>103</v>
      </c>
      <c r="B1282" s="2148" t="s">
        <v>72</v>
      </c>
      <c r="C1282" s="2245"/>
      <c r="D1282" s="2246"/>
      <c r="E1282" s="1487" t="s">
        <v>0</v>
      </c>
      <c r="F1282" s="1487"/>
      <c r="G1282" s="1487"/>
      <c r="H1282" s="175" t="s">
        <v>34</v>
      </c>
    </row>
    <row r="1283" spans="1:8" s="81" customFormat="1" ht="13.8">
      <c r="B1283" s="2104" t="s">
        <v>116</v>
      </c>
      <c r="C1283" s="2247"/>
      <c r="D1283" s="2248"/>
      <c r="E1283" s="1487"/>
      <c r="F1283" s="1487"/>
      <c r="G1283" s="1487"/>
    </row>
    <row r="1284" spans="1:8" s="81" customFormat="1" ht="27.6">
      <c r="B1284" s="2249" t="s">
        <v>123</v>
      </c>
      <c r="C1284" s="2247"/>
      <c r="D1284" s="2248"/>
      <c r="E1284" s="1487"/>
      <c r="F1284" s="1487"/>
      <c r="G1284" s="1487"/>
    </row>
    <row r="1285" spans="1:8" s="81" customFormat="1" ht="13.8">
      <c r="B1285" s="1495" t="s">
        <v>118</v>
      </c>
      <c r="C1285" s="2250"/>
      <c r="D1285" s="2253"/>
      <c r="E1285" s="1487"/>
      <c r="F1285" s="1487"/>
      <c r="G1285" s="1487"/>
    </row>
    <row r="1286" spans="1:8" s="81" customFormat="1" ht="13.8">
      <c r="B1286" s="1475" t="s">
        <v>4</v>
      </c>
      <c r="C1286" s="2252">
        <f>C1287+C1288+C1291</f>
        <v>342910782</v>
      </c>
      <c r="D1286" s="2253">
        <f>D1287+D1288+D1291</f>
        <v>12921</v>
      </c>
      <c r="E1286" s="1487"/>
      <c r="F1286" s="1487"/>
      <c r="G1286" s="1487"/>
    </row>
    <row r="1287" spans="1:8" s="81" customFormat="1" ht="13.8" collapsed="1">
      <c r="B1287" s="1479" t="s">
        <v>236</v>
      </c>
      <c r="C1287" s="2254">
        <v>1054</v>
      </c>
      <c r="D1287" s="2255"/>
      <c r="E1287" s="1487"/>
      <c r="F1287" s="1487"/>
      <c r="G1287" s="1487"/>
    </row>
    <row r="1288" spans="1:8" s="81" customFormat="1" ht="13.8" collapsed="1">
      <c r="B1288" s="1478" t="s">
        <v>7</v>
      </c>
      <c r="C1288" s="2254">
        <f>C1289</f>
        <v>409646</v>
      </c>
      <c r="D1288" s="2255">
        <f>D1289</f>
        <v>12921</v>
      </c>
      <c r="E1288" s="1487"/>
      <c r="F1288" s="1487"/>
      <c r="G1288" s="1487"/>
    </row>
    <row r="1289" spans="1:8" s="81" customFormat="1" ht="41.4" collapsed="1">
      <c r="B1289" s="1482" t="s">
        <v>83</v>
      </c>
      <c r="C1289" s="2254">
        <f>C1290</f>
        <v>409646</v>
      </c>
      <c r="D1289" s="2255">
        <f>D1290</f>
        <v>12921</v>
      </c>
      <c r="E1289" s="1487"/>
      <c r="F1289" s="1487"/>
      <c r="G1289" s="1487"/>
    </row>
    <row r="1290" spans="1:8" s="81" customFormat="1" ht="69">
      <c r="B1290" s="1478" t="s">
        <v>308</v>
      </c>
      <c r="C1290" s="2254">
        <v>409646</v>
      </c>
      <c r="D1290" s="2255">
        <v>12921</v>
      </c>
      <c r="E1290" s="1487"/>
      <c r="F1290" s="1487"/>
      <c r="G1290" s="1487"/>
    </row>
    <row r="1291" spans="1:8" s="81" customFormat="1" ht="13.8" collapsed="1">
      <c r="B1291" s="1478" t="s">
        <v>10</v>
      </c>
      <c r="C1291" s="2254">
        <f>C1292+C1293</f>
        <v>342500082</v>
      </c>
      <c r="D1291" s="2253"/>
      <c r="E1291" s="1487"/>
      <c r="F1291" s="1487"/>
      <c r="G1291" s="1487"/>
    </row>
    <row r="1292" spans="1:8" s="81" customFormat="1" ht="27.6">
      <c r="B1292" s="1479" t="s">
        <v>11</v>
      </c>
      <c r="C1292" s="2254">
        <v>334229015</v>
      </c>
      <c r="D1292" s="2253"/>
      <c r="E1292" s="1487"/>
      <c r="F1292" s="1487"/>
      <c r="G1292" s="1487"/>
    </row>
    <row r="1293" spans="1:8" s="81" customFormat="1" ht="27.6" collapsed="1">
      <c r="B1293" s="1482" t="s">
        <v>67</v>
      </c>
      <c r="C1293" s="2254">
        <v>8271067</v>
      </c>
      <c r="D1293" s="2253"/>
      <c r="E1293" s="1487"/>
      <c r="F1293" s="1487"/>
      <c r="G1293" s="1487"/>
    </row>
    <row r="1294" spans="1:8" s="81" customFormat="1" ht="13.8">
      <c r="B1294" s="1496" t="s">
        <v>1</v>
      </c>
      <c r="C1294" s="2116">
        <f>C1295+C1311</f>
        <v>342910782</v>
      </c>
      <c r="D1294" s="2079">
        <f>D1295+D1311</f>
        <v>12921</v>
      </c>
      <c r="E1294" s="1487"/>
      <c r="F1294" s="1487"/>
      <c r="G1294" s="1487"/>
    </row>
    <row r="1295" spans="1:8" s="81" customFormat="1" ht="13.8">
      <c r="B1295" s="1482" t="s">
        <v>2</v>
      </c>
      <c r="C1295" s="2117">
        <f>C1296+C1300+C1302+C1304</f>
        <v>333219071</v>
      </c>
      <c r="D1295" s="2083">
        <f>D1296+D1300+D1302+D1304</f>
        <v>12921</v>
      </c>
      <c r="E1295" s="1487"/>
      <c r="F1295" s="1487"/>
      <c r="G1295" s="1487"/>
    </row>
    <row r="1296" spans="1:8" s="81" customFormat="1" ht="13.8">
      <c r="B1296" s="1478" t="s">
        <v>12</v>
      </c>
      <c r="C1296" s="2117">
        <f>C1297+C1299</f>
        <v>7453997</v>
      </c>
      <c r="D1296" s="2083">
        <f>D1297+D1299</f>
        <v>0</v>
      </c>
      <c r="E1296" s="1487"/>
      <c r="F1296" s="1487"/>
      <c r="G1296" s="1487"/>
    </row>
    <row r="1297" spans="2:7" s="81" customFormat="1" ht="13.8">
      <c r="B1297" s="1479" t="s">
        <v>13</v>
      </c>
      <c r="C1297" s="2254">
        <v>2680351</v>
      </c>
      <c r="D1297" s="2253"/>
      <c r="E1297" s="1487"/>
      <c r="F1297" s="1487"/>
      <c r="G1297" s="1487"/>
    </row>
    <row r="1298" spans="2:7" s="81" customFormat="1" ht="13.8">
      <c r="B1298" s="1481" t="s">
        <v>14</v>
      </c>
      <c r="C1298" s="2254">
        <v>2149415</v>
      </c>
      <c r="D1298" s="2253"/>
      <c r="E1298" s="1487"/>
      <c r="F1298" s="1487"/>
      <c r="G1298" s="1487"/>
    </row>
    <row r="1299" spans="2:7" s="81" customFormat="1" ht="13.8">
      <c r="B1299" s="1482" t="s">
        <v>15</v>
      </c>
      <c r="C1299" s="2256">
        <v>4773646</v>
      </c>
      <c r="D1299" s="2253"/>
      <c r="E1299" s="1487"/>
      <c r="F1299" s="1487"/>
      <c r="G1299" s="1487"/>
    </row>
    <row r="1300" spans="2:7" s="81" customFormat="1" ht="13.8">
      <c r="B1300" s="1478" t="s">
        <v>16</v>
      </c>
      <c r="C1300" s="2254">
        <f>C1301</f>
        <v>314048361</v>
      </c>
      <c r="D1300" s="2255">
        <f>D1301</f>
        <v>12921</v>
      </c>
      <c r="E1300" s="1487"/>
      <c r="F1300" s="1487"/>
      <c r="G1300" s="1487"/>
    </row>
    <row r="1301" spans="2:7" s="81" customFormat="1" ht="13.8">
      <c r="B1301" s="1479" t="s">
        <v>17</v>
      </c>
      <c r="C1301" s="2258">
        <v>314048361</v>
      </c>
      <c r="D1301" s="2255">
        <v>12921</v>
      </c>
      <c r="E1301" s="1487"/>
      <c r="F1301" s="1487"/>
      <c r="G1301" s="1487"/>
    </row>
    <row r="1302" spans="2:7" s="81" customFormat="1" ht="27.6" collapsed="1">
      <c r="B1302" s="1481" t="s">
        <v>313</v>
      </c>
      <c r="C1302" s="2258">
        <f>C1303</f>
        <v>562</v>
      </c>
      <c r="D1302" s="2259">
        <f>D1303</f>
        <v>0</v>
      </c>
      <c r="E1302" s="1487"/>
      <c r="F1302" s="1487"/>
      <c r="G1302" s="1487"/>
    </row>
    <row r="1303" spans="2:7" s="81" customFormat="1" ht="13.8" collapsed="1">
      <c r="B1303" s="1477" t="s">
        <v>18</v>
      </c>
      <c r="C1303" s="2258">
        <v>562</v>
      </c>
      <c r="D1303" s="2253"/>
      <c r="E1303" s="1487"/>
      <c r="F1303" s="1487"/>
      <c r="G1303" s="1487"/>
    </row>
    <row r="1304" spans="2:7" s="81" customFormat="1" ht="13.8">
      <c r="B1304" s="1479" t="s">
        <v>19</v>
      </c>
      <c r="C1304" s="2136">
        <f>C1307+C1306+C1310</f>
        <v>11716151</v>
      </c>
      <c r="D1304" s="2253"/>
      <c r="E1304" s="1487"/>
      <c r="F1304" s="1487"/>
      <c r="G1304" s="1487"/>
    </row>
    <row r="1305" spans="2:7" s="81" customFormat="1" ht="13.8">
      <c r="B1305" s="1482" t="s">
        <v>520</v>
      </c>
      <c r="C1305" s="2136">
        <f>C1306</f>
        <v>245546</v>
      </c>
      <c r="D1305" s="2253"/>
      <c r="E1305" s="1487"/>
      <c r="F1305" s="1487"/>
      <c r="G1305" s="1487"/>
    </row>
    <row r="1306" spans="2:7" s="81" customFormat="1" ht="27.6" collapsed="1">
      <c r="B1306" s="1479" t="s">
        <v>522</v>
      </c>
      <c r="C1306" s="2136">
        <v>245546</v>
      </c>
      <c r="D1306" s="2253"/>
      <c r="E1306" s="1487"/>
      <c r="F1306" s="1487"/>
      <c r="G1306" s="1487"/>
    </row>
    <row r="1307" spans="2:7" s="81" customFormat="1" ht="27.6" collapsed="1">
      <c r="B1307" s="1479" t="s">
        <v>56</v>
      </c>
      <c r="C1307" s="2136">
        <f>C1308+C1309</f>
        <v>3835741</v>
      </c>
      <c r="D1307" s="2253"/>
      <c r="E1307" s="1487"/>
      <c r="F1307" s="1487"/>
      <c r="G1307" s="1487"/>
    </row>
    <row r="1308" spans="2:7" s="81" customFormat="1" ht="55.2" collapsed="1">
      <c r="B1308" s="1477" t="s">
        <v>77</v>
      </c>
      <c r="C1308" s="2136">
        <v>1614020</v>
      </c>
      <c r="D1308" s="2253"/>
      <c r="E1308" s="1487"/>
      <c r="F1308" s="1487"/>
      <c r="G1308" s="1487"/>
    </row>
    <row r="1309" spans="2:7" s="81" customFormat="1" ht="41.4" collapsed="1">
      <c r="B1309" s="1479" t="s">
        <v>58</v>
      </c>
      <c r="C1309" s="2136">
        <v>2221721</v>
      </c>
      <c r="D1309" s="2253"/>
      <c r="E1309" s="1487"/>
      <c r="F1309" s="1487"/>
      <c r="G1309" s="1487"/>
    </row>
    <row r="1310" spans="2:7" s="81" customFormat="1" ht="27.6" collapsed="1">
      <c r="B1310" s="1479" t="s">
        <v>529</v>
      </c>
      <c r="C1310" s="2258">
        <v>7634864</v>
      </c>
      <c r="D1310" s="2253"/>
      <c r="E1310" s="1487"/>
      <c r="F1310" s="1487"/>
      <c r="G1310" s="1487"/>
    </row>
    <row r="1311" spans="2:7" s="81" customFormat="1" ht="13.8">
      <c r="B1311" s="1482" t="s">
        <v>3</v>
      </c>
      <c r="C1311" s="2258">
        <f>C1312+C1313</f>
        <v>9691711</v>
      </c>
      <c r="D1311" s="2253"/>
      <c r="E1311" s="1487"/>
      <c r="F1311" s="1487"/>
      <c r="G1311" s="1487"/>
    </row>
    <row r="1312" spans="2:7" s="81" customFormat="1" ht="13.8">
      <c r="B1312" s="1477" t="s">
        <v>20</v>
      </c>
      <c r="C1312" s="2258">
        <v>762343</v>
      </c>
      <c r="D1312" s="2253"/>
      <c r="E1312" s="1487"/>
      <c r="F1312" s="1487"/>
      <c r="G1312" s="1487"/>
    </row>
    <row r="1313" spans="2:7" s="81" customFormat="1" ht="13.8">
      <c r="B1313" s="1479" t="s">
        <v>61</v>
      </c>
      <c r="C1313" s="2258">
        <f>C1314+C1317</f>
        <v>8929368</v>
      </c>
      <c r="D1313" s="2253"/>
      <c r="E1313" s="1487"/>
      <c r="F1313" s="1487"/>
      <c r="G1313" s="1487"/>
    </row>
    <row r="1314" spans="2:7" s="81" customFormat="1" ht="27.6" collapsed="1">
      <c r="B1314" s="1481" t="s">
        <v>62</v>
      </c>
      <c r="C1314" s="2258">
        <f>C1315+C1316</f>
        <v>8293165</v>
      </c>
      <c r="D1314" s="2253"/>
      <c r="E1314" s="1487"/>
      <c r="F1314" s="1487"/>
      <c r="G1314" s="1487"/>
    </row>
    <row r="1315" spans="2:7" s="81" customFormat="1" ht="55.2" collapsed="1">
      <c r="B1315" s="1478" t="s">
        <v>86</v>
      </c>
      <c r="C1315" s="2258">
        <v>6628165</v>
      </c>
      <c r="D1315" s="2253"/>
      <c r="E1315" s="1487"/>
      <c r="F1315" s="1487"/>
      <c r="G1315" s="1487"/>
    </row>
    <row r="1316" spans="2:7" s="81" customFormat="1" ht="55.2">
      <c r="B1316" s="1479" t="s">
        <v>164</v>
      </c>
      <c r="C1316" s="2258">
        <v>1665000</v>
      </c>
      <c r="D1316" s="2253"/>
      <c r="E1316" s="1487"/>
      <c r="F1316" s="1487"/>
      <c r="G1316" s="1487"/>
    </row>
    <row r="1317" spans="2:7" s="81" customFormat="1" ht="27.6" collapsed="1">
      <c r="B1317" s="1481" t="s">
        <v>309</v>
      </c>
      <c r="C1317" s="2258">
        <v>636203</v>
      </c>
      <c r="D1317" s="2253"/>
      <c r="E1317" s="1487"/>
      <c r="F1317" s="1487"/>
      <c r="G1317" s="1487"/>
    </row>
    <row r="1318" spans="2:7" s="81" customFormat="1" ht="13.8">
      <c r="B1318" s="1477"/>
      <c r="C1318" s="2258"/>
      <c r="D1318" s="2253"/>
      <c r="E1318" s="1487"/>
      <c r="F1318" s="1487"/>
      <c r="G1318" s="1487"/>
    </row>
    <row r="1319" spans="2:7" s="81" customFormat="1" ht="13.8" collapsed="1">
      <c r="B1319" s="1497" t="s">
        <v>125</v>
      </c>
      <c r="C1319" s="2260"/>
      <c r="D1319" s="2253"/>
      <c r="E1319" s="1487"/>
      <c r="F1319" s="1487"/>
      <c r="G1319" s="1487"/>
    </row>
    <row r="1320" spans="2:7" s="81" customFormat="1" ht="13.8">
      <c r="B1320" s="1475" t="s">
        <v>4</v>
      </c>
      <c r="C1320" s="2252">
        <f>C1321+C1324</f>
        <v>122345201</v>
      </c>
      <c r="D1320" s="2253">
        <f>D1321+D1324</f>
        <v>74641</v>
      </c>
      <c r="E1320" s="1487"/>
      <c r="F1320" s="1487"/>
      <c r="G1320" s="1487"/>
    </row>
    <row r="1321" spans="2:7" s="81" customFormat="1" ht="13.8" collapsed="1">
      <c r="B1321" s="1478" t="s">
        <v>7</v>
      </c>
      <c r="C1321" s="2254">
        <f>C1322</f>
        <v>238561</v>
      </c>
      <c r="D1321" s="2255">
        <f>D1322</f>
        <v>74641</v>
      </c>
      <c r="E1321" s="1487"/>
      <c r="F1321" s="1487"/>
      <c r="G1321" s="1487"/>
    </row>
    <row r="1322" spans="2:7" s="81" customFormat="1" ht="41.4" collapsed="1">
      <c r="B1322" s="1482" t="s">
        <v>83</v>
      </c>
      <c r="C1322" s="2254">
        <f>C1323</f>
        <v>238561</v>
      </c>
      <c r="D1322" s="2255">
        <f>D1323</f>
        <v>74641</v>
      </c>
      <c r="E1322" s="1487"/>
      <c r="F1322" s="1487"/>
      <c r="G1322" s="1487"/>
    </row>
    <row r="1323" spans="2:7" s="81" customFormat="1" ht="69">
      <c r="B1323" s="1478" t="s">
        <v>308</v>
      </c>
      <c r="C1323" s="2254">
        <v>238561</v>
      </c>
      <c r="D1323" s="2255">
        <v>74641</v>
      </c>
      <c r="E1323" s="1487"/>
      <c r="F1323" s="1487"/>
      <c r="G1323" s="1487"/>
    </row>
    <row r="1324" spans="2:7" s="81" customFormat="1" ht="13.8" collapsed="1">
      <c r="B1324" s="1478" t="s">
        <v>10</v>
      </c>
      <c r="C1324" s="2254">
        <f>C1325+C1326</f>
        <v>122106640</v>
      </c>
      <c r="D1324" s="2253"/>
      <c r="E1324" s="1487"/>
      <c r="F1324" s="1487"/>
      <c r="G1324" s="1487"/>
    </row>
    <row r="1325" spans="2:7" s="81" customFormat="1" ht="20.25" customHeight="1">
      <c r="B1325" s="1479" t="s">
        <v>11</v>
      </c>
      <c r="C1325" s="2254">
        <v>118233253</v>
      </c>
      <c r="D1325" s="2253"/>
      <c r="E1325" s="1487"/>
      <c r="F1325" s="1487"/>
      <c r="G1325" s="1487"/>
    </row>
    <row r="1326" spans="2:7" s="81" customFormat="1" ht="27.6">
      <c r="B1326" s="1482" t="s">
        <v>67</v>
      </c>
      <c r="C1326" s="2254">
        <v>3873387</v>
      </c>
      <c r="D1326" s="2253"/>
      <c r="E1326" s="1487"/>
      <c r="F1326" s="1487"/>
      <c r="G1326" s="1487"/>
    </row>
    <row r="1327" spans="2:7" s="81" customFormat="1" ht="13.8">
      <c r="B1327" s="1496" t="s">
        <v>1</v>
      </c>
      <c r="C1327" s="2252">
        <f>C1328+C1340</f>
        <v>122345201</v>
      </c>
      <c r="D1327" s="2253">
        <f>D1328+D1340</f>
        <v>74641</v>
      </c>
      <c r="E1327" s="1487"/>
      <c r="F1327" s="1487"/>
      <c r="G1327" s="1487"/>
    </row>
    <row r="1328" spans="2:7" s="81" customFormat="1" ht="13.8">
      <c r="B1328" s="1482" t="s">
        <v>2</v>
      </c>
      <c r="C1328" s="2254">
        <f>C1329+C1333+C1335</f>
        <v>115110789</v>
      </c>
      <c r="D1328" s="2255">
        <f>D1329+D1333+D1335</f>
        <v>74641</v>
      </c>
      <c r="E1328" s="1487"/>
      <c r="F1328" s="1487"/>
      <c r="G1328" s="1487"/>
    </row>
    <row r="1329" spans="2:7" s="81" customFormat="1" ht="13.8">
      <c r="B1329" s="1478" t="s">
        <v>12</v>
      </c>
      <c r="C1329" s="2254">
        <f>C1330+C1332</f>
        <v>6821380</v>
      </c>
      <c r="D1329" s="2253"/>
      <c r="E1329" s="1487"/>
      <c r="F1329" s="1487"/>
      <c r="G1329" s="1487"/>
    </row>
    <row r="1330" spans="2:7" s="81" customFormat="1" ht="13.8">
      <c r="B1330" s="1479" t="s">
        <v>13</v>
      </c>
      <c r="C1330" s="2254">
        <v>2573608</v>
      </c>
      <c r="D1330" s="2253"/>
      <c r="E1330" s="1487"/>
      <c r="F1330" s="1487"/>
      <c r="G1330" s="1487"/>
    </row>
    <row r="1331" spans="2:7" s="81" customFormat="1" ht="13.8">
      <c r="B1331" s="1481" t="s">
        <v>14</v>
      </c>
      <c r="C1331" s="2256">
        <v>2070606</v>
      </c>
      <c r="D1331" s="2253"/>
      <c r="E1331" s="1487"/>
      <c r="F1331" s="1487"/>
      <c r="G1331" s="1487"/>
    </row>
    <row r="1332" spans="2:7" s="81" customFormat="1" ht="13.8">
      <c r="B1332" s="1482" t="s">
        <v>15</v>
      </c>
      <c r="C1332" s="2256">
        <v>4247772</v>
      </c>
      <c r="D1332" s="2253"/>
      <c r="E1332" s="1487"/>
      <c r="F1332" s="1487"/>
      <c r="G1332" s="1487"/>
    </row>
    <row r="1333" spans="2:7" s="81" customFormat="1" ht="13.8">
      <c r="B1333" s="1478" t="s">
        <v>16</v>
      </c>
      <c r="C1333" s="2256">
        <f>C1334</f>
        <v>102179739</v>
      </c>
      <c r="D1333" s="2274">
        <f>D1334</f>
        <v>74641</v>
      </c>
      <c r="E1333" s="1487"/>
      <c r="F1333" s="1487"/>
      <c r="G1333" s="1487"/>
    </row>
    <row r="1334" spans="2:7" s="81" customFormat="1" ht="13.8">
      <c r="B1334" s="1479" t="s">
        <v>17</v>
      </c>
      <c r="C1334" s="2256">
        <v>102179739</v>
      </c>
      <c r="D1334" s="2255">
        <v>74641</v>
      </c>
      <c r="E1334" s="1487"/>
      <c r="F1334" s="1487"/>
      <c r="G1334" s="1487"/>
    </row>
    <row r="1335" spans="2:7" s="81" customFormat="1" ht="13.8" collapsed="1">
      <c r="B1335" s="1479" t="s">
        <v>19</v>
      </c>
      <c r="C1335" s="2256">
        <f>C1336+C1339</f>
        <v>6109670</v>
      </c>
      <c r="D1335" s="2253"/>
      <c r="E1335" s="1487"/>
      <c r="F1335" s="1487"/>
      <c r="G1335" s="1487"/>
    </row>
    <row r="1336" spans="2:7" s="81" customFormat="1" ht="27.6" collapsed="1">
      <c r="B1336" s="1479" t="s">
        <v>56</v>
      </c>
      <c r="C1336" s="2256">
        <f>C1337+C1338</f>
        <v>2236283</v>
      </c>
      <c r="D1336" s="2253"/>
      <c r="E1336" s="1487"/>
      <c r="F1336" s="1487"/>
      <c r="G1336" s="1487"/>
    </row>
    <row r="1337" spans="2:7" s="81" customFormat="1" ht="55.2" collapsed="1">
      <c r="B1337" s="1477" t="s">
        <v>77</v>
      </c>
      <c r="C1337" s="2256">
        <v>1128175</v>
      </c>
      <c r="D1337" s="2253"/>
      <c r="E1337" s="1487"/>
      <c r="F1337" s="1487"/>
      <c r="G1337" s="1487"/>
    </row>
    <row r="1338" spans="2:7" s="81" customFormat="1" ht="41.4">
      <c r="B1338" s="1479" t="s">
        <v>58</v>
      </c>
      <c r="C1338" s="2256">
        <v>1108108</v>
      </c>
      <c r="D1338" s="2253"/>
      <c r="E1338" s="1487"/>
      <c r="F1338" s="1487"/>
      <c r="G1338" s="1487"/>
    </row>
    <row r="1339" spans="2:7" s="81" customFormat="1" ht="23.25" customHeight="1" collapsed="1">
      <c r="B1339" s="1479" t="s">
        <v>529</v>
      </c>
      <c r="C1339" s="2256">
        <v>3873387</v>
      </c>
      <c r="D1339" s="2253"/>
      <c r="E1339" s="1487"/>
      <c r="F1339" s="1487"/>
      <c r="G1339" s="1487"/>
    </row>
    <row r="1340" spans="2:7" s="81" customFormat="1" ht="13.8">
      <c r="B1340" s="1482" t="s">
        <v>3</v>
      </c>
      <c r="C1340" s="2256">
        <f>C1341+C1342</f>
        <v>7234412</v>
      </c>
      <c r="D1340" s="2253"/>
      <c r="E1340" s="1487"/>
      <c r="F1340" s="1487"/>
      <c r="G1340" s="1487"/>
    </row>
    <row r="1341" spans="2:7" s="81" customFormat="1" ht="13.8">
      <c r="B1341" s="1477" t="s">
        <v>20</v>
      </c>
      <c r="C1341" s="2256">
        <v>390000</v>
      </c>
      <c r="D1341" s="2253"/>
      <c r="E1341" s="1487"/>
      <c r="F1341" s="1487"/>
      <c r="G1341" s="1487"/>
    </row>
    <row r="1342" spans="2:7" s="81" customFormat="1" ht="13.8">
      <c r="B1342" s="1479" t="s">
        <v>61</v>
      </c>
      <c r="C1342" s="2256">
        <v>6844412</v>
      </c>
      <c r="D1342" s="2253"/>
      <c r="E1342" s="1487"/>
      <c r="F1342" s="1487"/>
      <c r="G1342" s="1487"/>
    </row>
    <row r="1343" spans="2:7" s="81" customFormat="1" ht="27.6" collapsed="1">
      <c r="B1343" s="1481" t="s">
        <v>62</v>
      </c>
      <c r="C1343" s="2256">
        <f>C1344+C1345</f>
        <v>6844412</v>
      </c>
      <c r="D1343" s="2253"/>
      <c r="E1343" s="1487"/>
      <c r="F1343" s="1487"/>
      <c r="G1343" s="1487"/>
    </row>
    <row r="1344" spans="2:7" s="81" customFormat="1" ht="55.2" collapsed="1">
      <c r="B1344" s="1478" t="s">
        <v>86</v>
      </c>
      <c r="C1344" s="2256">
        <v>5771638</v>
      </c>
      <c r="D1344" s="2253"/>
      <c r="E1344" s="1487"/>
      <c r="F1344" s="1487"/>
      <c r="G1344" s="1487"/>
    </row>
    <row r="1345" spans="1:8" s="81" customFormat="1" ht="55.8" thickBot="1">
      <c r="B1345" s="2126" t="s">
        <v>164</v>
      </c>
      <c r="C1345" s="2262">
        <v>1072774</v>
      </c>
      <c r="D1345" s="2275"/>
      <c r="E1345" s="1487"/>
      <c r="F1345" s="1487"/>
      <c r="G1345" s="1487"/>
    </row>
    <row r="1346" spans="1:8" s="81" customFormat="1" ht="13.8" collapsed="1">
      <c r="B1346" s="3739" t="s">
        <v>642</v>
      </c>
      <c r="C1346" s="3740"/>
      <c r="D1346" s="3741"/>
      <c r="E1346" s="1487"/>
      <c r="F1346" s="1487"/>
      <c r="G1346" s="1487"/>
    </row>
    <row r="1347" spans="1:8" s="81" customFormat="1" ht="38.25" customHeight="1" thickBot="1">
      <c r="B1347" s="3742"/>
      <c r="C1347" s="3743"/>
      <c r="D1347" s="3744"/>
      <c r="E1347" s="1487"/>
      <c r="F1347" s="1487"/>
      <c r="G1347" s="1487"/>
    </row>
    <row r="1348" spans="1:8" s="81" customFormat="1" ht="22.5" customHeight="1">
      <c r="B1348" s="3714" t="s">
        <v>505</v>
      </c>
      <c r="C1348" s="3714"/>
      <c r="D1348" s="3714"/>
      <c r="E1348" s="3714"/>
      <c r="F1348" s="3714"/>
      <c r="G1348" s="3714"/>
    </row>
    <row r="1349" spans="1:8" s="81" customFormat="1" ht="14.4" thickBot="1">
      <c r="B1349" s="1485"/>
      <c r="C1349" s="1486"/>
      <c r="D1349" s="1486"/>
      <c r="E1349" s="1487"/>
      <c r="F1349" s="1487"/>
      <c r="G1349" s="1487"/>
    </row>
    <row r="1350" spans="1:8" s="81" customFormat="1" ht="33.75" customHeight="1">
      <c r="A1350" s="2905">
        <f>A1241+1</f>
        <v>104</v>
      </c>
      <c r="B1350" s="2111" t="s">
        <v>327</v>
      </c>
      <c r="C1350" s="179"/>
      <c r="D1350" s="2103"/>
      <c r="E1350" s="2111" t="s">
        <v>506</v>
      </c>
      <c r="F1350" s="179"/>
      <c r="G1350" s="2103"/>
      <c r="H1350" s="175" t="s">
        <v>34</v>
      </c>
    </row>
    <row r="1351" spans="1:8" s="81" customFormat="1" ht="13.8">
      <c r="B1351" s="2113" t="s">
        <v>22</v>
      </c>
      <c r="C1351" s="2114"/>
      <c r="D1351" s="2115"/>
      <c r="E1351" s="2113" t="s">
        <v>22</v>
      </c>
      <c r="F1351" s="2114"/>
      <c r="G1351" s="2115"/>
    </row>
    <row r="1352" spans="1:8" s="81" customFormat="1" ht="50.25" customHeight="1">
      <c r="B1352" s="2184" t="s">
        <v>532</v>
      </c>
      <c r="C1352" s="2286"/>
      <c r="D1352" s="2186"/>
      <c r="E1352" s="2184" t="s">
        <v>533</v>
      </c>
      <c r="F1352" s="2286"/>
      <c r="G1352" s="2186"/>
    </row>
    <row r="1353" spans="1:8" s="81" customFormat="1" ht="13.8">
      <c r="B1353" s="1475" t="s">
        <v>4</v>
      </c>
      <c r="C1353" s="2116">
        <f>C1354</f>
        <v>50507066</v>
      </c>
      <c r="D1353" s="2079">
        <f>D1354</f>
        <v>-64707</v>
      </c>
      <c r="E1353" s="1475" t="s">
        <v>4</v>
      </c>
      <c r="F1353" s="2116">
        <f>F1354</f>
        <v>221689</v>
      </c>
      <c r="G1353" s="2079">
        <f>G1354</f>
        <v>64707</v>
      </c>
    </row>
    <row r="1354" spans="1:8" s="81" customFormat="1" ht="13.8" collapsed="1">
      <c r="B1354" s="1478" t="s">
        <v>10</v>
      </c>
      <c r="C1354" s="2117">
        <f>C1355</f>
        <v>50507066</v>
      </c>
      <c r="D1354" s="2083">
        <f>D1355</f>
        <v>-64707</v>
      </c>
      <c r="E1354" s="1478" t="s">
        <v>10</v>
      </c>
      <c r="F1354" s="2117">
        <f>F1355</f>
        <v>221689</v>
      </c>
      <c r="G1354" s="2083">
        <f>G1355</f>
        <v>64707</v>
      </c>
    </row>
    <row r="1355" spans="1:8" s="81" customFormat="1" ht="21" customHeight="1">
      <c r="B1355" s="1479" t="s">
        <v>11</v>
      </c>
      <c r="C1355" s="2117">
        <v>50507066</v>
      </c>
      <c r="D1355" s="2083">
        <v>-64707</v>
      </c>
      <c r="E1355" s="1479" t="s">
        <v>11</v>
      </c>
      <c r="F1355" s="2117">
        <v>221689</v>
      </c>
      <c r="G1355" s="2083">
        <v>64707</v>
      </c>
    </row>
    <row r="1356" spans="1:8" s="81" customFormat="1" ht="13.8" collapsed="1">
      <c r="B1356" s="1480" t="s">
        <v>1</v>
      </c>
      <c r="C1356" s="2116">
        <f t="shared" ref="C1356:D1358" si="13">C1357</f>
        <v>50507006</v>
      </c>
      <c r="D1356" s="2079">
        <f t="shared" si="13"/>
        <v>-64707</v>
      </c>
      <c r="E1356" s="1480" t="s">
        <v>1</v>
      </c>
      <c r="F1356" s="2116">
        <f t="shared" ref="F1356:G1359" si="14">F1357</f>
        <v>221689</v>
      </c>
      <c r="G1356" s="2079">
        <f t="shared" si="14"/>
        <v>64707</v>
      </c>
    </row>
    <row r="1357" spans="1:8" s="81" customFormat="1" ht="13.8">
      <c r="B1357" s="1479" t="s">
        <v>2</v>
      </c>
      <c r="C1357" s="2117">
        <f t="shared" si="13"/>
        <v>50507006</v>
      </c>
      <c r="D1357" s="2083">
        <f t="shared" si="13"/>
        <v>-64707</v>
      </c>
      <c r="E1357" s="1479" t="s">
        <v>2</v>
      </c>
      <c r="F1357" s="2117">
        <f t="shared" si="14"/>
        <v>221689</v>
      </c>
      <c r="G1357" s="2083">
        <f t="shared" si="14"/>
        <v>64707</v>
      </c>
    </row>
    <row r="1358" spans="1:8" s="81" customFormat="1" ht="18" customHeight="1" collapsed="1">
      <c r="B1358" s="1477" t="s">
        <v>16</v>
      </c>
      <c r="C1358" s="2117">
        <f t="shared" si="13"/>
        <v>50507006</v>
      </c>
      <c r="D1358" s="2083">
        <f t="shared" si="13"/>
        <v>-64707</v>
      </c>
      <c r="E1358" s="1482" t="s">
        <v>19</v>
      </c>
      <c r="F1358" s="2136">
        <f t="shared" si="14"/>
        <v>221689</v>
      </c>
      <c r="G1358" s="2137">
        <f t="shared" si="14"/>
        <v>64707</v>
      </c>
    </row>
    <row r="1359" spans="1:8" s="81" customFormat="1" ht="27.6" collapsed="1">
      <c r="B1359" s="1479" t="s">
        <v>17</v>
      </c>
      <c r="C1359" s="2117">
        <v>50507006</v>
      </c>
      <c r="D1359" s="2083">
        <v>-64707</v>
      </c>
      <c r="E1359" s="1482" t="s">
        <v>56</v>
      </c>
      <c r="F1359" s="2136">
        <f t="shared" si="14"/>
        <v>221689</v>
      </c>
      <c r="G1359" s="2137">
        <f t="shared" si="14"/>
        <v>64707</v>
      </c>
    </row>
    <row r="1360" spans="1:8" s="81" customFormat="1" ht="55.2" collapsed="1">
      <c r="B1360" s="1481"/>
      <c r="C1360" s="2136"/>
      <c r="D1360" s="2137"/>
      <c r="E1360" s="1481" t="s">
        <v>58</v>
      </c>
      <c r="F1360" s="2136">
        <v>221689</v>
      </c>
      <c r="G1360" s="2137">
        <v>64707</v>
      </c>
    </row>
    <row r="1361" spans="2:7" s="81" customFormat="1" ht="13.8" collapsed="1">
      <c r="B1361" s="2113" t="s">
        <v>59</v>
      </c>
      <c r="C1361" s="2114"/>
      <c r="D1361" s="2115"/>
      <c r="E1361" s="2113" t="s">
        <v>59</v>
      </c>
      <c r="F1361" s="2114"/>
      <c r="G1361" s="2115"/>
    </row>
    <row r="1362" spans="2:7" s="81" customFormat="1" ht="43.5" customHeight="1">
      <c r="B1362" s="1506" t="s">
        <v>346</v>
      </c>
      <c r="C1362" s="2136"/>
      <c r="D1362" s="1507"/>
      <c r="E1362" s="1508" t="s">
        <v>140</v>
      </c>
      <c r="F1362" s="2114"/>
      <c r="G1362" s="2115"/>
    </row>
    <row r="1363" spans="2:7" s="81" customFormat="1" ht="49.95" customHeight="1">
      <c r="B1363" s="2184" t="s">
        <v>532</v>
      </c>
      <c r="C1363" s="2286"/>
      <c r="D1363" s="2186"/>
      <c r="E1363" s="2184" t="s">
        <v>533</v>
      </c>
      <c r="F1363" s="2286"/>
      <c r="G1363" s="2186"/>
    </row>
    <row r="1364" spans="2:7" s="81" customFormat="1" ht="13.8">
      <c r="B1364" s="1509" t="s">
        <v>118</v>
      </c>
      <c r="C1364" s="2122"/>
      <c r="D1364" s="2123"/>
      <c r="E1364" s="1509" t="s">
        <v>118</v>
      </c>
      <c r="F1364" s="2122"/>
      <c r="G1364" s="2123"/>
    </row>
    <row r="1365" spans="2:7" s="81" customFormat="1" ht="13.8">
      <c r="B1365" s="1475" t="s">
        <v>4</v>
      </c>
      <c r="C1365" s="2116">
        <f>C1366</f>
        <v>50507066</v>
      </c>
      <c r="D1365" s="2079">
        <f>D1366</f>
        <v>-64707</v>
      </c>
      <c r="E1365" s="1475" t="s">
        <v>4</v>
      </c>
      <c r="F1365" s="2116">
        <f>F1366</f>
        <v>221689</v>
      </c>
      <c r="G1365" s="2079">
        <f>G1366</f>
        <v>64707</v>
      </c>
    </row>
    <row r="1366" spans="2:7" s="81" customFormat="1" ht="13.8" collapsed="1">
      <c r="B1366" s="1478" t="s">
        <v>10</v>
      </c>
      <c r="C1366" s="2117">
        <f>C1367</f>
        <v>50507066</v>
      </c>
      <c r="D1366" s="2083">
        <f>D1367</f>
        <v>-64707</v>
      </c>
      <c r="E1366" s="1478" t="s">
        <v>10</v>
      </c>
      <c r="F1366" s="2117">
        <f>F1367</f>
        <v>221689</v>
      </c>
      <c r="G1366" s="2083">
        <f>G1367</f>
        <v>64707</v>
      </c>
    </row>
    <row r="1367" spans="2:7" s="81" customFormat="1" ht="27.6">
      <c r="B1367" s="1479" t="s">
        <v>11</v>
      </c>
      <c r="C1367" s="2117">
        <v>50507066</v>
      </c>
      <c r="D1367" s="2083">
        <v>-64707</v>
      </c>
      <c r="E1367" s="1479" t="s">
        <v>11</v>
      </c>
      <c r="F1367" s="2117">
        <v>221689</v>
      </c>
      <c r="G1367" s="2083">
        <v>64707</v>
      </c>
    </row>
    <row r="1368" spans="2:7" s="81" customFormat="1" ht="13.8" collapsed="1">
      <c r="B1368" s="1480" t="s">
        <v>1</v>
      </c>
      <c r="C1368" s="2116">
        <f t="shared" ref="C1368:D1370" si="15">C1369</f>
        <v>50507006</v>
      </c>
      <c r="D1368" s="2079">
        <f t="shared" si="15"/>
        <v>-64707</v>
      </c>
      <c r="E1368" s="1480" t="s">
        <v>1</v>
      </c>
      <c r="F1368" s="2116">
        <f t="shared" ref="F1368:G1371" si="16">F1369</f>
        <v>221689</v>
      </c>
      <c r="G1368" s="2079">
        <f t="shared" si="16"/>
        <v>64707</v>
      </c>
    </row>
    <row r="1369" spans="2:7" s="81" customFormat="1" ht="13.8">
      <c r="B1369" s="1479" t="s">
        <v>2</v>
      </c>
      <c r="C1369" s="2117">
        <f t="shared" si="15"/>
        <v>50507006</v>
      </c>
      <c r="D1369" s="2083">
        <f t="shared" si="15"/>
        <v>-64707</v>
      </c>
      <c r="E1369" s="1479" t="s">
        <v>2</v>
      </c>
      <c r="F1369" s="2117">
        <f t="shared" si="16"/>
        <v>221689</v>
      </c>
      <c r="G1369" s="2083">
        <f t="shared" si="16"/>
        <v>64707</v>
      </c>
    </row>
    <row r="1370" spans="2:7" s="81" customFormat="1" ht="13.8" collapsed="1">
      <c r="B1370" s="1477" t="s">
        <v>16</v>
      </c>
      <c r="C1370" s="2117">
        <f t="shared" si="15"/>
        <v>50507006</v>
      </c>
      <c r="D1370" s="2083">
        <f t="shared" si="15"/>
        <v>-64707</v>
      </c>
      <c r="E1370" s="1482" t="s">
        <v>19</v>
      </c>
      <c r="F1370" s="2136">
        <f t="shared" si="16"/>
        <v>221689</v>
      </c>
      <c r="G1370" s="2137">
        <f t="shared" si="16"/>
        <v>64707</v>
      </c>
    </row>
    <row r="1371" spans="2:7" s="81" customFormat="1" ht="27.6" collapsed="1">
      <c r="B1371" s="1479" t="s">
        <v>17</v>
      </c>
      <c r="C1371" s="2117">
        <v>50507006</v>
      </c>
      <c r="D1371" s="2083">
        <v>-64707</v>
      </c>
      <c r="E1371" s="1482" t="s">
        <v>56</v>
      </c>
      <c r="F1371" s="2136">
        <f t="shared" si="16"/>
        <v>221689</v>
      </c>
      <c r="G1371" s="2137">
        <f t="shared" si="16"/>
        <v>64707</v>
      </c>
    </row>
    <row r="1372" spans="2:7" s="81" customFormat="1" ht="55.2" collapsed="1">
      <c r="B1372" s="1481"/>
      <c r="C1372" s="2136"/>
      <c r="D1372" s="2137"/>
      <c r="E1372" s="1481" t="s">
        <v>58</v>
      </c>
      <c r="F1372" s="2136">
        <v>221689</v>
      </c>
      <c r="G1372" s="2137">
        <v>64707</v>
      </c>
    </row>
    <row r="1373" spans="2:7" s="81" customFormat="1" ht="13.8">
      <c r="B1373" s="1483"/>
      <c r="C1373" s="2276"/>
      <c r="D1373" s="2243"/>
      <c r="E1373" s="1502"/>
      <c r="F1373" s="2278"/>
      <c r="G1373" s="2137"/>
    </row>
    <row r="1374" spans="2:7" s="81" customFormat="1" ht="13.8" collapsed="1">
      <c r="B1374" s="1509" t="s">
        <v>125</v>
      </c>
      <c r="C1374" s="2122"/>
      <c r="D1374" s="2123"/>
      <c r="E1374" s="1509" t="s">
        <v>125</v>
      </c>
      <c r="F1374" s="2122"/>
      <c r="G1374" s="2123"/>
    </row>
    <row r="1375" spans="2:7" s="81" customFormat="1" ht="13.8">
      <c r="B1375" s="1475" t="s">
        <v>4</v>
      </c>
      <c r="C1375" s="2116">
        <f>C1376</f>
        <v>595875296</v>
      </c>
      <c r="D1375" s="2079">
        <f>D1376</f>
        <v>-23105</v>
      </c>
      <c r="E1375" s="1475" t="s">
        <v>4</v>
      </c>
      <c r="F1375" s="2116">
        <f>F1376</f>
        <v>15875</v>
      </c>
      <c r="G1375" s="2079">
        <f>G1376</f>
        <v>23105</v>
      </c>
    </row>
    <row r="1376" spans="2:7" s="81" customFormat="1" ht="13.8" collapsed="1">
      <c r="B1376" s="1478" t="s">
        <v>10</v>
      </c>
      <c r="C1376" s="2117">
        <f>C1377</f>
        <v>595875296</v>
      </c>
      <c r="D1376" s="2083">
        <f>D1377</f>
        <v>-23105</v>
      </c>
      <c r="E1376" s="1478" t="s">
        <v>10</v>
      </c>
      <c r="F1376" s="2117">
        <f>F1377</f>
        <v>15875</v>
      </c>
      <c r="G1376" s="2083">
        <f>G1377</f>
        <v>23105</v>
      </c>
    </row>
    <row r="1377" spans="1:8" s="81" customFormat="1" ht="27.6">
      <c r="B1377" s="1479" t="s">
        <v>11</v>
      </c>
      <c r="C1377" s="2117">
        <v>595875296</v>
      </c>
      <c r="D1377" s="2083">
        <v>-23105</v>
      </c>
      <c r="E1377" s="1479" t="s">
        <v>11</v>
      </c>
      <c r="F1377" s="2117">
        <v>15875</v>
      </c>
      <c r="G1377" s="2083">
        <v>23105</v>
      </c>
    </row>
    <row r="1378" spans="1:8" s="81" customFormat="1" ht="13.8" collapsed="1">
      <c r="B1378" s="1480" t="s">
        <v>1</v>
      </c>
      <c r="C1378" s="2116">
        <f t="shared" ref="C1378:D1380" si="17">C1379</f>
        <v>595875296</v>
      </c>
      <c r="D1378" s="2079">
        <f t="shared" si="17"/>
        <v>-23105</v>
      </c>
      <c r="E1378" s="1480" t="s">
        <v>1</v>
      </c>
      <c r="F1378" s="2116">
        <f>F1379</f>
        <v>15875</v>
      </c>
      <c r="G1378" s="2079">
        <f>G1379</f>
        <v>23105</v>
      </c>
    </row>
    <row r="1379" spans="1:8" s="81" customFormat="1" ht="13.8">
      <c r="B1379" s="1479" t="s">
        <v>2</v>
      </c>
      <c r="C1379" s="2117">
        <f t="shared" si="17"/>
        <v>595875296</v>
      </c>
      <c r="D1379" s="2083">
        <f t="shared" si="17"/>
        <v>-23105</v>
      </c>
      <c r="E1379" s="1479" t="s">
        <v>2</v>
      </c>
      <c r="F1379" s="2117">
        <f>F1380+F1382</f>
        <v>15875</v>
      </c>
      <c r="G1379" s="2083">
        <f>G1380+G1382</f>
        <v>23105</v>
      </c>
    </row>
    <row r="1380" spans="1:8" s="81" customFormat="1" ht="13.8" collapsed="1">
      <c r="B1380" s="1477" t="s">
        <v>16</v>
      </c>
      <c r="C1380" s="2117">
        <f t="shared" si="17"/>
        <v>595875296</v>
      </c>
      <c r="D1380" s="2083">
        <f t="shared" si="17"/>
        <v>-23105</v>
      </c>
      <c r="E1380" s="1477" t="s">
        <v>16</v>
      </c>
      <c r="F1380" s="2117"/>
      <c r="G1380" s="2083"/>
    </row>
    <row r="1381" spans="1:8" s="81" customFormat="1" ht="13.8">
      <c r="B1381" s="1479" t="s">
        <v>17</v>
      </c>
      <c r="C1381" s="2117">
        <v>595875296</v>
      </c>
      <c r="D1381" s="2083">
        <v>-23105</v>
      </c>
      <c r="E1381" s="1479" t="s">
        <v>17</v>
      </c>
      <c r="F1381" s="2117"/>
      <c r="G1381" s="2083"/>
    </row>
    <row r="1382" spans="1:8" s="81" customFormat="1" ht="13.8" collapsed="1">
      <c r="B1382" s="1482"/>
      <c r="C1382" s="2136"/>
      <c r="D1382" s="2137"/>
      <c r="E1382" s="1482" t="s">
        <v>19</v>
      </c>
      <c r="F1382" s="2136">
        <f>F1383</f>
        <v>15875</v>
      </c>
      <c r="G1382" s="2137">
        <f>G1383</f>
        <v>23105</v>
      </c>
    </row>
    <row r="1383" spans="1:8" s="81" customFormat="1" ht="27.6" collapsed="1">
      <c r="B1383" s="1482"/>
      <c r="C1383" s="2136"/>
      <c r="D1383" s="2137"/>
      <c r="E1383" s="1482" t="s">
        <v>56</v>
      </c>
      <c r="F1383" s="2136">
        <f>F1384</f>
        <v>15875</v>
      </c>
      <c r="G1383" s="2137">
        <f>G1384</f>
        <v>23105</v>
      </c>
    </row>
    <row r="1384" spans="1:8" s="81" customFormat="1" ht="55.8" collapsed="1" thickBot="1">
      <c r="B1384" s="2277"/>
      <c r="C1384" s="2108"/>
      <c r="D1384" s="2109"/>
      <c r="E1384" s="2277" t="s">
        <v>58</v>
      </c>
      <c r="F1384" s="2108">
        <v>15875</v>
      </c>
      <c r="G1384" s="2109">
        <v>23105</v>
      </c>
    </row>
    <row r="1385" spans="1:8" s="81" customFormat="1" collapsed="1">
      <c r="B1385" s="3747" t="s">
        <v>643</v>
      </c>
      <c r="C1385" s="3748"/>
      <c r="D1385" s="3748"/>
      <c r="E1385" s="3748"/>
      <c r="F1385" s="3748"/>
      <c r="G1385" s="3749"/>
    </row>
    <row r="1386" spans="1:8" s="81" customFormat="1" ht="31.5" customHeight="1" thickBot="1">
      <c r="B1386" s="3750"/>
      <c r="C1386" s="3751"/>
      <c r="D1386" s="3751"/>
      <c r="E1386" s="3751"/>
      <c r="F1386" s="3751"/>
      <c r="G1386" s="3752"/>
    </row>
    <row r="1387" spans="1:8" s="81" customFormat="1" ht="13.8">
      <c r="B1387" s="1510"/>
      <c r="C1387" s="1510"/>
      <c r="D1387" s="1510"/>
      <c r="E1387" s="1510"/>
      <c r="F1387" s="1510"/>
      <c r="G1387" s="2033"/>
    </row>
    <row r="1388" spans="1:8" s="81" customFormat="1" ht="13.8">
      <c r="A1388" s="977"/>
      <c r="B1388" s="1503" t="s">
        <v>115</v>
      </c>
      <c r="C1388" s="1511"/>
      <c r="D1388" s="1511"/>
      <c r="E1388" s="1512"/>
      <c r="F1388" s="1511"/>
      <c r="G1388" s="1511"/>
    </row>
    <row r="1389" spans="1:8" s="81" customFormat="1" ht="14.4" thickBot="1">
      <c r="B1389" s="1512"/>
      <c r="C1389" s="1511"/>
      <c r="D1389" s="1511"/>
      <c r="E1389" s="1512"/>
      <c r="F1389" s="1511"/>
      <c r="G1389" s="2285"/>
    </row>
    <row r="1390" spans="1:8" s="81" customFormat="1" ht="28.8">
      <c r="A1390" s="2904">
        <f>A1282+1</f>
        <v>104</v>
      </c>
      <c r="B1390" s="2148" t="s">
        <v>327</v>
      </c>
      <c r="C1390" s="179"/>
      <c r="D1390" s="2103"/>
      <c r="E1390" s="2111" t="s">
        <v>506</v>
      </c>
      <c r="F1390" s="179"/>
      <c r="G1390" s="2103"/>
      <c r="H1390" s="175" t="s">
        <v>34</v>
      </c>
    </row>
    <row r="1391" spans="1:8" s="81" customFormat="1" ht="18.75" customHeight="1">
      <c r="B1391" s="2104" t="s">
        <v>116</v>
      </c>
      <c r="C1391" s="2279"/>
      <c r="D1391" s="2280"/>
      <c r="E1391" s="2104" t="s">
        <v>116</v>
      </c>
      <c r="F1391" s="2078"/>
      <c r="G1391" s="2106"/>
    </row>
    <row r="1392" spans="1:8" s="81" customFormat="1" ht="27.6">
      <c r="B1392" s="2130" t="s">
        <v>512</v>
      </c>
      <c r="C1392" s="2281"/>
      <c r="D1392" s="2282"/>
      <c r="E1392" s="2249" t="s">
        <v>123</v>
      </c>
      <c r="F1392" s="2281"/>
      <c r="G1392" s="2282"/>
    </row>
    <row r="1393" spans="2:7" s="81" customFormat="1" ht="13.8">
      <c r="B1393" s="2110" t="s">
        <v>118</v>
      </c>
      <c r="C1393" s="2281"/>
      <c r="D1393" s="2282"/>
      <c r="E1393" s="1497" t="s">
        <v>118</v>
      </c>
      <c r="F1393" s="2281"/>
      <c r="G1393" s="2282"/>
    </row>
    <row r="1394" spans="2:7" s="81" customFormat="1" ht="13.8">
      <c r="B1394" s="1475" t="s">
        <v>4</v>
      </c>
      <c r="C1394" s="2116">
        <f>C1395</f>
        <v>50507066</v>
      </c>
      <c r="D1394" s="2079">
        <f>D1395</f>
        <v>-64707</v>
      </c>
      <c r="E1394" s="1475" t="s">
        <v>4</v>
      </c>
      <c r="F1394" s="2252">
        <f>F1395+F1396+F1400</f>
        <v>342910782</v>
      </c>
      <c r="G1394" s="2079">
        <f>G1395+G1396+G1400</f>
        <v>64707</v>
      </c>
    </row>
    <row r="1395" spans="2:7" s="81" customFormat="1" ht="13.8" collapsed="1">
      <c r="B1395" s="1478" t="s">
        <v>10</v>
      </c>
      <c r="C1395" s="2117">
        <f>C1396</f>
        <v>50507066</v>
      </c>
      <c r="D1395" s="2083">
        <f>D1396</f>
        <v>-64707</v>
      </c>
      <c r="E1395" s="1479" t="s">
        <v>236</v>
      </c>
      <c r="F1395" s="2254">
        <v>1054</v>
      </c>
      <c r="G1395" s="2083"/>
    </row>
    <row r="1396" spans="2:7" s="81" customFormat="1" ht="27.6" collapsed="1">
      <c r="B1396" s="1479" t="s">
        <v>11</v>
      </c>
      <c r="C1396" s="2117">
        <v>50507066</v>
      </c>
      <c r="D1396" s="2083">
        <v>-64707</v>
      </c>
      <c r="E1396" s="1478" t="s">
        <v>7</v>
      </c>
      <c r="F1396" s="2254">
        <f>F1398</f>
        <v>409646</v>
      </c>
      <c r="G1396" s="2255">
        <f>G1398</f>
        <v>0</v>
      </c>
    </row>
    <row r="1397" spans="2:7" s="81" customFormat="1" ht="41.4" collapsed="1">
      <c r="B1397" s="1480" t="s">
        <v>1</v>
      </c>
      <c r="C1397" s="2116">
        <f t="shared" ref="C1397:D1399" si="18">C1398</f>
        <v>50507006</v>
      </c>
      <c r="D1397" s="2079">
        <f t="shared" si="18"/>
        <v>-64707</v>
      </c>
      <c r="E1397" s="1479" t="s">
        <v>82</v>
      </c>
      <c r="F1397" s="2254">
        <f>F1398</f>
        <v>409646</v>
      </c>
      <c r="G1397" s="2083">
        <f>G1398</f>
        <v>0</v>
      </c>
    </row>
    <row r="1398" spans="2:7" s="81" customFormat="1" ht="41.4">
      <c r="B1398" s="1479" t="s">
        <v>2</v>
      </c>
      <c r="C1398" s="2117">
        <f t="shared" si="18"/>
        <v>50507006</v>
      </c>
      <c r="D1398" s="2083">
        <f t="shared" si="18"/>
        <v>-64707</v>
      </c>
      <c r="E1398" s="1482" t="s">
        <v>83</v>
      </c>
      <c r="F1398" s="2254">
        <f>F1399</f>
        <v>409646</v>
      </c>
      <c r="G1398" s="2083">
        <f>G1399</f>
        <v>0</v>
      </c>
    </row>
    <row r="1399" spans="2:7" s="81" customFormat="1" ht="69">
      <c r="B1399" s="1477" t="s">
        <v>16</v>
      </c>
      <c r="C1399" s="2117">
        <f t="shared" si="18"/>
        <v>50507006</v>
      </c>
      <c r="D1399" s="2083">
        <f t="shared" si="18"/>
        <v>-64707</v>
      </c>
      <c r="E1399" s="1478" t="s">
        <v>308</v>
      </c>
      <c r="F1399" s="2254">
        <v>409646</v>
      </c>
      <c r="G1399" s="2083"/>
    </row>
    <row r="1400" spans="2:7" s="81" customFormat="1" ht="13.8" collapsed="1">
      <c r="B1400" s="1479" t="s">
        <v>17</v>
      </c>
      <c r="C1400" s="2117">
        <v>50507006</v>
      </c>
      <c r="D1400" s="2083">
        <v>-64707</v>
      </c>
      <c r="E1400" s="1478" t="s">
        <v>10</v>
      </c>
      <c r="F1400" s="2254">
        <f>F1401+F1402</f>
        <v>342500082</v>
      </c>
      <c r="G1400" s="2083">
        <f>G1401+G1402</f>
        <v>64707</v>
      </c>
    </row>
    <row r="1401" spans="2:7" s="81" customFormat="1" ht="33" customHeight="1">
      <c r="B1401" s="316"/>
      <c r="C1401" s="433"/>
      <c r="D1401" s="434"/>
      <c r="E1401" s="1479" t="s">
        <v>11</v>
      </c>
      <c r="F1401" s="2254">
        <v>334229015</v>
      </c>
      <c r="G1401" s="2083">
        <v>64707</v>
      </c>
    </row>
    <row r="1402" spans="2:7" s="81" customFormat="1" ht="20.25" customHeight="1">
      <c r="B1402" s="316"/>
      <c r="C1402" s="433"/>
      <c r="D1402" s="434"/>
      <c r="E1402" s="1482" t="s">
        <v>67</v>
      </c>
      <c r="F1402" s="2254">
        <v>8271067</v>
      </c>
      <c r="G1402" s="2079"/>
    </row>
    <row r="1403" spans="2:7" s="81" customFormat="1" ht="13.8">
      <c r="B1403" s="161"/>
      <c r="C1403" s="373"/>
      <c r="D1403" s="374"/>
      <c r="E1403" s="1480" t="s">
        <v>1</v>
      </c>
      <c r="F1403" s="2116">
        <f>F1404+F1421</f>
        <v>342910782</v>
      </c>
      <c r="G1403" s="2079">
        <f>G1404+G1421</f>
        <v>64707</v>
      </c>
    </row>
    <row r="1404" spans="2:7" s="81" customFormat="1" ht="13.8">
      <c r="B1404" s="161"/>
      <c r="C1404" s="373"/>
      <c r="D1404" s="374"/>
      <c r="E1404" s="1479" t="s">
        <v>2</v>
      </c>
      <c r="F1404" s="2117">
        <f>F1409+F1413+F1405+F1411</f>
        <v>333219071</v>
      </c>
      <c r="G1404" s="2083">
        <f>G1405+G1409+G1411+G1413</f>
        <v>64707</v>
      </c>
    </row>
    <row r="1405" spans="2:7" s="81" customFormat="1" ht="13.8">
      <c r="B1405" s="161"/>
      <c r="C1405" s="373"/>
      <c r="D1405" s="374"/>
      <c r="E1405" s="1481" t="s">
        <v>12</v>
      </c>
      <c r="F1405" s="2117">
        <f>F1406+F1408</f>
        <v>7453997</v>
      </c>
      <c r="G1405" s="2083">
        <f>G1406+G1408</f>
        <v>0</v>
      </c>
    </row>
    <row r="1406" spans="2:7" s="81" customFormat="1" ht="13.8">
      <c r="B1406" s="161"/>
      <c r="C1406" s="373"/>
      <c r="D1406" s="374"/>
      <c r="E1406" s="1482" t="s">
        <v>13</v>
      </c>
      <c r="F1406" s="2254">
        <v>2680351</v>
      </c>
      <c r="G1406" s="2083"/>
    </row>
    <row r="1407" spans="2:7" s="81" customFormat="1" ht="13.8">
      <c r="B1407" s="1477"/>
      <c r="C1407" s="2117"/>
      <c r="D1407" s="2083"/>
      <c r="E1407" s="1477" t="s">
        <v>14</v>
      </c>
      <c r="F1407" s="2254">
        <v>2149415</v>
      </c>
      <c r="G1407" s="2083"/>
    </row>
    <row r="1408" spans="2:7" s="81" customFormat="1" ht="13.8">
      <c r="B1408" s="1479"/>
      <c r="C1408" s="2117"/>
      <c r="D1408" s="2083"/>
      <c r="E1408" s="1479" t="s">
        <v>15</v>
      </c>
      <c r="F1408" s="2254">
        <v>4773646</v>
      </c>
      <c r="G1408" s="2083"/>
    </row>
    <row r="1409" spans="2:7" s="81" customFormat="1" ht="13.8" collapsed="1">
      <c r="B1409" s="161"/>
      <c r="C1409" s="373"/>
      <c r="D1409" s="374"/>
      <c r="E1409" s="1477" t="s">
        <v>16</v>
      </c>
      <c r="F1409" s="2254">
        <v>314048361</v>
      </c>
      <c r="G1409" s="2083">
        <f>G1410</f>
        <v>0</v>
      </c>
    </row>
    <row r="1410" spans="2:7" s="81" customFormat="1" ht="13.8">
      <c r="B1410" s="161"/>
      <c r="C1410" s="373"/>
      <c r="D1410" s="374"/>
      <c r="E1410" s="1479" t="s">
        <v>17</v>
      </c>
      <c r="F1410" s="2254">
        <v>314048361</v>
      </c>
      <c r="G1410" s="2083"/>
    </row>
    <row r="1411" spans="2:7" s="81" customFormat="1" ht="27.6" collapsed="1">
      <c r="B1411" s="1482"/>
      <c r="C1411" s="2136"/>
      <c r="D1411" s="2137"/>
      <c r="E1411" s="1482" t="s">
        <v>313</v>
      </c>
      <c r="F1411" s="2254">
        <f>F1412</f>
        <v>562</v>
      </c>
      <c r="G1411" s="2137">
        <f>G1412</f>
        <v>0</v>
      </c>
    </row>
    <row r="1412" spans="2:7" s="81" customFormat="1" ht="13.8" collapsed="1">
      <c r="B1412" s="1479"/>
      <c r="C1412" s="2136"/>
      <c r="D1412" s="2137"/>
      <c r="E1412" s="1479" t="s">
        <v>18</v>
      </c>
      <c r="F1412" s="2136">
        <v>562</v>
      </c>
      <c r="G1412" s="2137"/>
    </row>
    <row r="1413" spans="2:7" s="81" customFormat="1" ht="13.8" collapsed="1">
      <c r="B1413" s="1482"/>
      <c r="C1413" s="2136"/>
      <c r="D1413" s="2137"/>
      <c r="E1413" s="1482" t="s">
        <v>19</v>
      </c>
      <c r="F1413" s="2136">
        <f>F1414+F1417+F1420</f>
        <v>11716151</v>
      </c>
      <c r="G1413" s="2137">
        <f>G1414+G1416+G1420</f>
        <v>64707</v>
      </c>
    </row>
    <row r="1414" spans="2:7" s="81" customFormat="1" ht="13.8">
      <c r="B1414" s="1477"/>
      <c r="C1414" s="2136"/>
      <c r="D1414" s="2137"/>
      <c r="E1414" s="1477" t="s">
        <v>520</v>
      </c>
      <c r="F1414" s="2136">
        <f>F1415</f>
        <v>245546</v>
      </c>
      <c r="G1414" s="2137"/>
    </row>
    <row r="1415" spans="2:7" s="81" customFormat="1" ht="41.4" collapsed="1">
      <c r="B1415" s="1479"/>
      <c r="C1415" s="2136"/>
      <c r="D1415" s="2137"/>
      <c r="E1415" s="1479" t="s">
        <v>525</v>
      </c>
      <c r="F1415" s="2136">
        <v>245546</v>
      </c>
      <c r="G1415" s="2137"/>
    </row>
    <row r="1416" spans="2:7" s="81" customFormat="1" ht="27.6" collapsed="1">
      <c r="B1416" s="1482"/>
      <c r="C1416" s="2136"/>
      <c r="D1416" s="2137"/>
      <c r="E1416" s="1482" t="s">
        <v>56</v>
      </c>
      <c r="F1416" s="2136"/>
      <c r="G1416" s="2137">
        <f>G1417+G1418+G1419</f>
        <v>64707</v>
      </c>
    </row>
    <row r="1417" spans="2:7" s="81" customFormat="1" ht="27.6" collapsed="1">
      <c r="B1417" s="1477"/>
      <c r="C1417" s="2136"/>
      <c r="D1417" s="2137"/>
      <c r="E1417" s="1477" t="s">
        <v>57</v>
      </c>
      <c r="F1417" s="2136">
        <f>F1418+F1419</f>
        <v>3835741</v>
      </c>
      <c r="G1417" s="2137"/>
    </row>
    <row r="1418" spans="2:7" s="81" customFormat="1" ht="55.2">
      <c r="B1418" s="1479"/>
      <c r="C1418" s="2136"/>
      <c r="D1418" s="2137"/>
      <c r="E1418" s="1479" t="s">
        <v>77</v>
      </c>
      <c r="F1418" s="2136">
        <v>1614020</v>
      </c>
      <c r="G1418" s="2137"/>
    </row>
    <row r="1419" spans="2:7" s="81" customFormat="1" ht="55.2" collapsed="1">
      <c r="B1419" s="1481"/>
      <c r="C1419" s="2136"/>
      <c r="D1419" s="2137"/>
      <c r="E1419" s="1481" t="s">
        <v>58</v>
      </c>
      <c r="F1419" s="2254">
        <v>2221721</v>
      </c>
      <c r="G1419" s="2137">
        <v>64707</v>
      </c>
    </row>
    <row r="1420" spans="2:7" s="81" customFormat="1" ht="27.6" collapsed="1">
      <c r="B1420" s="1482"/>
      <c r="C1420" s="2136"/>
      <c r="D1420" s="2137"/>
      <c r="E1420" s="1482" t="s">
        <v>529</v>
      </c>
      <c r="F1420" s="2254">
        <v>7634864</v>
      </c>
      <c r="G1420" s="2137"/>
    </row>
    <row r="1421" spans="2:7" s="81" customFormat="1" ht="13.8">
      <c r="B1421" s="1477"/>
      <c r="C1421" s="2136"/>
      <c r="D1421" s="2137"/>
      <c r="E1421" s="1477" t="s">
        <v>3</v>
      </c>
      <c r="F1421" s="2254">
        <f>F1422+F1423</f>
        <v>9691711</v>
      </c>
      <c r="G1421" s="2137">
        <f>G1422</f>
        <v>0</v>
      </c>
    </row>
    <row r="1422" spans="2:7" s="81" customFormat="1" ht="13.8">
      <c r="B1422" s="1479"/>
      <c r="C1422" s="2136"/>
      <c r="D1422" s="2137"/>
      <c r="E1422" s="1479" t="s">
        <v>20</v>
      </c>
      <c r="F1422" s="2254">
        <v>762343</v>
      </c>
      <c r="G1422" s="2137"/>
    </row>
    <row r="1423" spans="2:7" s="81" customFormat="1" ht="13.8">
      <c r="B1423" s="2145"/>
      <c r="C1423" s="2134"/>
      <c r="D1423" s="2135"/>
      <c r="E1423" s="2145" t="s">
        <v>61</v>
      </c>
      <c r="F1423" s="2254">
        <f>F1424+F1427</f>
        <v>8929368</v>
      </c>
      <c r="G1423" s="2135"/>
    </row>
    <row r="1424" spans="2:7" s="81" customFormat="1" ht="27.6" collapsed="1">
      <c r="B1424" s="2145"/>
      <c r="C1424" s="2134"/>
      <c r="D1424" s="2135"/>
      <c r="E1424" s="2145" t="s">
        <v>62</v>
      </c>
      <c r="F1424" s="2254">
        <f>F1425+F1426</f>
        <v>8293165</v>
      </c>
      <c r="G1424" s="2135"/>
    </row>
    <row r="1425" spans="2:7" s="81" customFormat="1" ht="55.2" collapsed="1">
      <c r="B1425" s="2145"/>
      <c r="C1425" s="2134"/>
      <c r="D1425" s="2135"/>
      <c r="E1425" s="2145" t="s">
        <v>86</v>
      </c>
      <c r="F1425" s="2254">
        <v>6628165</v>
      </c>
      <c r="G1425" s="2135"/>
    </row>
    <row r="1426" spans="2:7" s="81" customFormat="1" ht="41.4">
      <c r="B1426" s="1501"/>
      <c r="C1426" s="2134"/>
      <c r="D1426" s="2135"/>
      <c r="E1426" s="1501" t="s">
        <v>164</v>
      </c>
      <c r="F1426" s="2254">
        <v>1665000</v>
      </c>
      <c r="G1426" s="2135"/>
    </row>
    <row r="1427" spans="2:7" s="81" customFormat="1" ht="27.6" collapsed="1">
      <c r="B1427" s="1501"/>
      <c r="C1427" s="2134"/>
      <c r="D1427" s="2135"/>
      <c r="E1427" s="1501" t="s">
        <v>309</v>
      </c>
      <c r="F1427" s="2136">
        <v>636203</v>
      </c>
      <c r="G1427" s="2135"/>
    </row>
    <row r="1428" spans="2:7" s="81" customFormat="1" ht="13.8">
      <c r="B1428" s="1502"/>
      <c r="C1428" s="2136"/>
      <c r="D1428" s="2137"/>
      <c r="E1428" s="1502"/>
      <c r="F1428" s="2136"/>
      <c r="G1428" s="2137"/>
    </row>
    <row r="1429" spans="2:7" s="81" customFormat="1" ht="13.8" collapsed="1">
      <c r="B1429" s="1509" t="s">
        <v>125</v>
      </c>
      <c r="C1429" s="2142"/>
      <c r="D1429" s="2123"/>
      <c r="E1429" s="1509" t="s">
        <v>125</v>
      </c>
      <c r="F1429" s="2142"/>
      <c r="G1429" s="2123"/>
    </row>
    <row r="1430" spans="2:7" s="81" customFormat="1" ht="13.8">
      <c r="B1430" s="1475" t="s">
        <v>4</v>
      </c>
      <c r="C1430" s="2116">
        <f>C1431</f>
        <v>595875296</v>
      </c>
      <c r="D1430" s="2079">
        <f>D1431</f>
        <v>-23105</v>
      </c>
      <c r="E1430" s="1475" t="s">
        <v>4</v>
      </c>
      <c r="F1430" s="2116">
        <f>F1431+F1435</f>
        <v>122345201</v>
      </c>
      <c r="G1430" s="2079">
        <f>G1431+G1435</f>
        <v>23105</v>
      </c>
    </row>
    <row r="1431" spans="2:7" s="81" customFormat="1" ht="13.8" collapsed="1">
      <c r="B1431" s="1478" t="s">
        <v>10</v>
      </c>
      <c r="C1431" s="2117">
        <f>C1432</f>
        <v>595875296</v>
      </c>
      <c r="D1431" s="2083">
        <f>D1432</f>
        <v>-23105</v>
      </c>
      <c r="E1431" s="1478" t="s">
        <v>7</v>
      </c>
      <c r="F1431" s="2117">
        <f>F1433</f>
        <v>238561</v>
      </c>
      <c r="G1431" s="2083">
        <f>G1433</f>
        <v>0</v>
      </c>
    </row>
    <row r="1432" spans="2:7" s="81" customFormat="1" ht="41.4" collapsed="1">
      <c r="B1432" s="1479" t="s">
        <v>11</v>
      </c>
      <c r="C1432" s="2117">
        <v>595875296</v>
      </c>
      <c r="D1432" s="2083">
        <v>-23105</v>
      </c>
      <c r="E1432" s="1479" t="s">
        <v>82</v>
      </c>
      <c r="F1432" s="2117">
        <f>F1433</f>
        <v>238561</v>
      </c>
      <c r="G1432" s="2083">
        <f>G1433</f>
        <v>0</v>
      </c>
    </row>
    <row r="1433" spans="2:7" s="81" customFormat="1" ht="41.4">
      <c r="B1433" s="1480" t="s">
        <v>1</v>
      </c>
      <c r="C1433" s="2116">
        <f t="shared" ref="C1433:D1435" si="19">C1434</f>
        <v>595875296</v>
      </c>
      <c r="D1433" s="2079">
        <f t="shared" si="19"/>
        <v>-23105</v>
      </c>
      <c r="E1433" s="1482" t="s">
        <v>83</v>
      </c>
      <c r="F1433" s="2117">
        <f>F1434</f>
        <v>238561</v>
      </c>
      <c r="G1433" s="2083">
        <f>G1434</f>
        <v>0</v>
      </c>
    </row>
    <row r="1434" spans="2:7" s="81" customFormat="1" ht="69">
      <c r="B1434" s="1479" t="s">
        <v>2</v>
      </c>
      <c r="C1434" s="2117">
        <f t="shared" si="19"/>
        <v>595875296</v>
      </c>
      <c r="D1434" s="2083">
        <f t="shared" si="19"/>
        <v>-23105</v>
      </c>
      <c r="E1434" s="1478" t="s">
        <v>308</v>
      </c>
      <c r="F1434" s="2117">
        <v>238561</v>
      </c>
      <c r="G1434" s="2083"/>
    </row>
    <row r="1435" spans="2:7" s="81" customFormat="1" ht="13.8" collapsed="1">
      <c r="B1435" s="1477" t="s">
        <v>16</v>
      </c>
      <c r="C1435" s="2117">
        <f t="shared" si="19"/>
        <v>595875296</v>
      </c>
      <c r="D1435" s="2083">
        <f t="shared" si="19"/>
        <v>-23105</v>
      </c>
      <c r="E1435" s="1478" t="s">
        <v>10</v>
      </c>
      <c r="F1435" s="2117">
        <f>F1436+F1437</f>
        <v>122106640</v>
      </c>
      <c r="G1435" s="2083">
        <f>G1436+G1437</f>
        <v>23105</v>
      </c>
    </row>
    <row r="1436" spans="2:7" s="81" customFormat="1" ht="27.6">
      <c r="B1436" s="1479" t="s">
        <v>17</v>
      </c>
      <c r="C1436" s="2117">
        <v>595875296</v>
      </c>
      <c r="D1436" s="2083">
        <v>-23105</v>
      </c>
      <c r="E1436" s="1479" t="s">
        <v>11</v>
      </c>
      <c r="F1436" s="2117">
        <v>118233253</v>
      </c>
      <c r="G1436" s="2083">
        <v>23105</v>
      </c>
    </row>
    <row r="1437" spans="2:7" s="81" customFormat="1" ht="27.6">
      <c r="B1437" s="316"/>
      <c r="C1437" s="433"/>
      <c r="D1437" s="434"/>
      <c r="E1437" s="1482" t="s">
        <v>67</v>
      </c>
      <c r="F1437" s="2117">
        <v>3873387</v>
      </c>
      <c r="G1437" s="2079"/>
    </row>
    <row r="1438" spans="2:7" s="81" customFormat="1" ht="13.8" collapsed="1">
      <c r="B1438" s="316"/>
      <c r="C1438" s="433"/>
      <c r="D1438" s="434"/>
      <c r="E1438" s="1480" t="s">
        <v>1</v>
      </c>
      <c r="F1438" s="2116">
        <f>F1439+F1452</f>
        <v>122345201</v>
      </c>
      <c r="G1438" s="2079">
        <f>G1439+G1452</f>
        <v>23105</v>
      </c>
    </row>
    <row r="1439" spans="2:7" s="81" customFormat="1" ht="13.8">
      <c r="B1439" s="316"/>
      <c r="C1439" s="433"/>
      <c r="D1439" s="434"/>
      <c r="E1439" s="1479" t="s">
        <v>2</v>
      </c>
      <c r="F1439" s="2117">
        <f>F1444+F1446+F1440</f>
        <v>115110789</v>
      </c>
      <c r="G1439" s="2083">
        <f>G1440+G1444+G1446</f>
        <v>23105</v>
      </c>
    </row>
    <row r="1440" spans="2:7" s="81" customFormat="1" ht="13.8">
      <c r="B1440" s="316"/>
      <c r="C1440" s="433"/>
      <c r="D1440" s="434"/>
      <c r="E1440" s="1481" t="s">
        <v>12</v>
      </c>
      <c r="F1440" s="2117">
        <f>F1441+F1443</f>
        <v>6821380</v>
      </c>
      <c r="G1440" s="2083">
        <f>G1441+G1443</f>
        <v>0</v>
      </c>
    </row>
    <row r="1441" spans="1:7" s="81" customFormat="1" ht="13.8">
      <c r="B1441" s="316"/>
      <c r="C1441" s="433"/>
      <c r="D1441" s="434"/>
      <c r="E1441" s="1482" t="s">
        <v>13</v>
      </c>
      <c r="F1441" s="2117">
        <v>2573608</v>
      </c>
      <c r="G1441" s="2083"/>
    </row>
    <row r="1442" spans="1:7" s="81" customFormat="1" ht="13.8">
      <c r="B1442" s="1477"/>
      <c r="C1442" s="2117"/>
      <c r="D1442" s="2083"/>
      <c r="E1442" s="1477" t="s">
        <v>14</v>
      </c>
      <c r="F1442" s="2117">
        <v>2070606</v>
      </c>
      <c r="G1442" s="2083"/>
    </row>
    <row r="1443" spans="1:7" s="81" customFormat="1" ht="13.8">
      <c r="B1443" s="1479"/>
      <c r="C1443" s="2117"/>
      <c r="D1443" s="2083"/>
      <c r="E1443" s="1479" t="s">
        <v>15</v>
      </c>
      <c r="F1443" s="2117">
        <v>4247772</v>
      </c>
      <c r="G1443" s="2083"/>
    </row>
    <row r="1444" spans="1:7" s="81" customFormat="1" ht="13.8" collapsed="1">
      <c r="B1444" s="316"/>
      <c r="C1444" s="433"/>
      <c r="D1444" s="434"/>
      <c r="E1444" s="1477" t="s">
        <v>16</v>
      </c>
      <c r="F1444" s="2117">
        <f>F1445</f>
        <v>102179739</v>
      </c>
      <c r="G1444" s="2083">
        <f>G1445</f>
        <v>0</v>
      </c>
    </row>
    <row r="1445" spans="1:7" s="81" customFormat="1" ht="13.8">
      <c r="A1445" s="977"/>
      <c r="B1445" s="316"/>
      <c r="C1445" s="433"/>
      <c r="D1445" s="434"/>
      <c r="E1445" s="1479" t="s">
        <v>17</v>
      </c>
      <c r="F1445" s="2117">
        <v>102179739</v>
      </c>
      <c r="G1445" s="2083"/>
    </row>
    <row r="1446" spans="1:7" s="81" customFormat="1" ht="13.8" collapsed="1">
      <c r="B1446" s="1482"/>
      <c r="C1446" s="2136"/>
      <c r="D1446" s="2137"/>
      <c r="E1446" s="1482" t="s">
        <v>19</v>
      </c>
      <c r="F1446" s="2136">
        <f>F1448+F1451</f>
        <v>6109670</v>
      </c>
      <c r="G1446" s="2137">
        <f>G1447+G1451</f>
        <v>23105</v>
      </c>
    </row>
    <row r="1447" spans="1:7" s="81" customFormat="1" ht="27.6" collapsed="1">
      <c r="B1447" s="1482"/>
      <c r="C1447" s="2136"/>
      <c r="D1447" s="2137"/>
      <c r="E1447" s="1482" t="s">
        <v>56</v>
      </c>
      <c r="F1447" s="2136"/>
      <c r="G1447" s="2137">
        <f>G1448+G1449+G1450</f>
        <v>23105</v>
      </c>
    </row>
    <row r="1448" spans="1:7" s="81" customFormat="1" ht="27.6" collapsed="1">
      <c r="B1448" s="1477"/>
      <c r="C1448" s="2136"/>
      <c r="D1448" s="2137"/>
      <c r="E1448" s="1477" t="s">
        <v>57</v>
      </c>
      <c r="F1448" s="2136">
        <f>F1449+F1450</f>
        <v>2236283</v>
      </c>
      <c r="G1448" s="2137"/>
    </row>
    <row r="1449" spans="1:7" s="81" customFormat="1" ht="55.2">
      <c r="B1449" s="1479"/>
      <c r="C1449" s="2136"/>
      <c r="D1449" s="2137"/>
      <c r="E1449" s="1479" t="s">
        <v>77</v>
      </c>
      <c r="F1449" s="2136">
        <v>1128175</v>
      </c>
      <c r="G1449" s="2137"/>
    </row>
    <row r="1450" spans="1:7" s="81" customFormat="1" ht="55.2" collapsed="1">
      <c r="B1450" s="1481"/>
      <c r="C1450" s="2136"/>
      <c r="D1450" s="2137"/>
      <c r="E1450" s="1481" t="s">
        <v>58</v>
      </c>
      <c r="F1450" s="2136">
        <v>1108108</v>
      </c>
      <c r="G1450" s="2137">
        <v>23105</v>
      </c>
    </row>
    <row r="1451" spans="1:7" s="81" customFormat="1" ht="27.6" collapsed="1">
      <c r="B1451" s="1482"/>
      <c r="C1451" s="2136"/>
      <c r="D1451" s="2137"/>
      <c r="E1451" s="1482" t="s">
        <v>529</v>
      </c>
      <c r="F1451" s="2136">
        <v>3873387</v>
      </c>
      <c r="G1451" s="2137"/>
    </row>
    <row r="1452" spans="1:7" s="81" customFormat="1" ht="13.8">
      <c r="B1452" s="1477"/>
      <c r="C1452" s="2136"/>
      <c r="D1452" s="2137"/>
      <c r="E1452" s="1477" t="s">
        <v>3</v>
      </c>
      <c r="F1452" s="2136">
        <f>F1453+F1454</f>
        <v>7234412</v>
      </c>
      <c r="G1452" s="2137">
        <f>G1453</f>
        <v>0</v>
      </c>
    </row>
    <row r="1453" spans="1:7" s="81" customFormat="1" ht="13.8">
      <c r="B1453" s="1479"/>
      <c r="C1453" s="2136"/>
      <c r="D1453" s="2137"/>
      <c r="E1453" s="1479" t="s">
        <v>20</v>
      </c>
      <c r="F1453" s="2136">
        <v>390000</v>
      </c>
      <c r="G1453" s="2137"/>
    </row>
    <row r="1454" spans="1:7" s="81" customFormat="1" ht="13.8">
      <c r="B1454" s="2145"/>
      <c r="C1454" s="2136"/>
      <c r="D1454" s="2137"/>
      <c r="E1454" s="2145" t="s">
        <v>61</v>
      </c>
      <c r="F1454" s="2136">
        <f>F1455</f>
        <v>6844412</v>
      </c>
      <c r="G1454" s="2137"/>
    </row>
    <row r="1455" spans="1:7" s="81" customFormat="1" ht="27.6" collapsed="1">
      <c r="B1455" s="2145"/>
      <c r="C1455" s="2134"/>
      <c r="D1455" s="2135"/>
      <c r="E1455" s="2145" t="s">
        <v>62</v>
      </c>
      <c r="F1455" s="2136">
        <f>F1456+F1457</f>
        <v>6844412</v>
      </c>
      <c r="G1455" s="2135"/>
    </row>
    <row r="1456" spans="1:7" s="81" customFormat="1" ht="51" customHeight="1" collapsed="1">
      <c r="B1456" s="2145"/>
      <c r="C1456" s="2134"/>
      <c r="D1456" s="2135"/>
      <c r="E1456" s="2145" t="s">
        <v>86</v>
      </c>
      <c r="F1456" s="2136">
        <v>5771638</v>
      </c>
      <c r="G1456" s="2135"/>
    </row>
    <row r="1457" spans="2:7" s="81" customFormat="1" ht="42" thickBot="1">
      <c r="B1457" s="2138"/>
      <c r="C1457" s="2283"/>
      <c r="D1457" s="2284"/>
      <c r="E1457" s="2138" t="s">
        <v>164</v>
      </c>
      <c r="F1457" s="2108">
        <v>1072774</v>
      </c>
      <c r="G1457" s="2284"/>
    </row>
    <row r="1458" spans="2:7" s="81" customFormat="1" collapsed="1">
      <c r="B1458" s="3753" t="s">
        <v>643</v>
      </c>
      <c r="C1458" s="3754"/>
      <c r="D1458" s="3754"/>
      <c r="E1458" s="3754"/>
      <c r="F1458" s="3754"/>
      <c r="G1458" s="3755"/>
    </row>
    <row r="1459" spans="2:7" s="81" customFormat="1" ht="28.5" customHeight="1" thickBot="1">
      <c r="B1459" s="3750"/>
      <c r="C1459" s="3751"/>
      <c r="D1459" s="3751"/>
      <c r="E1459" s="3751"/>
      <c r="F1459" s="3751"/>
      <c r="G1459" s="3752"/>
    </row>
    <row r="1460" spans="2:7" s="81" customFormat="1">
      <c r="B1460" s="106"/>
      <c r="C1460" s="107"/>
      <c r="D1460" s="107"/>
    </row>
    <row r="1461" spans="2:7" s="81" customFormat="1">
      <c r="B1461" s="106"/>
      <c r="C1461" s="107"/>
      <c r="D1461" s="107"/>
    </row>
    <row r="1462" spans="2:7" s="81" customFormat="1">
      <c r="B1462" s="106"/>
      <c r="C1462" s="107"/>
      <c r="D1462" s="107"/>
    </row>
    <row r="1463" spans="2:7" s="81" customFormat="1">
      <c r="B1463" s="106"/>
      <c r="C1463" s="107"/>
      <c r="D1463" s="107"/>
    </row>
    <row r="1464" spans="2:7" s="81" customFormat="1">
      <c r="B1464" s="106"/>
      <c r="C1464" s="107"/>
      <c r="D1464" s="107"/>
    </row>
  </sheetData>
  <mergeCells count="60">
    <mergeCell ref="B1277:D1278"/>
    <mergeCell ref="B1346:D1347"/>
    <mergeCell ref="B1348:G1348"/>
    <mergeCell ref="B1385:G1386"/>
    <mergeCell ref="B1458:G1459"/>
    <mergeCell ref="B1146:D1147"/>
    <mergeCell ref="B1149:G1149"/>
    <mergeCell ref="B1191:D1192"/>
    <mergeCell ref="B1194:G1194"/>
    <mergeCell ref="B1236:D1237"/>
    <mergeCell ref="B947:G947"/>
    <mergeCell ref="B1031:G1031"/>
    <mergeCell ref="B1033:G1033"/>
    <mergeCell ref="B1076:D1077"/>
    <mergeCell ref="B1079:G1079"/>
    <mergeCell ref="B839:G839"/>
    <mergeCell ref="B841:G841"/>
    <mergeCell ref="B925:G925"/>
    <mergeCell ref="B927:G927"/>
    <mergeCell ref="B945:G945"/>
    <mergeCell ref="B715:G715"/>
    <mergeCell ref="B727:G727"/>
    <mergeCell ref="B729:G729"/>
    <mergeCell ref="B819:G819"/>
    <mergeCell ref="B821:G821"/>
    <mergeCell ref="B541:G541"/>
    <mergeCell ref="B543:G543"/>
    <mergeCell ref="B627:G627"/>
    <mergeCell ref="B629:G629"/>
    <mergeCell ref="B713:G713"/>
    <mergeCell ref="B405:G405"/>
    <mergeCell ref="B431:G431"/>
    <mergeCell ref="B433:G433"/>
    <mergeCell ref="B518:G518"/>
    <mergeCell ref="B520:G520"/>
    <mergeCell ref="B298:G298"/>
    <mergeCell ref="B300:G300"/>
    <mergeCell ref="B317:G317"/>
    <mergeCell ref="B319:G319"/>
    <mergeCell ref="B403:D403"/>
    <mergeCell ref="B174:G174"/>
    <mergeCell ref="B208:G208"/>
    <mergeCell ref="B210:G210"/>
    <mergeCell ref="B262:G262"/>
    <mergeCell ref="B264:G264"/>
    <mergeCell ref="B100:G100"/>
    <mergeCell ref="B102:G102"/>
    <mergeCell ref="B136:G136"/>
    <mergeCell ref="B138:G138"/>
    <mergeCell ref="B172:G172"/>
    <mergeCell ref="B39:G39"/>
    <mergeCell ref="B46:D46"/>
    <mergeCell ref="B48:G48"/>
    <mergeCell ref="B64:D64"/>
    <mergeCell ref="B66:G66"/>
    <mergeCell ref="H1:H2"/>
    <mergeCell ref="C1:C2"/>
    <mergeCell ref="D1:D2"/>
    <mergeCell ref="F1:F2"/>
    <mergeCell ref="G1:G2"/>
  </mergeCells>
  <pageMargins left="0.23622047244094491" right="0.15748031496062992" top="0.51181102362204722" bottom="0.59055118110236227" header="0.27559055118110237" footer="0.31496062992125984"/>
  <pageSetup paperSize="9" scale="80" orientation="landscape" r:id="rId1"/>
  <headerFooter alignWithMargins="0">
    <oddFooter>&amp;L&amp;"Arial,Slīpraksts"&amp;8&amp;F&amp;C&amp;P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612"/>
  <sheetViews>
    <sheetView topLeftCell="A203" zoomScale="70" zoomScaleNormal="70" workbookViewId="0">
      <selection activeCell="G7" sqref="G7"/>
    </sheetView>
  </sheetViews>
  <sheetFormatPr defaultColWidth="9.109375" defaultRowHeight="13.2"/>
  <cols>
    <col min="1" max="1" width="6.109375" style="1466" customWidth="1"/>
    <col min="2" max="2" width="48.88671875" style="17" customWidth="1"/>
    <col min="3" max="3" width="14.44140625" style="3246" customWidth="1"/>
    <col min="4" max="4" width="15.88671875" style="3246" customWidth="1"/>
    <col min="5" max="5" width="51.33203125" style="246" customWidth="1"/>
    <col min="6" max="6" width="14.44140625" style="3246" customWidth="1"/>
    <col min="7" max="7" width="13.44140625" style="3246" customWidth="1"/>
    <col min="8" max="8" width="16.88671875" style="3205" customWidth="1"/>
    <col min="9" max="9" width="17.6640625" style="246" customWidth="1"/>
    <col min="10" max="16384" width="9.109375" style="246"/>
  </cols>
  <sheetData>
    <row r="1" spans="1:8" s="315" customFormat="1" ht="13.2" customHeight="1">
      <c r="A1" s="3199"/>
      <c r="B1" s="3200"/>
      <c r="C1" s="3761" t="s">
        <v>147</v>
      </c>
      <c r="D1" s="3761" t="s">
        <v>30</v>
      </c>
      <c r="E1" s="3201"/>
      <c r="F1" s="3761" t="s">
        <v>147</v>
      </c>
      <c r="G1" s="3761" t="s">
        <v>30</v>
      </c>
      <c r="H1" s="3598" t="s">
        <v>44</v>
      </c>
    </row>
    <row r="2" spans="1:8" s="315" customFormat="1" ht="13.8" thickBot="1">
      <c r="A2" s="3199"/>
      <c r="B2" s="3202"/>
      <c r="C2" s="3762"/>
      <c r="D2" s="3762"/>
      <c r="E2" s="3203"/>
      <c r="F2" s="3762"/>
      <c r="G2" s="3762"/>
      <c r="H2" s="3599"/>
    </row>
    <row r="3" spans="1:8">
      <c r="A3" s="3204"/>
      <c r="B3" s="1"/>
      <c r="C3" s="77"/>
      <c r="D3" s="77"/>
      <c r="E3" s="5"/>
      <c r="F3" s="77"/>
      <c r="G3" s="77"/>
    </row>
    <row r="4" spans="1:8">
      <c r="A4" s="3204"/>
      <c r="B4" s="3206" t="s">
        <v>31</v>
      </c>
      <c r="C4" s="77"/>
      <c r="D4" s="77"/>
      <c r="E4" s="5"/>
      <c r="F4" s="77"/>
      <c r="G4" s="77"/>
    </row>
    <row r="5" spans="1:8">
      <c r="A5" s="3207"/>
      <c r="B5" s="1456" t="s">
        <v>48</v>
      </c>
      <c r="C5" s="3226"/>
      <c r="D5" s="3226"/>
      <c r="E5" s="3208" t="s">
        <v>50</v>
      </c>
      <c r="F5" s="11"/>
      <c r="G5" s="11"/>
      <c r="H5" s="245"/>
    </row>
    <row r="6" spans="1:8">
      <c r="A6" s="3207"/>
      <c r="B6" s="1" t="s">
        <v>52</v>
      </c>
      <c r="C6" s="564"/>
      <c r="D6" s="3227"/>
      <c r="E6" s="1" t="s">
        <v>52</v>
      </c>
      <c r="F6" s="564"/>
      <c r="G6" s="3227"/>
      <c r="H6" s="22"/>
    </row>
    <row r="7" spans="1:8">
      <c r="A7" s="3207"/>
      <c r="B7" s="3456" t="s">
        <v>168</v>
      </c>
      <c r="C7" s="564">
        <v>-134838215</v>
      </c>
      <c r="D7" s="3227">
        <f>D48</f>
        <v>1322546</v>
      </c>
      <c r="E7" s="3456" t="s">
        <v>168</v>
      </c>
      <c r="F7" s="564">
        <v>-134838215</v>
      </c>
      <c r="G7" s="3227">
        <f>D48</f>
        <v>1322546</v>
      </c>
      <c r="H7" s="22"/>
    </row>
    <row r="8" spans="1:8">
      <c r="A8" s="3207"/>
      <c r="B8" s="3456" t="s">
        <v>169</v>
      </c>
      <c r="C8" s="564">
        <v>-64961594</v>
      </c>
      <c r="D8" s="3227"/>
      <c r="E8" s="3456" t="s">
        <v>169</v>
      </c>
      <c r="F8" s="564">
        <v>-64961594</v>
      </c>
      <c r="G8" s="3227"/>
      <c r="H8" s="22"/>
    </row>
    <row r="9" spans="1:8">
      <c r="A9" s="3207"/>
      <c r="B9" s="3456" t="s">
        <v>170</v>
      </c>
      <c r="C9" s="564">
        <v>145783954</v>
      </c>
      <c r="D9" s="3227"/>
      <c r="E9" s="3456" t="s">
        <v>170</v>
      </c>
      <c r="F9" s="564">
        <v>145783954</v>
      </c>
      <c r="G9" s="3227"/>
      <c r="H9" s="22"/>
    </row>
    <row r="10" spans="1:8" hidden="1">
      <c r="A10" s="3207"/>
      <c r="B10" s="242" t="s">
        <v>43</v>
      </c>
      <c r="C10" s="3209"/>
      <c r="D10" s="3227"/>
      <c r="E10" s="242" t="s">
        <v>43</v>
      </c>
      <c r="F10" s="3209"/>
      <c r="G10" s="3227"/>
      <c r="H10" s="22"/>
    </row>
    <row r="11" spans="1:8" hidden="1">
      <c r="A11" s="3207"/>
      <c r="B11" s="3456" t="s">
        <v>168</v>
      </c>
      <c r="C11" s="3209">
        <v>16497394</v>
      </c>
      <c r="D11" s="3227"/>
      <c r="E11" s="3456" t="s">
        <v>168</v>
      </c>
      <c r="F11" s="3209">
        <v>16497394</v>
      </c>
      <c r="G11" s="3227"/>
      <c r="H11" s="22"/>
    </row>
    <row r="12" spans="1:8" hidden="1">
      <c r="A12" s="3207"/>
      <c r="B12" s="3456" t="s">
        <v>169</v>
      </c>
      <c r="C12" s="3209">
        <v>16263210</v>
      </c>
      <c r="D12" s="3227"/>
      <c r="E12" s="3456" t="s">
        <v>169</v>
      </c>
      <c r="F12" s="3209">
        <v>16263210</v>
      </c>
      <c r="G12" s="3227"/>
      <c r="H12" s="22"/>
    </row>
    <row r="13" spans="1:8" hidden="1">
      <c r="A13" s="3207"/>
      <c r="B13" s="3456" t="s">
        <v>170</v>
      </c>
      <c r="C13" s="3209">
        <v>16292128</v>
      </c>
      <c r="D13" s="3227"/>
      <c r="E13" s="3456" t="s">
        <v>170</v>
      </c>
      <c r="F13" s="3209">
        <v>16292128</v>
      </c>
      <c r="G13" s="3227"/>
      <c r="H13" s="22"/>
    </row>
    <row r="14" spans="1:8" ht="39.6" hidden="1">
      <c r="A14" s="3207"/>
      <c r="B14" s="242" t="s">
        <v>173</v>
      </c>
      <c r="C14" s="3209"/>
      <c r="D14" s="3227"/>
      <c r="E14" s="242" t="s">
        <v>173</v>
      </c>
      <c r="F14" s="3209"/>
      <c r="G14" s="3227"/>
      <c r="H14" s="22"/>
    </row>
    <row r="15" spans="1:8" hidden="1">
      <c r="A15" s="3207"/>
      <c r="B15" s="3456" t="s">
        <v>168</v>
      </c>
      <c r="C15" s="566">
        <v>50507066</v>
      </c>
      <c r="D15" s="3227"/>
      <c r="E15" s="3456" t="s">
        <v>168</v>
      </c>
      <c r="F15" s="566">
        <v>50507066</v>
      </c>
      <c r="G15" s="3227"/>
      <c r="H15" s="22"/>
    </row>
    <row r="16" spans="1:8" hidden="1">
      <c r="A16" s="3207"/>
      <c r="B16" s="3456" t="s">
        <v>169</v>
      </c>
      <c r="C16" s="566">
        <v>595875296</v>
      </c>
      <c r="D16" s="3227"/>
      <c r="E16" s="3456" t="s">
        <v>169</v>
      </c>
      <c r="F16" s="566">
        <v>595875296</v>
      </c>
      <c r="G16" s="3227"/>
      <c r="H16" s="22"/>
    </row>
    <row r="17" spans="1:8" hidden="1">
      <c r="A17" s="3207"/>
      <c r="B17" s="3456" t="s">
        <v>170</v>
      </c>
      <c r="C17" s="566">
        <v>679004229</v>
      </c>
      <c r="D17" s="3227"/>
      <c r="E17" s="3456" t="s">
        <v>170</v>
      </c>
      <c r="F17" s="566">
        <v>679004229</v>
      </c>
      <c r="G17" s="3227"/>
      <c r="H17" s="22"/>
    </row>
    <row r="18" spans="1:8" hidden="1">
      <c r="A18" s="3207"/>
      <c r="B18" s="5" t="s">
        <v>172</v>
      </c>
      <c r="C18" s="566"/>
      <c r="D18" s="3227"/>
      <c r="E18" s="5" t="s">
        <v>172</v>
      </c>
      <c r="F18" s="566"/>
      <c r="G18" s="3227"/>
      <c r="H18" s="22"/>
    </row>
    <row r="19" spans="1:8" hidden="1">
      <c r="A19" s="3207"/>
      <c r="B19" s="3456" t="s">
        <v>168</v>
      </c>
      <c r="C19" s="3209">
        <v>255217102</v>
      </c>
      <c r="D19" s="3227"/>
      <c r="E19" s="3456" t="s">
        <v>168</v>
      </c>
      <c r="F19" s="3209">
        <v>255217102</v>
      </c>
      <c r="G19" s="3227"/>
      <c r="H19" s="22"/>
    </row>
    <row r="20" spans="1:8" hidden="1">
      <c r="A20" s="3207"/>
      <c r="B20" s="3456" t="s">
        <v>169</v>
      </c>
      <c r="C20" s="3209">
        <v>323187319</v>
      </c>
      <c r="D20" s="3227"/>
      <c r="E20" s="3456" t="s">
        <v>169</v>
      </c>
      <c r="F20" s="3209">
        <v>323187319</v>
      </c>
      <c r="G20" s="3227"/>
      <c r="H20" s="22"/>
    </row>
    <row r="21" spans="1:8" hidden="1">
      <c r="A21" s="3207"/>
      <c r="B21" s="3456" t="s">
        <v>170</v>
      </c>
      <c r="C21" s="3209">
        <v>356418969</v>
      </c>
      <c r="D21" s="3227"/>
      <c r="E21" s="3456" t="s">
        <v>170</v>
      </c>
      <c r="F21" s="3209">
        <v>356418969</v>
      </c>
      <c r="G21" s="3227"/>
      <c r="H21" s="22"/>
    </row>
    <row r="22" spans="1:8">
      <c r="A22" s="3207"/>
      <c r="B22" s="5" t="s">
        <v>174</v>
      </c>
      <c r="C22" s="3209"/>
      <c r="D22" s="3227"/>
      <c r="E22" s="5" t="s">
        <v>174</v>
      </c>
      <c r="F22" s="3209"/>
      <c r="G22" s="3227"/>
      <c r="H22" s="22"/>
    </row>
    <row r="23" spans="1:8">
      <c r="A23" s="3207"/>
      <c r="B23" s="3456" t="s">
        <v>168</v>
      </c>
      <c r="C23" s="3209">
        <v>5787995</v>
      </c>
      <c r="D23" s="3227">
        <f>D432</f>
        <v>-742388</v>
      </c>
      <c r="E23" s="3456" t="s">
        <v>168</v>
      </c>
      <c r="F23" s="3209">
        <v>5787995</v>
      </c>
      <c r="G23" s="3227">
        <f>D432</f>
        <v>-742388</v>
      </c>
      <c r="H23" s="22"/>
    </row>
    <row r="24" spans="1:8">
      <c r="A24" s="3207"/>
      <c r="B24" s="3456" t="s">
        <v>169</v>
      </c>
      <c r="C24" s="3209">
        <v>2925386</v>
      </c>
      <c r="D24" s="3227">
        <f>D464</f>
        <v>-712903</v>
      </c>
      <c r="E24" s="3456" t="s">
        <v>169</v>
      </c>
      <c r="F24" s="3209">
        <v>2925386</v>
      </c>
      <c r="G24" s="3227">
        <f>D464</f>
        <v>-712903</v>
      </c>
      <c r="H24" s="22"/>
    </row>
    <row r="25" spans="1:8">
      <c r="A25" s="3207"/>
      <c r="B25" s="3456" t="s">
        <v>170</v>
      </c>
      <c r="C25" s="3209">
        <v>0</v>
      </c>
      <c r="D25" s="3227"/>
      <c r="E25" s="3456" t="s">
        <v>170</v>
      </c>
      <c r="F25" s="3209">
        <v>0</v>
      </c>
      <c r="G25" s="3227"/>
      <c r="H25" s="22"/>
    </row>
    <row r="26" spans="1:8" hidden="1">
      <c r="A26" s="3207"/>
      <c r="B26" s="2914" t="s">
        <v>225</v>
      </c>
      <c r="C26" s="606"/>
      <c r="D26" s="3228"/>
      <c r="E26" s="2914" t="s">
        <v>225</v>
      </c>
      <c r="F26" s="606"/>
      <c r="G26" s="3228"/>
      <c r="H26" s="22"/>
    </row>
    <row r="27" spans="1:8" hidden="1">
      <c r="A27" s="3207"/>
      <c r="B27" s="3456" t="s">
        <v>168</v>
      </c>
      <c r="C27" s="3229">
        <v>1116286580</v>
      </c>
      <c r="D27" s="3229"/>
      <c r="E27" s="3456" t="s">
        <v>168</v>
      </c>
      <c r="F27" s="3229">
        <v>1116286580</v>
      </c>
      <c r="G27" s="3229"/>
      <c r="H27" s="245"/>
    </row>
    <row r="28" spans="1:8" hidden="1">
      <c r="A28" s="3207"/>
      <c r="B28" s="3456" t="s">
        <v>169</v>
      </c>
      <c r="C28" s="3229">
        <v>1183186580</v>
      </c>
      <c r="D28" s="3229"/>
      <c r="E28" s="3456" t="s">
        <v>169</v>
      </c>
      <c r="F28" s="3229">
        <v>1183186580</v>
      </c>
      <c r="G28" s="3229"/>
      <c r="H28" s="245"/>
    </row>
    <row r="29" spans="1:8" hidden="1">
      <c r="A29" s="3207"/>
      <c r="B29" s="3456" t="s">
        <v>170</v>
      </c>
      <c r="C29" s="3229">
        <v>1249486580</v>
      </c>
      <c r="D29" s="3229"/>
      <c r="E29" s="3456" t="s">
        <v>170</v>
      </c>
      <c r="F29" s="3229">
        <v>1249486580</v>
      </c>
      <c r="G29" s="3229"/>
      <c r="H29" s="245"/>
    </row>
    <row r="30" spans="1:8" ht="26.4" hidden="1">
      <c r="A30" s="3207"/>
      <c r="B30" s="620" t="s">
        <v>226</v>
      </c>
      <c r="C30" s="3229"/>
      <c r="D30" s="3230"/>
      <c r="E30" s="620" t="s">
        <v>226</v>
      </c>
      <c r="F30" s="3229"/>
      <c r="G30" s="3230"/>
      <c r="H30" s="245"/>
    </row>
    <row r="31" spans="1:8" hidden="1">
      <c r="A31" s="3207"/>
      <c r="B31" s="3456" t="s">
        <v>168</v>
      </c>
      <c r="C31" s="119">
        <v>78000000</v>
      </c>
      <c r="D31" s="119"/>
      <c r="E31" s="3456" t="s">
        <v>168</v>
      </c>
      <c r="F31" s="119">
        <v>78000000</v>
      </c>
      <c r="G31" s="119"/>
      <c r="H31" s="245"/>
    </row>
    <row r="32" spans="1:8" hidden="1">
      <c r="A32" s="3207"/>
      <c r="B32" s="3456" t="s">
        <v>169</v>
      </c>
      <c r="C32" s="119">
        <v>77500000</v>
      </c>
      <c r="D32" s="119"/>
      <c r="E32" s="3456" t="s">
        <v>169</v>
      </c>
      <c r="F32" s="119">
        <v>77500000</v>
      </c>
      <c r="G32" s="119"/>
      <c r="H32" s="245"/>
    </row>
    <row r="33" spans="1:8" hidden="1">
      <c r="A33" s="3207"/>
      <c r="B33" s="3456" t="s">
        <v>170</v>
      </c>
      <c r="C33" s="119">
        <v>73600000</v>
      </c>
      <c r="D33" s="119"/>
      <c r="E33" s="3456" t="s">
        <v>170</v>
      </c>
      <c r="F33" s="119">
        <v>73600000</v>
      </c>
      <c r="G33" s="119"/>
      <c r="H33" s="245"/>
    </row>
    <row r="34" spans="1:8" hidden="1">
      <c r="A34" s="3207"/>
      <c r="B34" s="2916" t="s">
        <v>224</v>
      </c>
      <c r="C34" s="119"/>
      <c r="D34" s="119"/>
      <c r="E34" s="2916" t="s">
        <v>224</v>
      </c>
      <c r="F34" s="119"/>
      <c r="G34" s="119"/>
      <c r="H34" s="245"/>
    </row>
    <row r="35" spans="1:8" hidden="1">
      <c r="A35" s="3207"/>
      <c r="B35" s="3456" t="s">
        <v>168</v>
      </c>
      <c r="C35" s="119">
        <v>450000</v>
      </c>
      <c r="D35" s="119"/>
      <c r="E35" s="3456" t="s">
        <v>168</v>
      </c>
      <c r="F35" s="119">
        <v>450000</v>
      </c>
      <c r="G35" s="119"/>
      <c r="H35" s="245"/>
    </row>
    <row r="36" spans="1:8" hidden="1">
      <c r="A36" s="3207"/>
      <c r="B36" s="3456" t="s">
        <v>169</v>
      </c>
      <c r="C36" s="119">
        <v>450000</v>
      </c>
      <c r="D36" s="119"/>
      <c r="E36" s="3456" t="s">
        <v>169</v>
      </c>
      <c r="F36" s="119">
        <v>450000</v>
      </c>
      <c r="G36" s="119"/>
      <c r="H36" s="245"/>
    </row>
    <row r="37" spans="1:8" hidden="1">
      <c r="A37" s="3207"/>
      <c r="B37" s="3456" t="s">
        <v>170</v>
      </c>
      <c r="C37" s="119">
        <v>450000</v>
      </c>
      <c r="D37" s="119"/>
      <c r="E37" s="3456" t="s">
        <v>170</v>
      </c>
      <c r="F37" s="119">
        <v>450000</v>
      </c>
      <c r="G37" s="119"/>
      <c r="H37" s="245"/>
    </row>
    <row r="40" spans="1:8" s="3212" customFormat="1">
      <c r="A40" s="3210"/>
      <c r="B40" s="3211" t="s">
        <v>181</v>
      </c>
      <c r="C40" s="3227"/>
      <c r="D40" s="3227"/>
      <c r="F40" s="3227"/>
      <c r="G40" s="3227"/>
    </row>
    <row r="41" spans="1:8" s="3212" customFormat="1" ht="13.8" thickBot="1">
      <c r="A41" s="3210"/>
      <c r="B41" s="157"/>
      <c r="C41" s="3227"/>
      <c r="D41" s="3227"/>
      <c r="F41" s="3227"/>
      <c r="G41" s="3227"/>
    </row>
    <row r="42" spans="1:8" s="3212" customFormat="1" ht="13.8">
      <c r="A42" s="3213">
        <f>'16'!A1350+1</f>
        <v>105</v>
      </c>
      <c r="B42" s="208"/>
      <c r="C42" s="3255"/>
      <c r="D42" s="3269"/>
      <c r="E42" s="208" t="s">
        <v>32</v>
      </c>
      <c r="F42" s="3255"/>
      <c r="G42" s="3256"/>
      <c r="H42" s="2861" t="s">
        <v>34</v>
      </c>
    </row>
    <row r="43" spans="1:8" s="3212" customFormat="1">
      <c r="A43" s="3210"/>
      <c r="B43" s="586" t="s">
        <v>167</v>
      </c>
      <c r="C43" s="3232"/>
      <c r="D43" s="3233"/>
      <c r="E43" s="586" t="s">
        <v>22</v>
      </c>
      <c r="F43" s="3232"/>
      <c r="G43" s="3238"/>
    </row>
    <row r="44" spans="1:8" s="3212" customFormat="1" ht="26.4">
      <c r="A44" s="3210"/>
      <c r="B44" s="3257" t="s">
        <v>182</v>
      </c>
      <c r="C44" s="3263">
        <v>78000000</v>
      </c>
      <c r="D44" s="3267">
        <v>15196000</v>
      </c>
      <c r="E44" s="3257" t="s">
        <v>94</v>
      </c>
      <c r="F44" s="3258"/>
      <c r="G44" s="3259"/>
    </row>
    <row r="45" spans="1:8" s="3212" customFormat="1">
      <c r="A45" s="3210"/>
      <c r="B45" s="587" t="s">
        <v>118</v>
      </c>
      <c r="C45" s="3234"/>
      <c r="D45" s="3235"/>
      <c r="E45" s="587" t="s">
        <v>118</v>
      </c>
      <c r="F45" s="3232"/>
      <c r="G45" s="3238"/>
    </row>
    <row r="46" spans="1:8" s="3212" customFormat="1">
      <c r="A46" s="3210"/>
      <c r="B46" s="3"/>
      <c r="C46" s="3234"/>
      <c r="D46" s="3235"/>
      <c r="E46" s="3" t="s">
        <v>4</v>
      </c>
      <c r="F46" s="3234">
        <f>F47</f>
        <v>36309440</v>
      </c>
      <c r="G46" s="3239">
        <f>G47</f>
        <v>13873454</v>
      </c>
    </row>
    <row r="47" spans="1:8" s="3212" customFormat="1">
      <c r="A47" s="3210"/>
      <c r="B47" s="113" t="s">
        <v>70</v>
      </c>
      <c r="C47" s="3265"/>
      <c r="D47" s="3268"/>
      <c r="E47" s="4" t="s">
        <v>10</v>
      </c>
      <c r="F47" s="3232">
        <f>F48</f>
        <v>36309440</v>
      </c>
      <c r="G47" s="3238">
        <f>G48</f>
        <v>13873454</v>
      </c>
    </row>
    <row r="48" spans="1:8" s="3212" customFormat="1">
      <c r="A48" s="3210"/>
      <c r="B48" s="3261" t="s">
        <v>52</v>
      </c>
      <c r="C48" s="3262">
        <v>-134838215</v>
      </c>
      <c r="D48" s="3267">
        <f>D44-G49</f>
        <v>1322546</v>
      </c>
      <c r="E48" s="4" t="s">
        <v>11</v>
      </c>
      <c r="F48" s="3232">
        <v>36309440</v>
      </c>
      <c r="G48" s="3238">
        <v>13873454</v>
      </c>
    </row>
    <row r="49" spans="1:8" s="3212" customFormat="1">
      <c r="A49" s="3210"/>
      <c r="B49" s="3"/>
      <c r="C49" s="3234"/>
      <c r="D49" s="3235"/>
      <c r="E49" s="3" t="s">
        <v>1</v>
      </c>
      <c r="F49" s="3234">
        <f>F50</f>
        <v>36309440</v>
      </c>
      <c r="G49" s="3239">
        <f>G50</f>
        <v>13873454</v>
      </c>
    </row>
    <row r="50" spans="1:8" s="3212" customFormat="1">
      <c r="A50" s="3210"/>
      <c r="B50" s="4"/>
      <c r="C50" s="3232"/>
      <c r="D50" s="3233"/>
      <c r="E50" s="4" t="s">
        <v>2</v>
      </c>
      <c r="F50" s="3232">
        <f>F51+F53</f>
        <v>36309440</v>
      </c>
      <c r="G50" s="3238">
        <f>G51</f>
        <v>13873454</v>
      </c>
    </row>
    <row r="51" spans="1:8" s="3212" customFormat="1">
      <c r="A51" s="3210"/>
      <c r="B51" s="4"/>
      <c r="C51" s="3232"/>
      <c r="D51" s="3233"/>
      <c r="E51" s="4" t="s">
        <v>183</v>
      </c>
      <c r="F51" s="3232">
        <f>F52</f>
        <v>35174404</v>
      </c>
      <c r="G51" s="3238">
        <f>G52</f>
        <v>13873454</v>
      </c>
    </row>
    <row r="52" spans="1:8" s="3212" customFormat="1">
      <c r="A52" s="3210"/>
      <c r="B52" s="4"/>
      <c r="C52" s="3232"/>
      <c r="D52" s="3233"/>
      <c r="E52" s="4" t="s">
        <v>184</v>
      </c>
      <c r="F52" s="3232">
        <v>35174404</v>
      </c>
      <c r="G52" s="3238">
        <v>13873454</v>
      </c>
    </row>
    <row r="53" spans="1:8" s="3212" customFormat="1">
      <c r="A53" s="3210"/>
      <c r="B53" s="4"/>
      <c r="C53" s="3232"/>
      <c r="D53" s="3233"/>
      <c r="E53" s="4" t="s">
        <v>19</v>
      </c>
      <c r="F53" s="3232">
        <f>F54</f>
        <v>1135036</v>
      </c>
      <c r="G53" s="3238"/>
    </row>
    <row r="54" spans="1:8" s="3212" customFormat="1" ht="26.4">
      <c r="A54" s="3210"/>
      <c r="B54" s="4"/>
      <c r="C54" s="3232"/>
      <c r="D54" s="3233"/>
      <c r="E54" s="4" t="s">
        <v>185</v>
      </c>
      <c r="F54" s="3232">
        <v>1135036</v>
      </c>
      <c r="G54" s="3238"/>
    </row>
    <row r="55" spans="1:8" s="3212" customFormat="1" ht="27" thickBot="1">
      <c r="A55" s="3210"/>
      <c r="B55" s="112"/>
      <c r="C55" s="3236"/>
      <c r="D55" s="3237"/>
      <c r="E55" s="3224" t="s">
        <v>57</v>
      </c>
      <c r="F55" s="3236">
        <v>1135036</v>
      </c>
      <c r="G55" s="3240"/>
    </row>
    <row r="56" spans="1:8" s="3212" customFormat="1" ht="63.75" customHeight="1" thickBot="1">
      <c r="A56" s="3210"/>
      <c r="B56" s="3758" t="s">
        <v>1110</v>
      </c>
      <c r="C56" s="3759"/>
      <c r="D56" s="3759"/>
      <c r="E56" s="3759"/>
      <c r="F56" s="3759"/>
      <c r="G56" s="3760"/>
    </row>
    <row r="57" spans="1:8" s="3212" customFormat="1">
      <c r="A57" s="3210"/>
      <c r="B57" s="157"/>
      <c r="C57" s="3227"/>
      <c r="D57" s="3227"/>
      <c r="F57" s="3227"/>
      <c r="G57" s="3227"/>
    </row>
    <row r="58" spans="1:8" s="3212" customFormat="1" ht="26.4">
      <c r="A58" s="3210"/>
      <c r="B58" s="3211" t="s">
        <v>186</v>
      </c>
      <c r="C58" s="3227"/>
      <c r="D58" s="3227"/>
      <c r="F58" s="3227"/>
      <c r="G58" s="3227"/>
    </row>
    <row r="59" spans="1:8" s="3212" customFormat="1" ht="13.8" thickBot="1">
      <c r="A59" s="3210"/>
      <c r="B59" s="157"/>
      <c r="C59" s="3227"/>
      <c r="D59" s="3227"/>
      <c r="E59" s="3214"/>
      <c r="F59" s="3228"/>
      <c r="G59" s="3228"/>
    </row>
    <row r="60" spans="1:8" s="3212" customFormat="1" ht="13.8">
      <c r="A60" s="3215">
        <f>'16'!A1390+1</f>
        <v>105</v>
      </c>
      <c r="B60" s="208" t="s">
        <v>32</v>
      </c>
      <c r="C60" s="3255"/>
      <c r="D60" s="3256"/>
      <c r="E60" s="208" t="s">
        <v>32</v>
      </c>
      <c r="F60" s="3255"/>
      <c r="G60" s="3256"/>
      <c r="H60" s="2861" t="s">
        <v>34</v>
      </c>
    </row>
    <row r="61" spans="1:8" s="3212" customFormat="1">
      <c r="A61" s="3210"/>
      <c r="B61" s="586" t="s">
        <v>116</v>
      </c>
      <c r="C61" s="3232"/>
      <c r="D61" s="3238"/>
      <c r="E61" s="586" t="s">
        <v>116</v>
      </c>
      <c r="F61" s="3232"/>
      <c r="G61" s="3238"/>
    </row>
    <row r="62" spans="1:8" s="3212" customFormat="1" ht="27">
      <c r="A62" s="3210"/>
      <c r="B62" s="3257" t="s">
        <v>182</v>
      </c>
      <c r="C62" s="3263">
        <v>78000000</v>
      </c>
      <c r="D62" s="3264">
        <v>15196000</v>
      </c>
      <c r="E62" s="3252" t="s">
        <v>187</v>
      </c>
      <c r="F62" s="3258"/>
      <c r="G62" s="3259"/>
    </row>
    <row r="63" spans="1:8" s="3212" customFormat="1">
      <c r="A63" s="3210"/>
      <c r="B63" s="587" t="s">
        <v>118</v>
      </c>
      <c r="C63" s="3234"/>
      <c r="D63" s="3239"/>
      <c r="E63" s="587" t="s">
        <v>118</v>
      </c>
      <c r="F63" s="3232"/>
      <c r="G63" s="3238"/>
    </row>
    <row r="64" spans="1:8" s="3212" customFormat="1">
      <c r="A64" s="3210"/>
      <c r="B64" s="3"/>
      <c r="C64" s="3234"/>
      <c r="D64" s="3239"/>
      <c r="E64" s="3" t="s">
        <v>4</v>
      </c>
      <c r="F64" s="3234">
        <f>F66+F65</f>
        <v>133007681</v>
      </c>
      <c r="G64" s="3239">
        <f>G66+G65</f>
        <v>13873454</v>
      </c>
    </row>
    <row r="65" spans="1:7" s="3212" customFormat="1">
      <c r="A65" s="3210"/>
      <c r="B65" s="113" t="s">
        <v>70</v>
      </c>
      <c r="C65" s="3265"/>
      <c r="D65" s="3266"/>
      <c r="E65" s="4" t="s">
        <v>35</v>
      </c>
      <c r="F65" s="3232">
        <v>900000</v>
      </c>
      <c r="G65" s="3238"/>
    </row>
    <row r="66" spans="1:7" s="3212" customFormat="1">
      <c r="A66" s="3210"/>
      <c r="B66" s="3261" t="s">
        <v>52</v>
      </c>
      <c r="C66" s="3262">
        <v>-134838215</v>
      </c>
      <c r="D66" s="3264">
        <f>D62-G68</f>
        <v>1322546</v>
      </c>
      <c r="E66" s="4" t="s">
        <v>10</v>
      </c>
      <c r="F66" s="3232">
        <f>F67</f>
        <v>132107681</v>
      </c>
      <c r="G66" s="3238">
        <f>G67</f>
        <v>13873454</v>
      </c>
    </row>
    <row r="67" spans="1:7" s="3212" customFormat="1">
      <c r="A67" s="3210"/>
      <c r="B67" s="4"/>
      <c r="C67" s="3232"/>
      <c r="D67" s="3238"/>
      <c r="E67" s="4" t="s">
        <v>11</v>
      </c>
      <c r="F67" s="3232">
        <v>132107681</v>
      </c>
      <c r="G67" s="3238">
        <v>13873454</v>
      </c>
    </row>
    <row r="68" spans="1:7" s="3212" customFormat="1">
      <c r="A68" s="3210"/>
      <c r="B68" s="3"/>
      <c r="C68" s="3234"/>
      <c r="D68" s="3239"/>
      <c r="E68" s="3" t="s">
        <v>1</v>
      </c>
      <c r="F68" s="3234">
        <f>F69+F81</f>
        <v>133272352</v>
      </c>
      <c r="G68" s="3239">
        <f>G69+G81</f>
        <v>13873454</v>
      </c>
    </row>
    <row r="69" spans="1:7" s="3212" customFormat="1">
      <c r="A69" s="3210"/>
      <c r="B69" s="4"/>
      <c r="C69" s="3232"/>
      <c r="D69" s="3238"/>
      <c r="E69" s="4" t="s">
        <v>2</v>
      </c>
      <c r="F69" s="3232">
        <f>F70+F74+F76+F78</f>
        <v>120187044</v>
      </c>
      <c r="G69" s="3238">
        <f>G70+G74+G76+G78</f>
        <v>13873454</v>
      </c>
    </row>
    <row r="70" spans="1:7" s="3212" customFormat="1">
      <c r="A70" s="3210"/>
      <c r="B70" s="4"/>
      <c r="C70" s="3232"/>
      <c r="D70" s="3238"/>
      <c r="E70" s="4" t="s">
        <v>12</v>
      </c>
      <c r="F70" s="3232">
        <f>F71+F73</f>
        <v>52185447</v>
      </c>
      <c r="G70" s="3238">
        <f>G71+G73</f>
        <v>0</v>
      </c>
    </row>
    <row r="71" spans="1:7" s="3212" customFormat="1">
      <c r="A71" s="3210"/>
      <c r="B71" s="4"/>
      <c r="C71" s="3232"/>
      <c r="D71" s="3238"/>
      <c r="E71" s="4" t="s">
        <v>188</v>
      </c>
      <c r="F71" s="3232">
        <v>1865142</v>
      </c>
      <c r="G71" s="3238"/>
    </row>
    <row r="72" spans="1:7" s="3212" customFormat="1">
      <c r="A72" s="3210"/>
      <c r="B72" s="4"/>
      <c r="C72" s="3232"/>
      <c r="D72" s="3238"/>
      <c r="E72" s="4" t="s">
        <v>189</v>
      </c>
      <c r="F72" s="3232">
        <v>1417914</v>
      </c>
      <c r="G72" s="3238"/>
    </row>
    <row r="73" spans="1:7" s="3212" customFormat="1">
      <c r="A73" s="3210"/>
      <c r="B73" s="4"/>
      <c r="C73" s="3232"/>
      <c r="D73" s="3238"/>
      <c r="E73" s="4" t="s">
        <v>190</v>
      </c>
      <c r="F73" s="3232">
        <v>50320305</v>
      </c>
      <c r="G73" s="3238"/>
    </row>
    <row r="74" spans="1:7" s="3212" customFormat="1">
      <c r="A74" s="3210"/>
      <c r="B74" s="4"/>
      <c r="C74" s="3232"/>
      <c r="D74" s="3238"/>
      <c r="E74" s="4" t="s">
        <v>191</v>
      </c>
      <c r="F74" s="3232">
        <f>F75</f>
        <v>44565932</v>
      </c>
      <c r="G74" s="3238">
        <f>G75</f>
        <v>13873454</v>
      </c>
    </row>
    <row r="75" spans="1:7" s="3212" customFormat="1">
      <c r="A75" s="3210"/>
      <c r="B75" s="4"/>
      <c r="C75" s="3232"/>
      <c r="D75" s="3238"/>
      <c r="E75" s="4" t="s">
        <v>184</v>
      </c>
      <c r="F75" s="3232">
        <v>44565932</v>
      </c>
      <c r="G75" s="3238">
        <v>13873454</v>
      </c>
    </row>
    <row r="76" spans="1:7" s="3212" customFormat="1">
      <c r="A76" s="3210"/>
      <c r="B76" s="4"/>
      <c r="C76" s="3232"/>
      <c r="D76" s="3238"/>
      <c r="E76" s="4" t="s">
        <v>192</v>
      </c>
      <c r="F76" s="3232">
        <v>167281</v>
      </c>
      <c r="G76" s="3238"/>
    </row>
    <row r="77" spans="1:7" s="3212" customFormat="1">
      <c r="A77" s="3210"/>
      <c r="B77" s="4"/>
      <c r="C77" s="3232"/>
      <c r="D77" s="3238"/>
      <c r="E77" s="2351" t="s">
        <v>39</v>
      </c>
      <c r="F77" s="3232">
        <v>167281</v>
      </c>
      <c r="G77" s="3238"/>
    </row>
    <row r="78" spans="1:7" s="3212" customFormat="1">
      <c r="A78" s="3210"/>
      <c r="B78" s="4"/>
      <c r="C78" s="3232"/>
      <c r="D78" s="3238"/>
      <c r="E78" s="4" t="s">
        <v>19</v>
      </c>
      <c r="F78" s="3232">
        <f>F79</f>
        <v>23268384</v>
      </c>
      <c r="G78" s="3238">
        <f>G79</f>
        <v>0</v>
      </c>
    </row>
    <row r="79" spans="1:7" s="3212" customFormat="1" ht="26.4">
      <c r="A79" s="3210"/>
      <c r="B79" s="4"/>
      <c r="C79" s="3232"/>
      <c r="D79" s="3238"/>
      <c r="E79" s="4" t="s">
        <v>185</v>
      </c>
      <c r="F79" s="3232">
        <v>23268384</v>
      </c>
      <c r="G79" s="3238"/>
    </row>
    <row r="80" spans="1:7" s="3212" customFormat="1" ht="26.4">
      <c r="A80" s="3210"/>
      <c r="B80" s="4"/>
      <c r="C80" s="3232"/>
      <c r="D80" s="3238"/>
      <c r="E80" s="2351" t="s">
        <v>57</v>
      </c>
      <c r="F80" s="3232">
        <v>23268384</v>
      </c>
      <c r="G80" s="3238"/>
    </row>
    <row r="81" spans="1:8" s="3212" customFormat="1">
      <c r="A81" s="3210"/>
      <c r="B81" s="4"/>
      <c r="C81" s="3232"/>
      <c r="D81" s="3238"/>
      <c r="E81" s="4" t="s">
        <v>3</v>
      </c>
      <c r="F81" s="3232">
        <f>F82+F83</f>
        <v>13085308</v>
      </c>
      <c r="G81" s="3238">
        <f>G82</f>
        <v>0</v>
      </c>
    </row>
    <row r="82" spans="1:8" s="3212" customFormat="1">
      <c r="A82" s="3210"/>
      <c r="B82" s="4"/>
      <c r="C82" s="3232"/>
      <c r="D82" s="3238"/>
      <c r="E82" s="586" t="s">
        <v>193</v>
      </c>
      <c r="F82" s="3232">
        <v>12835308</v>
      </c>
      <c r="G82" s="3238"/>
    </row>
    <row r="83" spans="1:8" s="3212" customFormat="1">
      <c r="A83" s="3210"/>
      <c r="B83" s="4"/>
      <c r="C83" s="3232"/>
      <c r="D83" s="3238"/>
      <c r="E83" s="586" t="s">
        <v>194</v>
      </c>
      <c r="F83" s="3232">
        <f>F84</f>
        <v>250000</v>
      </c>
      <c r="G83" s="3238"/>
    </row>
    <row r="84" spans="1:8" s="3212" customFormat="1" ht="26.4">
      <c r="A84" s="3210"/>
      <c r="B84" s="4"/>
      <c r="C84" s="3232"/>
      <c r="D84" s="3238"/>
      <c r="E84" s="586" t="s">
        <v>195</v>
      </c>
      <c r="F84" s="3232">
        <v>250000</v>
      </c>
      <c r="G84" s="3238"/>
    </row>
    <row r="85" spans="1:8" s="3212" customFormat="1" ht="26.4">
      <c r="A85" s="3210"/>
      <c r="B85" s="4"/>
      <c r="C85" s="3232"/>
      <c r="D85" s="3238"/>
      <c r="E85" s="586" t="s">
        <v>196</v>
      </c>
      <c r="F85" s="3232">
        <v>250000</v>
      </c>
      <c r="G85" s="3238"/>
    </row>
    <row r="86" spans="1:8" s="3212" customFormat="1">
      <c r="A86" s="3210"/>
      <c r="B86" s="4"/>
      <c r="C86" s="3232"/>
      <c r="D86" s="3238"/>
      <c r="E86" s="587" t="s">
        <v>68</v>
      </c>
      <c r="F86" s="3232">
        <f>F64-F68</f>
        <v>-264671</v>
      </c>
      <c r="G86" s="3238">
        <f>G64-G68</f>
        <v>0</v>
      </c>
    </row>
    <row r="87" spans="1:8" s="3212" customFormat="1">
      <c r="A87" s="3210"/>
      <c r="B87" s="4"/>
      <c r="C87" s="3232"/>
      <c r="D87" s="3238"/>
      <c r="E87" s="586" t="s">
        <v>197</v>
      </c>
      <c r="F87" s="3232">
        <v>264671</v>
      </c>
      <c r="G87" s="3238"/>
    </row>
    <row r="88" spans="1:8" s="3212" customFormat="1">
      <c r="A88" s="3210"/>
      <c r="B88" s="4"/>
      <c r="C88" s="3232"/>
      <c r="D88" s="3238"/>
      <c r="E88" s="586" t="s">
        <v>198</v>
      </c>
      <c r="F88" s="3232">
        <v>264671</v>
      </c>
      <c r="G88" s="3238"/>
    </row>
    <row r="89" spans="1:8" s="3212" customFormat="1" ht="27" thickBot="1">
      <c r="A89" s="3210"/>
      <c r="B89" s="112"/>
      <c r="C89" s="3236"/>
      <c r="D89" s="3240"/>
      <c r="E89" s="3225" t="s">
        <v>199</v>
      </c>
      <c r="F89" s="3236">
        <v>264671</v>
      </c>
      <c r="G89" s="3240"/>
    </row>
    <row r="90" spans="1:8" s="3212" customFormat="1" ht="75" customHeight="1" thickBot="1">
      <c r="A90" s="3210"/>
      <c r="B90" s="3758" t="s">
        <v>1110</v>
      </c>
      <c r="C90" s="3759"/>
      <c r="D90" s="3759"/>
      <c r="E90" s="3759"/>
      <c r="F90" s="3759"/>
      <c r="G90" s="3760"/>
    </row>
    <row r="91" spans="1:8" s="3212" customFormat="1">
      <c r="A91" s="3210"/>
      <c r="B91" s="157"/>
      <c r="C91" s="3227"/>
      <c r="D91" s="3228"/>
      <c r="E91" s="3214"/>
      <c r="F91" s="3228"/>
      <c r="G91" s="3228"/>
    </row>
    <row r="92" spans="1:8" s="3212" customFormat="1">
      <c r="A92" s="3210"/>
      <c r="B92" s="3211" t="s">
        <v>181</v>
      </c>
      <c r="C92" s="3227"/>
      <c r="D92" s="3228"/>
      <c r="E92" s="3214"/>
      <c r="F92" s="3228"/>
      <c r="G92" s="3228"/>
    </row>
    <row r="93" spans="1:8" s="3212" customFormat="1" ht="13.8" thickBot="1">
      <c r="A93" s="3216"/>
      <c r="B93" s="157"/>
      <c r="C93" s="3227"/>
      <c r="D93" s="3241"/>
      <c r="E93" s="3214"/>
      <c r="F93" s="3228"/>
      <c r="G93" s="3228"/>
    </row>
    <row r="94" spans="1:8" s="242" customFormat="1" ht="13.8">
      <c r="A94" s="3213">
        <f>A42+1</f>
        <v>106</v>
      </c>
      <c r="B94" s="208" t="s">
        <v>32</v>
      </c>
      <c r="C94" s="3255"/>
      <c r="D94" s="3256"/>
      <c r="E94" s="588"/>
      <c r="F94" s="3247"/>
      <c r="G94" s="3248"/>
      <c r="H94" s="2861" t="s">
        <v>34</v>
      </c>
    </row>
    <row r="95" spans="1:8" s="242" customFormat="1">
      <c r="A95" s="3210"/>
      <c r="B95" s="586" t="s">
        <v>22</v>
      </c>
      <c r="C95" s="3232"/>
      <c r="D95" s="3238"/>
      <c r="E95" s="590"/>
      <c r="F95" s="3247"/>
      <c r="G95" s="3248"/>
    </row>
    <row r="96" spans="1:8" s="242" customFormat="1" ht="26.4">
      <c r="A96" s="3210"/>
      <c r="B96" s="3257" t="s">
        <v>94</v>
      </c>
      <c r="C96" s="3258"/>
      <c r="D96" s="3259"/>
      <c r="E96" s="591"/>
      <c r="F96" s="3231"/>
      <c r="G96" s="3231"/>
    </row>
    <row r="97" spans="1:7" s="242" customFormat="1">
      <c r="A97" s="3210"/>
      <c r="B97" s="3" t="s">
        <v>4</v>
      </c>
      <c r="C97" s="3234">
        <f>C98</f>
        <v>36309440</v>
      </c>
      <c r="D97" s="3239">
        <f>D98</f>
        <v>0</v>
      </c>
      <c r="E97" s="2"/>
      <c r="F97" s="3249"/>
      <c r="G97" s="3249"/>
    </row>
    <row r="98" spans="1:7" s="242" customFormat="1">
      <c r="A98" s="3210"/>
      <c r="B98" s="4" t="s">
        <v>10</v>
      </c>
      <c r="C98" s="3232">
        <f>C99</f>
        <v>36309440</v>
      </c>
      <c r="D98" s="3238"/>
      <c r="E98" s="1"/>
      <c r="F98" s="3231"/>
      <c r="G98" s="3231"/>
    </row>
    <row r="99" spans="1:7" s="242" customFormat="1" ht="26.4">
      <c r="A99" s="3210"/>
      <c r="B99" s="4" t="s">
        <v>11</v>
      </c>
      <c r="C99" s="3232">
        <v>36309440</v>
      </c>
      <c r="D99" s="3238"/>
      <c r="E99" s="1"/>
      <c r="F99" s="3231"/>
      <c r="G99" s="3231"/>
    </row>
    <row r="100" spans="1:7" s="242" customFormat="1">
      <c r="A100" s="3210"/>
      <c r="B100" s="3" t="s">
        <v>1</v>
      </c>
      <c r="C100" s="3234">
        <f>C101</f>
        <v>36309440</v>
      </c>
      <c r="D100" s="3239">
        <v>0</v>
      </c>
      <c r="E100" s="592"/>
      <c r="F100" s="3249"/>
      <c r="G100" s="3249"/>
    </row>
    <row r="101" spans="1:7" s="242" customFormat="1">
      <c r="A101" s="3210"/>
      <c r="B101" s="4" t="s">
        <v>2</v>
      </c>
      <c r="C101" s="3232">
        <f>C102+C104</f>
        <v>36309440</v>
      </c>
      <c r="D101" s="3238">
        <f>D102+D104</f>
        <v>0</v>
      </c>
      <c r="E101" s="593"/>
      <c r="F101" s="3231"/>
      <c r="G101" s="3231"/>
    </row>
    <row r="102" spans="1:7" s="242" customFormat="1">
      <c r="A102" s="3210"/>
      <c r="B102" s="4" t="s">
        <v>183</v>
      </c>
      <c r="C102" s="3232">
        <f>C103</f>
        <v>35174404</v>
      </c>
      <c r="D102" s="3238">
        <f>D103</f>
        <v>-9100443</v>
      </c>
      <c r="E102" s="593"/>
      <c r="F102" s="3231"/>
      <c r="G102" s="3231"/>
    </row>
    <row r="103" spans="1:7" s="242" customFormat="1">
      <c r="A103" s="3210"/>
      <c r="B103" s="4" t="s">
        <v>184</v>
      </c>
      <c r="C103" s="3232">
        <v>35174404</v>
      </c>
      <c r="D103" s="3238">
        <v>-9100443</v>
      </c>
      <c r="E103" s="593"/>
      <c r="F103" s="3231"/>
      <c r="G103" s="3231"/>
    </row>
    <row r="104" spans="1:7" s="242" customFormat="1">
      <c r="A104" s="3210"/>
      <c r="B104" s="4" t="s">
        <v>19</v>
      </c>
      <c r="C104" s="3232">
        <f>C105</f>
        <v>1135036</v>
      </c>
      <c r="D104" s="3238">
        <f>D105+D107</f>
        <v>9100443</v>
      </c>
      <c r="E104" s="593"/>
      <c r="F104" s="3231"/>
      <c r="G104" s="3231"/>
    </row>
    <row r="105" spans="1:7" s="242" customFormat="1" ht="26.4">
      <c r="A105" s="3210"/>
      <c r="B105" s="4" t="s">
        <v>185</v>
      </c>
      <c r="C105" s="3232">
        <v>1135036</v>
      </c>
      <c r="D105" s="3238"/>
      <c r="E105" s="593"/>
      <c r="F105" s="3231"/>
      <c r="G105" s="3231"/>
    </row>
    <row r="106" spans="1:7" s="242" customFormat="1" ht="26.4">
      <c r="A106" s="3210"/>
      <c r="B106" s="4" t="s">
        <v>200</v>
      </c>
      <c r="C106" s="3232">
        <v>1135036</v>
      </c>
      <c r="D106" s="3238"/>
      <c r="E106" s="593"/>
      <c r="F106" s="3231"/>
      <c r="G106" s="3231"/>
    </row>
    <row r="107" spans="1:7" s="242" customFormat="1" ht="26.4">
      <c r="A107" s="3210"/>
      <c r="B107" s="4" t="s">
        <v>201</v>
      </c>
      <c r="C107" s="3232">
        <v>0</v>
      </c>
      <c r="D107" s="3238">
        <v>9100443</v>
      </c>
      <c r="E107" s="593"/>
      <c r="F107" s="3231"/>
      <c r="G107" s="3231"/>
    </row>
    <row r="108" spans="1:7" s="242" customFormat="1" ht="40.200000000000003" thickBot="1">
      <c r="A108" s="3210"/>
      <c r="B108" s="112" t="s">
        <v>202</v>
      </c>
      <c r="C108" s="3236">
        <v>0</v>
      </c>
      <c r="D108" s="3240">
        <v>9100443</v>
      </c>
      <c r="E108" s="593"/>
      <c r="F108" s="3231"/>
      <c r="G108" s="3231"/>
    </row>
    <row r="109" spans="1:7" s="242" customFormat="1" ht="45.75" customHeight="1" thickBot="1">
      <c r="B109" s="3608" t="s">
        <v>670</v>
      </c>
      <c r="C109" s="3756"/>
      <c r="D109" s="3757"/>
      <c r="E109" s="199"/>
      <c r="F109" s="3250"/>
      <c r="G109" s="3250"/>
    </row>
    <row r="110" spans="1:7" s="242" customFormat="1">
      <c r="C110" s="606"/>
      <c r="D110" s="606"/>
      <c r="F110" s="606"/>
      <c r="G110" s="606"/>
    </row>
    <row r="111" spans="1:7" s="242" customFormat="1" ht="26.4">
      <c r="B111" s="3211" t="s">
        <v>186</v>
      </c>
      <c r="C111" s="606"/>
      <c r="D111" s="606"/>
      <c r="F111" s="606"/>
      <c r="G111" s="606"/>
    </row>
    <row r="112" spans="1:7" s="242" customFormat="1" ht="13.8" thickBot="1">
      <c r="C112" s="606"/>
      <c r="D112" s="606"/>
      <c r="F112" s="606"/>
      <c r="G112" s="606"/>
    </row>
    <row r="113" spans="1:13" s="242" customFormat="1" ht="13.8">
      <c r="A113" s="3217">
        <f>A60+1</f>
        <v>106</v>
      </c>
      <c r="B113" s="208" t="s">
        <v>32</v>
      </c>
      <c r="C113" s="3255"/>
      <c r="D113" s="3256"/>
      <c r="E113" s="3218"/>
      <c r="F113" s="606"/>
      <c r="G113" s="606"/>
      <c r="H113" s="2861" t="s">
        <v>34</v>
      </c>
      <c r="I113" s="2861"/>
    </row>
    <row r="114" spans="1:13" s="242" customFormat="1">
      <c r="B114" s="586" t="s">
        <v>116</v>
      </c>
      <c r="C114" s="3232"/>
      <c r="D114" s="3238"/>
      <c r="F114" s="606"/>
      <c r="G114" s="606"/>
    </row>
    <row r="115" spans="1:13" s="242" customFormat="1" ht="13.8">
      <c r="A115" s="3210"/>
      <c r="B115" s="3252" t="s">
        <v>187</v>
      </c>
      <c r="C115" s="3253"/>
      <c r="D115" s="3254"/>
      <c r="E115" s="3218"/>
      <c r="F115" s="3243"/>
      <c r="G115" s="3243"/>
      <c r="H115" s="3218"/>
      <c r="I115" s="3218"/>
      <c r="J115" s="3218"/>
      <c r="K115" s="3218"/>
      <c r="L115" s="3218"/>
      <c r="M115" s="3218"/>
    </row>
    <row r="116" spans="1:13" s="242" customFormat="1">
      <c r="A116" s="3210"/>
      <c r="B116" s="587" t="s">
        <v>118</v>
      </c>
      <c r="C116" s="3232"/>
      <c r="D116" s="3238"/>
      <c r="E116" s="3218"/>
      <c r="F116" s="3243"/>
      <c r="G116" s="3243"/>
      <c r="H116" s="3218"/>
      <c r="I116" s="3218"/>
      <c r="J116" s="3218"/>
      <c r="K116" s="3218"/>
      <c r="L116" s="3218"/>
      <c r="M116" s="3218"/>
    </row>
    <row r="117" spans="1:13" s="242" customFormat="1">
      <c r="B117" s="3" t="s">
        <v>4</v>
      </c>
      <c r="C117" s="3234">
        <f>C119+C118</f>
        <v>133007681</v>
      </c>
      <c r="D117" s="3239">
        <f>D119+D118</f>
        <v>0</v>
      </c>
      <c r="E117" s="3218"/>
      <c r="F117" s="3243"/>
      <c r="G117" s="3243"/>
      <c r="H117" s="3218"/>
      <c r="I117" s="3218"/>
      <c r="J117" s="3218"/>
      <c r="K117" s="3218"/>
      <c r="L117" s="3218"/>
      <c r="M117" s="3218"/>
    </row>
    <row r="118" spans="1:13" s="242" customFormat="1">
      <c r="B118" s="4" t="s">
        <v>35</v>
      </c>
      <c r="C118" s="3232">
        <v>900000</v>
      </c>
      <c r="D118" s="3238"/>
      <c r="E118" s="3218"/>
      <c r="F118" s="3243"/>
      <c r="G118" s="3243"/>
      <c r="H118" s="3218"/>
      <c r="I118" s="3218"/>
      <c r="J118" s="3218"/>
      <c r="K118" s="3218"/>
      <c r="L118" s="3218"/>
      <c r="M118" s="3218"/>
    </row>
    <row r="119" spans="1:13" s="242" customFormat="1">
      <c r="B119" s="4" t="s">
        <v>10</v>
      </c>
      <c r="C119" s="3232">
        <f>C120</f>
        <v>132107681</v>
      </c>
      <c r="D119" s="3238">
        <f>D120</f>
        <v>0</v>
      </c>
      <c r="E119" s="3218"/>
      <c r="F119" s="3243"/>
      <c r="G119" s="3243"/>
      <c r="H119" s="3218"/>
      <c r="I119" s="3218"/>
      <c r="J119" s="3218"/>
      <c r="K119" s="3218"/>
      <c r="L119" s="3218"/>
      <c r="M119" s="3218"/>
    </row>
    <row r="120" spans="1:13" s="242" customFormat="1" ht="26.4">
      <c r="B120" s="4" t="s">
        <v>11</v>
      </c>
      <c r="C120" s="3232">
        <v>132107681</v>
      </c>
      <c r="D120" s="3238"/>
      <c r="E120" s="3218"/>
      <c r="F120" s="3243"/>
      <c r="G120" s="3243"/>
      <c r="H120" s="3218"/>
      <c r="I120" s="3218"/>
      <c r="J120" s="3218"/>
      <c r="K120" s="3218"/>
      <c r="L120" s="3218"/>
      <c r="M120" s="3218"/>
    </row>
    <row r="121" spans="1:13" s="242" customFormat="1">
      <c r="B121" s="3" t="s">
        <v>1</v>
      </c>
      <c r="C121" s="3234">
        <f>C122+C136</f>
        <v>133272352</v>
      </c>
      <c r="D121" s="3239">
        <f>D122+D136</f>
        <v>0</v>
      </c>
      <c r="E121" s="3218"/>
      <c r="F121" s="3243"/>
      <c r="G121" s="3243"/>
      <c r="H121" s="3218"/>
      <c r="I121" s="3218"/>
      <c r="J121" s="3218"/>
      <c r="K121" s="3218"/>
      <c r="L121" s="3218"/>
      <c r="M121" s="3218"/>
    </row>
    <row r="122" spans="1:13" s="242" customFormat="1">
      <c r="B122" s="4" t="s">
        <v>2</v>
      </c>
      <c r="C122" s="3232">
        <f>C123+C127+C129+C131</f>
        <v>120187044</v>
      </c>
      <c r="D122" s="3238">
        <f>D123+D127+D129+D131</f>
        <v>0</v>
      </c>
      <c r="E122" s="3218"/>
      <c r="F122" s="3243"/>
      <c r="G122" s="3243"/>
      <c r="H122" s="3218"/>
      <c r="I122" s="3218"/>
      <c r="J122" s="3218"/>
      <c r="K122" s="3218"/>
      <c r="L122" s="3218"/>
      <c r="M122" s="3218"/>
    </row>
    <row r="123" spans="1:13" s="242" customFormat="1">
      <c r="B123" s="4" t="s">
        <v>12</v>
      </c>
      <c r="C123" s="3232">
        <f>C124+C126</f>
        <v>52185447</v>
      </c>
      <c r="D123" s="3238">
        <f>D124+D126</f>
        <v>0</v>
      </c>
      <c r="E123" s="3218"/>
      <c r="F123" s="3243"/>
      <c r="G123" s="3243"/>
      <c r="H123" s="3218"/>
      <c r="I123" s="3218"/>
      <c r="J123" s="3218"/>
      <c r="K123" s="3218"/>
      <c r="L123" s="3218"/>
      <c r="M123" s="3218"/>
    </row>
    <row r="124" spans="1:13" s="242" customFormat="1">
      <c r="B124" s="4" t="s">
        <v>188</v>
      </c>
      <c r="C124" s="3232">
        <v>1865142</v>
      </c>
      <c r="D124" s="3238"/>
      <c r="E124" s="3218"/>
      <c r="F124" s="3243"/>
      <c r="G124" s="3243"/>
      <c r="H124" s="3218"/>
      <c r="I124" s="3218"/>
      <c r="J124" s="3218"/>
      <c r="K124" s="3218"/>
      <c r="L124" s="3218"/>
      <c r="M124" s="3218"/>
    </row>
    <row r="125" spans="1:13" s="242" customFormat="1">
      <c r="B125" s="4" t="s">
        <v>189</v>
      </c>
      <c r="C125" s="3232">
        <v>1417914</v>
      </c>
      <c r="D125" s="3238"/>
      <c r="E125" s="3218"/>
      <c r="F125" s="3243"/>
      <c r="G125" s="3243"/>
      <c r="H125" s="3218"/>
      <c r="I125" s="3218"/>
      <c r="J125" s="3218"/>
      <c r="K125" s="3218"/>
      <c r="L125" s="3218"/>
      <c r="M125" s="3218"/>
    </row>
    <row r="126" spans="1:13" s="242" customFormat="1">
      <c r="B126" s="4" t="s">
        <v>190</v>
      </c>
      <c r="C126" s="3232">
        <v>50320305</v>
      </c>
      <c r="D126" s="3238"/>
      <c r="E126" s="3218"/>
      <c r="F126" s="3243"/>
      <c r="G126" s="3243"/>
      <c r="H126" s="3218"/>
      <c r="I126" s="3218"/>
      <c r="J126" s="3218"/>
      <c r="K126" s="3218"/>
      <c r="L126" s="3218"/>
      <c r="M126" s="3218"/>
    </row>
    <row r="127" spans="1:13" s="242" customFormat="1">
      <c r="B127" s="4" t="s">
        <v>183</v>
      </c>
      <c r="C127" s="3232">
        <f>C128</f>
        <v>44565932</v>
      </c>
      <c r="D127" s="3238">
        <f>D128</f>
        <v>-9100443</v>
      </c>
      <c r="E127" s="3218"/>
      <c r="F127" s="3243"/>
      <c r="G127" s="3243"/>
      <c r="H127" s="3218"/>
      <c r="I127" s="3218"/>
      <c r="J127" s="3218"/>
      <c r="K127" s="3218"/>
      <c r="L127" s="3218"/>
      <c r="M127" s="3218"/>
    </row>
    <row r="128" spans="1:13" s="242" customFormat="1">
      <c r="B128" s="4" t="s">
        <v>184</v>
      </c>
      <c r="C128" s="3232">
        <v>44565932</v>
      </c>
      <c r="D128" s="3238">
        <v>-9100443</v>
      </c>
      <c r="E128" s="3218"/>
      <c r="F128" s="3243"/>
      <c r="G128" s="3243"/>
      <c r="H128" s="3218"/>
      <c r="I128" s="3218"/>
      <c r="J128" s="3218"/>
      <c r="K128" s="3218"/>
      <c r="L128" s="3218"/>
      <c r="M128" s="3218"/>
    </row>
    <row r="129" spans="2:13" s="242" customFormat="1">
      <c r="B129" s="4" t="s">
        <v>192</v>
      </c>
      <c r="C129" s="3232">
        <v>167281</v>
      </c>
      <c r="D129" s="3238"/>
      <c r="E129" s="3218"/>
      <c r="F129" s="3243"/>
      <c r="G129" s="3243"/>
      <c r="H129" s="3218"/>
      <c r="I129" s="3218"/>
      <c r="J129" s="3218"/>
      <c r="K129" s="3218"/>
      <c r="L129" s="3218"/>
      <c r="M129" s="3218"/>
    </row>
    <row r="130" spans="2:13" s="242" customFormat="1">
      <c r="B130" s="4" t="s">
        <v>203</v>
      </c>
      <c r="C130" s="3232">
        <v>167281</v>
      </c>
      <c r="D130" s="3238"/>
      <c r="E130" s="3218"/>
      <c r="F130" s="3243"/>
      <c r="G130" s="3243"/>
      <c r="H130" s="3218"/>
      <c r="I130" s="3218"/>
      <c r="J130" s="3218"/>
      <c r="K130" s="3218"/>
      <c r="L130" s="3218"/>
      <c r="M130" s="3218"/>
    </row>
    <row r="131" spans="2:13" s="242" customFormat="1">
      <c r="B131" s="4" t="s">
        <v>19</v>
      </c>
      <c r="C131" s="3232">
        <f>C132+C134</f>
        <v>23268384</v>
      </c>
      <c r="D131" s="3238">
        <f>D132+D134</f>
        <v>9100443</v>
      </c>
      <c r="E131" s="3218"/>
      <c r="F131" s="3243"/>
      <c r="G131" s="3243"/>
      <c r="H131" s="3218"/>
      <c r="I131" s="3218"/>
      <c r="J131" s="3218"/>
      <c r="K131" s="3218"/>
      <c r="L131" s="3218"/>
      <c r="M131" s="3218"/>
    </row>
    <row r="132" spans="2:13" s="242" customFormat="1" ht="26.4">
      <c r="B132" s="4" t="s">
        <v>185</v>
      </c>
      <c r="C132" s="3232">
        <v>23268384</v>
      </c>
      <c r="D132" s="3238">
        <v>0</v>
      </c>
      <c r="E132" s="3218"/>
      <c r="F132" s="3243"/>
      <c r="G132" s="3243"/>
      <c r="H132" s="3218"/>
      <c r="I132" s="3218"/>
      <c r="J132" s="3218"/>
      <c r="K132" s="3218"/>
      <c r="L132" s="3218"/>
      <c r="M132" s="3218"/>
    </row>
    <row r="133" spans="2:13" s="242" customFormat="1" ht="26.4">
      <c r="B133" s="4" t="s">
        <v>200</v>
      </c>
      <c r="C133" s="3232">
        <v>23268384</v>
      </c>
      <c r="D133" s="3238"/>
      <c r="E133" s="3218"/>
      <c r="F133" s="3243"/>
      <c r="G133" s="3243"/>
      <c r="H133" s="3218"/>
      <c r="I133" s="3218"/>
      <c r="J133" s="3218"/>
      <c r="K133" s="3218"/>
      <c r="L133" s="3218"/>
      <c r="M133" s="3218"/>
    </row>
    <row r="134" spans="2:13" s="242" customFormat="1" ht="26.4">
      <c r="B134" s="4" t="s">
        <v>201</v>
      </c>
      <c r="C134" s="3232">
        <v>0</v>
      </c>
      <c r="D134" s="3238">
        <v>9100443</v>
      </c>
      <c r="E134" s="3218"/>
      <c r="F134" s="3243"/>
      <c r="G134" s="3243"/>
      <c r="H134" s="3218"/>
      <c r="I134" s="3218"/>
      <c r="J134" s="3218"/>
      <c r="K134" s="3218"/>
      <c r="L134" s="3218"/>
      <c r="M134" s="3218"/>
    </row>
    <row r="135" spans="2:13" s="242" customFormat="1" ht="39.6">
      <c r="B135" s="4" t="s">
        <v>202</v>
      </c>
      <c r="C135" s="3232">
        <v>0</v>
      </c>
      <c r="D135" s="3238">
        <v>9100443</v>
      </c>
      <c r="E135" s="3218"/>
      <c r="F135" s="3243"/>
      <c r="G135" s="3243"/>
      <c r="H135" s="3218"/>
      <c r="I135" s="3218"/>
      <c r="J135" s="3218"/>
      <c r="K135" s="3218"/>
      <c r="L135" s="3218"/>
      <c r="M135" s="3218"/>
    </row>
    <row r="136" spans="2:13" s="242" customFormat="1">
      <c r="B136" s="4" t="s">
        <v>3</v>
      </c>
      <c r="C136" s="3232">
        <f>C137+C138</f>
        <v>13085308</v>
      </c>
      <c r="D136" s="3238">
        <f>D137</f>
        <v>0</v>
      </c>
      <c r="E136" s="3218"/>
      <c r="F136" s="3243"/>
      <c r="G136" s="3243"/>
      <c r="H136" s="3218"/>
      <c r="I136" s="3218"/>
      <c r="J136" s="3218"/>
      <c r="K136" s="3218"/>
      <c r="L136" s="3218"/>
      <c r="M136" s="3218"/>
    </row>
    <row r="137" spans="2:13" s="242" customFormat="1">
      <c r="B137" s="586" t="s">
        <v>193</v>
      </c>
      <c r="C137" s="3232">
        <v>12835308</v>
      </c>
      <c r="D137" s="3238"/>
      <c r="E137" s="3218"/>
      <c r="F137" s="3243"/>
      <c r="G137" s="3243"/>
      <c r="H137" s="3218"/>
      <c r="I137" s="3218"/>
      <c r="J137" s="3218"/>
      <c r="K137" s="3218"/>
      <c r="L137" s="3218"/>
      <c r="M137" s="3218"/>
    </row>
    <row r="138" spans="2:13" s="242" customFormat="1">
      <c r="B138" s="586" t="s">
        <v>194</v>
      </c>
      <c r="C138" s="3232">
        <f>C139</f>
        <v>250000</v>
      </c>
      <c r="D138" s="3238"/>
      <c r="E138" s="3218"/>
      <c r="F138" s="3243"/>
      <c r="G138" s="3243"/>
      <c r="H138" s="3218"/>
      <c r="I138" s="3218"/>
      <c r="J138" s="3218"/>
      <c r="K138" s="3218"/>
      <c r="L138" s="3218"/>
      <c r="M138" s="3218"/>
    </row>
    <row r="139" spans="2:13" s="242" customFormat="1" ht="26.4">
      <c r="B139" s="586" t="s">
        <v>195</v>
      </c>
      <c r="C139" s="3232">
        <v>250000</v>
      </c>
      <c r="D139" s="3238"/>
      <c r="E139" s="3218"/>
      <c r="F139" s="3243"/>
      <c r="G139" s="3243"/>
      <c r="H139" s="3218"/>
      <c r="I139" s="3218"/>
      <c r="J139" s="3218"/>
      <c r="K139" s="3218"/>
      <c r="L139" s="3218"/>
      <c r="M139" s="3218"/>
    </row>
    <row r="140" spans="2:13" s="242" customFormat="1" ht="26.4">
      <c r="B140" s="586" t="s">
        <v>196</v>
      </c>
      <c r="C140" s="3232">
        <v>250000</v>
      </c>
      <c r="D140" s="3238"/>
      <c r="E140" s="3218"/>
      <c r="F140" s="3243"/>
      <c r="G140" s="3243"/>
      <c r="H140" s="3218"/>
      <c r="I140" s="3218"/>
      <c r="J140" s="3218"/>
      <c r="K140" s="3218"/>
      <c r="L140" s="3218"/>
      <c r="M140" s="3218"/>
    </row>
    <row r="141" spans="2:13" s="242" customFormat="1">
      <c r="B141" s="587" t="s">
        <v>68</v>
      </c>
      <c r="C141" s="3232">
        <f>C117-C121</f>
        <v>-264671</v>
      </c>
      <c r="D141" s="3238">
        <f>D117-D121</f>
        <v>0</v>
      </c>
      <c r="E141" s="3218"/>
      <c r="F141" s="3243"/>
      <c r="G141" s="3243"/>
      <c r="H141" s="3218"/>
      <c r="I141" s="3218"/>
      <c r="J141" s="3218"/>
      <c r="K141" s="3218"/>
      <c r="L141" s="3218"/>
      <c r="M141" s="3218"/>
    </row>
    <row r="142" spans="2:13" s="242" customFormat="1">
      <c r="B142" s="586" t="s">
        <v>197</v>
      </c>
      <c r="C142" s="3232">
        <v>264671</v>
      </c>
      <c r="D142" s="3238"/>
      <c r="E142" s="3218"/>
      <c r="F142" s="3243"/>
      <c r="G142" s="3243"/>
      <c r="H142" s="3218"/>
      <c r="I142" s="3218"/>
      <c r="J142" s="3218"/>
      <c r="K142" s="3218"/>
      <c r="L142" s="3218"/>
      <c r="M142" s="3218"/>
    </row>
    <row r="143" spans="2:13" s="242" customFormat="1">
      <c r="B143" s="586" t="s">
        <v>198</v>
      </c>
      <c r="C143" s="3232">
        <f>C144</f>
        <v>264671</v>
      </c>
      <c r="D143" s="3238"/>
      <c r="E143" s="3218"/>
      <c r="F143" s="3243"/>
      <c r="G143" s="3243"/>
      <c r="H143" s="3218"/>
      <c r="I143" s="3218"/>
      <c r="J143" s="3218"/>
      <c r="K143" s="3218"/>
      <c r="L143" s="3218"/>
      <c r="M143" s="3218"/>
    </row>
    <row r="144" spans="2:13" s="242" customFormat="1" ht="26.4">
      <c r="B144" s="586" t="s">
        <v>199</v>
      </c>
      <c r="C144" s="3232">
        <v>264671</v>
      </c>
      <c r="D144" s="3238"/>
      <c r="E144" s="3218"/>
      <c r="F144" s="3243"/>
      <c r="G144" s="3243"/>
      <c r="H144" s="3218"/>
      <c r="I144" s="3218"/>
      <c r="J144" s="3218"/>
      <c r="K144" s="3218"/>
      <c r="L144" s="3218"/>
      <c r="M144" s="3218"/>
    </row>
    <row r="145" spans="2:13" s="242" customFormat="1">
      <c r="B145" s="3251" t="s">
        <v>125</v>
      </c>
      <c r="C145" s="607"/>
      <c r="D145" s="3238"/>
      <c r="E145" s="3218"/>
      <c r="F145" s="3243"/>
      <c r="G145" s="3243"/>
      <c r="H145" s="3218"/>
      <c r="I145" s="3218"/>
      <c r="J145" s="3218"/>
      <c r="K145" s="3218"/>
      <c r="L145" s="3218"/>
      <c r="M145" s="3218"/>
    </row>
    <row r="146" spans="2:13" s="242" customFormat="1">
      <c r="B146" s="3" t="s">
        <v>4</v>
      </c>
      <c r="C146" s="3234">
        <f>C148+C147</f>
        <v>134106756</v>
      </c>
      <c r="D146" s="3239">
        <f>D148+D147</f>
        <v>0</v>
      </c>
      <c r="E146" s="3218"/>
      <c r="F146" s="3243"/>
      <c r="G146" s="3243"/>
      <c r="H146" s="3218"/>
      <c r="I146" s="3218"/>
      <c r="J146" s="3218"/>
      <c r="K146" s="3218"/>
      <c r="L146" s="3218"/>
      <c r="M146" s="3218"/>
    </row>
    <row r="147" spans="2:13" s="242" customFormat="1">
      <c r="B147" s="4" t="s">
        <v>35</v>
      </c>
      <c r="C147" s="3232">
        <v>900000</v>
      </c>
      <c r="D147" s="3238"/>
      <c r="E147" s="3218"/>
      <c r="F147" s="3243"/>
      <c r="G147" s="3243"/>
      <c r="H147" s="3218"/>
      <c r="I147" s="3218"/>
      <c r="J147" s="3218"/>
      <c r="K147" s="3218"/>
      <c r="L147" s="3218"/>
      <c r="M147" s="3218"/>
    </row>
    <row r="148" spans="2:13" s="242" customFormat="1">
      <c r="B148" s="4" t="s">
        <v>10</v>
      </c>
      <c r="C148" s="3232">
        <f>C149</f>
        <v>133206756</v>
      </c>
      <c r="D148" s="3238">
        <f>D149</f>
        <v>0</v>
      </c>
      <c r="E148" s="3218"/>
      <c r="F148" s="3243"/>
      <c r="G148" s="3243"/>
      <c r="H148" s="3218"/>
      <c r="I148" s="3218"/>
      <c r="J148" s="3218"/>
      <c r="K148" s="3218"/>
      <c r="L148" s="3218"/>
      <c r="M148" s="3218"/>
    </row>
    <row r="149" spans="2:13" s="242" customFormat="1" ht="26.4">
      <c r="B149" s="4" t="s">
        <v>11</v>
      </c>
      <c r="C149" s="3232">
        <v>133206756</v>
      </c>
      <c r="D149" s="3238"/>
      <c r="E149" s="3218"/>
      <c r="F149" s="3243"/>
      <c r="G149" s="3243"/>
      <c r="H149" s="3218"/>
      <c r="I149" s="3218"/>
      <c r="J149" s="3218"/>
      <c r="K149" s="3218"/>
      <c r="L149" s="3218"/>
      <c r="M149" s="3218"/>
    </row>
    <row r="150" spans="2:13" s="242" customFormat="1">
      <c r="B150" s="3" t="s">
        <v>1</v>
      </c>
      <c r="C150" s="3234">
        <f>C151+C165</f>
        <v>134274442</v>
      </c>
      <c r="D150" s="3239">
        <f>D151+D165</f>
        <v>0</v>
      </c>
      <c r="E150" s="3218"/>
      <c r="F150" s="3243"/>
      <c r="G150" s="3243"/>
      <c r="H150" s="3218"/>
      <c r="I150" s="3218"/>
      <c r="J150" s="3218"/>
      <c r="K150" s="3218"/>
      <c r="L150" s="3218"/>
      <c r="M150" s="3218"/>
    </row>
    <row r="151" spans="2:13" s="242" customFormat="1">
      <c r="B151" s="4" t="s">
        <v>2</v>
      </c>
      <c r="C151" s="3232">
        <f>C152+C156+C158+C160</f>
        <v>121493555</v>
      </c>
      <c r="D151" s="3238">
        <f>D152+D156+D158+D160</f>
        <v>0</v>
      </c>
      <c r="E151" s="3218"/>
      <c r="F151" s="3243"/>
      <c r="G151" s="3243"/>
      <c r="H151" s="3218"/>
      <c r="I151" s="3218"/>
      <c r="J151" s="3218"/>
      <c r="K151" s="3218"/>
      <c r="L151" s="3218"/>
      <c r="M151" s="3218"/>
    </row>
    <row r="152" spans="2:13" s="242" customFormat="1">
      <c r="B152" s="4" t="s">
        <v>12</v>
      </c>
      <c r="C152" s="3232">
        <f>C153+C155</f>
        <v>52064127</v>
      </c>
      <c r="D152" s="3238">
        <f>D153+D155</f>
        <v>0</v>
      </c>
      <c r="E152" s="3218"/>
      <c r="F152" s="3243"/>
      <c r="G152" s="3243"/>
      <c r="H152" s="3218"/>
      <c r="I152" s="3218"/>
      <c r="J152" s="3218"/>
      <c r="K152" s="3218"/>
      <c r="L152" s="3218"/>
      <c r="M152" s="3218"/>
    </row>
    <row r="153" spans="2:13" s="242" customFormat="1">
      <c r="B153" s="4" t="s">
        <v>188</v>
      </c>
      <c r="C153" s="3232">
        <v>1824009</v>
      </c>
      <c r="D153" s="3238"/>
      <c r="E153" s="3218"/>
      <c r="F153" s="3243"/>
      <c r="G153" s="3243"/>
      <c r="H153" s="3218"/>
      <c r="I153" s="3218"/>
      <c r="J153" s="3218"/>
      <c r="K153" s="3218"/>
      <c r="L153" s="3218"/>
      <c r="M153" s="3218"/>
    </row>
    <row r="154" spans="2:13" s="242" customFormat="1">
      <c r="B154" s="4" t="s">
        <v>189</v>
      </c>
      <c r="C154" s="3232">
        <v>1375960</v>
      </c>
      <c r="D154" s="3238"/>
      <c r="E154" s="3218"/>
      <c r="F154" s="3243"/>
      <c r="G154" s="3243"/>
      <c r="H154" s="3218"/>
      <c r="I154" s="3218"/>
      <c r="J154" s="3218"/>
      <c r="K154" s="3218"/>
      <c r="L154" s="3218"/>
      <c r="M154" s="3218"/>
    </row>
    <row r="155" spans="2:13" s="242" customFormat="1">
      <c r="B155" s="4" t="s">
        <v>190</v>
      </c>
      <c r="C155" s="3232">
        <v>50240118</v>
      </c>
      <c r="D155" s="3238"/>
      <c r="E155" s="3218"/>
      <c r="F155" s="3243"/>
      <c r="G155" s="3243"/>
      <c r="H155" s="3218"/>
      <c r="I155" s="3218"/>
      <c r="J155" s="3218"/>
      <c r="K155" s="3218"/>
      <c r="L155" s="3218"/>
      <c r="M155" s="3218"/>
    </row>
    <row r="156" spans="2:13" s="242" customFormat="1">
      <c r="B156" s="4" t="s">
        <v>183</v>
      </c>
      <c r="C156" s="3232">
        <f>C157</f>
        <v>45719837</v>
      </c>
      <c r="D156" s="3238">
        <f>D157</f>
        <v>-9444601</v>
      </c>
      <c r="E156" s="3218"/>
      <c r="F156" s="3243"/>
      <c r="G156" s="3243"/>
      <c r="H156" s="3218"/>
      <c r="I156" s="3218"/>
      <c r="J156" s="3218"/>
      <c r="K156" s="3218"/>
      <c r="L156" s="3218"/>
      <c r="M156" s="3218"/>
    </row>
    <row r="157" spans="2:13" s="242" customFormat="1">
      <c r="B157" s="4" t="s">
        <v>184</v>
      </c>
      <c r="C157" s="3232">
        <v>45719837</v>
      </c>
      <c r="D157" s="3238">
        <v>-9444601</v>
      </c>
      <c r="E157" s="3218"/>
      <c r="F157" s="3243"/>
      <c r="G157" s="3243"/>
      <c r="H157" s="3218"/>
      <c r="I157" s="3218"/>
      <c r="J157" s="3218"/>
      <c r="K157" s="3218"/>
      <c r="L157" s="3218"/>
      <c r="M157" s="3218"/>
    </row>
    <row r="158" spans="2:13" s="242" customFormat="1">
      <c r="B158" s="4" t="s">
        <v>192</v>
      </c>
      <c r="C158" s="3232">
        <v>167281</v>
      </c>
      <c r="D158" s="3238"/>
      <c r="E158" s="3218"/>
      <c r="F158" s="3243"/>
      <c r="G158" s="3243"/>
      <c r="H158" s="3218"/>
      <c r="I158" s="3218"/>
      <c r="J158" s="3218"/>
      <c r="K158" s="3218"/>
      <c r="L158" s="3218"/>
      <c r="M158" s="3218"/>
    </row>
    <row r="159" spans="2:13" s="242" customFormat="1">
      <c r="B159" s="4" t="s">
        <v>203</v>
      </c>
      <c r="C159" s="3232">
        <v>167281</v>
      </c>
      <c r="D159" s="3238"/>
      <c r="E159" s="3218"/>
      <c r="F159" s="3243"/>
      <c r="G159" s="3243"/>
      <c r="H159" s="3218"/>
      <c r="I159" s="3218"/>
      <c r="J159" s="3218"/>
      <c r="K159" s="3218"/>
      <c r="L159" s="3218"/>
      <c r="M159" s="3218"/>
    </row>
    <row r="160" spans="2:13" s="242" customFormat="1">
      <c r="B160" s="4" t="s">
        <v>19</v>
      </c>
      <c r="C160" s="3232">
        <f>C161+C163</f>
        <v>23542310</v>
      </c>
      <c r="D160" s="3238">
        <f>D161+D163</f>
        <v>9444601</v>
      </c>
      <c r="E160" s="3218"/>
      <c r="F160" s="3243"/>
      <c r="G160" s="3243"/>
      <c r="H160" s="3218"/>
      <c r="I160" s="3218"/>
      <c r="J160" s="3218"/>
      <c r="K160" s="3218"/>
      <c r="L160" s="3218"/>
      <c r="M160" s="3218"/>
    </row>
    <row r="161" spans="2:13" s="242" customFormat="1" ht="26.4">
      <c r="B161" s="4" t="s">
        <v>185</v>
      </c>
      <c r="C161" s="3232">
        <v>23542310</v>
      </c>
      <c r="D161" s="3238">
        <v>-166473</v>
      </c>
      <c r="E161" s="3218"/>
      <c r="F161" s="3243"/>
      <c r="G161" s="3243"/>
      <c r="H161" s="3218"/>
      <c r="I161" s="3218"/>
      <c r="J161" s="3218"/>
      <c r="K161" s="3218"/>
      <c r="L161" s="3218"/>
      <c r="M161" s="3218"/>
    </row>
    <row r="162" spans="2:13" s="242" customFormat="1" ht="26.4">
      <c r="B162" s="586" t="s">
        <v>204</v>
      </c>
      <c r="C162" s="3232">
        <v>23542310</v>
      </c>
      <c r="D162" s="3238">
        <v>-166473</v>
      </c>
      <c r="E162" s="3218"/>
      <c r="F162" s="3243"/>
      <c r="G162" s="3243"/>
      <c r="H162" s="3218"/>
      <c r="I162" s="3218"/>
      <c r="J162" s="3218"/>
      <c r="K162" s="3218"/>
      <c r="L162" s="3218"/>
      <c r="M162" s="3218"/>
    </row>
    <row r="163" spans="2:13" s="242" customFormat="1" ht="26.4">
      <c r="B163" s="4" t="s">
        <v>201</v>
      </c>
      <c r="C163" s="3232">
        <v>0</v>
      </c>
      <c r="D163" s="3238">
        <v>9611074</v>
      </c>
      <c r="E163" s="3218"/>
      <c r="F163" s="3243"/>
      <c r="G163" s="3243"/>
      <c r="H163" s="3218"/>
      <c r="I163" s="3218"/>
      <c r="J163" s="3218"/>
      <c r="K163" s="3218"/>
      <c r="L163" s="3218"/>
      <c r="M163" s="3218"/>
    </row>
    <row r="164" spans="2:13" s="242" customFormat="1" ht="39.6">
      <c r="B164" s="4" t="s">
        <v>202</v>
      </c>
      <c r="C164" s="3232">
        <v>0</v>
      </c>
      <c r="D164" s="3238">
        <v>9611074</v>
      </c>
      <c r="E164" s="3218"/>
      <c r="F164" s="3243"/>
      <c r="G164" s="3243"/>
      <c r="H164" s="3218"/>
      <c r="I164" s="3218"/>
      <c r="J164" s="3218"/>
      <c r="K164" s="3218"/>
      <c r="L164" s="3218"/>
      <c r="M164" s="3218"/>
    </row>
    <row r="165" spans="2:13" s="242" customFormat="1">
      <c r="B165" s="4" t="s">
        <v>3</v>
      </c>
      <c r="C165" s="3232">
        <f>C166+C167</f>
        <v>12780887</v>
      </c>
      <c r="D165" s="3238">
        <f>D166</f>
        <v>0</v>
      </c>
      <c r="E165" s="3218"/>
      <c r="F165" s="3243"/>
      <c r="G165" s="3243"/>
      <c r="H165" s="3218"/>
      <c r="I165" s="3218"/>
      <c r="J165" s="3218"/>
      <c r="K165" s="3218"/>
      <c r="L165" s="3218"/>
      <c r="M165" s="3218"/>
    </row>
    <row r="166" spans="2:13" s="242" customFormat="1">
      <c r="B166" s="586" t="s">
        <v>193</v>
      </c>
      <c r="C166" s="3232">
        <v>12530887</v>
      </c>
      <c r="D166" s="3238"/>
      <c r="E166" s="3218"/>
      <c r="F166" s="3243"/>
      <c r="G166" s="3243"/>
      <c r="H166" s="3218"/>
      <c r="I166" s="3218"/>
      <c r="J166" s="3218"/>
      <c r="K166" s="3218"/>
      <c r="L166" s="3218"/>
      <c r="M166" s="3218"/>
    </row>
    <row r="167" spans="2:13" s="242" customFormat="1">
      <c r="B167" s="586" t="s">
        <v>194</v>
      </c>
      <c r="C167" s="3232">
        <f>C168</f>
        <v>250000</v>
      </c>
      <c r="D167" s="3238"/>
      <c r="E167" s="3218"/>
      <c r="F167" s="3243"/>
      <c r="G167" s="3243"/>
      <c r="H167" s="3218"/>
      <c r="I167" s="3218"/>
      <c r="J167" s="3218"/>
      <c r="K167" s="3218"/>
      <c r="L167" s="3218"/>
      <c r="M167" s="3218"/>
    </row>
    <row r="168" spans="2:13" s="242" customFormat="1" ht="26.4">
      <c r="B168" s="586" t="s">
        <v>195</v>
      </c>
      <c r="C168" s="3232">
        <v>250000</v>
      </c>
      <c r="D168" s="3238"/>
      <c r="E168" s="3218"/>
      <c r="F168" s="3243"/>
      <c r="G168" s="3243"/>
      <c r="H168" s="3218"/>
      <c r="I168" s="3218"/>
      <c r="J168" s="3218"/>
      <c r="K168" s="3218"/>
      <c r="L168" s="3218"/>
      <c r="M168" s="3218"/>
    </row>
    <row r="169" spans="2:13" s="242" customFormat="1" ht="26.4">
      <c r="B169" s="586" t="s">
        <v>196</v>
      </c>
      <c r="C169" s="3232">
        <v>250000</v>
      </c>
      <c r="D169" s="3238"/>
      <c r="E169" s="3218"/>
      <c r="F169" s="3243"/>
      <c r="G169" s="3243"/>
      <c r="H169" s="3218"/>
      <c r="I169" s="3218"/>
      <c r="J169" s="3218"/>
      <c r="K169" s="3218"/>
      <c r="L169" s="3218"/>
      <c r="M169" s="3218"/>
    </row>
    <row r="170" spans="2:13" s="242" customFormat="1">
      <c r="B170" s="587" t="s">
        <v>68</v>
      </c>
      <c r="C170" s="3232">
        <f>C146-C150</f>
        <v>-167686</v>
      </c>
      <c r="D170" s="3238">
        <f>D146-D150</f>
        <v>0</v>
      </c>
      <c r="E170" s="3218"/>
      <c r="F170" s="3243"/>
      <c r="G170" s="3243"/>
      <c r="H170" s="3218"/>
      <c r="I170" s="3218"/>
      <c r="J170" s="3218"/>
      <c r="K170" s="3218"/>
      <c r="L170" s="3218"/>
      <c r="M170" s="3218"/>
    </row>
    <row r="171" spans="2:13" s="242" customFormat="1">
      <c r="B171" s="586" t="s">
        <v>197</v>
      </c>
      <c r="C171" s="3232">
        <f>C173</f>
        <v>167686</v>
      </c>
      <c r="D171" s="3238"/>
      <c r="E171" s="3218"/>
      <c r="F171" s="3243"/>
      <c r="G171" s="3243"/>
      <c r="H171" s="3218"/>
      <c r="I171" s="3218"/>
      <c r="J171" s="3218"/>
      <c r="K171" s="3218"/>
      <c r="L171" s="3218"/>
      <c r="M171" s="3218"/>
    </row>
    <row r="172" spans="2:13" s="242" customFormat="1">
      <c r="B172" s="586" t="s">
        <v>198</v>
      </c>
      <c r="C172" s="3232">
        <f>C173</f>
        <v>167686</v>
      </c>
      <c r="D172" s="3238"/>
      <c r="E172" s="3218"/>
      <c r="F172" s="3243"/>
      <c r="G172" s="3243"/>
      <c r="H172" s="3218"/>
      <c r="I172" s="3218"/>
      <c r="J172" s="3218"/>
      <c r="K172" s="3218"/>
      <c r="L172" s="3218"/>
      <c r="M172" s="3218"/>
    </row>
    <row r="173" spans="2:13" s="242" customFormat="1" ht="26.4">
      <c r="B173" s="586" t="s">
        <v>199</v>
      </c>
      <c r="C173" s="3232">
        <v>167686</v>
      </c>
      <c r="D173" s="3238"/>
      <c r="E173" s="3218"/>
      <c r="F173" s="3243"/>
      <c r="G173" s="3243"/>
      <c r="H173" s="3218"/>
      <c r="I173" s="3218"/>
      <c r="J173" s="3218"/>
      <c r="K173" s="3218"/>
      <c r="L173" s="3218"/>
      <c r="M173" s="3218"/>
    </row>
    <row r="174" spans="2:13" s="242" customFormat="1">
      <c r="B174" s="3251" t="s">
        <v>126</v>
      </c>
      <c r="C174" s="607"/>
      <c r="D174" s="3238"/>
      <c r="E174" s="3218"/>
      <c r="F174" s="3243"/>
      <c r="G174" s="3243"/>
      <c r="H174" s="3218"/>
      <c r="I174" s="3218"/>
      <c r="J174" s="3218"/>
      <c r="K174" s="3218"/>
      <c r="L174" s="3218"/>
      <c r="M174" s="3218"/>
    </row>
    <row r="175" spans="2:13" s="242" customFormat="1">
      <c r="B175" s="3" t="s">
        <v>4</v>
      </c>
      <c r="C175" s="3234">
        <f>C177+C176</f>
        <v>134084306</v>
      </c>
      <c r="D175" s="3239">
        <f>D177+D176</f>
        <v>0</v>
      </c>
      <c r="E175" s="3218"/>
      <c r="F175" s="3243"/>
      <c r="G175" s="3243"/>
      <c r="H175" s="3218"/>
      <c r="I175" s="3218"/>
      <c r="J175" s="3218"/>
      <c r="K175" s="3218"/>
      <c r="L175" s="3218"/>
      <c r="M175" s="3218"/>
    </row>
    <row r="176" spans="2:13" s="242" customFormat="1">
      <c r="B176" s="4" t="s">
        <v>35</v>
      </c>
      <c r="C176" s="3232">
        <v>900000</v>
      </c>
      <c r="D176" s="3238"/>
      <c r="E176" s="3218"/>
      <c r="F176" s="3243"/>
      <c r="G176" s="3243"/>
      <c r="H176" s="3218"/>
      <c r="I176" s="3218"/>
      <c r="J176" s="3218"/>
      <c r="K176" s="3218"/>
      <c r="L176" s="3218"/>
      <c r="M176" s="3218"/>
    </row>
    <row r="177" spans="2:13" s="242" customFormat="1">
      <c r="B177" s="4" t="s">
        <v>10</v>
      </c>
      <c r="C177" s="3232">
        <f>C178</f>
        <v>133184306</v>
      </c>
      <c r="D177" s="3238">
        <f>D178</f>
        <v>0</v>
      </c>
      <c r="E177" s="3218"/>
      <c r="F177" s="3243"/>
      <c r="G177" s="3243"/>
      <c r="H177" s="3218"/>
      <c r="I177" s="3218"/>
      <c r="J177" s="3218"/>
      <c r="K177" s="3218"/>
      <c r="L177" s="3218"/>
      <c r="M177" s="3218"/>
    </row>
    <row r="178" spans="2:13" s="242" customFormat="1" ht="26.4">
      <c r="B178" s="4" t="s">
        <v>11</v>
      </c>
      <c r="C178" s="3232">
        <v>133184306</v>
      </c>
      <c r="D178" s="3238"/>
      <c r="E178" s="3218"/>
      <c r="F178" s="3243"/>
      <c r="G178" s="3243"/>
      <c r="H178" s="3218"/>
      <c r="I178" s="3218"/>
      <c r="J178" s="3218"/>
      <c r="K178" s="3218"/>
      <c r="L178" s="3218"/>
      <c r="M178" s="3218"/>
    </row>
    <row r="179" spans="2:13" s="242" customFormat="1">
      <c r="B179" s="3" t="s">
        <v>1</v>
      </c>
      <c r="C179" s="3234">
        <f>C180+C194</f>
        <v>134244306</v>
      </c>
      <c r="D179" s="3239">
        <f>D180+D194</f>
        <v>0</v>
      </c>
      <c r="E179" s="3218"/>
      <c r="F179" s="3243"/>
      <c r="G179" s="3243"/>
      <c r="H179" s="3218"/>
      <c r="I179" s="3218"/>
      <c r="J179" s="3218"/>
      <c r="K179" s="3218"/>
      <c r="L179" s="3218"/>
      <c r="M179" s="3218"/>
    </row>
    <row r="180" spans="2:13" s="242" customFormat="1">
      <c r="B180" s="4" t="s">
        <v>2</v>
      </c>
      <c r="C180" s="3232">
        <f>C181+C185+C187+C189</f>
        <v>121778161</v>
      </c>
      <c r="D180" s="3238">
        <f>D181+D185+D187+D189</f>
        <v>0</v>
      </c>
      <c r="E180" s="3218"/>
      <c r="F180" s="3243"/>
      <c r="G180" s="3243"/>
      <c r="H180" s="3218"/>
      <c r="I180" s="3218"/>
      <c r="J180" s="3218"/>
      <c r="K180" s="3218"/>
      <c r="L180" s="3218"/>
      <c r="M180" s="3218"/>
    </row>
    <row r="181" spans="2:13" s="242" customFormat="1">
      <c r="B181" s="4" t="s">
        <v>12</v>
      </c>
      <c r="C181" s="3232">
        <f>C182+C184</f>
        <v>52033991</v>
      </c>
      <c r="D181" s="3238">
        <f>D182+D184</f>
        <v>0</v>
      </c>
      <c r="E181" s="3218"/>
      <c r="F181" s="3243"/>
      <c r="G181" s="3243"/>
      <c r="H181" s="3218"/>
      <c r="I181" s="3218"/>
      <c r="J181" s="3218"/>
      <c r="K181" s="3218"/>
      <c r="L181" s="3218"/>
      <c r="M181" s="3218"/>
    </row>
    <row r="182" spans="2:13" s="242" customFormat="1">
      <c r="B182" s="4" t="s">
        <v>188</v>
      </c>
      <c r="C182" s="3232">
        <v>1810159</v>
      </c>
      <c r="D182" s="3238"/>
      <c r="E182" s="3218"/>
      <c r="F182" s="3243"/>
      <c r="G182" s="3243"/>
      <c r="H182" s="3218"/>
      <c r="I182" s="3218"/>
      <c r="J182" s="3218"/>
      <c r="K182" s="3218"/>
      <c r="L182" s="3218"/>
      <c r="M182" s="3218"/>
    </row>
    <row r="183" spans="2:13" s="242" customFormat="1">
      <c r="B183" s="4" t="s">
        <v>189</v>
      </c>
      <c r="C183" s="3232">
        <v>1371904</v>
      </c>
      <c r="D183" s="3238"/>
      <c r="E183" s="3218"/>
      <c r="F183" s="3243"/>
      <c r="G183" s="3243"/>
      <c r="H183" s="3218"/>
      <c r="I183" s="3218"/>
      <c r="J183" s="3218"/>
      <c r="K183" s="3218"/>
      <c r="L183" s="3218"/>
      <c r="M183" s="3218"/>
    </row>
    <row r="184" spans="2:13" s="242" customFormat="1">
      <c r="B184" s="4" t="s">
        <v>190</v>
      </c>
      <c r="C184" s="3232">
        <v>50223832</v>
      </c>
      <c r="D184" s="3238"/>
      <c r="E184" s="3218"/>
      <c r="F184" s="3243"/>
      <c r="G184" s="3243"/>
      <c r="H184" s="3218"/>
      <c r="I184" s="3218"/>
      <c r="J184" s="3218"/>
      <c r="K184" s="3218"/>
      <c r="L184" s="3218"/>
      <c r="M184" s="3218"/>
    </row>
    <row r="185" spans="2:13" s="242" customFormat="1">
      <c r="B185" s="4" t="s">
        <v>183</v>
      </c>
      <c r="C185" s="3232">
        <f>C186</f>
        <v>45957234</v>
      </c>
      <c r="D185" s="3238">
        <f>D186</f>
        <v>-9444601</v>
      </c>
      <c r="E185" s="3218"/>
      <c r="F185" s="3243"/>
      <c r="G185" s="3243"/>
      <c r="H185" s="3218"/>
      <c r="I185" s="3218"/>
      <c r="J185" s="3218"/>
      <c r="K185" s="3218"/>
      <c r="L185" s="3218"/>
      <c r="M185" s="3218"/>
    </row>
    <row r="186" spans="2:13" s="242" customFormat="1">
      <c r="B186" s="4" t="s">
        <v>184</v>
      </c>
      <c r="C186" s="3232">
        <v>45957234</v>
      </c>
      <c r="D186" s="3238">
        <v>-9444601</v>
      </c>
      <c r="E186" s="3218"/>
      <c r="F186" s="3243"/>
      <c r="G186" s="3243"/>
      <c r="H186" s="3218"/>
      <c r="I186" s="3218"/>
      <c r="J186" s="3218"/>
      <c r="K186" s="3218"/>
      <c r="L186" s="3218"/>
      <c r="M186" s="3218"/>
    </row>
    <row r="187" spans="2:13" s="242" customFormat="1">
      <c r="B187" s="4" t="s">
        <v>192</v>
      </c>
      <c r="C187" s="3232">
        <v>167281</v>
      </c>
      <c r="D187" s="3238"/>
      <c r="E187" s="3218"/>
      <c r="F187" s="3243"/>
      <c r="G187" s="3243"/>
      <c r="H187" s="3218"/>
      <c r="I187" s="3218"/>
      <c r="J187" s="3218"/>
      <c r="K187" s="3218"/>
      <c r="L187" s="3218"/>
      <c r="M187" s="3218"/>
    </row>
    <row r="188" spans="2:13" s="242" customFormat="1">
      <c r="B188" s="4" t="s">
        <v>203</v>
      </c>
      <c r="C188" s="3232">
        <v>167281</v>
      </c>
      <c r="D188" s="3238"/>
      <c r="E188" s="3218"/>
      <c r="F188" s="3243"/>
      <c r="G188" s="3243"/>
      <c r="H188" s="3218"/>
      <c r="I188" s="3218"/>
      <c r="J188" s="3218"/>
      <c r="K188" s="3218"/>
      <c r="L188" s="3218"/>
      <c r="M188" s="3218"/>
    </row>
    <row r="189" spans="2:13" s="242" customFormat="1">
      <c r="B189" s="4" t="s">
        <v>19</v>
      </c>
      <c r="C189" s="3232">
        <f>C190+C192</f>
        <v>23619655</v>
      </c>
      <c r="D189" s="3238">
        <f>D190+D192</f>
        <v>9444601</v>
      </c>
      <c r="E189" s="3218"/>
      <c r="F189" s="3243"/>
      <c r="G189" s="3243"/>
      <c r="H189" s="3218"/>
      <c r="I189" s="3218"/>
      <c r="J189" s="3218"/>
      <c r="K189" s="3218"/>
      <c r="L189" s="3218"/>
      <c r="M189" s="3218"/>
    </row>
    <row r="190" spans="2:13" s="242" customFormat="1" ht="26.4">
      <c r="B190" s="4" t="s">
        <v>185</v>
      </c>
      <c r="C190" s="3232">
        <v>23619655</v>
      </c>
      <c r="D190" s="3238">
        <v>-166473</v>
      </c>
      <c r="E190" s="3218"/>
      <c r="F190" s="3243"/>
      <c r="G190" s="3243"/>
      <c r="H190" s="3218"/>
      <c r="I190" s="3218"/>
      <c r="J190" s="3218"/>
      <c r="K190" s="3218"/>
      <c r="L190" s="3218"/>
      <c r="M190" s="3218"/>
    </row>
    <row r="191" spans="2:13" s="242" customFormat="1" ht="26.4">
      <c r="B191" s="586" t="s">
        <v>205</v>
      </c>
      <c r="C191" s="3232">
        <v>23619655</v>
      </c>
      <c r="D191" s="3238">
        <v>-166473</v>
      </c>
      <c r="E191" s="3218"/>
      <c r="F191" s="3243"/>
      <c r="G191" s="3243"/>
      <c r="H191" s="3218"/>
      <c r="I191" s="3218"/>
      <c r="J191" s="3218"/>
      <c r="K191" s="3218"/>
      <c r="L191" s="3218"/>
      <c r="M191" s="3218"/>
    </row>
    <row r="192" spans="2:13" s="242" customFormat="1" ht="26.4">
      <c r="B192" s="4" t="s">
        <v>201</v>
      </c>
      <c r="C192" s="3232">
        <v>0</v>
      </c>
      <c r="D192" s="3238">
        <v>9611074</v>
      </c>
      <c r="E192" s="3218"/>
      <c r="F192" s="3243"/>
      <c r="G192" s="3243"/>
      <c r="H192" s="3218"/>
      <c r="I192" s="3218"/>
      <c r="J192" s="3218"/>
      <c r="K192" s="3218"/>
      <c r="L192" s="3218"/>
      <c r="M192" s="3218"/>
    </row>
    <row r="193" spans="1:13" s="242" customFormat="1" ht="39.6">
      <c r="B193" s="4" t="s">
        <v>202</v>
      </c>
      <c r="C193" s="3232">
        <v>0</v>
      </c>
      <c r="D193" s="3238">
        <v>9611074</v>
      </c>
      <c r="E193" s="3218"/>
      <c r="F193" s="3243"/>
      <c r="G193" s="3243"/>
      <c r="H193" s="3218"/>
      <c r="I193" s="3218"/>
      <c r="J193" s="3218"/>
      <c r="K193" s="3218"/>
      <c r="L193" s="3218"/>
      <c r="M193" s="3218"/>
    </row>
    <row r="194" spans="1:13" s="242" customFormat="1">
      <c r="B194" s="4" t="s">
        <v>3</v>
      </c>
      <c r="C194" s="3232">
        <f>C195+C196</f>
        <v>12466145</v>
      </c>
      <c r="D194" s="3238">
        <f>D195</f>
        <v>0</v>
      </c>
      <c r="E194" s="3218"/>
      <c r="F194" s="3243"/>
      <c r="G194" s="3243"/>
      <c r="H194" s="3218"/>
      <c r="I194" s="3218"/>
      <c r="J194" s="3218"/>
      <c r="K194" s="3218"/>
      <c r="L194" s="3218"/>
      <c r="M194" s="3218"/>
    </row>
    <row r="195" spans="1:13" s="242" customFormat="1">
      <c r="B195" s="586" t="s">
        <v>193</v>
      </c>
      <c r="C195" s="3232">
        <v>12216145</v>
      </c>
      <c r="D195" s="3238"/>
      <c r="E195" s="3218"/>
      <c r="F195" s="3243"/>
      <c r="G195" s="3243"/>
      <c r="H195" s="3218"/>
      <c r="I195" s="3218"/>
      <c r="J195" s="3218"/>
      <c r="K195" s="3218"/>
      <c r="L195" s="3218"/>
      <c r="M195" s="3218"/>
    </row>
    <row r="196" spans="1:13" s="242" customFormat="1">
      <c r="B196" s="586" t="s">
        <v>194</v>
      </c>
      <c r="C196" s="3232">
        <f>C197</f>
        <v>250000</v>
      </c>
      <c r="D196" s="3238"/>
      <c r="E196" s="3218"/>
      <c r="F196" s="3243"/>
      <c r="G196" s="3243"/>
      <c r="H196" s="3218"/>
      <c r="I196" s="3218"/>
      <c r="J196" s="3218"/>
      <c r="K196" s="3218"/>
      <c r="L196" s="3218"/>
      <c r="M196" s="3218"/>
    </row>
    <row r="197" spans="1:13" s="242" customFormat="1" ht="26.4">
      <c r="B197" s="586" t="s">
        <v>195</v>
      </c>
      <c r="C197" s="3232">
        <v>250000</v>
      </c>
      <c r="D197" s="3238"/>
      <c r="E197" s="3218"/>
      <c r="F197" s="3243"/>
      <c r="G197" s="3243"/>
      <c r="H197" s="3218"/>
      <c r="I197" s="3218"/>
      <c r="J197" s="3218"/>
      <c r="K197" s="3218"/>
      <c r="L197" s="3218"/>
      <c r="M197" s="3218"/>
    </row>
    <row r="198" spans="1:13" s="242" customFormat="1" ht="26.4">
      <c r="B198" s="586" t="s">
        <v>196</v>
      </c>
      <c r="C198" s="3232">
        <v>250000</v>
      </c>
      <c r="D198" s="3238"/>
      <c r="E198" s="3218"/>
      <c r="F198" s="3243"/>
      <c r="G198" s="3243"/>
      <c r="H198" s="3218"/>
      <c r="I198" s="3218"/>
      <c r="J198" s="3218"/>
      <c r="K198" s="3218"/>
      <c r="L198" s="3218"/>
      <c r="M198" s="3218"/>
    </row>
    <row r="199" spans="1:13" s="242" customFormat="1">
      <c r="B199" s="587" t="s">
        <v>68</v>
      </c>
      <c r="C199" s="3232">
        <f>C175-C179</f>
        <v>-160000</v>
      </c>
      <c r="D199" s="3238">
        <f>D175-D179</f>
        <v>0</v>
      </c>
      <c r="E199" s="3218"/>
      <c r="F199" s="3243"/>
      <c r="G199" s="3243"/>
      <c r="H199" s="3218"/>
      <c r="I199" s="3218"/>
      <c r="J199" s="3218"/>
      <c r="K199" s="3218"/>
      <c r="L199" s="3218"/>
      <c r="M199" s="3218"/>
    </row>
    <row r="200" spans="1:13" s="242" customFormat="1">
      <c r="B200" s="586" t="s">
        <v>197</v>
      </c>
      <c r="C200" s="3232">
        <f>C202</f>
        <v>160000</v>
      </c>
      <c r="D200" s="3238"/>
      <c r="E200" s="3218"/>
      <c r="F200" s="3243"/>
      <c r="G200" s="3243"/>
      <c r="H200" s="3218"/>
      <c r="I200" s="3218"/>
      <c r="J200" s="3218"/>
      <c r="K200" s="3218"/>
      <c r="L200" s="3218"/>
      <c r="M200" s="3218"/>
    </row>
    <row r="201" spans="1:13" s="242" customFormat="1">
      <c r="B201" s="586" t="s">
        <v>198</v>
      </c>
      <c r="C201" s="3232">
        <f>C202</f>
        <v>160000</v>
      </c>
      <c r="D201" s="3238"/>
      <c r="E201" s="3218"/>
      <c r="F201" s="3243"/>
      <c r="G201" s="3243"/>
      <c r="H201" s="3218"/>
      <c r="I201" s="3218"/>
      <c r="J201" s="3218"/>
      <c r="K201" s="3218"/>
      <c r="L201" s="3218"/>
      <c r="M201" s="3218"/>
    </row>
    <row r="202" spans="1:13" s="242" customFormat="1" ht="27" thickBot="1">
      <c r="B202" s="3225" t="s">
        <v>199</v>
      </c>
      <c r="C202" s="3236">
        <v>160000</v>
      </c>
      <c r="D202" s="3240"/>
      <c r="E202" s="3218"/>
      <c r="F202" s="3243"/>
      <c r="G202" s="3243"/>
      <c r="H202" s="3218"/>
      <c r="I202" s="3218"/>
      <c r="J202" s="3218"/>
      <c r="K202" s="3218"/>
      <c r="L202" s="3218"/>
      <c r="M202" s="3218"/>
    </row>
    <row r="203" spans="1:13" s="242" customFormat="1" ht="43.5" customHeight="1" thickBot="1">
      <c r="B203" s="3608" t="s">
        <v>671</v>
      </c>
      <c r="C203" s="3756"/>
      <c r="D203" s="3757"/>
      <c r="E203" s="3218"/>
      <c r="F203" s="3243"/>
      <c r="G203" s="3243"/>
      <c r="H203" s="3218"/>
      <c r="I203" s="3218"/>
      <c r="J203" s="3218"/>
      <c r="K203" s="3218"/>
      <c r="L203" s="3218"/>
      <c r="M203" s="3218"/>
    </row>
    <row r="204" spans="1:13" s="242" customFormat="1">
      <c r="B204" s="199"/>
      <c r="C204" s="3242"/>
      <c r="D204" s="3242"/>
      <c r="E204" s="3218"/>
      <c r="F204" s="3243"/>
      <c r="G204" s="3243"/>
      <c r="H204" s="3218"/>
      <c r="I204" s="3218"/>
      <c r="J204" s="3218"/>
      <c r="K204" s="3218"/>
      <c r="L204" s="3218"/>
      <c r="M204" s="3218"/>
    </row>
    <row r="205" spans="1:13" s="242" customFormat="1">
      <c r="B205" s="3211" t="s">
        <v>181</v>
      </c>
      <c r="C205" s="3243"/>
      <c r="D205" s="3243"/>
      <c r="E205" s="3218"/>
      <c r="F205" s="3243"/>
      <c r="G205" s="3243"/>
      <c r="H205" s="3218"/>
      <c r="I205" s="3218"/>
      <c r="J205" s="3218"/>
      <c r="K205" s="3218"/>
      <c r="L205" s="3218"/>
      <c r="M205" s="3218"/>
    </row>
    <row r="206" spans="1:13" s="242" customFormat="1" ht="13.8" thickBot="1">
      <c r="B206" s="3218"/>
      <c r="C206" s="3243"/>
      <c r="D206" s="3243"/>
      <c r="E206" s="3218"/>
      <c r="F206" s="3243"/>
      <c r="G206" s="3243"/>
      <c r="H206" s="3218"/>
      <c r="I206" s="3218"/>
      <c r="J206" s="3218"/>
      <c r="K206" s="3218"/>
      <c r="L206" s="3218"/>
      <c r="M206" s="3218"/>
    </row>
    <row r="207" spans="1:13" s="242" customFormat="1" ht="13.8">
      <c r="A207" s="3213">
        <f>A94+1</f>
        <v>107</v>
      </c>
      <c r="B207" s="208" t="s">
        <v>32</v>
      </c>
      <c r="C207" s="3255"/>
      <c r="D207" s="3256"/>
      <c r="E207" s="208" t="s">
        <v>206</v>
      </c>
      <c r="F207" s="3255"/>
      <c r="G207" s="3256"/>
      <c r="H207" s="3219" t="s">
        <v>34</v>
      </c>
      <c r="I207" s="3218"/>
      <c r="J207" s="3218"/>
      <c r="K207" s="3218"/>
      <c r="L207" s="3218"/>
      <c r="M207" s="3218"/>
    </row>
    <row r="208" spans="1:13" s="242" customFormat="1">
      <c r="A208" s="3210"/>
      <c r="B208" s="586" t="s">
        <v>22</v>
      </c>
      <c r="C208" s="3232"/>
      <c r="D208" s="3238"/>
      <c r="E208" s="586" t="s">
        <v>22</v>
      </c>
      <c r="F208" s="3232"/>
      <c r="G208" s="3238"/>
      <c r="H208" s="3218"/>
      <c r="I208" s="3218"/>
      <c r="J208" s="3218"/>
      <c r="K208" s="3218"/>
      <c r="L208" s="3218"/>
      <c r="M208" s="3218"/>
    </row>
    <row r="209" spans="1:13" s="242" customFormat="1" ht="26.4">
      <c r="A209" s="3210"/>
      <c r="B209" s="3257" t="s">
        <v>1094</v>
      </c>
      <c r="C209" s="3258"/>
      <c r="D209" s="3259"/>
      <c r="E209" s="3260" t="s">
        <v>208</v>
      </c>
      <c r="F209" s="3258"/>
      <c r="G209" s="3259"/>
      <c r="H209" s="3218"/>
      <c r="I209" s="3218"/>
      <c r="J209" s="3218"/>
      <c r="K209" s="3218"/>
      <c r="L209" s="3218"/>
      <c r="M209" s="3218"/>
    </row>
    <row r="210" spans="1:13" s="242" customFormat="1">
      <c r="A210" s="3210"/>
      <c r="B210" s="3251" t="s">
        <v>118</v>
      </c>
      <c r="C210" s="607"/>
      <c r="D210" s="3238"/>
      <c r="E210" s="3251" t="s">
        <v>118</v>
      </c>
      <c r="F210" s="607"/>
      <c r="G210" s="3238"/>
      <c r="H210" s="3218"/>
      <c r="I210" s="3218"/>
      <c r="J210" s="3218"/>
      <c r="K210" s="3218"/>
      <c r="L210" s="3218"/>
      <c r="M210" s="3218"/>
    </row>
    <row r="211" spans="1:13" s="242" customFormat="1" ht="13.5" customHeight="1">
      <c r="A211" s="3210"/>
      <c r="B211" s="3" t="s">
        <v>4</v>
      </c>
      <c r="C211" s="3234">
        <f>C212</f>
        <v>597650</v>
      </c>
      <c r="D211" s="3239">
        <f>D212</f>
        <v>-142740</v>
      </c>
      <c r="E211" s="2769" t="s">
        <v>4</v>
      </c>
      <c r="F211" s="879">
        <f t="shared" ref="F211:G217" si="0">F212</f>
        <v>715919</v>
      </c>
      <c r="G211" s="3220">
        <f t="shared" si="0"/>
        <v>142740</v>
      </c>
      <c r="H211" s="3218"/>
      <c r="I211" s="3218"/>
      <c r="J211" s="3218"/>
      <c r="K211" s="3218"/>
      <c r="L211" s="3218"/>
      <c r="M211" s="3218"/>
    </row>
    <row r="212" spans="1:13" s="242" customFormat="1">
      <c r="A212" s="3210"/>
      <c r="B212" s="4" t="s">
        <v>10</v>
      </c>
      <c r="C212" s="3232">
        <f>C213</f>
        <v>597650</v>
      </c>
      <c r="D212" s="3238">
        <f>D213</f>
        <v>-142740</v>
      </c>
      <c r="E212" s="3221" t="s">
        <v>10</v>
      </c>
      <c r="F212" s="607">
        <f t="shared" si="0"/>
        <v>715919</v>
      </c>
      <c r="G212" s="1905">
        <f t="shared" si="0"/>
        <v>142740</v>
      </c>
      <c r="H212" s="3218"/>
      <c r="I212" s="3218"/>
      <c r="J212" s="3218"/>
      <c r="K212" s="3218"/>
      <c r="L212" s="3218"/>
      <c r="M212" s="3218"/>
    </row>
    <row r="213" spans="1:13" s="242" customFormat="1" ht="26.4">
      <c r="A213" s="3210"/>
      <c r="B213" s="4" t="s">
        <v>11</v>
      </c>
      <c r="C213" s="3232">
        <v>597650</v>
      </c>
      <c r="D213" s="3238">
        <v>-142740</v>
      </c>
      <c r="E213" s="2775" t="s">
        <v>11</v>
      </c>
      <c r="F213" s="607">
        <f t="shared" si="0"/>
        <v>715919</v>
      </c>
      <c r="G213" s="1905">
        <f t="shared" si="0"/>
        <v>142740</v>
      </c>
      <c r="H213" s="3218"/>
      <c r="I213" s="3218"/>
      <c r="J213" s="3218"/>
      <c r="K213" s="3218"/>
      <c r="L213" s="3218"/>
      <c r="M213" s="3218"/>
    </row>
    <row r="214" spans="1:13" s="242" customFormat="1">
      <c r="A214" s="3210"/>
      <c r="B214" s="3" t="s">
        <v>1</v>
      </c>
      <c r="C214" s="3234">
        <f t="shared" ref="C214:D216" si="1">C215</f>
        <v>597650</v>
      </c>
      <c r="D214" s="3239">
        <f t="shared" si="1"/>
        <v>-142740</v>
      </c>
      <c r="E214" s="2769" t="s">
        <v>28</v>
      </c>
      <c r="F214" s="879">
        <f t="shared" si="0"/>
        <v>715919</v>
      </c>
      <c r="G214" s="3220">
        <f t="shared" si="0"/>
        <v>142740</v>
      </c>
      <c r="H214" s="3218"/>
      <c r="I214" s="3218"/>
      <c r="J214" s="3218"/>
      <c r="K214" s="3218"/>
      <c r="L214" s="3218"/>
      <c r="M214" s="3218"/>
    </row>
    <row r="215" spans="1:13" s="242" customFormat="1">
      <c r="A215" s="3210"/>
      <c r="B215" s="4" t="s">
        <v>2</v>
      </c>
      <c r="C215" s="3232">
        <f t="shared" si="1"/>
        <v>597650</v>
      </c>
      <c r="D215" s="3238">
        <f t="shared" si="1"/>
        <v>-142740</v>
      </c>
      <c r="E215" s="3221" t="s">
        <v>2</v>
      </c>
      <c r="F215" s="607">
        <f t="shared" si="0"/>
        <v>715919</v>
      </c>
      <c r="G215" s="1905">
        <f t="shared" si="0"/>
        <v>142740</v>
      </c>
      <c r="H215" s="3218"/>
      <c r="I215" s="3218"/>
      <c r="J215" s="3218"/>
      <c r="K215" s="3218"/>
      <c r="L215" s="3218"/>
      <c r="M215" s="3218"/>
    </row>
    <row r="216" spans="1:13" s="242" customFormat="1">
      <c r="A216" s="3210"/>
      <c r="B216" s="4" t="s">
        <v>183</v>
      </c>
      <c r="C216" s="3232">
        <f t="shared" si="1"/>
        <v>597650</v>
      </c>
      <c r="D216" s="3238">
        <f t="shared" si="1"/>
        <v>-142740</v>
      </c>
      <c r="E216" s="2775" t="s">
        <v>19</v>
      </c>
      <c r="F216" s="607">
        <f t="shared" si="0"/>
        <v>715919</v>
      </c>
      <c r="G216" s="1905">
        <f t="shared" si="0"/>
        <v>142740</v>
      </c>
      <c r="H216" s="3218"/>
      <c r="I216" s="3218"/>
      <c r="J216" s="3218"/>
      <c r="K216" s="3218"/>
      <c r="L216" s="3218"/>
      <c r="M216" s="3218"/>
    </row>
    <row r="217" spans="1:13" s="242" customFormat="1" ht="26.4">
      <c r="A217" s="3210"/>
      <c r="B217" s="4" t="s">
        <v>184</v>
      </c>
      <c r="C217" s="3232">
        <v>597650</v>
      </c>
      <c r="D217" s="3238">
        <v>-142740</v>
      </c>
      <c r="E217" s="4" t="s">
        <v>201</v>
      </c>
      <c r="F217" s="607">
        <f t="shared" si="0"/>
        <v>715919</v>
      </c>
      <c r="G217" s="1905">
        <f t="shared" si="0"/>
        <v>142740</v>
      </c>
      <c r="H217" s="3218"/>
      <c r="I217" s="3218"/>
      <c r="J217" s="3218"/>
      <c r="K217" s="3218"/>
      <c r="L217" s="3218"/>
      <c r="M217" s="3218"/>
    </row>
    <row r="218" spans="1:13" s="242" customFormat="1" ht="40.200000000000003" thickBot="1">
      <c r="A218" s="3210"/>
      <c r="B218" s="112"/>
      <c r="C218" s="3236"/>
      <c r="D218" s="3240"/>
      <c r="E218" s="112" t="s">
        <v>202</v>
      </c>
      <c r="F218" s="3236">
        <v>715919</v>
      </c>
      <c r="G218" s="3240">
        <v>142740</v>
      </c>
      <c r="H218" s="3218"/>
      <c r="I218" s="3218"/>
      <c r="J218" s="3218"/>
      <c r="K218" s="3218"/>
      <c r="L218" s="3218"/>
      <c r="M218" s="3218"/>
    </row>
    <row r="219" spans="1:13" s="242" customFormat="1" ht="33" customHeight="1" thickBot="1">
      <c r="A219" s="3210"/>
      <c r="B219" s="3758" t="s">
        <v>672</v>
      </c>
      <c r="C219" s="3759"/>
      <c r="D219" s="3759"/>
      <c r="E219" s="3759"/>
      <c r="F219" s="3759"/>
      <c r="G219" s="3760"/>
      <c r="H219" s="3218"/>
      <c r="I219" s="3218"/>
      <c r="J219" s="3218"/>
      <c r="K219" s="3218"/>
      <c r="L219" s="3218"/>
      <c r="M219" s="3218"/>
    </row>
    <row r="220" spans="1:13" s="242" customFormat="1">
      <c r="B220" s="3218"/>
      <c r="C220" s="3243"/>
      <c r="D220" s="3243"/>
      <c r="E220" s="3218"/>
      <c r="F220" s="3243"/>
      <c r="G220" s="3243"/>
      <c r="H220" s="3218"/>
      <c r="I220" s="3218"/>
      <c r="J220" s="3218"/>
      <c r="K220" s="3218"/>
      <c r="L220" s="3218"/>
      <c r="M220" s="3218"/>
    </row>
    <row r="221" spans="1:13" s="242" customFormat="1" ht="26.4">
      <c r="B221" s="3211" t="s">
        <v>186</v>
      </c>
      <c r="C221" s="3243"/>
      <c r="D221" s="3243"/>
      <c r="E221" s="3218"/>
      <c r="F221" s="3243"/>
      <c r="G221" s="3243"/>
      <c r="H221" s="3218"/>
      <c r="I221" s="3218"/>
      <c r="J221" s="3218"/>
      <c r="K221" s="3218"/>
      <c r="L221" s="3218"/>
      <c r="M221" s="3218"/>
    </row>
    <row r="222" spans="1:13" s="242" customFormat="1" ht="13.8" thickBot="1">
      <c r="B222" s="3218"/>
      <c r="C222" s="3243"/>
      <c r="D222" s="3243"/>
      <c r="E222" s="3218"/>
      <c r="F222" s="3243"/>
      <c r="G222" s="3243"/>
      <c r="H222" s="3218"/>
      <c r="I222" s="3218"/>
      <c r="J222" s="3218"/>
      <c r="K222" s="3218"/>
      <c r="L222" s="3218"/>
      <c r="M222" s="3218"/>
    </row>
    <row r="223" spans="1:13" s="242" customFormat="1" ht="13.8">
      <c r="A223" s="3215">
        <f>A113+1</f>
        <v>107</v>
      </c>
      <c r="B223" s="208" t="s">
        <v>32</v>
      </c>
      <c r="C223" s="3255"/>
      <c r="D223" s="3256"/>
      <c r="E223" s="208" t="s">
        <v>206</v>
      </c>
      <c r="F223" s="3255"/>
      <c r="G223" s="3256"/>
      <c r="H223" s="3219" t="s">
        <v>34</v>
      </c>
      <c r="I223" s="3218"/>
      <c r="J223" s="3218"/>
      <c r="K223" s="3218"/>
      <c r="L223" s="3218"/>
      <c r="M223" s="3218"/>
    </row>
    <row r="224" spans="1:13" s="242" customFormat="1">
      <c r="A224" s="3210"/>
      <c r="B224" s="586" t="s">
        <v>116</v>
      </c>
      <c r="C224" s="3232"/>
      <c r="D224" s="3238"/>
      <c r="E224" s="586" t="s">
        <v>116</v>
      </c>
      <c r="F224" s="3232"/>
      <c r="G224" s="3238"/>
      <c r="H224" s="3218"/>
      <c r="I224" s="3218"/>
      <c r="J224" s="3218"/>
      <c r="K224" s="3218"/>
      <c r="L224" s="3218"/>
      <c r="M224" s="3218"/>
    </row>
    <row r="225" spans="1:13" s="242" customFormat="1" ht="13.8">
      <c r="A225" s="3210"/>
      <c r="B225" s="3252" t="s">
        <v>187</v>
      </c>
      <c r="C225" s="3253"/>
      <c r="D225" s="3254"/>
      <c r="E225" s="3252" t="s">
        <v>187</v>
      </c>
      <c r="F225" s="3253"/>
      <c r="G225" s="3254"/>
      <c r="H225" s="3218"/>
      <c r="I225" s="3218"/>
      <c r="J225" s="3218"/>
      <c r="K225" s="3218"/>
      <c r="L225" s="3218"/>
      <c r="M225" s="3218"/>
    </row>
    <row r="226" spans="1:13" s="242" customFormat="1">
      <c r="A226" s="3210"/>
      <c r="B226" s="3251" t="s">
        <v>118</v>
      </c>
      <c r="C226" s="3232"/>
      <c r="D226" s="3238"/>
      <c r="E226" s="3251" t="s">
        <v>118</v>
      </c>
      <c r="F226" s="3232"/>
      <c r="G226" s="3238"/>
      <c r="H226" s="3218"/>
      <c r="I226" s="3218"/>
      <c r="J226" s="3218"/>
      <c r="K226" s="3218"/>
      <c r="L226" s="3218"/>
      <c r="M226" s="3218"/>
    </row>
    <row r="227" spans="1:13" s="242" customFormat="1">
      <c r="A227" s="3210"/>
      <c r="B227" s="3" t="s">
        <v>4</v>
      </c>
      <c r="C227" s="3234">
        <f>C229+C228</f>
        <v>133007681</v>
      </c>
      <c r="D227" s="3239">
        <f>D229+D228</f>
        <v>-142740</v>
      </c>
      <c r="E227" s="3" t="s">
        <v>4</v>
      </c>
      <c r="F227" s="3234">
        <f>F229+F228</f>
        <v>83594948</v>
      </c>
      <c r="G227" s="3239">
        <f>G229+G228</f>
        <v>142740</v>
      </c>
      <c r="H227" s="3218"/>
      <c r="I227" s="3218"/>
      <c r="J227" s="3218"/>
      <c r="K227" s="3218"/>
      <c r="L227" s="3218"/>
      <c r="M227" s="3218"/>
    </row>
    <row r="228" spans="1:13" s="242" customFormat="1">
      <c r="A228" s="3210"/>
      <c r="B228" s="4" t="s">
        <v>35</v>
      </c>
      <c r="C228" s="3232">
        <v>900000</v>
      </c>
      <c r="D228" s="3238"/>
      <c r="E228" s="4" t="s">
        <v>35</v>
      </c>
      <c r="F228" s="3232">
        <v>1011750</v>
      </c>
      <c r="G228" s="3238"/>
      <c r="H228" s="3218"/>
      <c r="I228" s="3218"/>
      <c r="J228" s="3218"/>
      <c r="K228" s="3218"/>
      <c r="L228" s="3218"/>
      <c r="M228" s="3218"/>
    </row>
    <row r="229" spans="1:13" s="242" customFormat="1">
      <c r="A229" s="3210"/>
      <c r="B229" s="4" t="s">
        <v>10</v>
      </c>
      <c r="C229" s="3232">
        <f>C230</f>
        <v>132107681</v>
      </c>
      <c r="D229" s="3238">
        <f>D230</f>
        <v>-142740</v>
      </c>
      <c r="E229" s="4" t="s">
        <v>10</v>
      </c>
      <c r="F229" s="3232">
        <f>F230</f>
        <v>82583198</v>
      </c>
      <c r="G229" s="3238">
        <f>G230</f>
        <v>142740</v>
      </c>
      <c r="H229" s="3218"/>
      <c r="I229" s="3218"/>
      <c r="J229" s="3218"/>
      <c r="K229" s="3218"/>
      <c r="L229" s="3218"/>
      <c r="M229" s="3218"/>
    </row>
    <row r="230" spans="1:13" s="242" customFormat="1" ht="26.4">
      <c r="A230" s="3210"/>
      <c r="B230" s="4" t="s">
        <v>11</v>
      </c>
      <c r="C230" s="3232">
        <v>132107681</v>
      </c>
      <c r="D230" s="3238">
        <v>-142740</v>
      </c>
      <c r="E230" s="4" t="s">
        <v>11</v>
      </c>
      <c r="F230" s="3232">
        <v>82583198</v>
      </c>
      <c r="G230" s="3238">
        <v>142740</v>
      </c>
      <c r="H230" s="3218"/>
      <c r="I230" s="3218"/>
      <c r="J230" s="3218"/>
      <c r="K230" s="3218"/>
      <c r="L230" s="3218"/>
      <c r="M230" s="3218"/>
    </row>
    <row r="231" spans="1:13" s="242" customFormat="1">
      <c r="A231" s="3210"/>
      <c r="B231" s="3" t="s">
        <v>1</v>
      </c>
      <c r="C231" s="3234">
        <f>C232+C244</f>
        <v>133272352</v>
      </c>
      <c r="D231" s="3239">
        <f>D232+D247</f>
        <v>-142740</v>
      </c>
      <c r="E231" s="3" t="s">
        <v>1</v>
      </c>
      <c r="F231" s="3234">
        <f>F232+F248</f>
        <v>83594948</v>
      </c>
      <c r="G231" s="3239">
        <f>G232+G248</f>
        <v>142740</v>
      </c>
      <c r="H231" s="3218"/>
      <c r="I231" s="3218"/>
      <c r="J231" s="3218"/>
      <c r="K231" s="3218"/>
      <c r="L231" s="3218"/>
      <c r="M231" s="3218"/>
    </row>
    <row r="232" spans="1:13" s="242" customFormat="1">
      <c r="A232" s="3210"/>
      <c r="B232" s="4" t="s">
        <v>2</v>
      </c>
      <c r="C232" s="3232">
        <f>C233+C237+C239+C242</f>
        <v>120187044</v>
      </c>
      <c r="D232" s="3238">
        <f>D233+D237+D239+D242</f>
        <v>-142740</v>
      </c>
      <c r="E232" s="4" t="s">
        <v>2</v>
      </c>
      <c r="F232" s="3232">
        <f>F233+F237+F240+F242</f>
        <v>83295294</v>
      </c>
      <c r="G232" s="3238">
        <f>G233+G237+G242+G243</f>
        <v>142740</v>
      </c>
      <c r="H232" s="3218"/>
      <c r="I232" s="3218"/>
      <c r="J232" s="3218"/>
      <c r="K232" s="3218"/>
      <c r="L232" s="3218"/>
      <c r="M232" s="3218"/>
    </row>
    <row r="233" spans="1:13" s="242" customFormat="1">
      <c r="A233" s="3210"/>
      <c r="B233" s="4" t="s">
        <v>12</v>
      </c>
      <c r="C233" s="3232">
        <f>C234+C236</f>
        <v>52185447</v>
      </c>
      <c r="D233" s="3238">
        <f>D234+D236</f>
        <v>0</v>
      </c>
      <c r="E233" s="4" t="s">
        <v>12</v>
      </c>
      <c r="F233" s="3232">
        <f>F234+F236</f>
        <v>13936247</v>
      </c>
      <c r="G233" s="3238">
        <f>G234+G236</f>
        <v>0</v>
      </c>
      <c r="H233" s="3218"/>
      <c r="I233" s="3218"/>
      <c r="J233" s="3218"/>
      <c r="K233" s="3218"/>
      <c r="L233" s="3218"/>
      <c r="M233" s="3218"/>
    </row>
    <row r="234" spans="1:13" s="242" customFormat="1">
      <c r="A234" s="3210"/>
      <c r="B234" s="4" t="s">
        <v>188</v>
      </c>
      <c r="C234" s="3232">
        <v>1865142</v>
      </c>
      <c r="D234" s="3238"/>
      <c r="E234" s="4" t="s">
        <v>188</v>
      </c>
      <c r="F234" s="3232">
        <v>8213802</v>
      </c>
      <c r="G234" s="3238"/>
      <c r="H234" s="3218"/>
      <c r="I234" s="3218"/>
      <c r="J234" s="3218"/>
      <c r="K234" s="3218"/>
      <c r="L234" s="3218"/>
      <c r="M234" s="3218"/>
    </row>
    <row r="235" spans="1:13" s="242" customFormat="1">
      <c r="A235" s="3210"/>
      <c r="B235" s="4" t="s">
        <v>189</v>
      </c>
      <c r="C235" s="3232">
        <v>1417914</v>
      </c>
      <c r="D235" s="3238"/>
      <c r="E235" s="4" t="s">
        <v>189</v>
      </c>
      <c r="F235" s="3232">
        <v>6446883</v>
      </c>
      <c r="G235" s="3238"/>
      <c r="H235" s="3218"/>
      <c r="I235" s="3218"/>
      <c r="J235" s="3218"/>
      <c r="K235" s="3218"/>
      <c r="L235" s="3218"/>
      <c r="M235" s="3218"/>
    </row>
    <row r="236" spans="1:13" s="242" customFormat="1">
      <c r="A236" s="3210"/>
      <c r="B236" s="4" t="s">
        <v>190</v>
      </c>
      <c r="C236" s="3232">
        <v>50320305</v>
      </c>
      <c r="D236" s="3238"/>
      <c r="E236" s="4" t="s">
        <v>190</v>
      </c>
      <c r="F236" s="3232">
        <v>5722445</v>
      </c>
      <c r="G236" s="3238"/>
      <c r="H236" s="3218"/>
      <c r="I236" s="3218"/>
      <c r="J236" s="3218"/>
      <c r="K236" s="3218"/>
      <c r="L236" s="3218"/>
      <c r="M236" s="3218"/>
    </row>
    <row r="237" spans="1:13" s="242" customFormat="1">
      <c r="A237" s="3210"/>
      <c r="B237" s="4" t="s">
        <v>183</v>
      </c>
      <c r="C237" s="3232">
        <f>C238</f>
        <v>44565932</v>
      </c>
      <c r="D237" s="3238">
        <f>D238</f>
        <v>-142740</v>
      </c>
      <c r="E237" s="4" t="s">
        <v>183</v>
      </c>
      <c r="F237" s="3232">
        <f>F238+F239</f>
        <v>53462808</v>
      </c>
      <c r="G237" s="3238">
        <f>G238</f>
        <v>0</v>
      </c>
      <c r="H237" s="3218"/>
      <c r="I237" s="3218"/>
      <c r="J237" s="3218"/>
      <c r="K237" s="3218"/>
      <c r="L237" s="3218"/>
      <c r="M237" s="3218"/>
    </row>
    <row r="238" spans="1:13" s="242" customFormat="1">
      <c r="A238" s="3210"/>
      <c r="B238" s="4" t="s">
        <v>184</v>
      </c>
      <c r="C238" s="3232">
        <v>44565932</v>
      </c>
      <c r="D238" s="3238">
        <v>-142740</v>
      </c>
      <c r="E238" s="4" t="s">
        <v>184</v>
      </c>
      <c r="F238" s="3232">
        <v>52999938</v>
      </c>
      <c r="G238" s="3238"/>
      <c r="H238" s="3218"/>
      <c r="I238" s="3218"/>
      <c r="J238" s="3218"/>
      <c r="K238" s="3218"/>
      <c r="L238" s="3218"/>
      <c r="M238" s="3218"/>
    </row>
    <row r="239" spans="1:13" s="242" customFormat="1">
      <c r="A239" s="3210"/>
      <c r="B239" s="4" t="s">
        <v>192</v>
      </c>
      <c r="C239" s="3232">
        <v>167281</v>
      </c>
      <c r="D239" s="3238"/>
      <c r="E239" s="4" t="s">
        <v>209</v>
      </c>
      <c r="F239" s="3232">
        <v>462870</v>
      </c>
      <c r="G239" s="3238"/>
      <c r="H239" s="3218"/>
      <c r="I239" s="3218"/>
      <c r="J239" s="3218"/>
      <c r="K239" s="3218"/>
      <c r="L239" s="3218"/>
      <c r="M239" s="3218"/>
    </row>
    <row r="240" spans="1:13" s="242" customFormat="1">
      <c r="A240" s="3210"/>
      <c r="B240" s="4" t="s">
        <v>203</v>
      </c>
      <c r="C240" s="3232">
        <v>167281</v>
      </c>
      <c r="D240" s="3238"/>
      <c r="E240" s="4" t="s">
        <v>192</v>
      </c>
      <c r="F240" s="3232">
        <v>703084</v>
      </c>
      <c r="G240" s="3238"/>
      <c r="H240" s="3218"/>
      <c r="I240" s="3218"/>
      <c r="J240" s="3218"/>
      <c r="K240" s="3218"/>
      <c r="L240" s="3218"/>
      <c r="M240" s="3218"/>
    </row>
    <row r="241" spans="1:13" s="242" customFormat="1">
      <c r="A241" s="3210"/>
      <c r="B241" s="4" t="s">
        <v>19</v>
      </c>
      <c r="C241" s="3232">
        <v>23268384</v>
      </c>
      <c r="D241" s="3238"/>
      <c r="E241" s="4" t="s">
        <v>203</v>
      </c>
      <c r="F241" s="3232">
        <v>703084</v>
      </c>
      <c r="G241" s="3238"/>
      <c r="H241" s="3218"/>
      <c r="I241" s="3218"/>
      <c r="J241" s="3218"/>
      <c r="K241" s="3218"/>
      <c r="L241" s="3218"/>
      <c r="M241" s="3218"/>
    </row>
    <row r="242" spans="1:13" s="242" customFormat="1" ht="26.4">
      <c r="A242" s="3210"/>
      <c r="B242" s="4" t="s">
        <v>185</v>
      </c>
      <c r="C242" s="3232">
        <v>23268384</v>
      </c>
      <c r="D242" s="3238">
        <f>D243+D246</f>
        <v>0</v>
      </c>
      <c r="E242" s="4" t="s">
        <v>19</v>
      </c>
      <c r="F242" s="3232">
        <f>F243+F246</f>
        <v>15193155</v>
      </c>
      <c r="G242" s="3238">
        <f>G247</f>
        <v>142740</v>
      </c>
      <c r="H242" s="3218"/>
      <c r="I242" s="3218"/>
      <c r="J242" s="3218"/>
      <c r="K242" s="3218"/>
      <c r="L242" s="3218"/>
      <c r="M242" s="3218"/>
    </row>
    <row r="243" spans="1:13" s="242" customFormat="1" ht="26.4">
      <c r="A243" s="3210"/>
      <c r="B243" s="4" t="s">
        <v>210</v>
      </c>
      <c r="C243" s="3232">
        <v>23268384</v>
      </c>
      <c r="D243" s="3238"/>
      <c r="E243" s="4" t="s">
        <v>185</v>
      </c>
      <c r="F243" s="3232">
        <f>F244+F245</f>
        <v>14477236</v>
      </c>
      <c r="G243" s="3238"/>
      <c r="H243" s="3218"/>
      <c r="I243" s="3218" t="s">
        <v>211</v>
      </c>
      <c r="J243" s="3218"/>
      <c r="K243" s="3218"/>
      <c r="L243" s="3218"/>
      <c r="M243" s="3218"/>
    </row>
    <row r="244" spans="1:13" s="242" customFormat="1" ht="26.4">
      <c r="A244" s="3210"/>
      <c r="B244" s="586" t="s">
        <v>3</v>
      </c>
      <c r="C244" s="3232">
        <f>C245+C246</f>
        <v>13085308</v>
      </c>
      <c r="D244" s="3238"/>
      <c r="E244" s="586" t="s">
        <v>212</v>
      </c>
      <c r="F244" s="3232">
        <v>14407236</v>
      </c>
      <c r="G244" s="3238"/>
      <c r="H244" s="3218"/>
      <c r="I244" s="3218"/>
      <c r="J244" s="3218"/>
      <c r="K244" s="3218"/>
      <c r="L244" s="3218"/>
      <c r="M244" s="3218"/>
    </row>
    <row r="245" spans="1:13" s="242" customFormat="1" ht="39.6">
      <c r="A245" s="3210"/>
      <c r="B245" s="586" t="s">
        <v>193</v>
      </c>
      <c r="C245" s="3232">
        <v>12835308</v>
      </c>
      <c r="D245" s="3238"/>
      <c r="E245" s="3251" t="s">
        <v>58</v>
      </c>
      <c r="F245" s="3232">
        <v>70000</v>
      </c>
      <c r="G245" s="3238"/>
      <c r="H245" s="3218"/>
      <c r="I245" s="3218"/>
      <c r="J245" s="3218"/>
      <c r="K245" s="3218"/>
      <c r="L245" s="3218"/>
      <c r="M245" s="3218"/>
    </row>
    <row r="246" spans="1:13" s="242" customFormat="1" ht="26.4">
      <c r="A246" s="3210"/>
      <c r="B246" s="4" t="s">
        <v>194</v>
      </c>
      <c r="C246" s="3232">
        <v>250000</v>
      </c>
      <c r="D246" s="3238"/>
      <c r="E246" s="4" t="s">
        <v>201</v>
      </c>
      <c r="F246" s="3232">
        <f>F247</f>
        <v>715919</v>
      </c>
      <c r="G246" s="3238">
        <f>G247</f>
        <v>142740</v>
      </c>
      <c r="H246" s="3218"/>
      <c r="I246" s="3218"/>
      <c r="J246" s="3218"/>
      <c r="K246" s="3218"/>
      <c r="L246" s="3218"/>
      <c r="M246" s="3218"/>
    </row>
    <row r="247" spans="1:13" s="242" customFormat="1" ht="39.6">
      <c r="A247" s="3210"/>
      <c r="B247" s="4" t="s">
        <v>195</v>
      </c>
      <c r="C247" s="3232">
        <v>250000</v>
      </c>
      <c r="D247" s="3238">
        <f>D248</f>
        <v>0</v>
      </c>
      <c r="E247" s="4" t="s">
        <v>202</v>
      </c>
      <c r="F247" s="3232">
        <v>715919</v>
      </c>
      <c r="G247" s="3238">
        <v>142740</v>
      </c>
      <c r="H247" s="3218"/>
      <c r="I247" s="3218"/>
      <c r="J247" s="3218"/>
      <c r="K247" s="3218"/>
      <c r="L247" s="3218"/>
      <c r="M247" s="3218"/>
    </row>
    <row r="248" spans="1:13" s="242" customFormat="1" ht="26.4">
      <c r="A248" s="3210"/>
      <c r="B248" s="586" t="s">
        <v>196</v>
      </c>
      <c r="C248" s="3232">
        <v>250000</v>
      </c>
      <c r="D248" s="3238"/>
      <c r="E248" s="4" t="s">
        <v>3</v>
      </c>
      <c r="F248" s="3232">
        <f>F249</f>
        <v>299654</v>
      </c>
      <c r="G248" s="3238">
        <f>G250</f>
        <v>0</v>
      </c>
      <c r="H248" s="3218"/>
      <c r="I248" s="3218"/>
      <c r="J248" s="3218"/>
      <c r="K248" s="3218"/>
      <c r="L248" s="3218"/>
      <c r="M248" s="3218"/>
    </row>
    <row r="249" spans="1:13" s="242" customFormat="1">
      <c r="A249" s="3210"/>
      <c r="B249" s="587" t="s">
        <v>68</v>
      </c>
      <c r="C249" s="3232">
        <f>C227-C231</f>
        <v>-264671</v>
      </c>
      <c r="D249" s="3238"/>
      <c r="E249" s="586" t="s">
        <v>193</v>
      </c>
      <c r="F249" s="3232">
        <v>299654</v>
      </c>
      <c r="G249" s="3238"/>
      <c r="H249" s="3218"/>
      <c r="I249" s="3218"/>
      <c r="J249" s="3218"/>
      <c r="K249" s="3218"/>
      <c r="L249" s="3218"/>
      <c r="M249" s="3218"/>
    </row>
    <row r="250" spans="1:13" s="242" customFormat="1">
      <c r="A250" s="3210"/>
      <c r="B250" s="586" t="s">
        <v>197</v>
      </c>
      <c r="C250" s="3232">
        <v>264671</v>
      </c>
      <c r="D250" s="3238"/>
      <c r="E250" s="586"/>
      <c r="F250" s="3232"/>
      <c r="G250" s="3238"/>
      <c r="H250" s="3218"/>
      <c r="I250" s="3218"/>
      <c r="J250" s="3218"/>
      <c r="K250" s="3218"/>
      <c r="L250" s="3218"/>
      <c r="M250" s="3218"/>
    </row>
    <row r="251" spans="1:13" s="242" customFormat="1">
      <c r="A251" s="3210"/>
      <c r="B251" s="586" t="s">
        <v>198</v>
      </c>
      <c r="C251" s="3232">
        <v>264671</v>
      </c>
      <c r="D251" s="3238"/>
      <c r="E251" s="586"/>
      <c r="F251" s="3232"/>
      <c r="G251" s="3238"/>
      <c r="H251" s="3218"/>
      <c r="I251" s="3218"/>
      <c r="J251" s="3218"/>
      <c r="K251" s="3218"/>
      <c r="L251" s="3218"/>
      <c r="M251" s="3218"/>
    </row>
    <row r="252" spans="1:13" s="242" customFormat="1" ht="23.25" customHeight="1">
      <c r="A252" s="3210"/>
      <c r="B252" s="586" t="s">
        <v>199</v>
      </c>
      <c r="C252" s="3232">
        <v>264671</v>
      </c>
      <c r="D252" s="3238">
        <f>D227-D231</f>
        <v>0</v>
      </c>
      <c r="E252" s="586"/>
      <c r="F252" s="3232"/>
      <c r="G252" s="3238"/>
      <c r="H252" s="3218"/>
      <c r="I252" s="3218"/>
      <c r="J252" s="3218"/>
      <c r="K252" s="3218"/>
      <c r="L252" s="3218"/>
      <c r="M252" s="3218"/>
    </row>
    <row r="253" spans="1:13" s="242" customFormat="1">
      <c r="A253" s="3210"/>
      <c r="B253" s="3251" t="s">
        <v>125</v>
      </c>
      <c r="C253" s="607"/>
      <c r="D253" s="3238"/>
      <c r="E253" s="3251" t="s">
        <v>125</v>
      </c>
      <c r="F253" s="607"/>
      <c r="G253" s="3238"/>
      <c r="H253" s="3218"/>
      <c r="I253" s="3218"/>
      <c r="J253" s="3218"/>
      <c r="K253" s="3218"/>
      <c r="L253" s="3218"/>
      <c r="M253" s="3218"/>
    </row>
    <row r="254" spans="1:13" s="242" customFormat="1">
      <c r="A254" s="3210"/>
      <c r="B254" s="3" t="s">
        <v>4</v>
      </c>
      <c r="C254" s="3234">
        <f>C256+C255</f>
        <v>134106756</v>
      </c>
      <c r="D254" s="3239">
        <f>D256+D255</f>
        <v>-131300</v>
      </c>
      <c r="E254" s="3" t="s">
        <v>4</v>
      </c>
      <c r="F254" s="3234">
        <f>F256+F255</f>
        <v>64076913</v>
      </c>
      <c r="G254" s="3239">
        <f>G256+G255</f>
        <v>131300</v>
      </c>
      <c r="H254" s="3218"/>
      <c r="I254" s="3218"/>
      <c r="J254" s="3218"/>
      <c r="K254" s="3218"/>
      <c r="L254" s="3218"/>
      <c r="M254" s="3218"/>
    </row>
    <row r="255" spans="1:13" s="242" customFormat="1">
      <c r="A255" s="3210"/>
      <c r="B255" s="4" t="s">
        <v>35</v>
      </c>
      <c r="C255" s="3232">
        <v>900000</v>
      </c>
      <c r="D255" s="3238"/>
      <c r="E255" s="4" t="s">
        <v>35</v>
      </c>
      <c r="F255" s="3232">
        <v>1011750</v>
      </c>
      <c r="G255" s="3238"/>
      <c r="H255" s="3218"/>
      <c r="I255" s="3218"/>
      <c r="J255" s="3218"/>
      <c r="K255" s="3218"/>
      <c r="L255" s="3218"/>
      <c r="M255" s="3218"/>
    </row>
    <row r="256" spans="1:13" s="242" customFormat="1">
      <c r="A256" s="3210"/>
      <c r="B256" s="4" t="s">
        <v>10</v>
      </c>
      <c r="C256" s="3232">
        <f>C257</f>
        <v>133206756</v>
      </c>
      <c r="D256" s="3238">
        <f>D257</f>
        <v>-131300</v>
      </c>
      <c r="E256" s="4" t="s">
        <v>10</v>
      </c>
      <c r="F256" s="3232">
        <f>F257</f>
        <v>63065163</v>
      </c>
      <c r="G256" s="3238">
        <f>G257</f>
        <v>131300</v>
      </c>
      <c r="H256" s="3218"/>
      <c r="I256" s="3218"/>
      <c r="J256" s="3218"/>
      <c r="K256" s="3218"/>
      <c r="L256" s="3218"/>
      <c r="M256" s="3218"/>
    </row>
    <row r="257" spans="1:13" s="242" customFormat="1" ht="26.4">
      <c r="A257" s="3210"/>
      <c r="B257" s="4" t="s">
        <v>11</v>
      </c>
      <c r="C257" s="3232">
        <v>133206756</v>
      </c>
      <c r="D257" s="3238">
        <v>-131300</v>
      </c>
      <c r="E257" s="4" t="s">
        <v>11</v>
      </c>
      <c r="F257" s="3232">
        <v>63065163</v>
      </c>
      <c r="G257" s="3238">
        <v>131300</v>
      </c>
      <c r="H257" s="3218"/>
      <c r="I257" s="3218"/>
      <c r="J257" s="3218"/>
      <c r="K257" s="3218"/>
      <c r="L257" s="3218"/>
      <c r="M257" s="3218"/>
    </row>
    <row r="258" spans="1:13" s="242" customFormat="1">
      <c r="A258" s="3210"/>
      <c r="B258" s="3" t="s">
        <v>1</v>
      </c>
      <c r="C258" s="3234">
        <f>C259+C271</f>
        <v>134274442</v>
      </c>
      <c r="D258" s="3239">
        <f>D259+D274</f>
        <v>-131300</v>
      </c>
      <c r="E258" s="3" t="s">
        <v>1</v>
      </c>
      <c r="F258" s="3234">
        <f>F259+F275</f>
        <v>64076913</v>
      </c>
      <c r="G258" s="3239">
        <f>G259+G276</f>
        <v>131300</v>
      </c>
      <c r="H258" s="3218"/>
      <c r="I258" s="3218"/>
      <c r="J258" s="3218"/>
      <c r="K258" s="3218"/>
      <c r="L258" s="3218"/>
      <c r="M258" s="3218"/>
    </row>
    <row r="259" spans="1:13" s="242" customFormat="1">
      <c r="A259" s="3210"/>
      <c r="B259" s="4" t="s">
        <v>2</v>
      </c>
      <c r="C259" s="3232">
        <f>C260+C264+C266+C268</f>
        <v>121493555</v>
      </c>
      <c r="D259" s="3238">
        <f>D260+D264+D266+D268</f>
        <v>-131300</v>
      </c>
      <c r="E259" s="4" t="s">
        <v>2</v>
      </c>
      <c r="F259" s="3232">
        <f>F260+F264+F267+F269</f>
        <v>63861799</v>
      </c>
      <c r="G259" s="3238">
        <f>G269</f>
        <v>131300</v>
      </c>
      <c r="H259" s="3218"/>
      <c r="I259" s="3218"/>
      <c r="J259" s="3218"/>
      <c r="K259" s="3218"/>
      <c r="L259" s="3218"/>
      <c r="M259" s="3218"/>
    </row>
    <row r="260" spans="1:13" s="242" customFormat="1">
      <c r="A260" s="3210"/>
      <c r="B260" s="4" t="s">
        <v>12</v>
      </c>
      <c r="C260" s="3232">
        <f>C261+C263</f>
        <v>52064127</v>
      </c>
      <c r="D260" s="3238">
        <f>D261+D263</f>
        <v>0</v>
      </c>
      <c r="E260" s="4" t="s">
        <v>12</v>
      </c>
      <c r="F260" s="3232">
        <f>F261+F263</f>
        <v>13480770</v>
      </c>
      <c r="G260" s="3238">
        <f>G261+G263</f>
        <v>0</v>
      </c>
      <c r="H260" s="3218"/>
      <c r="I260" s="3218"/>
      <c r="J260" s="3218"/>
      <c r="K260" s="3218"/>
      <c r="L260" s="3218"/>
      <c r="M260" s="3218"/>
    </row>
    <row r="261" spans="1:13" s="242" customFormat="1">
      <c r="A261" s="3210"/>
      <c r="B261" s="4" t="s">
        <v>188</v>
      </c>
      <c r="C261" s="3232">
        <v>1824009</v>
      </c>
      <c r="D261" s="3238"/>
      <c r="E261" s="4" t="s">
        <v>188</v>
      </c>
      <c r="F261" s="3232">
        <v>8178885</v>
      </c>
      <c r="G261" s="3238"/>
      <c r="H261" s="3218"/>
      <c r="I261" s="3218"/>
      <c r="J261" s="3218"/>
      <c r="K261" s="3218"/>
      <c r="L261" s="3218"/>
      <c r="M261" s="3218"/>
    </row>
    <row r="262" spans="1:13" s="242" customFormat="1">
      <c r="A262" s="3210"/>
      <c r="B262" s="4" t="s">
        <v>189</v>
      </c>
      <c r="C262" s="3232">
        <v>1375960</v>
      </c>
      <c r="D262" s="3238"/>
      <c r="E262" s="4" t="s">
        <v>189</v>
      </c>
      <c r="F262" s="3232">
        <v>6405846</v>
      </c>
      <c r="G262" s="3238"/>
      <c r="H262" s="3218"/>
      <c r="I262" s="3218"/>
      <c r="J262" s="3218"/>
      <c r="K262" s="3218"/>
      <c r="L262" s="3218"/>
      <c r="M262" s="3218"/>
    </row>
    <row r="263" spans="1:13" s="242" customFormat="1">
      <c r="A263" s="3210"/>
      <c r="B263" s="4" t="s">
        <v>190</v>
      </c>
      <c r="C263" s="3232">
        <v>50240118</v>
      </c>
      <c r="D263" s="3238"/>
      <c r="E263" s="4" t="s">
        <v>190</v>
      </c>
      <c r="F263" s="3232">
        <v>5301885</v>
      </c>
      <c r="G263" s="3238"/>
      <c r="H263" s="3218"/>
      <c r="I263" s="3218"/>
      <c r="J263" s="3218"/>
      <c r="K263" s="3218"/>
      <c r="L263" s="3218"/>
      <c r="M263" s="3218"/>
    </row>
    <row r="264" spans="1:13" s="242" customFormat="1">
      <c r="A264" s="3210"/>
      <c r="B264" s="4" t="s">
        <v>183</v>
      </c>
      <c r="C264" s="3232">
        <f>C265</f>
        <v>45719837</v>
      </c>
      <c r="D264" s="3238">
        <f>D265</f>
        <v>-131300</v>
      </c>
      <c r="E264" s="4" t="s">
        <v>183</v>
      </c>
      <c r="F264" s="3232">
        <f>F265+F266</f>
        <v>39045776</v>
      </c>
      <c r="G264" s="3238">
        <f>G265</f>
        <v>0</v>
      </c>
      <c r="H264" s="3218"/>
      <c r="I264" s="3218"/>
      <c r="J264" s="3218"/>
      <c r="K264" s="3218"/>
      <c r="L264" s="3218"/>
      <c r="M264" s="3218"/>
    </row>
    <row r="265" spans="1:13" s="242" customFormat="1">
      <c r="A265" s="3210"/>
      <c r="B265" s="4" t="s">
        <v>184</v>
      </c>
      <c r="C265" s="3232">
        <v>45719837</v>
      </c>
      <c r="D265" s="3238">
        <v>-131300</v>
      </c>
      <c r="E265" s="4" t="s">
        <v>184</v>
      </c>
      <c r="F265" s="3232">
        <v>38582906</v>
      </c>
      <c r="G265" s="3238"/>
      <c r="H265" s="3218"/>
      <c r="I265" s="3218"/>
      <c r="J265" s="3218"/>
      <c r="K265" s="3218"/>
      <c r="L265" s="3218"/>
      <c r="M265" s="3218"/>
    </row>
    <row r="266" spans="1:13" s="242" customFormat="1">
      <c r="A266" s="3210"/>
      <c r="B266" s="4" t="s">
        <v>192</v>
      </c>
      <c r="C266" s="3232">
        <v>167281</v>
      </c>
      <c r="D266" s="3238"/>
      <c r="E266" s="4" t="s">
        <v>209</v>
      </c>
      <c r="F266" s="3232">
        <v>462870</v>
      </c>
      <c r="G266" s="3238"/>
      <c r="H266" s="3218"/>
      <c r="I266" s="3218"/>
      <c r="J266" s="3218"/>
      <c r="K266" s="3218"/>
      <c r="L266" s="3218"/>
      <c r="M266" s="3218"/>
    </row>
    <row r="267" spans="1:13" s="242" customFormat="1">
      <c r="A267" s="3210"/>
      <c r="B267" s="4" t="s">
        <v>203</v>
      </c>
      <c r="C267" s="3232">
        <v>167281</v>
      </c>
      <c r="D267" s="3238"/>
      <c r="E267" s="4" t="s">
        <v>192</v>
      </c>
      <c r="F267" s="3232">
        <v>738884</v>
      </c>
      <c r="G267" s="3238"/>
      <c r="H267" s="3218"/>
      <c r="I267" s="3218"/>
      <c r="J267" s="3218"/>
      <c r="K267" s="3218"/>
      <c r="L267" s="3218"/>
      <c r="M267" s="3218"/>
    </row>
    <row r="268" spans="1:13" s="242" customFormat="1">
      <c r="A268" s="3210"/>
      <c r="B268" s="4" t="s">
        <v>19</v>
      </c>
      <c r="C268" s="3232">
        <f>C270</f>
        <v>23542310</v>
      </c>
      <c r="D268" s="3238">
        <f>D270+D271</f>
        <v>0</v>
      </c>
      <c r="E268" s="4" t="s">
        <v>203</v>
      </c>
      <c r="F268" s="3232">
        <v>738884</v>
      </c>
      <c r="G268" s="3238"/>
      <c r="H268" s="3218"/>
      <c r="I268" s="3218"/>
      <c r="J268" s="3218"/>
      <c r="K268" s="3218"/>
      <c r="L268" s="3218"/>
      <c r="M268" s="3218"/>
    </row>
    <row r="269" spans="1:13" s="242" customFormat="1" ht="26.4">
      <c r="A269" s="3210"/>
      <c r="B269" s="4" t="s">
        <v>185</v>
      </c>
      <c r="C269" s="3232">
        <v>23542310</v>
      </c>
      <c r="D269" s="3238"/>
      <c r="E269" s="4" t="s">
        <v>19</v>
      </c>
      <c r="F269" s="3232">
        <f>F270+F273</f>
        <v>10596369</v>
      </c>
      <c r="G269" s="3238">
        <f>G273</f>
        <v>131300</v>
      </c>
      <c r="H269" s="3218"/>
      <c r="I269" s="3218"/>
      <c r="J269" s="3218"/>
      <c r="K269" s="3218"/>
      <c r="L269" s="3218"/>
      <c r="M269" s="3218"/>
    </row>
    <row r="270" spans="1:13" s="242" customFormat="1" ht="26.4">
      <c r="A270" s="3210"/>
      <c r="B270" s="4" t="s">
        <v>213</v>
      </c>
      <c r="C270" s="3232">
        <v>23542310</v>
      </c>
      <c r="D270" s="3238"/>
      <c r="E270" s="4" t="s">
        <v>185</v>
      </c>
      <c r="F270" s="3232">
        <v>9855450</v>
      </c>
      <c r="G270" s="3238"/>
      <c r="H270" s="3218"/>
      <c r="I270" s="3218"/>
      <c r="J270" s="3218"/>
      <c r="K270" s="3218"/>
      <c r="L270" s="3218"/>
      <c r="M270" s="3218"/>
    </row>
    <row r="271" spans="1:13" s="242" customFormat="1" ht="26.4">
      <c r="A271" s="3210"/>
      <c r="B271" s="4" t="s">
        <v>3</v>
      </c>
      <c r="C271" s="3232">
        <f>C272+C273</f>
        <v>12780887</v>
      </c>
      <c r="D271" s="3238">
        <v>0</v>
      </c>
      <c r="E271" s="4" t="s">
        <v>196</v>
      </c>
      <c r="F271" s="3232">
        <v>9785450</v>
      </c>
      <c r="G271" s="3238"/>
      <c r="H271" s="3218"/>
      <c r="I271" s="3218"/>
      <c r="J271" s="3218"/>
      <c r="K271" s="3218"/>
      <c r="L271" s="3218"/>
      <c r="M271" s="3218"/>
    </row>
    <row r="272" spans="1:13" s="242" customFormat="1" ht="39.6">
      <c r="A272" s="3210"/>
      <c r="B272" s="4" t="s">
        <v>193</v>
      </c>
      <c r="C272" s="3232">
        <v>12530887</v>
      </c>
      <c r="D272" s="3238"/>
      <c r="E272" s="3251" t="s">
        <v>58</v>
      </c>
      <c r="F272" s="3232">
        <v>70000</v>
      </c>
      <c r="G272" s="3238"/>
      <c r="H272" s="3218"/>
      <c r="I272" s="3218"/>
      <c r="J272" s="3218"/>
      <c r="K272" s="3218"/>
      <c r="L272" s="3218"/>
      <c r="M272" s="3218"/>
    </row>
    <row r="273" spans="1:13" s="242" customFormat="1" ht="26.4">
      <c r="A273" s="3210"/>
      <c r="B273" s="586" t="s">
        <v>194</v>
      </c>
      <c r="C273" s="3232">
        <f>C274</f>
        <v>250000</v>
      </c>
      <c r="D273" s="3238"/>
      <c r="E273" s="4" t="s">
        <v>201</v>
      </c>
      <c r="F273" s="3232">
        <f>F274</f>
        <v>740919</v>
      </c>
      <c r="G273" s="3238">
        <f>G274</f>
        <v>131300</v>
      </c>
      <c r="H273" s="3218"/>
      <c r="I273" s="3218"/>
      <c r="J273" s="3218"/>
      <c r="K273" s="3218"/>
      <c r="L273" s="3218"/>
      <c r="M273" s="3218"/>
    </row>
    <row r="274" spans="1:13" s="242" customFormat="1" ht="39.6">
      <c r="A274" s="3210"/>
      <c r="B274" s="586" t="s">
        <v>195</v>
      </c>
      <c r="C274" s="3232">
        <f>C275</f>
        <v>250000</v>
      </c>
      <c r="D274" s="3238">
        <f>D276</f>
        <v>0</v>
      </c>
      <c r="E274" s="4" t="s">
        <v>202</v>
      </c>
      <c r="F274" s="3232">
        <v>740919</v>
      </c>
      <c r="G274" s="3238">
        <v>131300</v>
      </c>
      <c r="H274" s="3218"/>
      <c r="I274" s="3218"/>
      <c r="J274" s="3218"/>
      <c r="K274" s="3218"/>
      <c r="L274" s="3218"/>
      <c r="M274" s="3218"/>
    </row>
    <row r="275" spans="1:13" s="242" customFormat="1" ht="26.4">
      <c r="A275" s="3210"/>
      <c r="B275" s="586" t="s">
        <v>196</v>
      </c>
      <c r="C275" s="3232">
        <v>250000</v>
      </c>
      <c r="D275" s="3238"/>
      <c r="E275" s="4" t="s">
        <v>3</v>
      </c>
      <c r="F275" s="3232">
        <f>F276</f>
        <v>215114</v>
      </c>
      <c r="G275" s="3238"/>
      <c r="H275" s="3218"/>
      <c r="I275" s="3218"/>
      <c r="J275" s="3218"/>
      <c r="K275" s="3218"/>
      <c r="L275" s="3218"/>
      <c r="M275" s="3218"/>
    </row>
    <row r="276" spans="1:13" s="242" customFormat="1">
      <c r="A276" s="3210"/>
      <c r="B276" s="587" t="s">
        <v>68</v>
      </c>
      <c r="C276" s="3232">
        <f>C254-C258</f>
        <v>-167686</v>
      </c>
      <c r="D276" s="3238"/>
      <c r="E276" s="586" t="s">
        <v>193</v>
      </c>
      <c r="F276" s="3232">
        <v>215114</v>
      </c>
      <c r="G276" s="3238">
        <f>G278</f>
        <v>0</v>
      </c>
      <c r="H276" s="3218"/>
      <c r="I276" s="3218"/>
      <c r="J276" s="3218"/>
      <c r="K276" s="3218"/>
      <c r="L276" s="3218"/>
      <c r="M276" s="3218"/>
    </row>
    <row r="277" spans="1:13" s="242" customFormat="1">
      <c r="A277" s="3210"/>
      <c r="B277" s="586" t="s">
        <v>197</v>
      </c>
      <c r="C277" s="3232">
        <f>C278</f>
        <v>167686</v>
      </c>
      <c r="D277" s="3238"/>
      <c r="E277" s="586"/>
      <c r="F277" s="3232"/>
      <c r="G277" s="3238"/>
      <c r="H277" s="3218"/>
      <c r="I277" s="3218"/>
      <c r="J277" s="3218"/>
      <c r="K277" s="3218"/>
      <c r="L277" s="3218"/>
      <c r="M277" s="3218"/>
    </row>
    <row r="278" spans="1:13" s="242" customFormat="1">
      <c r="A278" s="3210"/>
      <c r="B278" s="586" t="s">
        <v>198</v>
      </c>
      <c r="C278" s="3232">
        <f>C279</f>
        <v>167686</v>
      </c>
      <c r="D278" s="3238"/>
      <c r="E278" s="586"/>
      <c r="F278" s="3232"/>
      <c r="G278" s="3238"/>
      <c r="H278" s="3218"/>
      <c r="I278" s="3218"/>
      <c r="J278" s="3218"/>
      <c r="K278" s="3218"/>
      <c r="L278" s="3218"/>
      <c r="M278" s="3218"/>
    </row>
    <row r="279" spans="1:13" s="242" customFormat="1" ht="26.4">
      <c r="A279" s="3210"/>
      <c r="B279" s="586" t="s">
        <v>199</v>
      </c>
      <c r="C279" s="3232">
        <v>167686</v>
      </c>
      <c r="D279" s="3238"/>
      <c r="E279" s="586"/>
      <c r="F279" s="3232"/>
      <c r="G279" s="3238"/>
      <c r="H279" s="3218"/>
      <c r="I279" s="3218"/>
      <c r="J279" s="3218"/>
      <c r="K279" s="3218"/>
      <c r="L279" s="3218"/>
      <c r="M279" s="3218"/>
    </row>
    <row r="280" spans="1:13" s="242" customFormat="1">
      <c r="A280" s="3210"/>
      <c r="B280" s="3251" t="s">
        <v>126</v>
      </c>
      <c r="C280" s="607"/>
      <c r="D280" s="3238"/>
      <c r="E280" s="3251" t="s">
        <v>126</v>
      </c>
      <c r="F280" s="607"/>
      <c r="G280" s="3238"/>
      <c r="H280" s="3218"/>
      <c r="I280" s="3218"/>
      <c r="J280" s="3218"/>
      <c r="K280" s="3218"/>
      <c r="L280" s="3218"/>
      <c r="M280" s="3218"/>
    </row>
    <row r="281" spans="1:13" s="242" customFormat="1">
      <c r="A281" s="3210"/>
      <c r="B281" s="3" t="s">
        <v>4</v>
      </c>
      <c r="C281" s="3234">
        <f>C283+C282</f>
        <v>134084306</v>
      </c>
      <c r="D281" s="3239">
        <f>D283+D282</f>
        <v>-131300</v>
      </c>
      <c r="E281" s="3" t="s">
        <v>4</v>
      </c>
      <c r="F281" s="3234">
        <f>F283+F282</f>
        <v>36712516</v>
      </c>
      <c r="G281" s="3239">
        <f>G283+G282</f>
        <v>131300</v>
      </c>
      <c r="H281" s="3218"/>
      <c r="I281" s="3218"/>
      <c r="J281" s="3218"/>
      <c r="K281" s="3218"/>
      <c r="L281" s="3218"/>
      <c r="M281" s="3218"/>
    </row>
    <row r="282" spans="1:13" s="242" customFormat="1">
      <c r="A282" s="3210"/>
      <c r="B282" s="4" t="s">
        <v>35</v>
      </c>
      <c r="C282" s="3232">
        <v>900000</v>
      </c>
      <c r="D282" s="3238"/>
      <c r="E282" s="4" t="s">
        <v>35</v>
      </c>
      <c r="F282" s="3232">
        <v>1011750</v>
      </c>
      <c r="G282" s="3238"/>
      <c r="H282" s="3218"/>
      <c r="I282" s="3218"/>
      <c r="J282" s="3218"/>
      <c r="K282" s="3218"/>
      <c r="L282" s="3218"/>
      <c r="M282" s="3218"/>
    </row>
    <row r="283" spans="1:13" s="242" customFormat="1">
      <c r="A283" s="3210"/>
      <c r="B283" s="4" t="s">
        <v>10</v>
      </c>
      <c r="C283" s="3232">
        <f>C284</f>
        <v>133184306</v>
      </c>
      <c r="D283" s="3238">
        <f>D284</f>
        <v>-131300</v>
      </c>
      <c r="E283" s="4" t="s">
        <v>10</v>
      </c>
      <c r="F283" s="3232">
        <f>F284</f>
        <v>35700766</v>
      </c>
      <c r="G283" s="3238">
        <f>G284</f>
        <v>131300</v>
      </c>
      <c r="H283" s="3218"/>
      <c r="I283" s="3218"/>
      <c r="J283" s="3218"/>
      <c r="K283" s="3218"/>
      <c r="L283" s="3218"/>
      <c r="M283" s="3218"/>
    </row>
    <row r="284" spans="1:13" s="242" customFormat="1" ht="26.4">
      <c r="A284" s="3210"/>
      <c r="B284" s="4" t="s">
        <v>11</v>
      </c>
      <c r="C284" s="3232">
        <v>133184306</v>
      </c>
      <c r="D284" s="3238">
        <f>-131300</f>
        <v>-131300</v>
      </c>
      <c r="E284" s="4" t="s">
        <v>11</v>
      </c>
      <c r="F284" s="3232">
        <v>35700766</v>
      </c>
      <c r="G284" s="3238">
        <v>131300</v>
      </c>
      <c r="H284" s="3218"/>
      <c r="I284" s="3218"/>
      <c r="J284" s="3218"/>
      <c r="K284" s="3218"/>
      <c r="L284" s="3218"/>
      <c r="M284" s="3218"/>
    </row>
    <row r="285" spans="1:13" s="242" customFormat="1">
      <c r="A285" s="3210"/>
      <c r="B285" s="3" t="s">
        <v>1</v>
      </c>
      <c r="C285" s="3234">
        <f>C286+C298</f>
        <v>134244306</v>
      </c>
      <c r="D285" s="3239">
        <f>D286+D297</f>
        <v>-131300</v>
      </c>
      <c r="E285" s="3" t="s">
        <v>1</v>
      </c>
      <c r="F285" s="3234">
        <f>F286+F302</f>
        <v>36712516</v>
      </c>
      <c r="G285" s="3239">
        <f>G286+G298</f>
        <v>131300</v>
      </c>
      <c r="H285" s="3218"/>
      <c r="I285" s="3218"/>
      <c r="J285" s="3218"/>
      <c r="K285" s="3218"/>
      <c r="L285" s="3218"/>
      <c r="M285" s="3218"/>
    </row>
    <row r="286" spans="1:13" s="242" customFormat="1">
      <c r="A286" s="3210"/>
      <c r="B286" s="4" t="s">
        <v>2</v>
      </c>
      <c r="C286" s="3232">
        <f>C287+C291+C293+C295</f>
        <v>121778161</v>
      </c>
      <c r="D286" s="3238">
        <f>D287+D291+D293+D295</f>
        <v>-131300</v>
      </c>
      <c r="E286" s="4" t="s">
        <v>2</v>
      </c>
      <c r="F286" s="3232">
        <f>F287+F291+F294+F296</f>
        <v>36494562</v>
      </c>
      <c r="G286" s="3238">
        <f>G296</f>
        <v>131300</v>
      </c>
      <c r="H286" s="3218"/>
      <c r="I286" s="3218"/>
      <c r="J286" s="3218"/>
      <c r="K286" s="3218"/>
      <c r="L286" s="3218"/>
      <c r="M286" s="3218"/>
    </row>
    <row r="287" spans="1:13" s="242" customFormat="1">
      <c r="A287" s="3210"/>
      <c r="B287" s="4" t="s">
        <v>12</v>
      </c>
      <c r="C287" s="3232">
        <f>C288+C290</f>
        <v>52033991</v>
      </c>
      <c r="D287" s="3238">
        <f>D288+D290</f>
        <v>0</v>
      </c>
      <c r="E287" s="4" t="s">
        <v>12</v>
      </c>
      <c r="F287" s="3232">
        <f>F288+F290</f>
        <v>13436571</v>
      </c>
      <c r="G287" s="3238">
        <f>G288+G290</f>
        <v>0</v>
      </c>
      <c r="H287" s="3218"/>
      <c r="I287" s="3218"/>
      <c r="J287" s="3218"/>
      <c r="K287" s="3218"/>
      <c r="L287" s="3218"/>
      <c r="M287" s="3218"/>
    </row>
    <row r="288" spans="1:13" s="242" customFormat="1">
      <c r="A288" s="3210"/>
      <c r="B288" s="4" t="s">
        <v>188</v>
      </c>
      <c r="C288" s="3232">
        <v>1810159</v>
      </c>
      <c r="D288" s="3238"/>
      <c r="E288" s="4" t="s">
        <v>188</v>
      </c>
      <c r="F288" s="3232">
        <v>8099577</v>
      </c>
      <c r="G288" s="3238"/>
      <c r="H288" s="3218"/>
      <c r="I288" s="3218"/>
      <c r="J288" s="3218"/>
      <c r="K288" s="3218"/>
      <c r="L288" s="3218"/>
      <c r="M288" s="3218"/>
    </row>
    <row r="289" spans="1:13" s="242" customFormat="1">
      <c r="A289" s="3210"/>
      <c r="B289" s="4" t="s">
        <v>189</v>
      </c>
      <c r="C289" s="3232">
        <v>1371904</v>
      </c>
      <c r="D289" s="3238"/>
      <c r="E289" s="4" t="s">
        <v>189</v>
      </c>
      <c r="F289" s="3232">
        <v>6360846</v>
      </c>
      <c r="G289" s="3238"/>
      <c r="H289" s="3218"/>
      <c r="I289" s="3218"/>
      <c r="J289" s="3218"/>
      <c r="K289" s="3218"/>
      <c r="L289" s="3218"/>
      <c r="M289" s="3218"/>
    </row>
    <row r="290" spans="1:13" s="242" customFormat="1">
      <c r="A290" s="3210"/>
      <c r="B290" s="4" t="s">
        <v>190</v>
      </c>
      <c r="C290" s="3232">
        <v>50223832</v>
      </c>
      <c r="D290" s="3238"/>
      <c r="E290" s="4" t="s">
        <v>190</v>
      </c>
      <c r="F290" s="3232">
        <v>5336994</v>
      </c>
      <c r="G290" s="3238"/>
      <c r="H290" s="3218"/>
      <c r="I290" s="3218"/>
      <c r="J290" s="3218"/>
      <c r="K290" s="3218"/>
      <c r="L290" s="3218"/>
      <c r="M290" s="3218"/>
    </row>
    <row r="291" spans="1:13" s="242" customFormat="1">
      <c r="A291" s="3210"/>
      <c r="B291" s="4" t="s">
        <v>183</v>
      </c>
      <c r="C291" s="3232">
        <f>C292</f>
        <v>45957234</v>
      </c>
      <c r="D291" s="3238">
        <f>D292</f>
        <v>-131300</v>
      </c>
      <c r="E291" s="4" t="s">
        <v>183</v>
      </c>
      <c r="F291" s="3232">
        <f>F292+F293</f>
        <v>20982362</v>
      </c>
      <c r="G291" s="3238">
        <f>G292</f>
        <v>0</v>
      </c>
      <c r="H291" s="3218"/>
      <c r="I291" s="3218"/>
      <c r="J291" s="3218"/>
      <c r="K291" s="3218"/>
      <c r="L291" s="3218"/>
      <c r="M291" s="3218"/>
    </row>
    <row r="292" spans="1:13" s="242" customFormat="1">
      <c r="A292" s="3210"/>
      <c r="B292" s="4" t="s">
        <v>184</v>
      </c>
      <c r="C292" s="3232">
        <v>45957234</v>
      </c>
      <c r="D292" s="3238">
        <v>-131300</v>
      </c>
      <c r="E292" s="4" t="s">
        <v>184</v>
      </c>
      <c r="F292" s="3232">
        <v>20519492</v>
      </c>
      <c r="G292" s="3238"/>
      <c r="H292" s="3218"/>
      <c r="I292" s="3218"/>
      <c r="J292" s="3218"/>
      <c r="K292" s="3218"/>
      <c r="L292" s="3218"/>
      <c r="M292" s="3218"/>
    </row>
    <row r="293" spans="1:13" s="242" customFormat="1">
      <c r="A293" s="3210"/>
      <c r="B293" s="4" t="s">
        <v>192</v>
      </c>
      <c r="C293" s="3232">
        <v>167281</v>
      </c>
      <c r="D293" s="3238"/>
      <c r="E293" s="4" t="s">
        <v>209</v>
      </c>
      <c r="F293" s="3232">
        <v>462870</v>
      </c>
      <c r="G293" s="3238"/>
      <c r="H293" s="3218"/>
      <c r="I293" s="3218"/>
      <c r="J293" s="3218"/>
      <c r="K293" s="3218"/>
      <c r="L293" s="3218"/>
      <c r="M293" s="3218"/>
    </row>
    <row r="294" spans="1:13" s="242" customFormat="1">
      <c r="A294" s="3210"/>
      <c r="B294" s="4" t="s">
        <v>203</v>
      </c>
      <c r="C294" s="3232">
        <v>167281</v>
      </c>
      <c r="D294" s="3238">
        <f>D295+D296</f>
        <v>0</v>
      </c>
      <c r="E294" s="4" t="s">
        <v>192</v>
      </c>
      <c r="F294" s="3232">
        <f>F295</f>
        <v>781084</v>
      </c>
      <c r="G294" s="3238"/>
      <c r="H294" s="3218"/>
      <c r="I294" s="3218"/>
      <c r="J294" s="3218"/>
      <c r="K294" s="3218"/>
      <c r="L294" s="3218"/>
      <c r="M294" s="3218"/>
    </row>
    <row r="295" spans="1:13" s="242" customFormat="1">
      <c r="A295" s="3210"/>
      <c r="B295" s="4" t="s">
        <v>19</v>
      </c>
      <c r="C295" s="3232">
        <f>C296</f>
        <v>23619655</v>
      </c>
      <c r="D295" s="3238"/>
      <c r="E295" s="4" t="s">
        <v>203</v>
      </c>
      <c r="F295" s="3232">
        <v>781084</v>
      </c>
      <c r="G295" s="3238"/>
      <c r="H295" s="3218"/>
      <c r="I295" s="3218"/>
      <c r="J295" s="3218"/>
      <c r="K295" s="3218"/>
      <c r="L295" s="3218"/>
      <c r="M295" s="3218"/>
    </row>
    <row r="296" spans="1:13" s="242" customFormat="1" ht="26.4">
      <c r="A296" s="3210"/>
      <c r="B296" s="4" t="s">
        <v>185</v>
      </c>
      <c r="C296" s="3232">
        <f>C297</f>
        <v>23619655</v>
      </c>
      <c r="D296" s="3238">
        <v>0</v>
      </c>
      <c r="E296" s="4" t="s">
        <v>19</v>
      </c>
      <c r="F296" s="3232">
        <f>F297+F300</f>
        <v>1294545</v>
      </c>
      <c r="G296" s="3238">
        <f>G300</f>
        <v>131300</v>
      </c>
      <c r="H296" s="3218"/>
      <c r="I296" s="3218"/>
      <c r="J296" s="3218"/>
      <c r="K296" s="3218"/>
      <c r="L296" s="3218"/>
      <c r="M296" s="3218"/>
    </row>
    <row r="297" spans="1:13" s="242" customFormat="1" ht="26.4">
      <c r="A297" s="3210"/>
      <c r="B297" s="4" t="s">
        <v>213</v>
      </c>
      <c r="C297" s="3232">
        <v>23619655</v>
      </c>
      <c r="D297" s="3238">
        <f>D298</f>
        <v>0</v>
      </c>
      <c r="E297" s="4" t="s">
        <v>185</v>
      </c>
      <c r="F297" s="3232">
        <f>F298+F299</f>
        <v>578626</v>
      </c>
      <c r="G297" s="3238">
        <v>0</v>
      </c>
      <c r="H297" s="3218"/>
      <c r="I297" s="3218"/>
      <c r="J297" s="3218"/>
      <c r="K297" s="3218"/>
      <c r="L297" s="3218"/>
      <c r="M297" s="3218"/>
    </row>
    <row r="298" spans="1:13" s="242" customFormat="1" ht="26.4">
      <c r="A298" s="3210"/>
      <c r="B298" s="4" t="s">
        <v>3</v>
      </c>
      <c r="C298" s="3232">
        <f>C299+C300</f>
        <v>12466145</v>
      </c>
      <c r="D298" s="3238"/>
      <c r="E298" s="4" t="s">
        <v>196</v>
      </c>
      <c r="F298" s="3232">
        <v>508626</v>
      </c>
      <c r="G298" s="3238">
        <f>G299</f>
        <v>0</v>
      </c>
      <c r="H298" s="3218"/>
      <c r="I298" s="3218"/>
      <c r="J298" s="3218"/>
      <c r="K298" s="3218"/>
      <c r="L298" s="3218"/>
      <c r="M298" s="3218"/>
    </row>
    <row r="299" spans="1:13" s="242" customFormat="1" ht="39.6">
      <c r="A299" s="3210"/>
      <c r="B299" s="4" t="s">
        <v>193</v>
      </c>
      <c r="C299" s="3232">
        <v>12216145</v>
      </c>
      <c r="D299" s="3238"/>
      <c r="E299" s="3251" t="s">
        <v>58</v>
      </c>
      <c r="F299" s="3232">
        <v>70000</v>
      </c>
      <c r="G299" s="3238"/>
      <c r="H299" s="3218"/>
      <c r="I299" s="3218"/>
      <c r="J299" s="3218"/>
      <c r="K299" s="3218"/>
      <c r="L299" s="3218"/>
      <c r="M299" s="3218"/>
    </row>
    <row r="300" spans="1:13" s="242" customFormat="1" ht="26.4">
      <c r="A300" s="3210"/>
      <c r="B300" s="586" t="s">
        <v>194</v>
      </c>
      <c r="C300" s="3232">
        <f>C301</f>
        <v>250000</v>
      </c>
      <c r="D300" s="3238">
        <f>D281-D285</f>
        <v>0</v>
      </c>
      <c r="E300" s="4" t="s">
        <v>201</v>
      </c>
      <c r="F300" s="3232">
        <f>F301</f>
        <v>715919</v>
      </c>
      <c r="G300" s="3238">
        <f>G301</f>
        <v>131300</v>
      </c>
      <c r="H300" s="3218"/>
      <c r="I300" s="3218"/>
      <c r="J300" s="3218"/>
      <c r="K300" s="3218"/>
      <c r="L300" s="3218"/>
      <c r="M300" s="3218"/>
    </row>
    <row r="301" spans="1:13" s="242" customFormat="1" ht="39.6">
      <c r="A301" s="3210"/>
      <c r="B301" s="586" t="s">
        <v>195</v>
      </c>
      <c r="C301" s="3232">
        <f>C302</f>
        <v>250000</v>
      </c>
      <c r="D301" s="3238"/>
      <c r="E301" s="4" t="s">
        <v>202</v>
      </c>
      <c r="F301" s="3232">
        <v>715919</v>
      </c>
      <c r="G301" s="3238">
        <v>131300</v>
      </c>
      <c r="H301" s="3218"/>
      <c r="I301" s="3218"/>
      <c r="J301" s="3218"/>
      <c r="K301" s="3218"/>
      <c r="L301" s="3218"/>
      <c r="M301" s="3218"/>
    </row>
    <row r="302" spans="1:13" s="242" customFormat="1" ht="26.4">
      <c r="A302" s="3210"/>
      <c r="B302" s="586" t="s">
        <v>196</v>
      </c>
      <c r="C302" s="3232">
        <v>250000</v>
      </c>
      <c r="D302" s="3238"/>
      <c r="E302" s="4" t="s">
        <v>3</v>
      </c>
      <c r="F302" s="3232">
        <f>F303</f>
        <v>217954</v>
      </c>
      <c r="G302" s="3238"/>
      <c r="H302" s="3218"/>
      <c r="I302" s="3218"/>
      <c r="J302" s="3218"/>
      <c r="K302" s="3218"/>
      <c r="L302" s="3218"/>
      <c r="M302" s="3218"/>
    </row>
    <row r="303" spans="1:13" s="242" customFormat="1">
      <c r="A303" s="3210"/>
      <c r="B303" s="587" t="s">
        <v>68</v>
      </c>
      <c r="C303" s="3232">
        <f>C281-C285</f>
        <v>-160000</v>
      </c>
      <c r="D303" s="3238"/>
      <c r="E303" s="586" t="s">
        <v>193</v>
      </c>
      <c r="F303" s="3232">
        <v>217954</v>
      </c>
      <c r="G303" s="3238"/>
      <c r="H303" s="3218"/>
      <c r="I303" s="3218"/>
      <c r="J303" s="3218"/>
      <c r="K303" s="3218"/>
      <c r="L303" s="3218"/>
      <c r="M303" s="3218"/>
    </row>
    <row r="304" spans="1:13" s="242" customFormat="1">
      <c r="A304" s="3210"/>
      <c r="B304" s="586" t="s">
        <v>197</v>
      </c>
      <c r="C304" s="3232">
        <f>C305</f>
        <v>160000</v>
      </c>
      <c r="D304" s="3238"/>
      <c r="E304" s="586"/>
      <c r="F304" s="3232"/>
      <c r="G304" s="3238"/>
      <c r="H304" s="3218"/>
      <c r="I304" s="3218"/>
      <c r="J304" s="3218"/>
      <c r="K304" s="3218"/>
      <c r="L304" s="3218"/>
      <c r="M304" s="3218"/>
    </row>
    <row r="305" spans="1:13" s="242" customFormat="1">
      <c r="A305" s="3210"/>
      <c r="B305" s="586" t="s">
        <v>198</v>
      </c>
      <c r="C305" s="3232">
        <f>C306</f>
        <v>160000</v>
      </c>
      <c r="D305" s="3238"/>
      <c r="E305" s="586"/>
      <c r="F305" s="3232"/>
      <c r="G305" s="3238"/>
      <c r="H305" s="3218"/>
      <c r="I305" s="3218"/>
      <c r="J305" s="3218"/>
      <c r="K305" s="3218"/>
      <c r="L305" s="3218"/>
      <c r="M305" s="3218"/>
    </row>
    <row r="306" spans="1:13" s="242" customFormat="1" ht="27" thickBot="1">
      <c r="A306" s="3210"/>
      <c r="B306" s="3225" t="s">
        <v>199</v>
      </c>
      <c r="C306" s="3236">
        <v>160000</v>
      </c>
      <c r="D306" s="3240"/>
      <c r="E306" s="3225"/>
      <c r="F306" s="3236"/>
      <c r="G306" s="3240"/>
      <c r="H306" s="3218"/>
      <c r="I306" s="3218"/>
      <c r="J306" s="3218"/>
      <c r="K306" s="3218"/>
      <c r="L306" s="3218"/>
      <c r="M306" s="3218"/>
    </row>
    <row r="307" spans="1:13" s="242" customFormat="1" ht="31.95" customHeight="1" thickBot="1">
      <c r="A307" s="3210"/>
      <c r="B307" s="3758" t="s">
        <v>672</v>
      </c>
      <c r="C307" s="3759"/>
      <c r="D307" s="3759"/>
      <c r="E307" s="3759"/>
      <c r="F307" s="3759"/>
      <c r="G307" s="3760"/>
      <c r="H307" s="3218"/>
      <c r="I307" s="3218"/>
      <c r="J307" s="3218"/>
      <c r="K307" s="3218"/>
      <c r="L307" s="3218"/>
      <c r="M307" s="3218"/>
    </row>
    <row r="308" spans="1:13" s="242" customFormat="1">
      <c r="B308" s="3218"/>
      <c r="C308" s="3243"/>
      <c r="D308" s="3243"/>
      <c r="E308" s="3218"/>
      <c r="F308" s="3243"/>
      <c r="G308" s="3243"/>
      <c r="H308" s="3218"/>
      <c r="I308" s="3218"/>
      <c r="J308" s="3218"/>
      <c r="K308" s="3218"/>
      <c r="L308" s="3218"/>
      <c r="M308" s="3218"/>
    </row>
    <row r="309" spans="1:13" s="3212" customFormat="1">
      <c r="A309" s="3210"/>
      <c r="B309" s="3211" t="s">
        <v>181</v>
      </c>
      <c r="C309" s="3227"/>
      <c r="D309" s="3228"/>
      <c r="F309" s="3227"/>
      <c r="G309" s="3227"/>
    </row>
    <row r="310" spans="1:13" s="3212" customFormat="1" ht="13.8" thickBot="1">
      <c r="A310" s="3216"/>
      <c r="B310" s="157"/>
      <c r="C310" s="3227"/>
      <c r="D310" s="3241"/>
      <c r="F310" s="3227"/>
      <c r="G310" s="3227"/>
    </row>
    <row r="311" spans="1:13" s="3212" customFormat="1" ht="13.8">
      <c r="A311" s="3213">
        <f>A207+1</f>
        <v>108</v>
      </c>
      <c r="B311" s="208" t="s">
        <v>32</v>
      </c>
      <c r="C311" s="3255"/>
      <c r="D311" s="3256"/>
      <c r="F311" s="3227"/>
      <c r="G311" s="3227"/>
      <c r="H311" s="3219" t="s">
        <v>34</v>
      </c>
    </row>
    <row r="312" spans="1:13" s="3212" customFormat="1">
      <c r="A312" s="3210"/>
      <c r="B312" s="586" t="s">
        <v>22</v>
      </c>
      <c r="C312" s="3232"/>
      <c r="D312" s="3238"/>
      <c r="F312" s="3227"/>
      <c r="G312" s="3227"/>
    </row>
    <row r="313" spans="1:13" s="3212" customFormat="1" ht="39.6">
      <c r="A313" s="3210"/>
      <c r="B313" s="3257" t="s">
        <v>1095</v>
      </c>
      <c r="C313" s="3258"/>
      <c r="D313" s="3259"/>
      <c r="F313" s="3227"/>
      <c r="G313" s="3227"/>
    </row>
    <row r="314" spans="1:13" s="3212" customFormat="1">
      <c r="A314" s="3210"/>
      <c r="B314" s="587" t="s">
        <v>118</v>
      </c>
      <c r="C314" s="3232"/>
      <c r="D314" s="3238"/>
      <c r="F314" s="3227"/>
      <c r="G314" s="3227"/>
    </row>
    <row r="315" spans="1:13" s="3212" customFormat="1">
      <c r="A315" s="3210"/>
      <c r="B315" s="3" t="s">
        <v>4</v>
      </c>
      <c r="C315" s="3234">
        <f>C316</f>
        <v>11705713</v>
      </c>
      <c r="D315" s="3239">
        <f>D316</f>
        <v>0</v>
      </c>
      <c r="F315" s="3227"/>
      <c r="G315" s="3227"/>
    </row>
    <row r="316" spans="1:13" s="3212" customFormat="1">
      <c r="A316" s="3210"/>
      <c r="B316" s="4" t="s">
        <v>10</v>
      </c>
      <c r="C316" s="3232">
        <f>C317</f>
        <v>11705713</v>
      </c>
      <c r="D316" s="3238"/>
      <c r="F316" s="3227"/>
      <c r="G316" s="3227"/>
    </row>
    <row r="317" spans="1:13" s="3212" customFormat="1" ht="26.4">
      <c r="A317" s="3210"/>
      <c r="B317" s="4" t="s">
        <v>11</v>
      </c>
      <c r="C317" s="3232">
        <v>11705713</v>
      </c>
      <c r="D317" s="3238"/>
      <c r="F317" s="3227"/>
      <c r="G317" s="3227"/>
    </row>
    <row r="318" spans="1:13" s="3212" customFormat="1">
      <c r="A318" s="3210"/>
      <c r="B318" s="3" t="s">
        <v>1</v>
      </c>
      <c r="C318" s="3234">
        <f>C319</f>
        <v>11705713</v>
      </c>
      <c r="D318" s="3239">
        <v>0</v>
      </c>
      <c r="F318" s="3227"/>
      <c r="G318" s="3227"/>
    </row>
    <row r="319" spans="1:13" s="3212" customFormat="1">
      <c r="A319" s="3210"/>
      <c r="B319" s="4" t="s">
        <v>2</v>
      </c>
      <c r="C319" s="3232">
        <f>C320+C322</f>
        <v>11705713</v>
      </c>
      <c r="D319" s="3238">
        <f>D320+D322</f>
        <v>0</v>
      </c>
      <c r="F319" s="3227"/>
      <c r="G319" s="3227"/>
    </row>
    <row r="320" spans="1:13" s="3212" customFormat="1">
      <c r="A320" s="3210"/>
      <c r="B320" s="4" t="s">
        <v>183</v>
      </c>
      <c r="C320" s="3232">
        <f>C321</f>
        <v>7670954</v>
      </c>
      <c r="D320" s="3238">
        <f>D321</f>
        <v>-1717765</v>
      </c>
      <c r="E320" s="157"/>
      <c r="F320" s="3227"/>
      <c r="G320" s="3227"/>
    </row>
    <row r="321" spans="1:8" s="3212" customFormat="1">
      <c r="A321" s="3210"/>
      <c r="B321" s="4" t="s">
        <v>184</v>
      </c>
      <c r="C321" s="3232">
        <v>7670954</v>
      </c>
      <c r="D321" s="3238">
        <v>-1717765</v>
      </c>
      <c r="F321" s="3227"/>
      <c r="G321" s="3227"/>
    </row>
    <row r="322" spans="1:8" s="3212" customFormat="1">
      <c r="A322" s="3210"/>
      <c r="B322" s="4" t="s">
        <v>19</v>
      </c>
      <c r="C322" s="3232">
        <f>C323</f>
        <v>4034759</v>
      </c>
      <c r="D322" s="3238">
        <f>D325</f>
        <v>1717765</v>
      </c>
      <c r="F322" s="3227"/>
      <c r="G322" s="3227"/>
    </row>
    <row r="323" spans="1:8" s="3212" customFormat="1" ht="26.4">
      <c r="A323" s="3210"/>
      <c r="B323" s="4" t="s">
        <v>185</v>
      </c>
      <c r="C323" s="3232">
        <f>C324</f>
        <v>4034759</v>
      </c>
      <c r="D323" s="3238">
        <v>0</v>
      </c>
      <c r="F323" s="3227"/>
      <c r="G323" s="3227"/>
    </row>
    <row r="324" spans="1:8" s="3212" customFormat="1" ht="26.4">
      <c r="A324" s="3210"/>
      <c r="B324" s="586" t="s">
        <v>213</v>
      </c>
      <c r="C324" s="3232">
        <v>4034759</v>
      </c>
      <c r="D324" s="3244"/>
      <c r="F324" s="3227"/>
      <c r="G324" s="3227"/>
    </row>
    <row r="325" spans="1:8" s="3212" customFormat="1" ht="26.4">
      <c r="A325" s="3210"/>
      <c r="B325" s="4" t="s">
        <v>201</v>
      </c>
      <c r="C325" s="3232"/>
      <c r="D325" s="3238">
        <f>D326</f>
        <v>1717765</v>
      </c>
      <c r="F325" s="3227"/>
      <c r="G325" s="3227"/>
    </row>
    <row r="326" spans="1:8" s="3212" customFormat="1" ht="40.200000000000003" thickBot="1">
      <c r="A326" s="3210"/>
      <c r="B326" s="112" t="s">
        <v>202</v>
      </c>
      <c r="C326" s="3236"/>
      <c r="D326" s="3240">
        <v>1717765</v>
      </c>
      <c r="F326" s="3227"/>
      <c r="G326" s="3227"/>
    </row>
    <row r="327" spans="1:8" s="3212" customFormat="1" ht="40.5" customHeight="1" thickBot="1">
      <c r="A327" s="242"/>
      <c r="B327" s="3608" t="s">
        <v>672</v>
      </c>
      <c r="C327" s="3756"/>
      <c r="D327" s="3757"/>
      <c r="F327" s="3227"/>
      <c r="G327" s="3227"/>
    </row>
    <row r="328" spans="1:8" s="3212" customFormat="1">
      <c r="A328" s="242"/>
      <c r="B328" s="3218"/>
      <c r="C328" s="3243"/>
      <c r="D328" s="3243"/>
      <c r="F328" s="3227"/>
      <c r="G328" s="3227"/>
    </row>
    <row r="329" spans="1:8" s="3212" customFormat="1" ht="26.4">
      <c r="A329" s="242"/>
      <c r="B329" s="3211" t="s">
        <v>186</v>
      </c>
      <c r="C329" s="3243"/>
      <c r="D329" s="3243"/>
      <c r="F329" s="3227"/>
      <c r="G329" s="3227"/>
    </row>
    <row r="330" spans="1:8" s="3212" customFormat="1" ht="13.8" thickBot="1">
      <c r="A330" s="242"/>
      <c r="B330" s="3218"/>
      <c r="C330" s="3243"/>
      <c r="D330" s="3243"/>
      <c r="F330" s="3227"/>
      <c r="G330" s="3227"/>
    </row>
    <row r="331" spans="1:8" s="3212" customFormat="1" ht="13.8">
      <c r="A331" s="242"/>
      <c r="B331" s="208" t="s">
        <v>32</v>
      </c>
      <c r="C331" s="3255"/>
      <c r="D331" s="3256"/>
      <c r="F331" s="3227"/>
      <c r="G331" s="3227"/>
      <c r="H331" s="3219" t="s">
        <v>34</v>
      </c>
    </row>
    <row r="332" spans="1:8" s="3212" customFormat="1">
      <c r="A332" s="242"/>
      <c r="B332" s="586" t="s">
        <v>116</v>
      </c>
      <c r="C332" s="3232"/>
      <c r="D332" s="3238"/>
      <c r="F332" s="3227"/>
      <c r="G332" s="3227"/>
    </row>
    <row r="333" spans="1:8" s="3212" customFormat="1" ht="13.8">
      <c r="A333" s="3215">
        <f>A223+1</f>
        <v>108</v>
      </c>
      <c r="B333" s="3252" t="s">
        <v>187</v>
      </c>
      <c r="C333" s="3253"/>
      <c r="D333" s="3254"/>
      <c r="F333" s="3227"/>
      <c r="G333" s="3227"/>
    </row>
    <row r="334" spans="1:8" s="3212" customFormat="1">
      <c r="A334" s="3210"/>
      <c r="B334" s="587" t="s">
        <v>118</v>
      </c>
      <c r="C334" s="3232"/>
      <c r="D334" s="3238"/>
      <c r="F334" s="3227"/>
      <c r="G334" s="3227"/>
    </row>
    <row r="335" spans="1:8" s="3212" customFormat="1">
      <c r="A335" s="242"/>
      <c r="B335" s="3" t="s">
        <v>4</v>
      </c>
      <c r="C335" s="3234">
        <f>C337+C336</f>
        <v>133007681</v>
      </c>
      <c r="D335" s="3239">
        <f>D337+D336</f>
        <v>0</v>
      </c>
      <c r="F335" s="3227"/>
      <c r="G335" s="3227"/>
    </row>
    <row r="336" spans="1:8" s="3212" customFormat="1">
      <c r="A336" s="242"/>
      <c r="B336" s="4" t="s">
        <v>35</v>
      </c>
      <c r="C336" s="3232">
        <v>900000</v>
      </c>
      <c r="D336" s="3238"/>
      <c r="F336" s="3227"/>
      <c r="G336" s="3227"/>
    </row>
    <row r="337" spans="1:7" s="3212" customFormat="1">
      <c r="A337" s="242"/>
      <c r="B337" s="4" t="s">
        <v>10</v>
      </c>
      <c r="C337" s="3232">
        <f>C338</f>
        <v>132107681</v>
      </c>
      <c r="D337" s="3238">
        <f>D338</f>
        <v>0</v>
      </c>
      <c r="F337" s="3227"/>
      <c r="G337" s="3227"/>
    </row>
    <row r="338" spans="1:7" s="3212" customFormat="1" ht="26.4">
      <c r="A338" s="242"/>
      <c r="B338" s="4" t="s">
        <v>11</v>
      </c>
      <c r="C338" s="3232">
        <v>132107681</v>
      </c>
      <c r="D338" s="3238"/>
      <c r="F338" s="3227"/>
      <c r="G338" s="3227"/>
    </row>
    <row r="339" spans="1:7" s="3212" customFormat="1">
      <c r="A339" s="242"/>
      <c r="B339" s="3" t="s">
        <v>1</v>
      </c>
      <c r="C339" s="3234">
        <f>C340+C354</f>
        <v>133272352</v>
      </c>
      <c r="D339" s="3239">
        <f>D340+D354</f>
        <v>0</v>
      </c>
      <c r="F339" s="3227"/>
      <c r="G339" s="3227"/>
    </row>
    <row r="340" spans="1:7" s="3212" customFormat="1">
      <c r="A340" s="242"/>
      <c r="B340" s="4" t="s">
        <v>2</v>
      </c>
      <c r="C340" s="3232">
        <f>C341+C345+C347+C349</f>
        <v>120187044</v>
      </c>
      <c r="D340" s="3238">
        <f>D341+D345+D347+D349</f>
        <v>0</v>
      </c>
      <c r="F340" s="3227"/>
      <c r="G340" s="3227"/>
    </row>
    <row r="341" spans="1:7" s="3212" customFormat="1">
      <c r="A341" s="242"/>
      <c r="B341" s="4" t="s">
        <v>12</v>
      </c>
      <c r="C341" s="3232">
        <f>C342+C344</f>
        <v>52185447</v>
      </c>
      <c r="D341" s="3238">
        <f>D342+D344</f>
        <v>0</v>
      </c>
      <c r="F341" s="3227"/>
      <c r="G341" s="3227"/>
    </row>
    <row r="342" spans="1:7" s="3212" customFormat="1">
      <c r="A342" s="242"/>
      <c r="B342" s="4" t="s">
        <v>188</v>
      </c>
      <c r="C342" s="3232">
        <v>1865142</v>
      </c>
      <c r="D342" s="3238"/>
      <c r="F342" s="3227"/>
      <c r="G342" s="3227"/>
    </row>
    <row r="343" spans="1:7" s="3212" customFormat="1">
      <c r="A343" s="242"/>
      <c r="B343" s="4" t="s">
        <v>189</v>
      </c>
      <c r="C343" s="3232">
        <v>1417914</v>
      </c>
      <c r="D343" s="3238"/>
      <c r="F343" s="3227"/>
      <c r="G343" s="3227"/>
    </row>
    <row r="344" spans="1:7" s="3212" customFormat="1">
      <c r="A344" s="242"/>
      <c r="B344" s="4" t="s">
        <v>190</v>
      </c>
      <c r="C344" s="3232">
        <v>50320305</v>
      </c>
      <c r="D344" s="3238"/>
      <c r="F344" s="3227"/>
      <c r="G344" s="3227"/>
    </row>
    <row r="345" spans="1:7" s="3212" customFormat="1">
      <c r="A345" s="242"/>
      <c r="B345" s="4" t="s">
        <v>183</v>
      </c>
      <c r="C345" s="3232">
        <f>C346</f>
        <v>44565932</v>
      </c>
      <c r="D345" s="3238">
        <f>D346</f>
        <v>-1717765</v>
      </c>
      <c r="F345" s="3227"/>
      <c r="G345" s="3227"/>
    </row>
    <row r="346" spans="1:7" s="3212" customFormat="1">
      <c r="A346" s="242"/>
      <c r="B346" s="4" t="s">
        <v>184</v>
      </c>
      <c r="C346" s="3232">
        <v>44565932</v>
      </c>
      <c r="D346" s="3238">
        <v>-1717765</v>
      </c>
      <c r="F346" s="3227"/>
      <c r="G346" s="3227"/>
    </row>
    <row r="347" spans="1:7" s="3212" customFormat="1">
      <c r="A347" s="242"/>
      <c r="B347" s="4" t="s">
        <v>192</v>
      </c>
      <c r="C347" s="3232">
        <v>167281</v>
      </c>
      <c r="D347" s="3238"/>
      <c r="F347" s="3227"/>
      <c r="G347" s="3227"/>
    </row>
    <row r="348" spans="1:7" s="3212" customFormat="1">
      <c r="A348" s="242"/>
      <c r="B348" s="4" t="s">
        <v>203</v>
      </c>
      <c r="C348" s="3232">
        <v>167281</v>
      </c>
      <c r="D348" s="3238"/>
      <c r="F348" s="3227"/>
      <c r="G348" s="3227"/>
    </row>
    <row r="349" spans="1:7" s="3212" customFormat="1">
      <c r="A349" s="242"/>
      <c r="B349" s="4" t="s">
        <v>19</v>
      </c>
      <c r="C349" s="3232">
        <f>C350+C352</f>
        <v>23268384</v>
      </c>
      <c r="D349" s="3238">
        <f>D350+D352</f>
        <v>1717765</v>
      </c>
      <c r="F349" s="3227"/>
      <c r="G349" s="3227"/>
    </row>
    <row r="350" spans="1:7" s="3212" customFormat="1" ht="26.4">
      <c r="A350" s="242"/>
      <c r="B350" s="4" t="s">
        <v>185</v>
      </c>
      <c r="C350" s="3232">
        <f>C351</f>
        <v>23268384</v>
      </c>
      <c r="D350" s="3238"/>
      <c r="F350" s="3227"/>
      <c r="G350" s="3227"/>
    </row>
    <row r="351" spans="1:7" s="3212" customFormat="1" ht="26.4">
      <c r="A351" s="242"/>
      <c r="B351" s="4" t="s">
        <v>213</v>
      </c>
      <c r="C351" s="3232">
        <v>23268384</v>
      </c>
      <c r="D351" s="3238"/>
      <c r="F351" s="3227"/>
      <c r="G351" s="3227"/>
    </row>
    <row r="352" spans="1:7" s="3212" customFormat="1" ht="26.4">
      <c r="A352" s="242"/>
      <c r="B352" s="4" t="s">
        <v>201</v>
      </c>
      <c r="C352" s="3232">
        <v>0</v>
      </c>
      <c r="D352" s="3238">
        <v>1717765</v>
      </c>
      <c r="F352" s="3227"/>
      <c r="G352" s="3227"/>
    </row>
    <row r="353" spans="1:7" s="3212" customFormat="1" ht="39.6">
      <c r="A353" s="242"/>
      <c r="B353" s="4" t="s">
        <v>202</v>
      </c>
      <c r="C353" s="3232">
        <v>0</v>
      </c>
      <c r="D353" s="3238">
        <v>1717765</v>
      </c>
      <c r="F353" s="3227"/>
      <c r="G353" s="3227"/>
    </row>
    <row r="354" spans="1:7" s="3212" customFormat="1">
      <c r="A354" s="242"/>
      <c r="B354" s="4" t="s">
        <v>3</v>
      </c>
      <c r="C354" s="3232">
        <f>C355+C356</f>
        <v>13085308</v>
      </c>
      <c r="D354" s="3238">
        <f>D355</f>
        <v>0</v>
      </c>
      <c r="F354" s="3227"/>
      <c r="G354" s="3227"/>
    </row>
    <row r="355" spans="1:7" s="3212" customFormat="1">
      <c r="A355" s="242"/>
      <c r="B355" s="586" t="s">
        <v>193</v>
      </c>
      <c r="C355" s="3232">
        <v>12835308</v>
      </c>
      <c r="D355" s="3238"/>
      <c r="F355" s="3227"/>
      <c r="G355" s="3227"/>
    </row>
    <row r="356" spans="1:7" s="3212" customFormat="1">
      <c r="A356" s="242"/>
      <c r="B356" s="586" t="s">
        <v>194</v>
      </c>
      <c r="C356" s="3232">
        <f>C357</f>
        <v>250000</v>
      </c>
      <c r="D356" s="3238"/>
      <c r="F356" s="3227"/>
      <c r="G356" s="3227"/>
    </row>
    <row r="357" spans="1:7" s="3212" customFormat="1" ht="26.4">
      <c r="A357" s="242"/>
      <c r="B357" s="586" t="s">
        <v>195</v>
      </c>
      <c r="C357" s="3232">
        <f>C358</f>
        <v>250000</v>
      </c>
      <c r="D357" s="3238"/>
      <c r="F357" s="3227"/>
      <c r="G357" s="3227"/>
    </row>
    <row r="358" spans="1:7" s="3212" customFormat="1" ht="26.4">
      <c r="A358" s="242"/>
      <c r="B358" s="586" t="s">
        <v>196</v>
      </c>
      <c r="C358" s="3232">
        <v>250000</v>
      </c>
      <c r="D358" s="3238"/>
      <c r="F358" s="3227"/>
      <c r="G358" s="3227"/>
    </row>
    <row r="359" spans="1:7" s="3212" customFormat="1">
      <c r="A359" s="242"/>
      <c r="B359" s="587" t="s">
        <v>68</v>
      </c>
      <c r="C359" s="3232">
        <f>C335-C339</f>
        <v>-264671</v>
      </c>
      <c r="D359" s="3238">
        <f>D335-D339</f>
        <v>0</v>
      </c>
      <c r="F359" s="3227"/>
      <c r="G359" s="3227"/>
    </row>
    <row r="360" spans="1:7" s="3212" customFormat="1">
      <c r="A360" s="242"/>
      <c r="B360" s="586" t="s">
        <v>197</v>
      </c>
      <c r="C360" s="3232">
        <v>264671</v>
      </c>
      <c r="D360" s="3238"/>
      <c r="F360" s="3227"/>
      <c r="G360" s="3227"/>
    </row>
    <row r="361" spans="1:7" s="3212" customFormat="1">
      <c r="A361" s="242"/>
      <c r="B361" s="586" t="s">
        <v>198</v>
      </c>
      <c r="C361" s="3232">
        <f>C362</f>
        <v>264671</v>
      </c>
      <c r="D361" s="3238"/>
      <c r="F361" s="3227"/>
      <c r="G361" s="3227"/>
    </row>
    <row r="362" spans="1:7" s="3212" customFormat="1" ht="26.4">
      <c r="A362" s="242"/>
      <c r="B362" s="586" t="s">
        <v>199</v>
      </c>
      <c r="C362" s="3232">
        <v>264671</v>
      </c>
      <c r="D362" s="3238"/>
      <c r="F362" s="3227"/>
      <c r="G362" s="3227"/>
    </row>
    <row r="363" spans="1:7" s="3212" customFormat="1">
      <c r="A363" s="242"/>
      <c r="B363" s="3251" t="s">
        <v>125</v>
      </c>
      <c r="C363" s="607"/>
      <c r="D363" s="3238"/>
      <c r="F363" s="3227"/>
      <c r="G363" s="3227"/>
    </row>
    <row r="364" spans="1:7" s="3212" customFormat="1">
      <c r="A364" s="242"/>
      <c r="B364" s="3" t="s">
        <v>4</v>
      </c>
      <c r="C364" s="3234">
        <f>C366+C365</f>
        <v>134106756</v>
      </c>
      <c r="D364" s="3239">
        <f>D366+D365</f>
        <v>0</v>
      </c>
      <c r="F364" s="3227"/>
      <c r="G364" s="3227"/>
    </row>
    <row r="365" spans="1:7" s="3212" customFormat="1">
      <c r="A365" s="242"/>
      <c r="B365" s="4" t="s">
        <v>35</v>
      </c>
      <c r="C365" s="3232">
        <v>900000</v>
      </c>
      <c r="D365" s="3238"/>
      <c r="F365" s="3227"/>
      <c r="G365" s="3227"/>
    </row>
    <row r="366" spans="1:7" s="3212" customFormat="1">
      <c r="A366" s="242"/>
      <c r="B366" s="4" t="s">
        <v>10</v>
      </c>
      <c r="C366" s="3232">
        <f>C367</f>
        <v>133206756</v>
      </c>
      <c r="D366" s="3238">
        <f>D367</f>
        <v>0</v>
      </c>
      <c r="F366" s="3227"/>
      <c r="G366" s="3227"/>
    </row>
    <row r="367" spans="1:7" s="3212" customFormat="1" ht="26.4">
      <c r="A367" s="242"/>
      <c r="B367" s="4" t="s">
        <v>11</v>
      </c>
      <c r="C367" s="3232">
        <v>133206756</v>
      </c>
      <c r="D367" s="3238"/>
      <c r="F367" s="3227"/>
      <c r="G367" s="3227"/>
    </row>
    <row r="368" spans="1:7" s="3212" customFormat="1">
      <c r="A368" s="242"/>
      <c r="B368" s="3" t="s">
        <v>1</v>
      </c>
      <c r="C368" s="3234">
        <f>C369+C383</f>
        <v>134274442</v>
      </c>
      <c r="D368" s="3239">
        <f>D369+D383</f>
        <v>0</v>
      </c>
      <c r="F368" s="3227"/>
      <c r="G368" s="3227"/>
    </row>
    <row r="369" spans="1:7" s="3212" customFormat="1">
      <c r="A369" s="242"/>
      <c r="B369" s="4" t="s">
        <v>2</v>
      </c>
      <c r="C369" s="3232">
        <f>C370+C374+C376+C378</f>
        <v>121493555</v>
      </c>
      <c r="D369" s="3238">
        <f>D370+D374+D376+D378</f>
        <v>0</v>
      </c>
      <c r="F369" s="3227"/>
      <c r="G369" s="3227"/>
    </row>
    <row r="370" spans="1:7" s="3212" customFormat="1">
      <c r="A370" s="242"/>
      <c r="B370" s="4" t="s">
        <v>12</v>
      </c>
      <c r="C370" s="3232">
        <f>C371+C373</f>
        <v>52064127</v>
      </c>
      <c r="D370" s="3238">
        <f>D371+D373</f>
        <v>0</v>
      </c>
      <c r="F370" s="3227"/>
      <c r="G370" s="3227"/>
    </row>
    <row r="371" spans="1:7" s="3212" customFormat="1">
      <c r="A371" s="242"/>
      <c r="B371" s="4" t="s">
        <v>188</v>
      </c>
      <c r="C371" s="3232">
        <v>1824009</v>
      </c>
      <c r="D371" s="3238"/>
      <c r="F371" s="3227"/>
      <c r="G371" s="3227"/>
    </row>
    <row r="372" spans="1:7" s="3212" customFormat="1">
      <c r="A372" s="242"/>
      <c r="B372" s="4" t="s">
        <v>189</v>
      </c>
      <c r="C372" s="3232">
        <v>1375960</v>
      </c>
      <c r="D372" s="3238"/>
      <c r="F372" s="3227"/>
      <c r="G372" s="3227"/>
    </row>
    <row r="373" spans="1:7" s="3212" customFormat="1">
      <c r="A373" s="242"/>
      <c r="B373" s="4" t="s">
        <v>190</v>
      </c>
      <c r="C373" s="3232">
        <v>50240118</v>
      </c>
      <c r="D373" s="3238"/>
      <c r="F373" s="3227"/>
      <c r="G373" s="3227"/>
    </row>
    <row r="374" spans="1:7" s="3212" customFormat="1">
      <c r="A374" s="242"/>
      <c r="B374" s="4" t="s">
        <v>183</v>
      </c>
      <c r="C374" s="3232">
        <f>C375</f>
        <v>45719837</v>
      </c>
      <c r="D374" s="3238">
        <f>D375</f>
        <v>-1769642</v>
      </c>
      <c r="F374" s="3227"/>
      <c r="G374" s="3227"/>
    </row>
    <row r="375" spans="1:7" s="3212" customFormat="1">
      <c r="A375" s="242"/>
      <c r="B375" s="4" t="s">
        <v>184</v>
      </c>
      <c r="C375" s="3232">
        <v>45719837</v>
      </c>
      <c r="D375" s="3238">
        <v>-1769642</v>
      </c>
      <c r="F375" s="3227"/>
      <c r="G375" s="3227"/>
    </row>
    <row r="376" spans="1:7" s="3212" customFormat="1">
      <c r="A376" s="242"/>
      <c r="B376" s="4" t="s">
        <v>192</v>
      </c>
      <c r="C376" s="3232">
        <v>167281</v>
      </c>
      <c r="D376" s="3238"/>
      <c r="F376" s="3227"/>
      <c r="G376" s="3227"/>
    </row>
    <row r="377" spans="1:7" s="3212" customFormat="1">
      <c r="A377" s="242"/>
      <c r="B377" s="4" t="s">
        <v>203</v>
      </c>
      <c r="C377" s="3232">
        <v>167281</v>
      </c>
      <c r="D377" s="3238"/>
      <c r="F377" s="3227"/>
      <c r="G377" s="3227"/>
    </row>
    <row r="378" spans="1:7" s="3212" customFormat="1">
      <c r="A378" s="242"/>
      <c r="B378" s="4" t="s">
        <v>19</v>
      </c>
      <c r="C378" s="3232">
        <f>C379+C381</f>
        <v>23542310</v>
      </c>
      <c r="D378" s="3238">
        <f>D379+D381</f>
        <v>1769642</v>
      </c>
      <c r="F378" s="3227"/>
      <c r="G378" s="3227"/>
    </row>
    <row r="379" spans="1:7" s="3212" customFormat="1" ht="26.4">
      <c r="A379" s="242"/>
      <c r="B379" s="4" t="s">
        <v>185</v>
      </c>
      <c r="C379" s="3232">
        <f>C380</f>
        <v>23542310</v>
      </c>
      <c r="D379" s="3238"/>
      <c r="F379" s="3227"/>
      <c r="G379" s="3227"/>
    </row>
    <row r="380" spans="1:7" s="3212" customFormat="1" ht="26.4">
      <c r="A380" s="242"/>
      <c r="B380" s="4" t="s">
        <v>213</v>
      </c>
      <c r="C380" s="3232">
        <v>23542310</v>
      </c>
      <c r="D380" s="3238"/>
      <c r="F380" s="3227"/>
      <c r="G380" s="3227"/>
    </row>
    <row r="381" spans="1:7" s="3212" customFormat="1" ht="26.4">
      <c r="A381" s="242"/>
      <c r="B381" s="4" t="s">
        <v>201</v>
      </c>
      <c r="C381" s="3232">
        <v>0</v>
      </c>
      <c r="D381" s="3238">
        <v>1769642</v>
      </c>
      <c r="F381" s="3227"/>
      <c r="G381" s="3227"/>
    </row>
    <row r="382" spans="1:7" s="3212" customFormat="1" ht="39.6">
      <c r="A382" s="242"/>
      <c r="B382" s="4" t="s">
        <v>202</v>
      </c>
      <c r="C382" s="3232">
        <v>0</v>
      </c>
      <c r="D382" s="3238">
        <v>1769642</v>
      </c>
      <c r="F382" s="3227"/>
      <c r="G382" s="3227"/>
    </row>
    <row r="383" spans="1:7" s="3212" customFormat="1">
      <c r="A383" s="242"/>
      <c r="B383" s="4" t="s">
        <v>3</v>
      </c>
      <c r="C383" s="3232">
        <f>C384+C385</f>
        <v>12780887</v>
      </c>
      <c r="D383" s="3238">
        <f>D384</f>
        <v>0</v>
      </c>
      <c r="F383" s="3227"/>
      <c r="G383" s="3227"/>
    </row>
    <row r="384" spans="1:7" s="3212" customFormat="1">
      <c r="A384" s="242"/>
      <c r="B384" s="586" t="s">
        <v>193</v>
      </c>
      <c r="C384" s="3232">
        <v>12530887</v>
      </c>
      <c r="D384" s="3238"/>
      <c r="F384" s="3227"/>
      <c r="G384" s="3227"/>
    </row>
    <row r="385" spans="1:7" s="3212" customFormat="1">
      <c r="A385" s="242"/>
      <c r="B385" s="586" t="s">
        <v>194</v>
      </c>
      <c r="C385" s="3232">
        <f>C386</f>
        <v>250000</v>
      </c>
      <c r="D385" s="3238"/>
      <c r="F385" s="3227"/>
      <c r="G385" s="3227"/>
    </row>
    <row r="386" spans="1:7" s="3212" customFormat="1" ht="26.4">
      <c r="A386" s="242"/>
      <c r="B386" s="586" t="s">
        <v>195</v>
      </c>
      <c r="C386" s="3232">
        <f>C387</f>
        <v>250000</v>
      </c>
      <c r="D386" s="3238"/>
      <c r="F386" s="3227"/>
      <c r="G386" s="3227"/>
    </row>
    <row r="387" spans="1:7" s="3212" customFormat="1" ht="26.4">
      <c r="A387" s="242"/>
      <c r="B387" s="586" t="s">
        <v>196</v>
      </c>
      <c r="C387" s="3232">
        <v>250000</v>
      </c>
      <c r="D387" s="3238"/>
      <c r="F387" s="3227"/>
      <c r="G387" s="3227"/>
    </row>
    <row r="388" spans="1:7" s="3212" customFormat="1">
      <c r="A388" s="242"/>
      <c r="B388" s="587" t="s">
        <v>68</v>
      </c>
      <c r="C388" s="3232">
        <f>C364-C368</f>
        <v>-167686</v>
      </c>
      <c r="D388" s="3238">
        <f>D364-D368</f>
        <v>0</v>
      </c>
      <c r="F388" s="3227"/>
      <c r="G388" s="3227"/>
    </row>
    <row r="389" spans="1:7" s="3212" customFormat="1">
      <c r="A389" s="242"/>
      <c r="B389" s="586" t="s">
        <v>197</v>
      </c>
      <c r="C389" s="3232">
        <f>C391</f>
        <v>167686</v>
      </c>
      <c r="D389" s="3238"/>
      <c r="F389" s="3227"/>
      <c r="G389" s="3227"/>
    </row>
    <row r="390" spans="1:7" s="3212" customFormat="1">
      <c r="A390" s="242"/>
      <c r="B390" s="586" t="s">
        <v>198</v>
      </c>
      <c r="C390" s="3232">
        <f>C391</f>
        <v>167686</v>
      </c>
      <c r="D390" s="3238"/>
      <c r="F390" s="3227"/>
      <c r="G390" s="3227"/>
    </row>
    <row r="391" spans="1:7" s="3212" customFormat="1" ht="26.4">
      <c r="A391" s="242"/>
      <c r="B391" s="586" t="s">
        <v>199</v>
      </c>
      <c r="C391" s="3232">
        <v>167686</v>
      </c>
      <c r="D391" s="3238"/>
      <c r="F391" s="3227"/>
      <c r="G391" s="3227"/>
    </row>
    <row r="392" spans="1:7" s="3212" customFormat="1">
      <c r="A392" s="242"/>
      <c r="B392" s="3251" t="s">
        <v>126</v>
      </c>
      <c r="C392" s="607"/>
      <c r="D392" s="3238"/>
      <c r="F392" s="3227"/>
      <c r="G392" s="3227"/>
    </row>
    <row r="393" spans="1:7" s="3212" customFormat="1">
      <c r="A393" s="242"/>
      <c r="B393" s="3" t="s">
        <v>4</v>
      </c>
      <c r="C393" s="3234">
        <f>C395+C394</f>
        <v>134084306</v>
      </c>
      <c r="D393" s="3239">
        <f>D395+D394</f>
        <v>0</v>
      </c>
      <c r="F393" s="3227"/>
      <c r="G393" s="3227"/>
    </row>
    <row r="394" spans="1:7" s="3212" customFormat="1">
      <c r="A394" s="242"/>
      <c r="B394" s="4" t="s">
        <v>35</v>
      </c>
      <c r="C394" s="3232">
        <v>900000</v>
      </c>
      <c r="D394" s="3238"/>
      <c r="F394" s="3227"/>
      <c r="G394" s="3227"/>
    </row>
    <row r="395" spans="1:7" s="3212" customFormat="1">
      <c r="A395" s="242"/>
      <c r="B395" s="4" t="s">
        <v>10</v>
      </c>
      <c r="C395" s="3232">
        <f>C396</f>
        <v>133184306</v>
      </c>
      <c r="D395" s="3238">
        <f>D396</f>
        <v>0</v>
      </c>
      <c r="F395" s="3227"/>
      <c r="G395" s="3227"/>
    </row>
    <row r="396" spans="1:7" s="3212" customFormat="1" ht="26.4">
      <c r="A396" s="242"/>
      <c r="B396" s="4" t="s">
        <v>11</v>
      </c>
      <c r="C396" s="3232">
        <v>133184306</v>
      </c>
      <c r="D396" s="3238"/>
      <c r="F396" s="3227"/>
      <c r="G396" s="3227"/>
    </row>
    <row r="397" spans="1:7" s="3212" customFormat="1">
      <c r="A397" s="242"/>
      <c r="B397" s="3" t="s">
        <v>1</v>
      </c>
      <c r="C397" s="3234">
        <f>C398+C412</f>
        <v>134244306</v>
      </c>
      <c r="D397" s="3239">
        <f>D398+D412</f>
        <v>0</v>
      </c>
      <c r="F397" s="3227"/>
      <c r="G397" s="3227"/>
    </row>
    <row r="398" spans="1:7" s="3212" customFormat="1">
      <c r="A398" s="242"/>
      <c r="B398" s="4" t="s">
        <v>2</v>
      </c>
      <c r="C398" s="3232">
        <f>C399+C403+C405+C407</f>
        <v>121778161</v>
      </c>
      <c r="D398" s="3238">
        <f>D399+D403+D405+D407</f>
        <v>0</v>
      </c>
      <c r="F398" s="3227"/>
      <c r="G398" s="3227"/>
    </row>
    <row r="399" spans="1:7" s="3212" customFormat="1">
      <c r="A399" s="242"/>
      <c r="B399" s="4" t="s">
        <v>12</v>
      </c>
      <c r="C399" s="3232">
        <f>C400+C402</f>
        <v>52033991</v>
      </c>
      <c r="D399" s="3238">
        <f>D400+D402</f>
        <v>0</v>
      </c>
      <c r="F399" s="3227"/>
      <c r="G399" s="3227"/>
    </row>
    <row r="400" spans="1:7" s="3212" customFormat="1">
      <c r="A400" s="242"/>
      <c r="B400" s="4" t="s">
        <v>188</v>
      </c>
      <c r="C400" s="3232">
        <v>1810159</v>
      </c>
      <c r="D400" s="3238"/>
      <c r="F400" s="3227"/>
      <c r="G400" s="3227"/>
    </row>
    <row r="401" spans="1:7" s="3212" customFormat="1">
      <c r="A401" s="242"/>
      <c r="B401" s="4" t="s">
        <v>189</v>
      </c>
      <c r="C401" s="3232">
        <v>1371904</v>
      </c>
      <c r="D401" s="3238"/>
      <c r="F401" s="3227"/>
      <c r="G401" s="3227"/>
    </row>
    <row r="402" spans="1:7" s="3212" customFormat="1">
      <c r="A402" s="242"/>
      <c r="B402" s="4" t="s">
        <v>190</v>
      </c>
      <c r="C402" s="3232">
        <v>50223832</v>
      </c>
      <c r="D402" s="3238"/>
      <c r="F402" s="3227"/>
      <c r="G402" s="3227"/>
    </row>
    <row r="403" spans="1:7" s="3212" customFormat="1">
      <c r="A403" s="242"/>
      <c r="B403" s="4" t="s">
        <v>183</v>
      </c>
      <c r="C403" s="3232">
        <f>C404</f>
        <v>45957234</v>
      </c>
      <c r="D403" s="3238">
        <f>D404</f>
        <v>-1823085</v>
      </c>
      <c r="F403" s="3227"/>
      <c r="G403" s="3227"/>
    </row>
    <row r="404" spans="1:7" s="3212" customFormat="1">
      <c r="A404" s="242"/>
      <c r="B404" s="4" t="s">
        <v>184</v>
      </c>
      <c r="C404" s="3232">
        <v>45957234</v>
      </c>
      <c r="D404" s="3238">
        <v>-1823085</v>
      </c>
      <c r="F404" s="3227"/>
      <c r="G404" s="3227"/>
    </row>
    <row r="405" spans="1:7" s="3212" customFormat="1">
      <c r="A405" s="242"/>
      <c r="B405" s="4" t="s">
        <v>192</v>
      </c>
      <c r="C405" s="3232">
        <v>167281</v>
      </c>
      <c r="D405" s="3238"/>
      <c r="F405" s="3227"/>
      <c r="G405" s="3227"/>
    </row>
    <row r="406" spans="1:7" s="3212" customFormat="1">
      <c r="A406" s="242"/>
      <c r="B406" s="4" t="s">
        <v>203</v>
      </c>
      <c r="C406" s="3232">
        <v>167281</v>
      </c>
      <c r="D406" s="3238"/>
      <c r="F406" s="3227"/>
      <c r="G406" s="3227"/>
    </row>
    <row r="407" spans="1:7" s="3212" customFormat="1">
      <c r="A407" s="242"/>
      <c r="B407" s="4" t="s">
        <v>19</v>
      </c>
      <c r="C407" s="3232">
        <f>C408+C410</f>
        <v>23619655</v>
      </c>
      <c r="D407" s="3238">
        <f>D408+D410</f>
        <v>1823085</v>
      </c>
      <c r="F407" s="3227"/>
      <c r="G407" s="3227"/>
    </row>
    <row r="408" spans="1:7" s="3212" customFormat="1" ht="26.4">
      <c r="A408" s="242"/>
      <c r="B408" s="4" t="s">
        <v>185</v>
      </c>
      <c r="C408" s="3232">
        <f>C409</f>
        <v>23619655</v>
      </c>
      <c r="D408" s="3238"/>
      <c r="F408" s="3227"/>
      <c r="G408" s="3227"/>
    </row>
    <row r="409" spans="1:7" s="3212" customFormat="1" ht="26.4">
      <c r="A409" s="242"/>
      <c r="B409" s="4" t="s">
        <v>213</v>
      </c>
      <c r="C409" s="3232">
        <v>23619655</v>
      </c>
      <c r="D409" s="3238"/>
      <c r="F409" s="3227"/>
      <c r="G409" s="3227"/>
    </row>
    <row r="410" spans="1:7" s="3212" customFormat="1" ht="26.4">
      <c r="A410" s="242"/>
      <c r="B410" s="4" t="s">
        <v>201</v>
      </c>
      <c r="C410" s="3232">
        <v>0</v>
      </c>
      <c r="D410" s="3238">
        <f>D411</f>
        <v>1823085</v>
      </c>
      <c r="F410" s="3227"/>
      <c r="G410" s="3227"/>
    </row>
    <row r="411" spans="1:7" s="3212" customFormat="1" ht="39.6">
      <c r="A411" s="242"/>
      <c r="B411" s="4" t="s">
        <v>202</v>
      </c>
      <c r="C411" s="3232">
        <v>0</v>
      </c>
      <c r="D411" s="3238">
        <v>1823085</v>
      </c>
      <c r="F411" s="3227"/>
      <c r="G411" s="3227"/>
    </row>
    <row r="412" spans="1:7" s="3212" customFormat="1">
      <c r="A412" s="242"/>
      <c r="B412" s="4" t="s">
        <v>3</v>
      </c>
      <c r="C412" s="3232">
        <f>C413+C414</f>
        <v>12466145</v>
      </c>
      <c r="D412" s="3238">
        <f>D413</f>
        <v>0</v>
      </c>
      <c r="F412" s="3227"/>
      <c r="G412" s="3227"/>
    </row>
    <row r="413" spans="1:7" s="3212" customFormat="1">
      <c r="A413" s="242"/>
      <c r="B413" s="586" t="s">
        <v>193</v>
      </c>
      <c r="C413" s="3232">
        <v>12216145</v>
      </c>
      <c r="D413" s="3238"/>
      <c r="F413" s="3227"/>
      <c r="G413" s="3227"/>
    </row>
    <row r="414" spans="1:7" s="3212" customFormat="1">
      <c r="A414" s="242"/>
      <c r="B414" s="586" t="s">
        <v>194</v>
      </c>
      <c r="C414" s="3232">
        <f>C415</f>
        <v>250000</v>
      </c>
      <c r="D414" s="3238"/>
      <c r="F414" s="3227"/>
      <c r="G414" s="3227"/>
    </row>
    <row r="415" spans="1:7" s="3212" customFormat="1" ht="26.4">
      <c r="A415" s="242"/>
      <c r="B415" s="586" t="s">
        <v>195</v>
      </c>
      <c r="C415" s="3232">
        <v>250000</v>
      </c>
      <c r="D415" s="3238"/>
      <c r="F415" s="3227"/>
      <c r="G415" s="3227"/>
    </row>
    <row r="416" spans="1:7" s="3212" customFormat="1" ht="26.4">
      <c r="A416" s="242"/>
      <c r="B416" s="4" t="s">
        <v>196</v>
      </c>
      <c r="C416" s="3232">
        <v>250000</v>
      </c>
      <c r="D416" s="3238"/>
      <c r="F416" s="3227"/>
      <c r="G416" s="3227"/>
    </row>
    <row r="417" spans="1:8" s="3212" customFormat="1">
      <c r="A417" s="242"/>
      <c r="B417" s="587" t="s">
        <v>68</v>
      </c>
      <c r="C417" s="3232">
        <f>C393-C397</f>
        <v>-160000</v>
      </c>
      <c r="D417" s="3238">
        <f>D393-D397</f>
        <v>0</v>
      </c>
      <c r="F417" s="3227"/>
      <c r="G417" s="3227"/>
    </row>
    <row r="418" spans="1:8" s="3212" customFormat="1">
      <c r="A418" s="242"/>
      <c r="B418" s="586" t="s">
        <v>197</v>
      </c>
      <c r="C418" s="3232">
        <f>C420</f>
        <v>160000</v>
      </c>
      <c r="D418" s="3238"/>
      <c r="F418" s="3227"/>
      <c r="G418" s="3227"/>
    </row>
    <row r="419" spans="1:8" s="3212" customFormat="1">
      <c r="A419" s="242"/>
      <c r="B419" s="586" t="s">
        <v>198</v>
      </c>
      <c r="C419" s="3232">
        <f>C420</f>
        <v>160000</v>
      </c>
      <c r="D419" s="3238"/>
      <c r="F419" s="3227"/>
      <c r="G419" s="3227"/>
    </row>
    <row r="420" spans="1:8" s="3212" customFormat="1" ht="27" thickBot="1">
      <c r="A420" s="242"/>
      <c r="B420" s="3225" t="s">
        <v>199</v>
      </c>
      <c r="C420" s="3236">
        <v>160000</v>
      </c>
      <c r="D420" s="3240"/>
      <c r="F420" s="3227"/>
      <c r="G420" s="3227"/>
    </row>
    <row r="421" spans="1:8" s="3212" customFormat="1" ht="39" customHeight="1" thickBot="1">
      <c r="A421" s="242"/>
      <c r="B421" s="3608" t="s">
        <v>672</v>
      </c>
      <c r="C421" s="3756"/>
      <c r="D421" s="3757"/>
      <c r="F421" s="3227"/>
      <c r="G421" s="3227"/>
    </row>
    <row r="422" spans="1:8" s="3212" customFormat="1" ht="15.75" customHeight="1">
      <c r="A422" s="242"/>
      <c r="B422" s="199"/>
      <c r="C422" s="3242"/>
      <c r="D422" s="3242"/>
      <c r="F422" s="3227"/>
      <c r="G422" s="3227"/>
    </row>
    <row r="423" spans="1:8" s="3212" customFormat="1" ht="12" customHeight="1">
      <c r="A423" s="242"/>
      <c r="B423" s="3211" t="s">
        <v>181</v>
      </c>
      <c r="C423" s="3242"/>
      <c r="D423" s="3242"/>
      <c r="F423" s="3227"/>
      <c r="G423" s="3227"/>
    </row>
    <row r="424" spans="1:8" s="3212" customFormat="1" ht="13.8" thickBot="1">
      <c r="A424" s="3210"/>
      <c r="B424" s="157"/>
      <c r="C424" s="3227"/>
      <c r="D424" s="3227"/>
      <c r="F424" s="3227"/>
      <c r="G424" s="3227"/>
    </row>
    <row r="425" spans="1:8" s="3212" customFormat="1" ht="27.6">
      <c r="A425" s="3213">
        <f>A311+1</f>
        <v>109</v>
      </c>
      <c r="B425" s="208" t="s">
        <v>214</v>
      </c>
      <c r="C425" s="3255"/>
      <c r="D425" s="3256"/>
      <c r="E425" s="208" t="s">
        <v>32</v>
      </c>
      <c r="F425" s="3255"/>
      <c r="G425" s="3256"/>
      <c r="H425" s="3219" t="s">
        <v>34</v>
      </c>
    </row>
    <row r="426" spans="1:8" s="3212" customFormat="1">
      <c r="A426" s="3210"/>
      <c r="B426" s="586" t="s">
        <v>22</v>
      </c>
      <c r="C426" s="3232"/>
      <c r="D426" s="3238"/>
      <c r="E426" s="586" t="s">
        <v>22</v>
      </c>
      <c r="F426" s="3232"/>
      <c r="G426" s="3238"/>
    </row>
    <row r="427" spans="1:8" s="3212" customFormat="1" ht="26.4">
      <c r="A427" s="3210"/>
      <c r="B427" s="3257" t="s">
        <v>174</v>
      </c>
      <c r="C427" s="3258"/>
      <c r="D427" s="3259"/>
      <c r="E427" s="3257" t="s">
        <v>95</v>
      </c>
      <c r="F427" s="3258"/>
      <c r="G427" s="3259"/>
    </row>
    <row r="428" spans="1:8" s="3212" customFormat="1">
      <c r="A428" s="3210"/>
      <c r="B428" s="3251" t="s">
        <v>118</v>
      </c>
      <c r="C428" s="3232"/>
      <c r="D428" s="3238"/>
      <c r="E428" s="3251" t="s">
        <v>118</v>
      </c>
      <c r="F428" s="3232"/>
      <c r="G428" s="3238"/>
    </row>
    <row r="429" spans="1:8" s="3212" customFormat="1">
      <c r="A429" s="3210"/>
      <c r="B429" s="3" t="s">
        <v>4</v>
      </c>
      <c r="C429" s="3234">
        <f>C430</f>
        <v>5787995</v>
      </c>
      <c r="D429" s="3239">
        <f>D430</f>
        <v>-742388</v>
      </c>
      <c r="E429" s="3" t="s">
        <v>4</v>
      </c>
      <c r="F429" s="3234">
        <f>F431+F430</f>
        <v>3499525</v>
      </c>
      <c r="G429" s="3239">
        <f>G431</f>
        <v>742388</v>
      </c>
    </row>
    <row r="430" spans="1:8" s="3212" customFormat="1">
      <c r="A430" s="3210"/>
      <c r="B430" s="4" t="s">
        <v>10</v>
      </c>
      <c r="C430" s="3232">
        <f>C431</f>
        <v>5787995</v>
      </c>
      <c r="D430" s="3238">
        <f>D431</f>
        <v>-742388</v>
      </c>
      <c r="E430" s="4" t="s">
        <v>35</v>
      </c>
      <c r="F430" s="3232">
        <v>800000</v>
      </c>
      <c r="G430" s="3239"/>
    </row>
    <row r="431" spans="1:8" s="3212" customFormat="1" ht="26.4">
      <c r="A431" s="3210"/>
      <c r="B431" s="4" t="s">
        <v>11</v>
      </c>
      <c r="C431" s="3232">
        <v>5787995</v>
      </c>
      <c r="D431" s="3238">
        <v>-742388</v>
      </c>
      <c r="E431" s="4" t="s">
        <v>10</v>
      </c>
      <c r="F431" s="3232">
        <f>F432</f>
        <v>2699525</v>
      </c>
      <c r="G431" s="3238">
        <f>G432</f>
        <v>742388</v>
      </c>
    </row>
    <row r="432" spans="1:8" s="3212" customFormat="1">
      <c r="A432" s="3210"/>
      <c r="B432" s="3" t="s">
        <v>1</v>
      </c>
      <c r="C432" s="3234">
        <f t="shared" ref="C432:D434" si="2">C433</f>
        <v>5787995</v>
      </c>
      <c r="D432" s="3239">
        <f t="shared" si="2"/>
        <v>-742388</v>
      </c>
      <c r="E432" s="4" t="s">
        <v>11</v>
      </c>
      <c r="F432" s="3232">
        <v>2699525</v>
      </c>
      <c r="G432" s="3238">
        <v>742388</v>
      </c>
    </row>
    <row r="433" spans="1:7" s="3212" customFormat="1">
      <c r="A433" s="3210"/>
      <c r="B433" s="4" t="s">
        <v>2</v>
      </c>
      <c r="C433" s="3232">
        <f t="shared" si="2"/>
        <v>5787995</v>
      </c>
      <c r="D433" s="3238">
        <f t="shared" si="2"/>
        <v>-742388</v>
      </c>
      <c r="E433" s="3" t="s">
        <v>1</v>
      </c>
      <c r="F433" s="3234">
        <f>F434+F441</f>
        <v>3764196</v>
      </c>
      <c r="G433" s="3239">
        <f>G434+G441</f>
        <v>742388</v>
      </c>
    </row>
    <row r="434" spans="1:7" s="3212" customFormat="1">
      <c r="A434" s="3210"/>
      <c r="B434" s="4" t="s">
        <v>183</v>
      </c>
      <c r="C434" s="3232">
        <f t="shared" si="2"/>
        <v>5787995</v>
      </c>
      <c r="D434" s="3238">
        <f t="shared" si="2"/>
        <v>-742388</v>
      </c>
      <c r="E434" s="4" t="s">
        <v>2</v>
      </c>
      <c r="F434" s="3232">
        <f>F435+F439</f>
        <v>3724196</v>
      </c>
      <c r="G434" s="3238">
        <f>G435+G439</f>
        <v>742388</v>
      </c>
    </row>
    <row r="435" spans="1:7" s="3212" customFormat="1">
      <c r="A435" s="3210"/>
      <c r="B435" s="4" t="s">
        <v>184</v>
      </c>
      <c r="C435" s="3232">
        <v>5787995</v>
      </c>
      <c r="D435" s="3238">
        <v>-742388</v>
      </c>
      <c r="E435" s="4" t="s">
        <v>12</v>
      </c>
      <c r="F435" s="3232">
        <f>F436+F438</f>
        <v>2659196</v>
      </c>
      <c r="G435" s="3238">
        <f>G436+G438</f>
        <v>0</v>
      </c>
    </row>
    <row r="436" spans="1:7" s="3212" customFormat="1">
      <c r="A436" s="3210"/>
      <c r="B436" s="2294"/>
      <c r="C436" s="3245"/>
      <c r="D436" s="3244"/>
      <c r="E436" s="4" t="s">
        <v>188</v>
      </c>
      <c r="F436" s="3232">
        <v>1831441</v>
      </c>
      <c r="G436" s="3238"/>
    </row>
    <row r="437" spans="1:7" s="3212" customFormat="1">
      <c r="A437" s="3210"/>
      <c r="B437" s="2294"/>
      <c r="C437" s="3245"/>
      <c r="D437" s="3244"/>
      <c r="E437" s="4" t="s">
        <v>189</v>
      </c>
      <c r="F437" s="3232">
        <v>1403414</v>
      </c>
      <c r="G437" s="3238"/>
    </row>
    <row r="438" spans="1:7" s="3212" customFormat="1">
      <c r="A438" s="3210"/>
      <c r="B438" s="2294"/>
      <c r="C438" s="3245"/>
      <c r="D438" s="3244"/>
      <c r="E438" s="4" t="s">
        <v>190</v>
      </c>
      <c r="F438" s="3232">
        <v>827755</v>
      </c>
      <c r="G438" s="3238"/>
    </row>
    <row r="439" spans="1:7" s="3212" customFormat="1">
      <c r="A439" s="3210"/>
      <c r="B439" s="2294"/>
      <c r="C439" s="3245"/>
      <c r="D439" s="3244"/>
      <c r="E439" s="4" t="s">
        <v>183</v>
      </c>
      <c r="F439" s="3232">
        <f>F440</f>
        <v>1065000</v>
      </c>
      <c r="G439" s="3238">
        <f>G440</f>
        <v>742388</v>
      </c>
    </row>
    <row r="440" spans="1:7" s="3212" customFormat="1">
      <c r="A440" s="3210"/>
      <c r="B440" s="2294"/>
      <c r="C440" s="3245"/>
      <c r="D440" s="3244"/>
      <c r="E440" s="4" t="s">
        <v>184</v>
      </c>
      <c r="F440" s="3232">
        <v>1065000</v>
      </c>
      <c r="G440" s="3238">
        <v>742388</v>
      </c>
    </row>
    <row r="441" spans="1:7" s="3212" customFormat="1">
      <c r="A441" s="3210"/>
      <c r="B441" s="2294"/>
      <c r="C441" s="3245"/>
      <c r="D441" s="3244"/>
      <c r="E441" s="4" t="s">
        <v>3</v>
      </c>
      <c r="F441" s="3232">
        <f>F442</f>
        <v>40000</v>
      </c>
      <c r="G441" s="3238"/>
    </row>
    <row r="442" spans="1:7" s="3212" customFormat="1">
      <c r="A442" s="3210"/>
      <c r="B442" s="2294"/>
      <c r="C442" s="3245"/>
      <c r="D442" s="3244"/>
      <c r="E442" s="586" t="s">
        <v>193</v>
      </c>
      <c r="F442" s="3232">
        <v>40000</v>
      </c>
      <c r="G442" s="3238"/>
    </row>
    <row r="443" spans="1:7" s="3212" customFormat="1">
      <c r="A443" s="3210"/>
      <c r="B443" s="3222"/>
      <c r="C443" s="3245"/>
      <c r="D443" s="3244"/>
      <c r="E443" s="587" t="s">
        <v>68</v>
      </c>
      <c r="F443" s="3232">
        <f>F429-F433</f>
        <v>-264671</v>
      </c>
      <c r="G443" s="3238"/>
    </row>
    <row r="444" spans="1:7" s="3212" customFormat="1">
      <c r="A444" s="3223"/>
      <c r="B444" s="587"/>
      <c r="C444" s="3232"/>
      <c r="D444" s="3238"/>
      <c r="E444" s="586" t="s">
        <v>197</v>
      </c>
      <c r="F444" s="3232">
        <v>264671</v>
      </c>
      <c r="G444" s="3238"/>
    </row>
    <row r="445" spans="1:7" s="3212" customFormat="1">
      <c r="A445" s="3223"/>
      <c r="B445" s="587"/>
      <c r="C445" s="3232"/>
      <c r="D445" s="3238"/>
      <c r="E445" s="586" t="s">
        <v>198</v>
      </c>
      <c r="F445" s="3232">
        <f>F446</f>
        <v>264671</v>
      </c>
      <c r="G445" s="3238"/>
    </row>
    <row r="446" spans="1:7" s="3212" customFormat="1" ht="26.4">
      <c r="A446" s="3223"/>
      <c r="B446" s="3"/>
      <c r="C446" s="3234"/>
      <c r="D446" s="3239"/>
      <c r="E446" s="586" t="s">
        <v>199</v>
      </c>
      <c r="F446" s="3232">
        <v>264671</v>
      </c>
      <c r="G446" s="3238"/>
    </row>
    <row r="447" spans="1:7" s="3212" customFormat="1">
      <c r="A447" s="3223"/>
      <c r="B447" s="3"/>
      <c r="C447" s="3234"/>
      <c r="D447" s="3239"/>
      <c r="E447" s="586"/>
      <c r="F447" s="3232"/>
      <c r="G447" s="3238"/>
    </row>
    <row r="448" spans="1:7" s="3212" customFormat="1">
      <c r="A448" s="3223"/>
      <c r="B448" s="2294" t="s">
        <v>215</v>
      </c>
      <c r="C448" s="3232"/>
      <c r="D448" s="3238"/>
      <c r="E448" s="2294" t="s">
        <v>215</v>
      </c>
      <c r="F448" s="3245"/>
      <c r="G448" s="3244"/>
    </row>
    <row r="449" spans="1:8" s="3212" customFormat="1">
      <c r="A449" s="3223"/>
      <c r="B449" s="2294" t="s">
        <v>103</v>
      </c>
      <c r="C449" s="3232"/>
      <c r="D449" s="3238"/>
      <c r="E449" s="2294" t="s">
        <v>103</v>
      </c>
      <c r="F449" s="3245"/>
      <c r="G449" s="3244"/>
    </row>
    <row r="450" spans="1:8" s="3212" customFormat="1" ht="26.25" customHeight="1">
      <c r="A450" s="3223"/>
      <c r="B450" s="587" t="s">
        <v>216</v>
      </c>
      <c r="C450" s="3232"/>
      <c r="D450" s="3238"/>
      <c r="E450" s="587" t="s">
        <v>216</v>
      </c>
      <c r="F450" s="3232"/>
      <c r="G450" s="3238"/>
    </row>
    <row r="451" spans="1:8" s="3212" customFormat="1">
      <c r="A451" s="3223"/>
      <c r="B451" s="3251" t="s">
        <v>118</v>
      </c>
      <c r="C451" s="3232"/>
      <c r="D451" s="3238"/>
      <c r="E451" s="3251" t="s">
        <v>118</v>
      </c>
      <c r="F451" s="3232"/>
      <c r="G451" s="3238"/>
    </row>
    <row r="452" spans="1:8" s="3212" customFormat="1">
      <c r="A452" s="3223"/>
      <c r="B452" s="3" t="s">
        <v>4</v>
      </c>
      <c r="C452" s="3234">
        <f>C453</f>
        <v>5787995</v>
      </c>
      <c r="D452" s="3239">
        <f>D453</f>
        <v>-742388</v>
      </c>
      <c r="E452" s="3" t="s">
        <v>4</v>
      </c>
      <c r="F452" s="3234">
        <f>F454+F453</f>
        <v>0</v>
      </c>
      <c r="G452" s="3239">
        <f>G454</f>
        <v>742388</v>
      </c>
      <c r="H452" s="157"/>
    </row>
    <row r="453" spans="1:8" s="3212" customFormat="1">
      <c r="A453" s="3223"/>
      <c r="B453" s="4" t="s">
        <v>10</v>
      </c>
      <c r="C453" s="3232">
        <f>C454</f>
        <v>5787995</v>
      </c>
      <c r="D453" s="3238">
        <f>D454</f>
        <v>-742388</v>
      </c>
      <c r="E453" s="4" t="s">
        <v>10</v>
      </c>
      <c r="F453" s="3232">
        <f>F454</f>
        <v>0</v>
      </c>
      <c r="G453" s="3238">
        <f>G454</f>
        <v>742388</v>
      </c>
      <c r="H453" s="157"/>
    </row>
    <row r="454" spans="1:8" s="3212" customFormat="1" ht="26.4">
      <c r="A454" s="3223"/>
      <c r="B454" s="4" t="s">
        <v>11</v>
      </c>
      <c r="C454" s="3232">
        <v>5787995</v>
      </c>
      <c r="D454" s="3238">
        <v>-742388</v>
      </c>
      <c r="E454" s="4" t="s">
        <v>11</v>
      </c>
      <c r="F454" s="3232">
        <v>0</v>
      </c>
      <c r="G454" s="3238">
        <f>G455</f>
        <v>742388</v>
      </c>
      <c r="H454" s="157"/>
    </row>
    <row r="455" spans="1:8" s="3212" customFormat="1">
      <c r="A455" s="3223"/>
      <c r="B455" s="3" t="s">
        <v>1</v>
      </c>
      <c r="C455" s="3234">
        <f t="shared" ref="C455:D457" si="3">C456</f>
        <v>5787995</v>
      </c>
      <c r="D455" s="3239">
        <f t="shared" si="3"/>
        <v>-742388</v>
      </c>
      <c r="E455" s="3" t="s">
        <v>1</v>
      </c>
      <c r="F455" s="3234">
        <v>0</v>
      </c>
      <c r="G455" s="3239">
        <f>G456</f>
        <v>742388</v>
      </c>
      <c r="H455" s="157"/>
    </row>
    <row r="456" spans="1:8" s="3212" customFormat="1">
      <c r="A456" s="3223"/>
      <c r="B456" s="4" t="s">
        <v>2</v>
      </c>
      <c r="C456" s="3232">
        <f t="shared" si="3"/>
        <v>5787995</v>
      </c>
      <c r="D456" s="3238">
        <f t="shared" si="3"/>
        <v>-742388</v>
      </c>
      <c r="E456" s="4" t="s">
        <v>2</v>
      </c>
      <c r="F456" s="3232">
        <v>0</v>
      </c>
      <c r="G456" s="3238">
        <f>G457</f>
        <v>742388</v>
      </c>
      <c r="H456" s="157"/>
    </row>
    <row r="457" spans="1:8" s="3212" customFormat="1">
      <c r="A457" s="3223"/>
      <c r="B457" s="4" t="s">
        <v>183</v>
      </c>
      <c r="C457" s="3232">
        <f t="shared" si="3"/>
        <v>5787995</v>
      </c>
      <c r="D457" s="3238">
        <f t="shared" si="3"/>
        <v>-742388</v>
      </c>
      <c r="E457" s="4" t="s">
        <v>183</v>
      </c>
      <c r="F457" s="3232">
        <f>F458</f>
        <v>0</v>
      </c>
      <c r="G457" s="3238">
        <f>G458</f>
        <v>742388</v>
      </c>
      <c r="H457" s="157"/>
    </row>
    <row r="458" spans="1:8" s="3212" customFormat="1">
      <c r="A458" s="3223"/>
      <c r="B458" s="4" t="s">
        <v>184</v>
      </c>
      <c r="C458" s="3232">
        <v>5787995</v>
      </c>
      <c r="D458" s="3238">
        <v>-742388</v>
      </c>
      <c r="E458" s="4" t="s">
        <v>184</v>
      </c>
      <c r="F458" s="3232">
        <v>0</v>
      </c>
      <c r="G458" s="3238">
        <v>742388</v>
      </c>
      <c r="H458" s="157"/>
    </row>
    <row r="459" spans="1:8" s="3212" customFormat="1">
      <c r="A459" s="3223"/>
      <c r="B459" s="2294"/>
      <c r="C459" s="3245"/>
      <c r="D459" s="3244"/>
      <c r="E459" s="4"/>
      <c r="F459" s="3232"/>
      <c r="G459" s="3238"/>
      <c r="H459" s="157"/>
    </row>
    <row r="460" spans="1:8" s="3212" customFormat="1">
      <c r="A460" s="3210"/>
      <c r="B460" s="587" t="s">
        <v>125</v>
      </c>
      <c r="C460" s="3232"/>
      <c r="D460" s="3238"/>
      <c r="E460" s="3251" t="s">
        <v>125</v>
      </c>
      <c r="F460" s="3232"/>
      <c r="G460" s="3238"/>
      <c r="H460" s="157"/>
    </row>
    <row r="461" spans="1:8" s="3212" customFormat="1">
      <c r="A461" s="3210"/>
      <c r="B461" s="3" t="s">
        <v>4</v>
      </c>
      <c r="C461" s="3234">
        <f>C462</f>
        <v>2925386</v>
      </c>
      <c r="D461" s="3239">
        <f>D462</f>
        <v>-712903</v>
      </c>
      <c r="E461" s="3" t="s">
        <v>4</v>
      </c>
      <c r="F461" s="3234">
        <f>F463+F462</f>
        <v>0</v>
      </c>
      <c r="G461" s="3239">
        <f t="shared" ref="G461:G466" si="4">G462</f>
        <v>712903</v>
      </c>
      <c r="H461" s="157"/>
    </row>
    <row r="462" spans="1:8" s="3212" customFormat="1">
      <c r="A462" s="3210"/>
      <c r="B462" s="4" t="s">
        <v>10</v>
      </c>
      <c r="C462" s="3232">
        <f>C463</f>
        <v>2925386</v>
      </c>
      <c r="D462" s="3238">
        <f>D463</f>
        <v>-712903</v>
      </c>
      <c r="E462" s="4" t="s">
        <v>10</v>
      </c>
      <c r="F462" s="3232">
        <v>0</v>
      </c>
      <c r="G462" s="3238">
        <f t="shared" si="4"/>
        <v>712903</v>
      </c>
      <c r="H462" s="157"/>
    </row>
    <row r="463" spans="1:8" s="3212" customFormat="1" ht="26.4">
      <c r="A463" s="3210"/>
      <c r="B463" s="4" t="s">
        <v>11</v>
      </c>
      <c r="C463" s="3232">
        <v>2925386</v>
      </c>
      <c r="D463" s="3238">
        <v>-712903</v>
      </c>
      <c r="E463" s="4" t="s">
        <v>11</v>
      </c>
      <c r="F463" s="3232">
        <f>F464</f>
        <v>0</v>
      </c>
      <c r="G463" s="3238">
        <f t="shared" si="4"/>
        <v>712903</v>
      </c>
      <c r="H463" s="157"/>
    </row>
    <row r="464" spans="1:8" s="3212" customFormat="1">
      <c r="A464" s="3210"/>
      <c r="B464" s="3" t="s">
        <v>1</v>
      </c>
      <c r="C464" s="3234">
        <f t="shared" ref="C464:D466" si="5">C465</f>
        <v>2925386</v>
      </c>
      <c r="D464" s="3239">
        <f t="shared" si="5"/>
        <v>-712903</v>
      </c>
      <c r="E464" s="3" t="s">
        <v>1</v>
      </c>
      <c r="F464" s="3232">
        <v>0</v>
      </c>
      <c r="G464" s="3238">
        <f t="shared" si="4"/>
        <v>712903</v>
      </c>
      <c r="H464" s="157"/>
    </row>
    <row r="465" spans="1:8" s="3212" customFormat="1">
      <c r="A465" s="3210"/>
      <c r="B465" s="4" t="s">
        <v>2</v>
      </c>
      <c r="C465" s="3232">
        <f t="shared" si="5"/>
        <v>2925386</v>
      </c>
      <c r="D465" s="3238">
        <f t="shared" si="5"/>
        <v>-712903</v>
      </c>
      <c r="E465" s="4" t="s">
        <v>2</v>
      </c>
      <c r="F465" s="3234">
        <v>0</v>
      </c>
      <c r="G465" s="3239">
        <f t="shared" si="4"/>
        <v>712903</v>
      </c>
      <c r="H465" s="157"/>
    </row>
    <row r="466" spans="1:8" s="3212" customFormat="1">
      <c r="A466" s="3210"/>
      <c r="B466" s="4" t="s">
        <v>183</v>
      </c>
      <c r="C466" s="3232">
        <f t="shared" si="5"/>
        <v>2925386</v>
      </c>
      <c r="D466" s="3238">
        <f t="shared" si="5"/>
        <v>-712903</v>
      </c>
      <c r="E466" s="4" t="s">
        <v>183</v>
      </c>
      <c r="F466" s="3232">
        <v>0</v>
      </c>
      <c r="G466" s="3238">
        <f t="shared" si="4"/>
        <v>712903</v>
      </c>
      <c r="H466" s="157"/>
    </row>
    <row r="467" spans="1:8" s="3212" customFormat="1" ht="13.8" thickBot="1">
      <c r="A467" s="3210"/>
      <c r="B467" s="112" t="s">
        <v>184</v>
      </c>
      <c r="C467" s="3236">
        <v>2925386</v>
      </c>
      <c r="D467" s="3240">
        <v>-712903</v>
      </c>
      <c r="E467" s="112" t="s">
        <v>184</v>
      </c>
      <c r="F467" s="3236">
        <v>0</v>
      </c>
      <c r="G467" s="3240">
        <v>712903</v>
      </c>
      <c r="H467" s="157"/>
    </row>
    <row r="468" spans="1:8" s="3212" customFormat="1" ht="33.6" customHeight="1" thickBot="1">
      <c r="A468" s="3210"/>
      <c r="B468" s="3758" t="s">
        <v>1111</v>
      </c>
      <c r="C468" s="3759"/>
      <c r="D468" s="3759"/>
      <c r="E468" s="3759"/>
      <c r="F468" s="3759"/>
      <c r="G468" s="3760"/>
    </row>
    <row r="469" spans="1:8" s="3212" customFormat="1">
      <c r="A469" s="242"/>
      <c r="B469" s="242"/>
      <c r="C469" s="3243"/>
      <c r="D469" s="3243"/>
      <c r="E469" s="3218"/>
      <c r="F469" s="3243"/>
      <c r="G469" s="3243"/>
    </row>
    <row r="470" spans="1:8" s="3212" customFormat="1" ht="26.4">
      <c r="A470" s="242"/>
      <c r="B470" s="3211" t="s">
        <v>186</v>
      </c>
      <c r="C470" s="3243"/>
      <c r="D470" s="3243"/>
      <c r="E470" s="3218"/>
      <c r="F470" s="3243"/>
      <c r="G470" s="3243"/>
    </row>
    <row r="471" spans="1:8" s="3212" customFormat="1" ht="13.8" thickBot="1">
      <c r="A471" s="242"/>
      <c r="B471" s="3218"/>
      <c r="C471" s="3243"/>
      <c r="D471" s="3243"/>
      <c r="E471" s="3218"/>
      <c r="F471" s="3243"/>
      <c r="G471" s="3243"/>
    </row>
    <row r="472" spans="1:8" s="3212" customFormat="1" ht="27.6">
      <c r="A472" s="3215">
        <f>A333+1</f>
        <v>109</v>
      </c>
      <c r="B472" s="208" t="s">
        <v>214</v>
      </c>
      <c r="C472" s="3255"/>
      <c r="D472" s="3256"/>
      <c r="E472" s="208" t="s">
        <v>32</v>
      </c>
      <c r="F472" s="3255"/>
      <c r="G472" s="3256"/>
      <c r="H472" s="3219" t="s">
        <v>34</v>
      </c>
    </row>
    <row r="473" spans="1:8" s="3212" customFormat="1">
      <c r="A473" s="3210"/>
      <c r="B473" s="586" t="s">
        <v>116</v>
      </c>
      <c r="C473" s="3232"/>
      <c r="D473" s="3238"/>
      <c r="E473" s="586" t="s">
        <v>116</v>
      </c>
      <c r="F473" s="3232"/>
      <c r="G473" s="3238"/>
    </row>
    <row r="474" spans="1:8" s="3212" customFormat="1" ht="13.8">
      <c r="A474" s="3210"/>
      <c r="B474" s="3252" t="s">
        <v>187</v>
      </c>
      <c r="C474" s="3253"/>
      <c r="D474" s="3254"/>
      <c r="E474" s="3252" t="s">
        <v>187</v>
      </c>
      <c r="F474" s="3253"/>
      <c r="G474" s="3254"/>
    </row>
    <row r="475" spans="1:8" s="3212" customFormat="1">
      <c r="A475" s="3210"/>
      <c r="B475" s="3251" t="s">
        <v>118</v>
      </c>
      <c r="C475" s="3232"/>
      <c r="D475" s="3238"/>
      <c r="E475" s="3251" t="s">
        <v>118</v>
      </c>
      <c r="F475" s="3232"/>
      <c r="G475" s="3238"/>
    </row>
    <row r="476" spans="1:8" s="3212" customFormat="1">
      <c r="A476" s="3210"/>
      <c r="B476" s="3" t="s">
        <v>4</v>
      </c>
      <c r="C476" s="3234">
        <f>C479</f>
        <v>23785389</v>
      </c>
      <c r="D476" s="3239">
        <f>D477</f>
        <v>-742388</v>
      </c>
      <c r="E476" s="3" t="s">
        <v>4</v>
      </c>
      <c r="F476" s="3234">
        <f>F478+F477</f>
        <v>133007681</v>
      </c>
      <c r="G476" s="3239">
        <f>G478+G477</f>
        <v>742388</v>
      </c>
    </row>
    <row r="477" spans="1:8" s="3212" customFormat="1">
      <c r="A477" s="3210"/>
      <c r="B477" s="4" t="s">
        <v>10</v>
      </c>
      <c r="C477" s="3232">
        <f>C478</f>
        <v>23785389</v>
      </c>
      <c r="D477" s="3238">
        <f>D478</f>
        <v>-742388</v>
      </c>
      <c r="E477" s="4" t="s">
        <v>35</v>
      </c>
      <c r="F477" s="3232">
        <v>900000</v>
      </c>
      <c r="G477" s="3238"/>
    </row>
    <row r="478" spans="1:8" s="3212" customFormat="1" ht="26.4">
      <c r="A478" s="3210"/>
      <c r="B478" s="4" t="s">
        <v>11</v>
      </c>
      <c r="C478" s="3232">
        <f>C480</f>
        <v>23785389</v>
      </c>
      <c r="D478" s="3238">
        <v>-742388</v>
      </c>
      <c r="E478" s="4" t="s">
        <v>10</v>
      </c>
      <c r="F478" s="3232">
        <f>F479</f>
        <v>132107681</v>
      </c>
      <c r="G478" s="3238">
        <f>G479</f>
        <v>742388</v>
      </c>
    </row>
    <row r="479" spans="1:8" s="3212" customFormat="1">
      <c r="A479" s="3210"/>
      <c r="B479" s="3" t="s">
        <v>1</v>
      </c>
      <c r="C479" s="3234">
        <f t="shared" ref="C479:D481" si="6">C480</f>
        <v>23785389</v>
      </c>
      <c r="D479" s="3239">
        <f t="shared" si="6"/>
        <v>-742388</v>
      </c>
      <c r="E479" s="4" t="s">
        <v>11</v>
      </c>
      <c r="F479" s="3232">
        <v>132107681</v>
      </c>
      <c r="G479" s="3238">
        <v>742388</v>
      </c>
    </row>
    <row r="480" spans="1:8" s="3212" customFormat="1">
      <c r="A480" s="3210"/>
      <c r="B480" s="4" t="s">
        <v>2</v>
      </c>
      <c r="C480" s="3232">
        <f t="shared" si="6"/>
        <v>23785389</v>
      </c>
      <c r="D480" s="3238">
        <f t="shared" si="6"/>
        <v>-742388</v>
      </c>
      <c r="E480" s="3" t="s">
        <v>1</v>
      </c>
      <c r="F480" s="3234">
        <f>F481+F493</f>
        <v>133272352</v>
      </c>
      <c r="G480" s="3239">
        <f>G481+G493</f>
        <v>742388</v>
      </c>
    </row>
    <row r="481" spans="1:7" s="3212" customFormat="1">
      <c r="A481" s="3210"/>
      <c r="B481" s="4" t="s">
        <v>183</v>
      </c>
      <c r="C481" s="3232">
        <f t="shared" si="6"/>
        <v>23785389</v>
      </c>
      <c r="D481" s="3238">
        <f t="shared" si="6"/>
        <v>-742388</v>
      </c>
      <c r="E481" s="4" t="s">
        <v>2</v>
      </c>
      <c r="F481" s="3232">
        <f>F482+F486+F488+F490</f>
        <v>120187044</v>
      </c>
      <c r="G481" s="3238">
        <f>G486</f>
        <v>742388</v>
      </c>
    </row>
    <row r="482" spans="1:7" s="3212" customFormat="1">
      <c r="A482" s="3210"/>
      <c r="B482" s="4" t="s">
        <v>184</v>
      </c>
      <c r="C482" s="3232">
        <v>23785389</v>
      </c>
      <c r="D482" s="3238">
        <v>-742388</v>
      </c>
      <c r="E482" s="4" t="s">
        <v>12</v>
      </c>
      <c r="F482" s="3232">
        <f>F483+F485</f>
        <v>52185447</v>
      </c>
      <c r="G482" s="3238">
        <f>G483+G485</f>
        <v>0</v>
      </c>
    </row>
    <row r="483" spans="1:7" s="3212" customFormat="1">
      <c r="A483" s="3210"/>
      <c r="B483" s="2294"/>
      <c r="C483" s="3245"/>
      <c r="D483" s="3238"/>
      <c r="E483" s="4" t="s">
        <v>188</v>
      </c>
      <c r="F483" s="3232">
        <v>1865142</v>
      </c>
      <c r="G483" s="3238"/>
    </row>
    <row r="484" spans="1:7" s="3212" customFormat="1">
      <c r="A484" s="3210"/>
      <c r="B484" s="2294"/>
      <c r="C484" s="3232"/>
      <c r="D484" s="3238"/>
      <c r="E484" s="4" t="s">
        <v>189</v>
      </c>
      <c r="F484" s="3232">
        <v>1417914</v>
      </c>
      <c r="G484" s="3238"/>
    </row>
    <row r="485" spans="1:7" s="3212" customFormat="1">
      <c r="A485" s="3210"/>
      <c r="B485" s="4"/>
      <c r="C485" s="3232"/>
      <c r="D485" s="3238"/>
      <c r="E485" s="4" t="s">
        <v>190</v>
      </c>
      <c r="F485" s="3232">
        <v>50320305</v>
      </c>
      <c r="G485" s="3238"/>
    </row>
    <row r="486" spans="1:7" s="3212" customFormat="1">
      <c r="A486" s="3210"/>
      <c r="B486" s="2294"/>
      <c r="C486" s="3245"/>
      <c r="D486" s="3244"/>
      <c r="E486" s="4" t="s">
        <v>183</v>
      </c>
      <c r="F486" s="3232">
        <f>F487</f>
        <v>44565932</v>
      </c>
      <c r="G486" s="3238">
        <f>G487</f>
        <v>742388</v>
      </c>
    </row>
    <row r="487" spans="1:7" s="3212" customFormat="1">
      <c r="A487" s="3210"/>
      <c r="B487" s="2294"/>
      <c r="C487" s="3245"/>
      <c r="D487" s="3244"/>
      <c r="E487" s="4" t="s">
        <v>184</v>
      </c>
      <c r="F487" s="3232">
        <v>44565932</v>
      </c>
      <c r="G487" s="3238">
        <v>742388</v>
      </c>
    </row>
    <row r="488" spans="1:7" s="3212" customFormat="1">
      <c r="A488" s="3210"/>
      <c r="B488" s="4"/>
      <c r="C488" s="3232"/>
      <c r="D488" s="3238"/>
      <c r="E488" s="4" t="s">
        <v>192</v>
      </c>
      <c r="F488" s="3232">
        <v>167281</v>
      </c>
      <c r="G488" s="3238"/>
    </row>
    <row r="489" spans="1:7" s="3212" customFormat="1">
      <c r="A489" s="3210"/>
      <c r="B489" s="4"/>
      <c r="C489" s="3232"/>
      <c r="D489" s="3238"/>
      <c r="E489" s="4" t="s">
        <v>203</v>
      </c>
      <c r="F489" s="3232">
        <v>167281</v>
      </c>
      <c r="G489" s="3238"/>
    </row>
    <row r="490" spans="1:7" s="3212" customFormat="1">
      <c r="A490" s="3210"/>
      <c r="B490" s="4"/>
      <c r="C490" s="3232"/>
      <c r="D490" s="3238"/>
      <c r="E490" s="4" t="s">
        <v>19</v>
      </c>
      <c r="F490" s="3232">
        <f>F491</f>
        <v>23268384</v>
      </c>
      <c r="G490" s="3238"/>
    </row>
    <row r="491" spans="1:7" s="3212" customFormat="1" ht="26.4">
      <c r="A491" s="3210"/>
      <c r="B491" s="4"/>
      <c r="C491" s="3232"/>
      <c r="D491" s="3238"/>
      <c r="E491" s="4" t="s">
        <v>185</v>
      </c>
      <c r="F491" s="3232">
        <f>F492</f>
        <v>23268384</v>
      </c>
      <c r="G491" s="3238"/>
    </row>
    <row r="492" spans="1:7" s="3212" customFormat="1" ht="26.4">
      <c r="A492" s="3210"/>
      <c r="B492" s="4"/>
      <c r="C492" s="3232"/>
      <c r="D492" s="3238"/>
      <c r="E492" s="4" t="s">
        <v>213</v>
      </c>
      <c r="F492" s="3232">
        <v>23268384</v>
      </c>
      <c r="G492" s="3238"/>
    </row>
    <row r="493" spans="1:7" s="3212" customFormat="1">
      <c r="A493" s="3210"/>
      <c r="B493" s="4"/>
      <c r="C493" s="3232"/>
      <c r="D493" s="3238"/>
      <c r="E493" s="4" t="s">
        <v>3</v>
      </c>
      <c r="F493" s="3232">
        <f>F494+F495</f>
        <v>13085308</v>
      </c>
      <c r="G493" s="3238">
        <f>G494</f>
        <v>0</v>
      </c>
    </row>
    <row r="494" spans="1:7" s="3212" customFormat="1">
      <c r="A494" s="3210"/>
      <c r="B494" s="586"/>
      <c r="C494" s="3232"/>
      <c r="D494" s="3238"/>
      <c r="E494" s="586" t="s">
        <v>193</v>
      </c>
      <c r="F494" s="3232">
        <v>12835308</v>
      </c>
      <c r="G494" s="3238"/>
    </row>
    <row r="495" spans="1:7" s="3212" customFormat="1">
      <c r="A495" s="3210"/>
      <c r="B495" s="586"/>
      <c r="C495" s="3232"/>
      <c r="D495" s="3238"/>
      <c r="E495" s="586" t="s">
        <v>194</v>
      </c>
      <c r="F495" s="3232">
        <f>F496</f>
        <v>250000</v>
      </c>
      <c r="G495" s="3238"/>
    </row>
    <row r="496" spans="1:7" s="3212" customFormat="1" ht="26.4">
      <c r="A496" s="3210"/>
      <c r="B496" s="586"/>
      <c r="C496" s="3232"/>
      <c r="D496" s="3238"/>
      <c r="E496" s="586" t="s">
        <v>195</v>
      </c>
      <c r="F496" s="3232">
        <f>F497</f>
        <v>250000</v>
      </c>
      <c r="G496" s="3238"/>
    </row>
    <row r="497" spans="1:7" s="3212" customFormat="1" ht="26.4">
      <c r="A497" s="3210"/>
      <c r="B497" s="586"/>
      <c r="C497" s="3232"/>
      <c r="D497" s="3238"/>
      <c r="E497" s="4" t="s">
        <v>196</v>
      </c>
      <c r="F497" s="3232">
        <v>250000</v>
      </c>
      <c r="G497" s="3238"/>
    </row>
    <row r="498" spans="1:7" s="3212" customFormat="1">
      <c r="A498" s="3210"/>
      <c r="B498" s="587"/>
      <c r="C498" s="3232"/>
      <c r="D498" s="3238"/>
      <c r="E498" s="587" t="s">
        <v>68</v>
      </c>
      <c r="F498" s="3232">
        <f>F476-F480</f>
        <v>-264671</v>
      </c>
      <c r="G498" s="3238"/>
    </row>
    <row r="499" spans="1:7" s="3212" customFormat="1">
      <c r="A499" s="3210"/>
      <c r="B499" s="586"/>
      <c r="C499" s="3232"/>
      <c r="D499" s="3238"/>
      <c r="E499" s="586" t="s">
        <v>197</v>
      </c>
      <c r="F499" s="3232">
        <v>264671</v>
      </c>
      <c r="G499" s="3238"/>
    </row>
    <row r="500" spans="1:7" s="3212" customFormat="1">
      <c r="A500" s="3210"/>
      <c r="B500" s="586"/>
      <c r="C500" s="3232"/>
      <c r="D500" s="3238"/>
      <c r="E500" s="586" t="s">
        <v>198</v>
      </c>
      <c r="F500" s="3232">
        <f>F501</f>
        <v>264671</v>
      </c>
      <c r="G500" s="3238"/>
    </row>
    <row r="501" spans="1:7" s="3212" customFormat="1" ht="26.4">
      <c r="A501" s="3210"/>
      <c r="B501" s="586"/>
      <c r="C501" s="3232"/>
      <c r="D501" s="3238"/>
      <c r="E501" s="586" t="s">
        <v>199</v>
      </c>
      <c r="F501" s="3232">
        <v>264671</v>
      </c>
      <c r="G501" s="3238"/>
    </row>
    <row r="502" spans="1:7" s="3212" customFormat="1">
      <c r="A502" s="3210"/>
      <c r="B502" s="3251" t="s">
        <v>125</v>
      </c>
      <c r="C502" s="607"/>
      <c r="D502" s="3238"/>
      <c r="E502" s="3251" t="s">
        <v>125</v>
      </c>
      <c r="F502" s="607"/>
      <c r="G502" s="3238"/>
    </row>
    <row r="503" spans="1:7" s="3212" customFormat="1">
      <c r="A503" s="3210"/>
      <c r="B503" s="3" t="s">
        <v>4</v>
      </c>
      <c r="C503" s="3234">
        <f>C506</f>
        <v>47031271</v>
      </c>
      <c r="D503" s="3239">
        <f>D504</f>
        <v>-712903</v>
      </c>
      <c r="E503" s="3" t="s">
        <v>4</v>
      </c>
      <c r="F503" s="3234">
        <f>F505+F504</f>
        <v>134106756</v>
      </c>
      <c r="G503" s="3239">
        <f>G505+G504</f>
        <v>712903</v>
      </c>
    </row>
    <row r="504" spans="1:7" s="3212" customFormat="1">
      <c r="A504" s="3210"/>
      <c r="B504" s="4" t="s">
        <v>10</v>
      </c>
      <c r="C504" s="3232">
        <f>C505</f>
        <v>47031271</v>
      </c>
      <c r="D504" s="3238">
        <f>D505</f>
        <v>-712903</v>
      </c>
      <c r="E504" s="4" t="s">
        <v>35</v>
      </c>
      <c r="F504" s="3232">
        <v>900000</v>
      </c>
      <c r="G504" s="3238"/>
    </row>
    <row r="505" spans="1:7" s="3212" customFormat="1" ht="26.4">
      <c r="A505" s="3210"/>
      <c r="B505" s="4" t="s">
        <v>11</v>
      </c>
      <c r="C505" s="3232">
        <f>C507</f>
        <v>47031271</v>
      </c>
      <c r="D505" s="3238">
        <v>-712903</v>
      </c>
      <c r="E505" s="4" t="s">
        <v>10</v>
      </c>
      <c r="F505" s="3232">
        <f>F506</f>
        <v>133206756</v>
      </c>
      <c r="G505" s="3238">
        <f>G506</f>
        <v>712903</v>
      </c>
    </row>
    <row r="506" spans="1:7" s="3212" customFormat="1">
      <c r="A506" s="3210"/>
      <c r="B506" s="3" t="s">
        <v>1</v>
      </c>
      <c r="C506" s="3234">
        <f t="shared" ref="C506:D508" si="7">C507</f>
        <v>47031271</v>
      </c>
      <c r="D506" s="3239">
        <f t="shared" si="7"/>
        <v>-712903</v>
      </c>
      <c r="E506" s="4" t="s">
        <v>11</v>
      </c>
      <c r="F506" s="3232">
        <v>133206756</v>
      </c>
      <c r="G506" s="3238">
        <v>712903</v>
      </c>
    </row>
    <row r="507" spans="1:7" s="3212" customFormat="1">
      <c r="A507" s="3210"/>
      <c r="B507" s="4" t="s">
        <v>2</v>
      </c>
      <c r="C507" s="3232">
        <f t="shared" si="7"/>
        <v>47031271</v>
      </c>
      <c r="D507" s="3238">
        <f t="shared" si="7"/>
        <v>-712903</v>
      </c>
      <c r="E507" s="3" t="s">
        <v>1</v>
      </c>
      <c r="F507" s="3234">
        <f>F508+F520</f>
        <v>134274442</v>
      </c>
      <c r="G507" s="3239">
        <f>G508+G520</f>
        <v>712903</v>
      </c>
    </row>
    <row r="508" spans="1:7" s="3212" customFormat="1">
      <c r="A508" s="3210"/>
      <c r="B508" s="4" t="s">
        <v>183</v>
      </c>
      <c r="C508" s="3232">
        <f t="shared" si="7"/>
        <v>47031271</v>
      </c>
      <c r="D508" s="3238">
        <f t="shared" si="7"/>
        <v>-712903</v>
      </c>
      <c r="E508" s="4" t="s">
        <v>2</v>
      </c>
      <c r="F508" s="3232">
        <f>F509+F513+F515+F517</f>
        <v>121493555</v>
      </c>
      <c r="G508" s="3238">
        <f>G509+G513+G515+G517</f>
        <v>712903</v>
      </c>
    </row>
    <row r="509" spans="1:7" s="3212" customFormat="1">
      <c r="A509" s="3210"/>
      <c r="B509" s="4" t="s">
        <v>184</v>
      </c>
      <c r="C509" s="3232">
        <v>47031271</v>
      </c>
      <c r="D509" s="3238">
        <v>-712903</v>
      </c>
      <c r="E509" s="4" t="s">
        <v>12</v>
      </c>
      <c r="F509" s="3232">
        <f>F510+F512</f>
        <v>52064127</v>
      </c>
      <c r="G509" s="3238">
        <f>G510+G512</f>
        <v>0</v>
      </c>
    </row>
    <row r="510" spans="1:7" s="3212" customFormat="1">
      <c r="A510" s="3210"/>
      <c r="B510" s="4"/>
      <c r="C510" s="3232"/>
      <c r="D510" s="3238"/>
      <c r="E510" s="4" t="s">
        <v>188</v>
      </c>
      <c r="F510" s="3232">
        <v>1824009</v>
      </c>
      <c r="G510" s="3238"/>
    </row>
    <row r="511" spans="1:7" s="3212" customFormat="1">
      <c r="A511" s="3210"/>
      <c r="B511" s="4"/>
      <c r="C511" s="3232"/>
      <c r="D511" s="3238"/>
      <c r="E511" s="4" t="s">
        <v>189</v>
      </c>
      <c r="F511" s="3232">
        <v>1375960</v>
      </c>
      <c r="G511" s="3238"/>
    </row>
    <row r="512" spans="1:7" s="3212" customFormat="1">
      <c r="A512" s="3210"/>
      <c r="B512" s="4"/>
      <c r="C512" s="3232"/>
      <c r="D512" s="3238"/>
      <c r="E512" s="4" t="s">
        <v>190</v>
      </c>
      <c r="F512" s="3232">
        <v>50240118</v>
      </c>
      <c r="G512" s="3238"/>
    </row>
    <row r="513" spans="1:18" s="3212" customFormat="1">
      <c r="A513" s="3210"/>
      <c r="B513" s="4"/>
      <c r="C513" s="3232"/>
      <c r="D513" s="3238"/>
      <c r="E513" s="4" t="s">
        <v>183</v>
      </c>
      <c r="F513" s="3232">
        <f>F514</f>
        <v>45719837</v>
      </c>
      <c r="G513" s="3238">
        <f>G514</f>
        <v>712903</v>
      </c>
    </row>
    <row r="514" spans="1:18" s="3212" customFormat="1">
      <c r="A514" s="3210"/>
      <c r="B514" s="4"/>
      <c r="C514" s="3232"/>
      <c r="D514" s="3238"/>
      <c r="E514" s="4" t="s">
        <v>184</v>
      </c>
      <c r="F514" s="3232">
        <v>45719837</v>
      </c>
      <c r="G514" s="3238">
        <v>712903</v>
      </c>
    </row>
    <row r="515" spans="1:18" s="3212" customFormat="1">
      <c r="A515" s="3210"/>
      <c r="B515" s="4"/>
      <c r="C515" s="3232"/>
      <c r="D515" s="3238"/>
      <c r="E515" s="4" t="s">
        <v>192</v>
      </c>
      <c r="F515" s="3232">
        <v>167281</v>
      </c>
      <c r="G515" s="3238"/>
    </row>
    <row r="516" spans="1:18" s="3212" customFormat="1">
      <c r="A516" s="3210"/>
      <c r="B516" s="4"/>
      <c r="C516" s="3232"/>
      <c r="D516" s="3238"/>
      <c r="E516" s="4" t="s">
        <v>203</v>
      </c>
      <c r="F516" s="3232">
        <v>167281</v>
      </c>
      <c r="G516" s="3238"/>
    </row>
    <row r="517" spans="1:18" s="3212" customFormat="1">
      <c r="A517" s="3210"/>
      <c r="B517" s="4"/>
      <c r="C517" s="3232"/>
      <c r="D517" s="3238"/>
      <c r="E517" s="4" t="s">
        <v>19</v>
      </c>
      <c r="F517" s="3232">
        <f>F518</f>
        <v>23542310</v>
      </c>
      <c r="G517" s="3238"/>
    </row>
    <row r="518" spans="1:18" s="3212" customFormat="1" ht="26.4">
      <c r="A518" s="3210"/>
      <c r="B518" s="4"/>
      <c r="C518" s="3232"/>
      <c r="D518" s="3238"/>
      <c r="E518" s="4" t="s">
        <v>185</v>
      </c>
      <c r="F518" s="3232">
        <v>23542310</v>
      </c>
      <c r="G518" s="3238"/>
    </row>
    <row r="519" spans="1:18" s="3212" customFormat="1" ht="26.4">
      <c r="A519" s="3210"/>
      <c r="B519" s="4"/>
      <c r="C519" s="3232"/>
      <c r="D519" s="3238"/>
      <c r="E519" s="4" t="s">
        <v>217</v>
      </c>
      <c r="F519" s="3232">
        <v>23542310</v>
      </c>
      <c r="G519" s="3238"/>
    </row>
    <row r="520" spans="1:18" s="3212" customFormat="1">
      <c r="A520" s="3210"/>
      <c r="B520" s="4"/>
      <c r="C520" s="3232"/>
      <c r="D520" s="3238"/>
      <c r="E520" s="4" t="s">
        <v>3</v>
      </c>
      <c r="F520" s="3232">
        <f>F521+F522</f>
        <v>12780887</v>
      </c>
      <c r="G520" s="3238">
        <f>G521</f>
        <v>0</v>
      </c>
    </row>
    <row r="521" spans="1:18" s="3212" customFormat="1">
      <c r="A521" s="3210"/>
      <c r="B521" s="586"/>
      <c r="C521" s="3232"/>
      <c r="D521" s="3238"/>
      <c r="E521" s="586" t="s">
        <v>193</v>
      </c>
      <c r="F521" s="3232">
        <v>12530887</v>
      </c>
      <c r="G521" s="3238"/>
    </row>
    <row r="522" spans="1:18" s="3212" customFormat="1">
      <c r="A522" s="3210"/>
      <c r="B522" s="586"/>
      <c r="C522" s="3232"/>
      <c r="D522" s="3238"/>
      <c r="E522" s="586" t="s">
        <v>194</v>
      </c>
      <c r="F522" s="3232">
        <f>F523</f>
        <v>250000</v>
      </c>
      <c r="G522" s="3238"/>
    </row>
    <row r="523" spans="1:18" s="3212" customFormat="1" ht="26.4">
      <c r="A523" s="3210"/>
      <c r="B523" s="586"/>
      <c r="C523" s="3232"/>
      <c r="D523" s="3238"/>
      <c r="E523" s="586" t="s">
        <v>195</v>
      </c>
      <c r="F523" s="3232">
        <v>250000</v>
      </c>
      <c r="G523" s="3238"/>
      <c r="R523" s="3212" t="s">
        <v>218</v>
      </c>
    </row>
    <row r="524" spans="1:18" s="3212" customFormat="1" ht="26.4">
      <c r="A524" s="3210"/>
      <c r="B524" s="586"/>
      <c r="C524" s="3232"/>
      <c r="D524" s="3238"/>
      <c r="E524" s="4" t="s">
        <v>196</v>
      </c>
      <c r="F524" s="3232">
        <v>250000</v>
      </c>
      <c r="G524" s="3238"/>
    </row>
    <row r="525" spans="1:18" s="3212" customFormat="1">
      <c r="A525" s="3210"/>
      <c r="B525" s="587"/>
      <c r="C525" s="3232"/>
      <c r="D525" s="3238"/>
      <c r="E525" s="587" t="s">
        <v>68</v>
      </c>
      <c r="F525" s="3232">
        <f>F503-F507</f>
        <v>-167686</v>
      </c>
      <c r="G525" s="3238">
        <f>G503-G507</f>
        <v>0</v>
      </c>
    </row>
    <row r="526" spans="1:18" s="3212" customFormat="1">
      <c r="A526" s="3210"/>
      <c r="B526" s="586"/>
      <c r="C526" s="3232"/>
      <c r="D526" s="3238"/>
      <c r="E526" s="586" t="s">
        <v>197</v>
      </c>
      <c r="F526" s="3232">
        <f>F528</f>
        <v>167686</v>
      </c>
      <c r="G526" s="3238"/>
    </row>
    <row r="527" spans="1:18" s="3212" customFormat="1">
      <c r="A527" s="3210"/>
      <c r="B527" s="586"/>
      <c r="C527" s="3232"/>
      <c r="D527" s="3238"/>
      <c r="E527" s="586" t="s">
        <v>198</v>
      </c>
      <c r="F527" s="3232">
        <f>F528</f>
        <v>167686</v>
      </c>
      <c r="G527" s="3238"/>
    </row>
    <row r="528" spans="1:18" s="3212" customFormat="1" ht="27" thickBot="1">
      <c r="A528" s="3210"/>
      <c r="B528" s="3225"/>
      <c r="C528" s="3236"/>
      <c r="D528" s="3240"/>
      <c r="E528" s="3225" t="s">
        <v>199</v>
      </c>
      <c r="F528" s="3236">
        <v>167686</v>
      </c>
      <c r="G528" s="3240"/>
    </row>
    <row r="529" spans="1:7" s="3212" customFormat="1" ht="30.6" customHeight="1" thickBot="1">
      <c r="A529" s="3210"/>
      <c r="B529" s="3758" t="s">
        <v>1111</v>
      </c>
      <c r="C529" s="3759"/>
      <c r="D529" s="3759"/>
      <c r="E529" s="3759"/>
      <c r="F529" s="3759"/>
      <c r="G529" s="3760"/>
    </row>
    <row r="530" spans="1:7" s="3212" customFormat="1">
      <c r="A530" s="3210"/>
      <c r="B530" s="157"/>
      <c r="C530" s="3227"/>
      <c r="D530" s="3227"/>
      <c r="F530" s="3227"/>
      <c r="G530" s="3227"/>
    </row>
    <row r="531" spans="1:7" s="3212" customFormat="1">
      <c r="A531" s="3210"/>
      <c r="B531" s="157"/>
      <c r="C531" s="3227"/>
      <c r="D531" s="3227"/>
      <c r="F531" s="3227"/>
      <c r="G531" s="3227"/>
    </row>
    <row r="532" spans="1:7" s="3212" customFormat="1">
      <c r="A532" s="3210"/>
      <c r="B532" s="157"/>
      <c r="C532" s="3227"/>
      <c r="D532" s="3227"/>
      <c r="F532" s="3227"/>
      <c r="G532" s="3227"/>
    </row>
    <row r="533" spans="1:7" s="3212" customFormat="1">
      <c r="A533" s="3210"/>
      <c r="B533" s="157"/>
      <c r="C533" s="3227"/>
      <c r="D533" s="3227"/>
      <c r="F533" s="3227"/>
      <c r="G533" s="3227"/>
    </row>
    <row r="534" spans="1:7" s="3212" customFormat="1">
      <c r="A534" s="3210"/>
      <c r="B534" s="157"/>
      <c r="C534" s="3227"/>
      <c r="D534" s="3227"/>
      <c r="F534" s="3227"/>
      <c r="G534" s="3227"/>
    </row>
    <row r="535" spans="1:7" s="3212" customFormat="1">
      <c r="A535" s="3210"/>
      <c r="B535" s="157"/>
      <c r="C535" s="3227"/>
      <c r="D535" s="3227"/>
      <c r="F535" s="3227"/>
      <c r="G535" s="3227"/>
    </row>
    <row r="536" spans="1:7" s="3212" customFormat="1">
      <c r="A536" s="3210"/>
      <c r="B536" s="157"/>
      <c r="C536" s="3227"/>
      <c r="D536" s="3227"/>
      <c r="F536" s="3227"/>
      <c r="G536" s="3227"/>
    </row>
    <row r="537" spans="1:7" s="3212" customFormat="1">
      <c r="A537" s="3210"/>
      <c r="B537" s="157"/>
      <c r="C537" s="3227"/>
      <c r="D537" s="3227"/>
      <c r="F537" s="3227"/>
      <c r="G537" s="3227"/>
    </row>
    <row r="538" spans="1:7" s="3212" customFormat="1">
      <c r="A538" s="3210"/>
      <c r="B538" s="157"/>
      <c r="C538" s="3227"/>
      <c r="D538" s="3227"/>
      <c r="F538" s="3227"/>
      <c r="G538" s="3227"/>
    </row>
    <row r="539" spans="1:7" s="3212" customFormat="1">
      <c r="A539" s="3210"/>
      <c r="B539" s="157"/>
      <c r="C539" s="3227"/>
      <c r="D539" s="3227"/>
      <c r="F539" s="3227"/>
      <c r="G539" s="3227"/>
    </row>
    <row r="540" spans="1:7" s="3212" customFormat="1">
      <c r="A540" s="3210"/>
      <c r="B540" s="157"/>
      <c r="C540" s="3227"/>
      <c r="D540" s="3227"/>
      <c r="F540" s="3227"/>
      <c r="G540" s="3227"/>
    </row>
    <row r="541" spans="1:7" s="3212" customFormat="1">
      <c r="A541" s="3210"/>
      <c r="B541" s="157"/>
      <c r="C541" s="3227"/>
      <c r="D541" s="3227"/>
      <c r="F541" s="3227"/>
      <c r="G541" s="3227"/>
    </row>
    <row r="542" spans="1:7" s="3212" customFormat="1">
      <c r="A542" s="3210"/>
      <c r="B542" s="157"/>
      <c r="C542" s="3227"/>
      <c r="D542" s="3227"/>
      <c r="F542" s="3227"/>
      <c r="G542" s="3227"/>
    </row>
    <row r="543" spans="1:7" s="3212" customFormat="1">
      <c r="A543" s="3210"/>
      <c r="B543" s="157"/>
      <c r="C543" s="3227"/>
      <c r="D543" s="3227"/>
      <c r="F543" s="3227"/>
      <c r="G543" s="3227"/>
    </row>
    <row r="544" spans="1:7" s="3212" customFormat="1">
      <c r="A544" s="3210"/>
      <c r="B544" s="157"/>
      <c r="C544" s="3227"/>
      <c r="D544" s="3227"/>
      <c r="F544" s="3227"/>
      <c r="G544" s="3227"/>
    </row>
    <row r="545" spans="1:7" s="3212" customFormat="1">
      <c r="A545" s="3210"/>
      <c r="B545" s="157"/>
      <c r="C545" s="3227"/>
      <c r="D545" s="3227"/>
      <c r="F545" s="3227"/>
      <c r="G545" s="3227"/>
    </row>
    <row r="546" spans="1:7" s="3212" customFormat="1">
      <c r="A546" s="3210"/>
      <c r="B546" s="157"/>
      <c r="C546" s="3227"/>
      <c r="D546" s="3227"/>
      <c r="F546" s="3227"/>
      <c r="G546" s="3227"/>
    </row>
    <row r="547" spans="1:7" s="3212" customFormat="1">
      <c r="A547" s="3210"/>
      <c r="B547" s="157"/>
      <c r="C547" s="3227"/>
      <c r="D547" s="3227"/>
      <c r="F547" s="3227"/>
      <c r="G547" s="3227"/>
    </row>
    <row r="548" spans="1:7" s="3212" customFormat="1">
      <c r="A548" s="3210"/>
      <c r="B548" s="157"/>
      <c r="C548" s="3227"/>
      <c r="D548" s="3227"/>
      <c r="F548" s="3227"/>
      <c r="G548" s="3227"/>
    </row>
    <row r="549" spans="1:7" s="3212" customFormat="1">
      <c r="A549" s="3210"/>
      <c r="B549" s="157"/>
      <c r="C549" s="3227"/>
      <c r="D549" s="3227"/>
      <c r="F549" s="3227"/>
      <c r="G549" s="3227"/>
    </row>
    <row r="550" spans="1:7" s="3212" customFormat="1">
      <c r="A550" s="3210"/>
      <c r="B550" s="157"/>
      <c r="C550" s="3227"/>
      <c r="D550" s="3227"/>
      <c r="F550" s="3227"/>
      <c r="G550" s="3227"/>
    </row>
    <row r="551" spans="1:7" s="3212" customFormat="1">
      <c r="A551" s="3210"/>
      <c r="B551" s="157"/>
      <c r="C551" s="3227"/>
      <c r="D551" s="3227"/>
      <c r="F551" s="3227"/>
      <c r="G551" s="3227"/>
    </row>
    <row r="552" spans="1:7" s="3212" customFormat="1">
      <c r="A552" s="3210"/>
      <c r="B552" s="157"/>
      <c r="C552" s="3227"/>
      <c r="D552" s="3227"/>
      <c r="F552" s="3227"/>
      <c r="G552" s="3227"/>
    </row>
    <row r="553" spans="1:7" s="3212" customFormat="1">
      <c r="A553" s="3210"/>
      <c r="B553" s="157"/>
      <c r="C553" s="3227"/>
      <c r="D553" s="3227"/>
      <c r="F553" s="3227"/>
      <c r="G553" s="3227"/>
    </row>
    <row r="554" spans="1:7" s="3212" customFormat="1">
      <c r="A554" s="3210"/>
      <c r="B554" s="157"/>
      <c r="C554" s="3227"/>
      <c r="D554" s="3227"/>
      <c r="F554" s="3227"/>
      <c r="G554" s="3227"/>
    </row>
    <row r="555" spans="1:7" s="3212" customFormat="1">
      <c r="A555" s="3210"/>
      <c r="B555" s="157"/>
      <c r="C555" s="3227"/>
      <c r="D555" s="3227"/>
      <c r="F555" s="3227"/>
      <c r="G555" s="3227"/>
    </row>
    <row r="556" spans="1:7" s="3212" customFormat="1">
      <c r="A556" s="3210"/>
      <c r="B556" s="157"/>
      <c r="C556" s="3227"/>
      <c r="D556" s="3227"/>
      <c r="F556" s="3227"/>
      <c r="G556" s="3227"/>
    </row>
    <row r="557" spans="1:7" s="3212" customFormat="1">
      <c r="A557" s="3210"/>
      <c r="B557" s="157"/>
      <c r="C557" s="3227"/>
      <c r="D557" s="3227"/>
      <c r="F557" s="3227"/>
      <c r="G557" s="3227"/>
    </row>
    <row r="558" spans="1:7" s="3212" customFormat="1">
      <c r="A558" s="3210"/>
      <c r="B558" s="157"/>
      <c r="C558" s="3227"/>
      <c r="D558" s="3227"/>
      <c r="F558" s="3227"/>
      <c r="G558" s="3227"/>
    </row>
    <row r="559" spans="1:7" s="3212" customFormat="1">
      <c r="A559" s="3210"/>
      <c r="B559" s="157"/>
      <c r="C559" s="3227"/>
      <c r="D559" s="3227"/>
      <c r="F559" s="3227"/>
      <c r="G559" s="3227"/>
    </row>
    <row r="560" spans="1:7" s="3212" customFormat="1">
      <c r="A560" s="3210"/>
      <c r="B560" s="157"/>
      <c r="C560" s="3227"/>
      <c r="D560" s="3227"/>
      <c r="F560" s="3227"/>
      <c r="G560" s="3227"/>
    </row>
    <row r="561" spans="1:7" s="3212" customFormat="1">
      <c r="A561" s="3210"/>
      <c r="B561" s="157"/>
      <c r="C561" s="3227"/>
      <c r="D561" s="3227"/>
      <c r="F561" s="3227"/>
      <c r="G561" s="3227"/>
    </row>
    <row r="562" spans="1:7" s="3212" customFormat="1">
      <c r="A562" s="3210"/>
      <c r="B562" s="157"/>
      <c r="C562" s="3227"/>
      <c r="D562" s="3227"/>
      <c r="F562" s="3227"/>
      <c r="G562" s="3227"/>
    </row>
    <row r="563" spans="1:7" s="3212" customFormat="1">
      <c r="A563" s="3210"/>
      <c r="B563" s="157"/>
      <c r="C563" s="3227"/>
      <c r="D563" s="3227"/>
      <c r="F563" s="3227"/>
      <c r="G563" s="3227"/>
    </row>
    <row r="564" spans="1:7" s="3212" customFormat="1">
      <c r="A564" s="3210"/>
      <c r="B564" s="157"/>
      <c r="C564" s="3227"/>
      <c r="D564" s="3227"/>
      <c r="F564" s="3227"/>
      <c r="G564" s="3227"/>
    </row>
    <row r="565" spans="1:7" s="3212" customFormat="1">
      <c r="A565" s="3210"/>
      <c r="B565" s="157"/>
      <c r="C565" s="3227"/>
      <c r="D565" s="3227"/>
      <c r="F565" s="3227"/>
      <c r="G565" s="3227"/>
    </row>
    <row r="566" spans="1:7" s="3212" customFormat="1">
      <c r="A566" s="3210"/>
      <c r="B566" s="157"/>
      <c r="C566" s="3227"/>
      <c r="D566" s="3227"/>
      <c r="F566" s="3227"/>
      <c r="G566" s="3227"/>
    </row>
    <row r="567" spans="1:7" s="3212" customFormat="1">
      <c r="A567" s="3210"/>
      <c r="B567" s="157"/>
      <c r="C567" s="3227"/>
      <c r="D567" s="3227"/>
      <c r="F567" s="3227"/>
      <c r="G567" s="3227"/>
    </row>
    <row r="568" spans="1:7" s="3212" customFormat="1">
      <c r="A568" s="3210"/>
      <c r="B568" s="157"/>
      <c r="C568" s="3227"/>
      <c r="D568" s="3227"/>
      <c r="F568" s="3227"/>
      <c r="G568" s="3227"/>
    </row>
    <row r="569" spans="1:7" s="3212" customFormat="1">
      <c r="A569" s="3210"/>
      <c r="B569" s="157"/>
      <c r="C569" s="3227"/>
      <c r="D569" s="3227"/>
      <c r="F569" s="3227"/>
      <c r="G569" s="3227"/>
    </row>
    <row r="570" spans="1:7" s="3212" customFormat="1">
      <c r="A570" s="3210"/>
      <c r="B570" s="157"/>
      <c r="C570" s="3227"/>
      <c r="D570" s="3227"/>
      <c r="F570" s="3227"/>
      <c r="G570" s="3227"/>
    </row>
    <row r="571" spans="1:7" s="3212" customFormat="1">
      <c r="A571" s="3210"/>
      <c r="B571" s="157"/>
      <c r="C571" s="3227"/>
      <c r="D571" s="3227"/>
      <c r="F571" s="3227"/>
      <c r="G571" s="3227"/>
    </row>
    <row r="572" spans="1:7" s="3212" customFormat="1">
      <c r="A572" s="3210"/>
      <c r="B572" s="157"/>
      <c r="C572" s="3227"/>
      <c r="D572" s="3227"/>
      <c r="F572" s="3227"/>
      <c r="G572" s="3227"/>
    </row>
    <row r="573" spans="1:7" s="3212" customFormat="1">
      <c r="A573" s="3210"/>
      <c r="B573" s="157"/>
      <c r="C573" s="3227"/>
      <c r="D573" s="3227"/>
      <c r="F573" s="3227"/>
      <c r="G573" s="3227"/>
    </row>
    <row r="574" spans="1:7" s="3212" customFormat="1">
      <c r="A574" s="3210"/>
      <c r="B574" s="157"/>
      <c r="C574" s="3227"/>
      <c r="D574" s="3227"/>
      <c r="F574" s="3227"/>
      <c r="G574" s="3227"/>
    </row>
    <row r="575" spans="1:7" s="3212" customFormat="1">
      <c r="A575" s="3210"/>
      <c r="B575" s="157"/>
      <c r="C575" s="3227"/>
      <c r="D575" s="3227"/>
      <c r="F575" s="3227"/>
      <c r="G575" s="3227"/>
    </row>
    <row r="576" spans="1:7" s="3212" customFormat="1">
      <c r="A576" s="3210"/>
      <c r="B576" s="157"/>
      <c r="C576" s="3227"/>
      <c r="D576" s="3227"/>
      <c r="F576" s="3227"/>
      <c r="G576" s="3227"/>
    </row>
    <row r="577" spans="1:7" s="3212" customFormat="1">
      <c r="A577" s="3210"/>
      <c r="B577" s="157"/>
      <c r="C577" s="3227"/>
      <c r="D577" s="3227"/>
      <c r="F577" s="3227"/>
      <c r="G577" s="3227"/>
    </row>
    <row r="578" spans="1:7" s="3212" customFormat="1">
      <c r="A578" s="3210"/>
      <c r="B578" s="157"/>
      <c r="C578" s="3227"/>
      <c r="D578" s="3227"/>
      <c r="F578" s="3227"/>
      <c r="G578" s="3227"/>
    </row>
    <row r="579" spans="1:7" s="3212" customFormat="1">
      <c r="A579" s="3210"/>
      <c r="B579" s="157"/>
      <c r="C579" s="3227"/>
      <c r="D579" s="3227"/>
      <c r="F579" s="3227"/>
      <c r="G579" s="3227"/>
    </row>
    <row r="580" spans="1:7" s="3212" customFormat="1">
      <c r="A580" s="3210"/>
      <c r="B580" s="157"/>
      <c r="C580" s="3227"/>
      <c r="D580" s="3227"/>
      <c r="F580" s="3227"/>
      <c r="G580" s="3227"/>
    </row>
    <row r="581" spans="1:7" s="3212" customFormat="1">
      <c r="A581" s="3210"/>
      <c r="B581" s="157"/>
      <c r="C581" s="3227"/>
      <c r="D581" s="3227"/>
      <c r="F581" s="3227"/>
      <c r="G581" s="3227"/>
    </row>
    <row r="582" spans="1:7" s="3212" customFormat="1">
      <c r="A582" s="3210"/>
      <c r="B582" s="157"/>
      <c r="C582" s="3227"/>
      <c r="D582" s="3227"/>
      <c r="F582" s="3227"/>
      <c r="G582" s="3227"/>
    </row>
    <row r="583" spans="1:7" s="3212" customFormat="1">
      <c r="A583" s="3210"/>
      <c r="B583" s="157"/>
      <c r="C583" s="3227"/>
      <c r="D583" s="3227"/>
      <c r="F583" s="3227"/>
      <c r="G583" s="3227"/>
    </row>
    <row r="584" spans="1:7" s="3212" customFormat="1">
      <c r="A584" s="3210"/>
      <c r="B584" s="157"/>
      <c r="C584" s="3227"/>
      <c r="D584" s="3227"/>
      <c r="F584" s="3227"/>
      <c r="G584" s="3227"/>
    </row>
    <row r="585" spans="1:7" s="3212" customFormat="1">
      <c r="A585" s="3210"/>
      <c r="B585" s="157"/>
      <c r="C585" s="3227"/>
      <c r="D585" s="3227"/>
      <c r="F585" s="3227"/>
      <c r="G585" s="3227"/>
    </row>
    <row r="586" spans="1:7" s="3212" customFormat="1">
      <c r="A586" s="3210"/>
      <c r="B586" s="157"/>
      <c r="C586" s="3227"/>
      <c r="D586" s="3227"/>
      <c r="F586" s="3227"/>
      <c r="G586" s="3227"/>
    </row>
    <row r="587" spans="1:7" s="3212" customFormat="1">
      <c r="A587" s="3210"/>
      <c r="B587" s="157"/>
      <c r="C587" s="3227"/>
      <c r="D587" s="3227"/>
      <c r="F587" s="3227"/>
      <c r="G587" s="3227"/>
    </row>
    <row r="588" spans="1:7" s="3212" customFormat="1">
      <c r="A588" s="3210"/>
      <c r="B588" s="157"/>
      <c r="C588" s="3227"/>
      <c r="D588" s="3227"/>
      <c r="F588" s="3227"/>
      <c r="G588" s="3227"/>
    </row>
    <row r="589" spans="1:7" s="3212" customFormat="1">
      <c r="A589" s="3210"/>
      <c r="B589" s="157"/>
      <c r="C589" s="3227"/>
      <c r="D589" s="3227"/>
      <c r="F589" s="3227"/>
      <c r="G589" s="3227"/>
    </row>
    <row r="590" spans="1:7" s="3212" customFormat="1">
      <c r="A590" s="3210"/>
      <c r="B590" s="157"/>
      <c r="C590" s="3227"/>
      <c r="D590" s="3227"/>
      <c r="F590" s="3227"/>
      <c r="G590" s="3227"/>
    </row>
    <row r="591" spans="1:7" s="3212" customFormat="1">
      <c r="A591" s="3210"/>
      <c r="B591" s="157"/>
      <c r="C591" s="3227"/>
      <c r="D591" s="3227"/>
      <c r="F591" s="3227"/>
      <c r="G591" s="3227"/>
    </row>
    <row r="592" spans="1:7" s="3212" customFormat="1">
      <c r="A592" s="3210"/>
      <c r="B592" s="157"/>
      <c r="C592" s="3227"/>
      <c r="D592" s="3227"/>
      <c r="F592" s="3227"/>
      <c r="G592" s="3227"/>
    </row>
    <row r="593" spans="1:7" s="3212" customFormat="1">
      <c r="A593" s="3210"/>
      <c r="B593" s="157"/>
      <c r="C593" s="3227"/>
      <c r="D593" s="3227"/>
      <c r="F593" s="3227"/>
      <c r="G593" s="3227"/>
    </row>
    <row r="594" spans="1:7" s="3212" customFormat="1">
      <c r="A594" s="3210"/>
      <c r="B594" s="157"/>
      <c r="C594" s="3227"/>
      <c r="D594" s="3227"/>
      <c r="F594" s="3227"/>
      <c r="G594" s="3227"/>
    </row>
    <row r="595" spans="1:7" s="3212" customFormat="1">
      <c r="A595" s="3210"/>
      <c r="B595" s="157"/>
      <c r="C595" s="3227"/>
      <c r="D595" s="3227"/>
      <c r="F595" s="3227"/>
      <c r="G595" s="3227"/>
    </row>
    <row r="596" spans="1:7" s="3212" customFormat="1">
      <c r="A596" s="3210"/>
      <c r="B596" s="157"/>
      <c r="C596" s="3227"/>
      <c r="D596" s="3227"/>
      <c r="F596" s="3227"/>
      <c r="G596" s="3227"/>
    </row>
    <row r="597" spans="1:7" s="3212" customFormat="1">
      <c r="A597" s="3210"/>
      <c r="B597" s="157"/>
      <c r="C597" s="3227"/>
      <c r="D597" s="3227"/>
      <c r="F597" s="3227"/>
      <c r="G597" s="3227"/>
    </row>
    <row r="598" spans="1:7" s="3212" customFormat="1">
      <c r="A598" s="3210"/>
      <c r="B598" s="157"/>
      <c r="C598" s="3227"/>
      <c r="D598" s="3227"/>
      <c r="F598" s="3227"/>
      <c r="G598" s="3227"/>
    </row>
    <row r="599" spans="1:7" s="3212" customFormat="1">
      <c r="A599" s="3210"/>
      <c r="B599" s="157"/>
      <c r="C599" s="3227"/>
      <c r="D599" s="3227"/>
      <c r="F599" s="3227"/>
      <c r="G599" s="3227"/>
    </row>
    <row r="600" spans="1:7" s="3212" customFormat="1">
      <c r="A600" s="3210"/>
      <c r="B600" s="157"/>
      <c r="C600" s="3227"/>
      <c r="D600" s="3227"/>
      <c r="F600" s="3227"/>
      <c r="G600" s="3227"/>
    </row>
    <row r="601" spans="1:7" s="3212" customFormat="1">
      <c r="A601" s="3210"/>
      <c r="B601" s="157"/>
      <c r="C601" s="3227"/>
      <c r="D601" s="3227"/>
      <c r="F601" s="3227"/>
      <c r="G601" s="3227"/>
    </row>
    <row r="602" spans="1:7" s="3212" customFormat="1">
      <c r="A602" s="3210"/>
      <c r="B602" s="157"/>
      <c r="C602" s="3227"/>
      <c r="D602" s="3227"/>
      <c r="F602" s="3227"/>
      <c r="G602" s="3227"/>
    </row>
    <row r="603" spans="1:7" s="3212" customFormat="1">
      <c r="A603" s="3210"/>
      <c r="B603" s="157"/>
      <c r="C603" s="3227"/>
      <c r="D603" s="3227"/>
      <c r="F603" s="3227"/>
      <c r="G603" s="3227"/>
    </row>
    <row r="604" spans="1:7" s="3212" customFormat="1">
      <c r="A604" s="3210"/>
      <c r="B604" s="157"/>
      <c r="C604" s="3227"/>
      <c r="D604" s="3227"/>
      <c r="F604" s="3227"/>
      <c r="G604" s="3227"/>
    </row>
    <row r="605" spans="1:7" s="3212" customFormat="1">
      <c r="A605" s="3210"/>
      <c r="B605" s="157"/>
      <c r="C605" s="3227"/>
      <c r="D605" s="3227"/>
      <c r="F605" s="3227"/>
      <c r="G605" s="3227"/>
    </row>
    <row r="606" spans="1:7" s="3212" customFormat="1">
      <c r="A606" s="3210"/>
      <c r="B606" s="157"/>
      <c r="C606" s="3227"/>
      <c r="D606" s="3227"/>
      <c r="F606" s="3227"/>
      <c r="G606" s="3227"/>
    </row>
    <row r="607" spans="1:7" s="3212" customFormat="1">
      <c r="A607" s="3210"/>
      <c r="B607" s="157"/>
      <c r="C607" s="3227"/>
      <c r="D607" s="3227"/>
      <c r="F607" s="3227"/>
      <c r="G607" s="3227"/>
    </row>
    <row r="608" spans="1:7" s="3212" customFormat="1">
      <c r="A608" s="3210"/>
      <c r="B608" s="157"/>
      <c r="C608" s="3227"/>
      <c r="D608" s="3227"/>
      <c r="F608" s="3227"/>
      <c r="G608" s="3227"/>
    </row>
    <row r="609" spans="1:7" s="3212" customFormat="1">
      <c r="A609" s="3210"/>
      <c r="B609" s="157"/>
      <c r="C609" s="3227"/>
      <c r="D609" s="3227"/>
      <c r="F609" s="3227"/>
      <c r="G609" s="3227"/>
    </row>
    <row r="610" spans="1:7" s="3212" customFormat="1">
      <c r="A610" s="3210"/>
      <c r="B610" s="157"/>
      <c r="C610" s="3227"/>
      <c r="D610" s="3227"/>
      <c r="F610" s="3227"/>
      <c r="G610" s="3227"/>
    </row>
    <row r="611" spans="1:7" s="3212" customFormat="1">
      <c r="A611" s="3210"/>
      <c r="B611" s="157"/>
      <c r="C611" s="3227"/>
      <c r="D611" s="3227"/>
      <c r="F611" s="3227"/>
      <c r="G611" s="3227"/>
    </row>
    <row r="612" spans="1:7" s="3212" customFormat="1">
      <c r="A612" s="3210"/>
      <c r="B612" s="157"/>
      <c r="C612" s="3227"/>
      <c r="D612" s="3227"/>
      <c r="F612" s="3227"/>
      <c r="G612" s="3227"/>
    </row>
  </sheetData>
  <mergeCells count="15">
    <mergeCell ref="B56:G56"/>
    <mergeCell ref="H1:H2"/>
    <mergeCell ref="C1:C2"/>
    <mergeCell ref="D1:D2"/>
    <mergeCell ref="F1:F2"/>
    <mergeCell ref="G1:G2"/>
    <mergeCell ref="B421:D421"/>
    <mergeCell ref="B468:G468"/>
    <mergeCell ref="B529:G529"/>
    <mergeCell ref="B90:G90"/>
    <mergeCell ref="B109:D109"/>
    <mergeCell ref="B203:D203"/>
    <mergeCell ref="B219:G219"/>
    <mergeCell ref="B307:G307"/>
    <mergeCell ref="B327:D327"/>
  </mergeCells>
  <pageMargins left="0.23622047244094491" right="0.15748031496062992" top="0.51181102362204722" bottom="0.5" header="0.2" footer="0.31496062992125984"/>
  <pageSetup paperSize="9" scale="80" orientation="landscape" r:id="rId1"/>
  <headerFooter alignWithMargins="0">
    <oddFooter>&amp;L&amp;"Arial,Slīpraksts"&amp;8&amp;F&amp;C&amp;P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1433"/>
  <sheetViews>
    <sheetView zoomScale="70" zoomScaleNormal="70" workbookViewId="0"/>
  </sheetViews>
  <sheetFormatPr defaultColWidth="9.109375" defaultRowHeight="13.2"/>
  <cols>
    <col min="1" max="1" width="6.33203125" style="70" customWidth="1"/>
    <col min="2" max="2" width="53" style="43" customWidth="1"/>
    <col min="3" max="3" width="16" style="43" customWidth="1"/>
    <col min="4" max="4" width="14.88671875" style="43" customWidth="1"/>
    <col min="5" max="5" width="47.44140625" style="43" customWidth="1"/>
    <col min="6" max="6" width="14" style="43" customWidth="1"/>
    <col min="7" max="7" width="14.33203125" style="43" customWidth="1"/>
    <col min="8" max="8" width="12.88671875" style="257" customWidth="1"/>
    <col min="9" max="9" width="9.88671875" style="313" bestFit="1" customWidth="1"/>
    <col min="10" max="16384" width="9.109375" style="313"/>
  </cols>
  <sheetData>
    <row r="1" spans="1:8" s="312" customFormat="1" ht="15.6" customHeight="1">
      <c r="A1" s="78"/>
      <c r="B1" s="50"/>
      <c r="C1" s="3603" t="s">
        <v>147</v>
      </c>
      <c r="D1" s="3603" t="s">
        <v>30</v>
      </c>
      <c r="E1" s="73"/>
      <c r="F1" s="3603" t="s">
        <v>147</v>
      </c>
      <c r="G1" s="3603" t="s">
        <v>30</v>
      </c>
      <c r="H1" s="3598" t="s">
        <v>44</v>
      </c>
    </row>
    <row r="2" spans="1:8" s="312" customFormat="1" ht="19.95" customHeight="1" thickBot="1">
      <c r="A2" s="78"/>
      <c r="B2" s="51"/>
      <c r="C2" s="3604"/>
      <c r="D2" s="3604"/>
      <c r="E2" s="74"/>
      <c r="F2" s="3604"/>
      <c r="G2" s="3604"/>
      <c r="H2" s="3599"/>
    </row>
    <row r="3" spans="1:8" s="45" customFormat="1">
      <c r="A3" s="67"/>
      <c r="B3" s="46"/>
      <c r="C3" s="66"/>
      <c r="D3" s="68"/>
      <c r="E3" s="46"/>
      <c r="F3" s="40"/>
      <c r="G3" s="68"/>
      <c r="H3" s="240"/>
    </row>
    <row r="4" spans="1:8" s="45" customFormat="1">
      <c r="A4" s="67"/>
      <c r="B4" s="285" t="s">
        <v>40</v>
      </c>
      <c r="C4" s="66"/>
      <c r="D4" s="68"/>
      <c r="E4" s="46"/>
      <c r="F4" s="40"/>
      <c r="G4" s="68"/>
      <c r="H4" s="240"/>
    </row>
    <row r="5" spans="1:8" s="9" customFormat="1">
      <c r="A5" s="126"/>
      <c r="B5" s="25" t="s">
        <v>48</v>
      </c>
      <c r="C5" s="41"/>
      <c r="D5" s="41"/>
      <c r="E5" s="76" t="s">
        <v>50</v>
      </c>
      <c r="F5" s="11"/>
      <c r="G5" s="11"/>
      <c r="H5" s="755"/>
    </row>
    <row r="6" spans="1:8" s="9" customFormat="1">
      <c r="A6" s="126"/>
      <c r="B6" s="8" t="s">
        <v>52</v>
      </c>
      <c r="C6" s="2910"/>
      <c r="D6" s="164"/>
      <c r="E6" s="8" t="s">
        <v>52</v>
      </c>
      <c r="F6" s="2910"/>
      <c r="G6" s="164"/>
      <c r="H6" s="756"/>
    </row>
    <row r="7" spans="1:8" s="9" customFormat="1">
      <c r="A7" s="126"/>
      <c r="B7" s="563" t="s">
        <v>168</v>
      </c>
      <c r="C7" s="2911">
        <v>-134838215</v>
      </c>
      <c r="D7" s="164"/>
      <c r="E7" s="563" t="s">
        <v>168</v>
      </c>
      <c r="F7" s="2911">
        <v>-134838215</v>
      </c>
      <c r="G7" s="164"/>
      <c r="H7" s="756"/>
    </row>
    <row r="8" spans="1:8" s="9" customFormat="1">
      <c r="A8" s="126"/>
      <c r="B8" s="563" t="s">
        <v>169</v>
      </c>
      <c r="C8" s="2911">
        <v>-64961594</v>
      </c>
      <c r="D8" s="164"/>
      <c r="E8" s="563" t="s">
        <v>169</v>
      </c>
      <c r="F8" s="2911">
        <v>-64961594</v>
      </c>
      <c r="G8" s="164"/>
      <c r="H8" s="756"/>
    </row>
    <row r="9" spans="1:8" s="9" customFormat="1">
      <c r="A9" s="126"/>
      <c r="B9" s="563" t="s">
        <v>170</v>
      </c>
      <c r="C9" s="2911">
        <v>145783954</v>
      </c>
      <c r="D9" s="164"/>
      <c r="E9" s="563" t="s">
        <v>170</v>
      </c>
      <c r="F9" s="2911">
        <v>145783954</v>
      </c>
      <c r="G9" s="164"/>
      <c r="H9" s="756"/>
    </row>
    <row r="10" spans="1:8" s="9" customFormat="1">
      <c r="A10" s="126"/>
      <c r="B10" s="26" t="s">
        <v>43</v>
      </c>
      <c r="C10" s="2912"/>
      <c r="D10" s="164"/>
      <c r="E10" s="26" t="s">
        <v>43</v>
      </c>
      <c r="F10" s="3195"/>
      <c r="G10" s="164"/>
      <c r="H10" s="756"/>
    </row>
    <row r="11" spans="1:8" s="9" customFormat="1">
      <c r="A11" s="126"/>
      <c r="B11" s="563" t="s">
        <v>168</v>
      </c>
      <c r="C11" s="2912">
        <v>16497394</v>
      </c>
      <c r="D11" s="164"/>
      <c r="E11" s="563" t="s">
        <v>168</v>
      </c>
      <c r="F11" s="3195">
        <v>16497394</v>
      </c>
      <c r="G11" s="164"/>
      <c r="H11" s="756"/>
    </row>
    <row r="12" spans="1:8" s="9" customFormat="1">
      <c r="A12" s="126"/>
      <c r="B12" s="563" t="s">
        <v>169</v>
      </c>
      <c r="C12" s="2912">
        <v>16263210</v>
      </c>
      <c r="D12" s="164">
        <f>+D885</f>
        <v>-3826653</v>
      </c>
      <c r="E12" s="563" t="s">
        <v>169</v>
      </c>
      <c r="F12" s="3195">
        <v>16263210</v>
      </c>
      <c r="G12" s="164">
        <f>+D885</f>
        <v>-3826653</v>
      </c>
      <c r="H12" s="756"/>
    </row>
    <row r="13" spans="1:8" s="9" customFormat="1">
      <c r="A13" s="126"/>
      <c r="B13" s="563" t="s">
        <v>170</v>
      </c>
      <c r="C13" s="2912">
        <v>16292128</v>
      </c>
      <c r="D13" s="164">
        <f>D915</f>
        <v>-3833756</v>
      </c>
      <c r="E13" s="563" t="s">
        <v>170</v>
      </c>
      <c r="F13" s="3195">
        <v>16292128</v>
      </c>
      <c r="G13" s="164">
        <f>D915</f>
        <v>-3833756</v>
      </c>
      <c r="H13" s="756"/>
    </row>
    <row r="14" spans="1:8" s="9" customFormat="1" ht="39.6">
      <c r="A14" s="126"/>
      <c r="B14" s="26" t="s">
        <v>173</v>
      </c>
      <c r="C14" s="2912"/>
      <c r="D14" s="164"/>
      <c r="E14" s="26" t="s">
        <v>173</v>
      </c>
      <c r="F14" s="3195"/>
      <c r="G14" s="164"/>
      <c r="H14" s="756"/>
    </row>
    <row r="15" spans="1:8" s="9" customFormat="1">
      <c r="A15" s="126"/>
      <c r="B15" s="563" t="s">
        <v>168</v>
      </c>
      <c r="C15" s="2913">
        <v>50507066</v>
      </c>
      <c r="D15" s="164">
        <f>D946+D1008+D1348</f>
        <v>-698373</v>
      </c>
      <c r="E15" s="563" t="s">
        <v>168</v>
      </c>
      <c r="F15" s="3196">
        <v>50507066</v>
      </c>
      <c r="G15" s="164">
        <f>D946+D1008+D1348</f>
        <v>-698373</v>
      </c>
      <c r="H15" s="756"/>
    </row>
    <row r="16" spans="1:8" s="9" customFormat="1">
      <c r="A16" s="126"/>
      <c r="B16" s="563" t="s">
        <v>169</v>
      </c>
      <c r="C16" s="2913">
        <v>595875296</v>
      </c>
      <c r="D16" s="164">
        <f>D1409</f>
        <v>-11696</v>
      </c>
      <c r="E16" s="563" t="s">
        <v>169</v>
      </c>
      <c r="F16" s="3196">
        <v>595875296</v>
      </c>
      <c r="G16" s="164">
        <f>D1409</f>
        <v>-11696</v>
      </c>
      <c r="H16" s="756"/>
    </row>
    <row r="17" spans="1:9" s="9" customFormat="1">
      <c r="A17" s="126"/>
      <c r="B17" s="563" t="s">
        <v>170</v>
      </c>
      <c r="C17" s="2913">
        <v>679004229</v>
      </c>
      <c r="D17" s="164"/>
      <c r="E17" s="563" t="s">
        <v>170</v>
      </c>
      <c r="F17" s="3196">
        <v>679004229</v>
      </c>
      <c r="G17" s="164"/>
      <c r="H17" s="756"/>
    </row>
    <row r="18" spans="1:9" s="9" customFormat="1">
      <c r="A18" s="126"/>
      <c r="B18" s="567" t="s">
        <v>172</v>
      </c>
      <c r="C18" s="2913"/>
      <c r="D18" s="164"/>
      <c r="E18" s="567" t="s">
        <v>172</v>
      </c>
      <c r="F18" s="3196"/>
      <c r="G18" s="164"/>
      <c r="H18" s="756"/>
    </row>
    <row r="19" spans="1:9" s="9" customFormat="1">
      <c r="A19" s="126"/>
      <c r="B19" s="563" t="s">
        <v>168</v>
      </c>
      <c r="C19" s="2912">
        <v>255217102</v>
      </c>
      <c r="D19" s="164">
        <f>D392</f>
        <v>-5500000</v>
      </c>
      <c r="E19" s="563" t="s">
        <v>168</v>
      </c>
      <c r="F19" s="3195">
        <v>255217102</v>
      </c>
      <c r="G19" s="164">
        <f>D392</f>
        <v>-5500000</v>
      </c>
      <c r="H19" s="756"/>
    </row>
    <row r="20" spans="1:9" s="9" customFormat="1">
      <c r="A20" s="126"/>
      <c r="B20" s="563" t="s">
        <v>169</v>
      </c>
      <c r="C20" s="2912">
        <v>323187319</v>
      </c>
      <c r="D20" s="164"/>
      <c r="E20" s="563" t="s">
        <v>169</v>
      </c>
      <c r="F20" s="3195">
        <v>323187319</v>
      </c>
      <c r="G20" s="164"/>
      <c r="H20" s="756"/>
    </row>
    <row r="21" spans="1:9" s="9" customFormat="1">
      <c r="A21" s="126"/>
      <c r="B21" s="563" t="s">
        <v>170</v>
      </c>
      <c r="C21" s="2912">
        <v>356418969</v>
      </c>
      <c r="D21" s="164"/>
      <c r="E21" s="563" t="s">
        <v>170</v>
      </c>
      <c r="F21" s="3195">
        <v>356418969</v>
      </c>
      <c r="G21" s="164"/>
      <c r="H21" s="756"/>
    </row>
    <row r="22" spans="1:9" s="9" customFormat="1">
      <c r="A22" s="126"/>
      <c r="B22" s="567" t="s">
        <v>174</v>
      </c>
      <c r="C22" s="2912"/>
      <c r="D22" s="164"/>
      <c r="E22" s="567" t="s">
        <v>174</v>
      </c>
      <c r="F22" s="3195"/>
      <c r="G22" s="164"/>
      <c r="H22" s="756"/>
    </row>
    <row r="23" spans="1:9" s="9" customFormat="1">
      <c r="A23" s="126"/>
      <c r="B23" s="563" t="s">
        <v>168</v>
      </c>
      <c r="C23" s="2912">
        <v>5787995</v>
      </c>
      <c r="D23" s="164">
        <f>D48+D116</f>
        <v>-51001</v>
      </c>
      <c r="E23" s="563" t="s">
        <v>168</v>
      </c>
      <c r="F23" s="3195">
        <v>5787995</v>
      </c>
      <c r="G23" s="164">
        <f>D48+D116</f>
        <v>-51001</v>
      </c>
      <c r="H23" s="756"/>
    </row>
    <row r="24" spans="1:9" s="9" customFormat="1">
      <c r="A24" s="126"/>
      <c r="B24" s="563" t="s">
        <v>169</v>
      </c>
      <c r="C24" s="2912">
        <v>2925386</v>
      </c>
      <c r="D24" s="164">
        <f>D145</f>
        <v>-5115</v>
      </c>
      <c r="E24" s="563" t="s">
        <v>169</v>
      </c>
      <c r="F24" s="3195">
        <v>2925386</v>
      </c>
      <c r="G24" s="164">
        <f>D145</f>
        <v>-5115</v>
      </c>
      <c r="H24" s="756"/>
    </row>
    <row r="25" spans="1:9" s="9" customFormat="1">
      <c r="A25" s="126"/>
      <c r="B25" s="563" t="s">
        <v>170</v>
      </c>
      <c r="C25" s="2912">
        <v>0</v>
      </c>
      <c r="D25" s="164"/>
      <c r="E25" s="563" t="s">
        <v>170</v>
      </c>
      <c r="F25" s="3195">
        <v>0</v>
      </c>
      <c r="G25" s="164"/>
      <c r="H25" s="756"/>
    </row>
    <row r="26" spans="1:9" s="9" customFormat="1" hidden="1">
      <c r="A26" s="126"/>
      <c r="B26" s="2914" t="s">
        <v>225</v>
      </c>
      <c r="C26" s="2915"/>
      <c r="D26" s="617"/>
      <c r="E26" s="3197" t="s">
        <v>225</v>
      </c>
      <c r="F26" s="3198"/>
      <c r="G26" s="617"/>
      <c r="H26" s="756"/>
    </row>
    <row r="27" spans="1:9" s="9" customFormat="1" hidden="1">
      <c r="A27" s="126"/>
      <c r="B27" s="563" t="s">
        <v>168</v>
      </c>
      <c r="C27" s="618">
        <v>1116286580</v>
      </c>
      <c r="D27" s="618"/>
      <c r="E27" s="563" t="s">
        <v>168</v>
      </c>
      <c r="F27" s="618">
        <v>1116286580</v>
      </c>
      <c r="G27" s="618"/>
      <c r="H27" s="757"/>
    </row>
    <row r="28" spans="1:9" s="9" customFormat="1" hidden="1">
      <c r="A28" s="126"/>
      <c r="B28" s="563" t="s">
        <v>169</v>
      </c>
      <c r="C28" s="618">
        <v>1183186580</v>
      </c>
      <c r="D28" s="618"/>
      <c r="E28" s="563" t="s">
        <v>169</v>
      </c>
      <c r="F28" s="618">
        <v>1183186580</v>
      </c>
      <c r="G28" s="618"/>
      <c r="H28" s="757"/>
    </row>
    <row r="29" spans="1:9" s="9" customFormat="1" hidden="1">
      <c r="A29" s="126"/>
      <c r="B29" s="563" t="s">
        <v>170</v>
      </c>
      <c r="C29" s="618">
        <v>1249486580</v>
      </c>
      <c r="D29" s="618"/>
      <c r="E29" s="563" t="s">
        <v>170</v>
      </c>
      <c r="F29" s="618">
        <v>1249486580</v>
      </c>
      <c r="G29" s="618"/>
      <c r="H29" s="757"/>
    </row>
    <row r="30" spans="1:9" s="9" customFormat="1" ht="26.4">
      <c r="A30" s="126"/>
      <c r="B30" s="620" t="s">
        <v>226</v>
      </c>
      <c r="C30" s="618"/>
      <c r="D30" s="621"/>
      <c r="E30" s="620" t="s">
        <v>226</v>
      </c>
      <c r="F30" s="618"/>
      <c r="G30" s="621"/>
      <c r="H30" s="757"/>
    </row>
    <row r="31" spans="1:9" s="9" customFormat="1">
      <c r="A31" s="126"/>
      <c r="B31" s="563" t="s">
        <v>168</v>
      </c>
      <c r="C31" s="80">
        <v>78000000</v>
      </c>
      <c r="D31" s="80">
        <f>D451+D560+D667+D789</f>
        <v>5000000</v>
      </c>
      <c r="E31" s="563" t="s">
        <v>168</v>
      </c>
      <c r="F31" s="80">
        <v>78000000</v>
      </c>
      <c r="G31" s="80">
        <f>D451+D560+D667+D789</f>
        <v>5000000</v>
      </c>
      <c r="H31" s="757"/>
      <c r="I31" s="2075"/>
    </row>
    <row r="32" spans="1:9" s="9" customFormat="1">
      <c r="A32" s="126"/>
      <c r="B32" s="563" t="s">
        <v>169</v>
      </c>
      <c r="C32" s="80">
        <v>77500000</v>
      </c>
      <c r="D32" s="80">
        <f>D500+D607+D714+D821</f>
        <v>5000000</v>
      </c>
      <c r="E32" s="563" t="s">
        <v>169</v>
      </c>
      <c r="F32" s="80">
        <v>77500000</v>
      </c>
      <c r="G32" s="80">
        <f>D500+D607+D714+D821</f>
        <v>5000000</v>
      </c>
      <c r="H32" s="757"/>
    </row>
    <row r="33" spans="1:8" s="9" customFormat="1">
      <c r="A33" s="126"/>
      <c r="B33" s="563" t="s">
        <v>170</v>
      </c>
      <c r="C33" s="80">
        <v>73600000</v>
      </c>
      <c r="D33" s="80">
        <f>D530+D637+D744+D851</f>
        <v>5000000</v>
      </c>
      <c r="E33" s="563" t="s">
        <v>170</v>
      </c>
      <c r="F33" s="80">
        <v>73600000</v>
      </c>
      <c r="G33" s="80">
        <f>D530+D637+D744+D851</f>
        <v>5000000</v>
      </c>
      <c r="H33" s="757"/>
    </row>
    <row r="34" spans="1:8" s="9" customFormat="1">
      <c r="A34" s="126"/>
      <c r="B34" s="2916" t="s">
        <v>224</v>
      </c>
      <c r="C34" s="80"/>
      <c r="D34" s="80"/>
      <c r="E34" s="2916" t="s">
        <v>224</v>
      </c>
      <c r="F34" s="80"/>
      <c r="G34" s="80"/>
      <c r="H34" s="757"/>
    </row>
    <row r="35" spans="1:8" s="9" customFormat="1">
      <c r="A35" s="126"/>
      <c r="B35" s="563" t="s">
        <v>168</v>
      </c>
      <c r="C35" s="80">
        <v>450000</v>
      </c>
      <c r="D35" s="80">
        <f>D774</f>
        <v>1017740</v>
      </c>
      <c r="E35" s="563" t="s">
        <v>168</v>
      </c>
      <c r="F35" s="80">
        <v>450000</v>
      </c>
      <c r="G35" s="80">
        <f>D774</f>
        <v>1017740</v>
      </c>
      <c r="H35" s="757"/>
    </row>
    <row r="36" spans="1:8" s="9" customFormat="1">
      <c r="A36" s="126"/>
      <c r="B36" s="563" t="s">
        <v>169</v>
      </c>
      <c r="C36" s="80">
        <v>450000</v>
      </c>
      <c r="D36" s="80">
        <f>D822</f>
        <v>1500000</v>
      </c>
      <c r="E36" s="563" t="s">
        <v>169</v>
      </c>
      <c r="F36" s="80">
        <v>450000</v>
      </c>
      <c r="G36" s="80">
        <f>D822</f>
        <v>1500000</v>
      </c>
      <c r="H36" s="757"/>
    </row>
    <row r="37" spans="1:8" s="9" customFormat="1">
      <c r="A37" s="126"/>
      <c r="B37" s="563" t="s">
        <v>170</v>
      </c>
      <c r="C37" s="80">
        <v>450000</v>
      </c>
      <c r="D37" s="80">
        <f>D852</f>
        <v>1500000</v>
      </c>
      <c r="E37" s="563" t="s">
        <v>170</v>
      </c>
      <c r="F37" s="80">
        <v>450000</v>
      </c>
      <c r="G37" s="80">
        <f>D852</f>
        <v>1500000</v>
      </c>
      <c r="H37" s="757"/>
    </row>
    <row r="40" spans="1:8" s="81" customFormat="1" ht="17.25" customHeight="1">
      <c r="B40" s="206" t="s">
        <v>113</v>
      </c>
      <c r="C40" s="1667"/>
      <c r="D40" s="1667"/>
      <c r="E40" s="170"/>
      <c r="F40" s="1667"/>
      <c r="G40" s="1667"/>
      <c r="H40" s="114"/>
    </row>
    <row r="41" spans="1:8" s="81" customFormat="1" ht="12.75" customHeight="1" thickBot="1">
      <c r="B41" s="206"/>
      <c r="C41" s="1667"/>
      <c r="D41" s="1667"/>
      <c r="E41" s="170"/>
      <c r="F41" s="1667"/>
      <c r="G41" s="1667"/>
      <c r="H41" s="114"/>
    </row>
    <row r="42" spans="1:8" s="98" customFormat="1" ht="27.6">
      <c r="A42" s="2901">
        <f>'17'!A425+1</f>
        <v>110</v>
      </c>
      <c r="B42" s="1191" t="s">
        <v>575</v>
      </c>
      <c r="C42" s="1668"/>
      <c r="D42" s="628"/>
      <c r="E42" s="1753" t="s">
        <v>104</v>
      </c>
      <c r="F42" s="1669"/>
      <c r="G42" s="650"/>
      <c r="H42" s="2917" t="s">
        <v>34</v>
      </c>
    </row>
    <row r="43" spans="1:8" s="98" customFormat="1">
      <c r="B43" s="181" t="s">
        <v>22</v>
      </c>
      <c r="C43" s="99"/>
      <c r="D43" s="143"/>
      <c r="E43" s="181" t="s">
        <v>22</v>
      </c>
      <c r="F43" s="298"/>
      <c r="G43" s="182"/>
      <c r="H43" s="276"/>
    </row>
    <row r="44" spans="1:8" s="98" customFormat="1" ht="27">
      <c r="B44" s="1670" t="s">
        <v>174</v>
      </c>
      <c r="C44" s="1671"/>
      <c r="D44" s="1672"/>
      <c r="E44" s="1670" t="s">
        <v>576</v>
      </c>
      <c r="F44" s="1673"/>
      <c r="G44" s="1674"/>
      <c r="H44" s="276"/>
    </row>
    <row r="45" spans="1:8" s="98" customFormat="1">
      <c r="B45" s="1675" t="s">
        <v>4</v>
      </c>
      <c r="C45" s="123">
        <f>C46</f>
        <v>5787995</v>
      </c>
      <c r="D45" s="1676">
        <f t="shared" ref="D45:D50" si="0">D46</f>
        <v>-5000</v>
      </c>
      <c r="E45" s="1675" t="s">
        <v>4</v>
      </c>
      <c r="F45" s="123">
        <f t="shared" ref="F45:G47" si="1">F46</f>
        <v>4291830</v>
      </c>
      <c r="G45" s="306">
        <f t="shared" si="1"/>
        <v>5000</v>
      </c>
      <c r="H45" s="276"/>
    </row>
    <row r="46" spans="1:8" s="98" customFormat="1">
      <c r="B46" s="1677" t="s">
        <v>10</v>
      </c>
      <c r="C46" s="122">
        <f>C47</f>
        <v>5787995</v>
      </c>
      <c r="D46" s="1678">
        <f t="shared" si="0"/>
        <v>-5000</v>
      </c>
      <c r="E46" s="1677" t="s">
        <v>10</v>
      </c>
      <c r="F46" s="122">
        <f t="shared" si="1"/>
        <v>4291830</v>
      </c>
      <c r="G46" s="301">
        <f t="shared" si="1"/>
        <v>5000</v>
      </c>
      <c r="H46" s="276"/>
    </row>
    <row r="47" spans="1:8" s="98" customFormat="1" ht="26.4">
      <c r="B47" s="1679" t="s">
        <v>11</v>
      </c>
      <c r="C47" s="122">
        <v>5787995</v>
      </c>
      <c r="D47" s="1678">
        <f t="shared" si="0"/>
        <v>-5000</v>
      </c>
      <c r="E47" s="1679" t="s">
        <v>11</v>
      </c>
      <c r="F47" s="122">
        <f t="shared" si="1"/>
        <v>4291830</v>
      </c>
      <c r="G47" s="301">
        <f t="shared" si="1"/>
        <v>5000</v>
      </c>
      <c r="H47" s="276"/>
    </row>
    <row r="48" spans="1:8" s="98" customFormat="1">
      <c r="B48" s="1675" t="s">
        <v>28</v>
      </c>
      <c r="C48" s="123">
        <f>C49</f>
        <v>5787995</v>
      </c>
      <c r="D48" s="1676">
        <f t="shared" si="0"/>
        <v>-5000</v>
      </c>
      <c r="E48" s="1675" t="s">
        <v>28</v>
      </c>
      <c r="F48" s="123">
        <f>F49+F56</f>
        <v>4291830</v>
      </c>
      <c r="G48" s="306">
        <f>G49+G56</f>
        <v>5000</v>
      </c>
      <c r="H48" s="276"/>
    </row>
    <row r="49" spans="1:8" s="98" customFormat="1">
      <c r="B49" s="1679" t="s">
        <v>2</v>
      </c>
      <c r="C49" s="122">
        <f>C50</f>
        <v>5787995</v>
      </c>
      <c r="D49" s="1678">
        <f t="shared" si="0"/>
        <v>-5000</v>
      </c>
      <c r="E49" s="1677" t="s">
        <v>2</v>
      </c>
      <c r="F49" s="122">
        <f>F50+F54</f>
        <v>4192830</v>
      </c>
      <c r="G49" s="301"/>
      <c r="H49" s="276"/>
    </row>
    <row r="50" spans="1:8" s="98" customFormat="1">
      <c r="B50" s="1679" t="s">
        <v>16</v>
      </c>
      <c r="C50" s="122">
        <f>C51</f>
        <v>5787995</v>
      </c>
      <c r="D50" s="1678">
        <f t="shared" si="0"/>
        <v>-5000</v>
      </c>
      <c r="E50" s="1679" t="s">
        <v>12</v>
      </c>
      <c r="F50" s="122">
        <f>F51+F53</f>
        <v>4188965</v>
      </c>
      <c r="G50" s="301"/>
      <c r="H50" s="276"/>
    </row>
    <row r="51" spans="1:8" s="98" customFormat="1">
      <c r="B51" s="1680" t="s">
        <v>17</v>
      </c>
      <c r="C51" s="122">
        <v>5787995</v>
      </c>
      <c r="D51" s="1678">
        <v>-5000</v>
      </c>
      <c r="E51" s="1680" t="s">
        <v>38</v>
      </c>
      <c r="F51" s="122">
        <v>3144949</v>
      </c>
      <c r="G51" s="301"/>
      <c r="H51" s="276"/>
    </row>
    <row r="52" spans="1:8" s="98" customFormat="1" ht="13.5" customHeight="1">
      <c r="B52" s="1681"/>
      <c r="C52" s="122"/>
      <c r="D52" s="1678"/>
      <c r="E52" s="1682" t="s">
        <v>36</v>
      </c>
      <c r="F52" s="122">
        <v>2475091</v>
      </c>
      <c r="G52" s="301"/>
      <c r="H52" s="276"/>
    </row>
    <row r="53" spans="1:8" s="98" customFormat="1">
      <c r="B53" s="1683"/>
      <c r="C53" s="122"/>
      <c r="D53" s="1678"/>
      <c r="E53" s="1680" t="s">
        <v>15</v>
      </c>
      <c r="F53" s="122">
        <v>1044016</v>
      </c>
      <c r="G53" s="301"/>
      <c r="H53" s="276"/>
    </row>
    <row r="54" spans="1:8" s="98" customFormat="1" ht="26.4">
      <c r="B54" s="1684"/>
      <c r="C54" s="122"/>
      <c r="D54" s="1678"/>
      <c r="E54" s="1685" t="s">
        <v>54</v>
      </c>
      <c r="F54" s="122">
        <f>F55</f>
        <v>3865</v>
      </c>
      <c r="G54" s="301"/>
      <c r="H54" s="276"/>
    </row>
    <row r="55" spans="1:8" s="98" customFormat="1">
      <c r="B55" s="1686"/>
      <c r="C55" s="122"/>
      <c r="D55" s="1678"/>
      <c r="E55" s="1687" t="s">
        <v>39</v>
      </c>
      <c r="F55" s="122">
        <v>3865</v>
      </c>
      <c r="G55" s="301"/>
      <c r="H55" s="276"/>
    </row>
    <row r="56" spans="1:8" s="98" customFormat="1">
      <c r="B56" s="1688"/>
      <c r="C56" s="122"/>
      <c r="D56" s="1678"/>
      <c r="E56" s="1681" t="s">
        <v>3</v>
      </c>
      <c r="F56" s="122">
        <f>F57</f>
        <v>99000</v>
      </c>
      <c r="G56" s="301">
        <f>G57</f>
        <v>5000</v>
      </c>
      <c r="H56" s="276"/>
    </row>
    <row r="57" spans="1:8" s="98" customFormat="1" ht="14.25" customHeight="1">
      <c r="B57" s="136"/>
      <c r="C57" s="122"/>
      <c r="D57" s="1678"/>
      <c r="E57" s="1685" t="s">
        <v>20</v>
      </c>
      <c r="F57" s="122">
        <v>99000</v>
      </c>
      <c r="G57" s="301">
        <v>5000</v>
      </c>
      <c r="H57" s="276"/>
    </row>
    <row r="58" spans="1:8" s="176" customFormat="1">
      <c r="A58" s="175"/>
      <c r="B58" s="1689" t="s">
        <v>215</v>
      </c>
      <c r="C58" s="1690"/>
      <c r="D58" s="1691"/>
      <c r="E58" s="1689" t="s">
        <v>215</v>
      </c>
      <c r="F58" s="1690"/>
      <c r="G58" s="1692"/>
      <c r="H58" s="1227"/>
    </row>
    <row r="59" spans="1:8" s="176" customFormat="1" ht="14.25" customHeight="1">
      <c r="A59" s="175"/>
      <c r="B59" s="1693" t="s">
        <v>577</v>
      </c>
      <c r="C59" s="1694"/>
      <c r="D59" s="1695"/>
      <c r="E59" s="1693" t="s">
        <v>577</v>
      </c>
      <c r="F59" s="1694"/>
      <c r="G59" s="1696"/>
      <c r="H59" s="1227"/>
    </row>
    <row r="60" spans="1:8" s="176" customFormat="1" ht="25.5" customHeight="1">
      <c r="A60" s="175"/>
      <c r="B60" s="1697" t="s">
        <v>578</v>
      </c>
      <c r="C60" s="1694"/>
      <c r="D60" s="1695"/>
      <c r="E60" s="1697" t="s">
        <v>578</v>
      </c>
      <c r="F60" s="1694"/>
      <c r="G60" s="1696"/>
      <c r="H60" s="1227"/>
    </row>
    <row r="61" spans="1:8" s="176" customFormat="1">
      <c r="A61" s="175"/>
      <c r="B61" s="1181" t="s">
        <v>160</v>
      </c>
      <c r="C61" s="99"/>
      <c r="D61" s="143"/>
      <c r="E61" s="1181" t="s">
        <v>160</v>
      </c>
      <c r="F61" s="99"/>
      <c r="G61" s="182"/>
      <c r="H61" s="1227"/>
    </row>
    <row r="62" spans="1:8" s="184" customFormat="1">
      <c r="B62" s="1675" t="s">
        <v>4</v>
      </c>
      <c r="C62" s="123">
        <f>C63</f>
        <v>5787995</v>
      </c>
      <c r="D62" s="1676">
        <f t="shared" ref="D62:D67" si="2">D63</f>
        <v>-5000</v>
      </c>
      <c r="E62" s="1675" t="s">
        <v>4</v>
      </c>
      <c r="F62" s="123"/>
      <c r="G62" s="306">
        <f>G63</f>
        <v>5000</v>
      </c>
      <c r="H62" s="274"/>
    </row>
    <row r="63" spans="1:8" s="98" customFormat="1">
      <c r="B63" s="1677" t="s">
        <v>10</v>
      </c>
      <c r="C63" s="122">
        <f>C64</f>
        <v>5787995</v>
      </c>
      <c r="D63" s="1678">
        <f t="shared" si="2"/>
        <v>-5000</v>
      </c>
      <c r="E63" s="1677" t="s">
        <v>10</v>
      </c>
      <c r="F63" s="122"/>
      <c r="G63" s="301">
        <f>G64</f>
        <v>5000</v>
      </c>
      <c r="H63" s="276"/>
    </row>
    <row r="64" spans="1:8" s="98" customFormat="1" ht="26.4">
      <c r="B64" s="1679" t="s">
        <v>11</v>
      </c>
      <c r="C64" s="122">
        <v>5787995</v>
      </c>
      <c r="D64" s="1678">
        <f t="shared" si="2"/>
        <v>-5000</v>
      </c>
      <c r="E64" s="1679" t="s">
        <v>11</v>
      </c>
      <c r="F64" s="122"/>
      <c r="G64" s="301">
        <f>G65</f>
        <v>5000</v>
      </c>
      <c r="H64" s="276"/>
    </row>
    <row r="65" spans="1:8" s="184" customFormat="1">
      <c r="B65" s="1675" t="s">
        <v>28</v>
      </c>
      <c r="C65" s="123">
        <f>C66</f>
        <v>5787995</v>
      </c>
      <c r="D65" s="1676">
        <f t="shared" si="2"/>
        <v>-5000</v>
      </c>
      <c r="E65" s="1675" t="s">
        <v>28</v>
      </c>
      <c r="F65" s="123"/>
      <c r="G65" s="306">
        <f>G66</f>
        <v>5000</v>
      </c>
      <c r="H65" s="274"/>
    </row>
    <row r="66" spans="1:8" s="98" customFormat="1">
      <c r="B66" s="1677" t="s">
        <v>2</v>
      </c>
      <c r="C66" s="122">
        <f>C67</f>
        <v>5787995</v>
      </c>
      <c r="D66" s="1678">
        <f t="shared" si="2"/>
        <v>-5000</v>
      </c>
      <c r="E66" s="1681" t="s">
        <v>3</v>
      </c>
      <c r="F66" s="122"/>
      <c r="G66" s="301">
        <f>G67</f>
        <v>5000</v>
      </c>
      <c r="H66" s="276"/>
    </row>
    <row r="67" spans="1:8" s="98" customFormat="1">
      <c r="B67" s="1679" t="s">
        <v>16</v>
      </c>
      <c r="C67" s="122">
        <f>C68</f>
        <v>5787995</v>
      </c>
      <c r="D67" s="1678">
        <f t="shared" si="2"/>
        <v>-5000</v>
      </c>
      <c r="E67" s="1685" t="s">
        <v>20</v>
      </c>
      <c r="F67" s="1698"/>
      <c r="G67" s="122">
        <v>5000</v>
      </c>
      <c r="H67" s="276"/>
    </row>
    <row r="68" spans="1:8" s="98" customFormat="1" ht="13.8" thickBot="1">
      <c r="B68" s="1680" t="s">
        <v>17</v>
      </c>
      <c r="C68" s="122">
        <v>5787995</v>
      </c>
      <c r="D68" s="1678">
        <v>-5000</v>
      </c>
      <c r="E68" s="105"/>
      <c r="F68" s="1698"/>
      <c r="G68" s="122"/>
      <c r="H68" s="276"/>
    </row>
    <row r="69" spans="1:8" s="98" customFormat="1" ht="57.6" customHeight="1" thickBot="1">
      <c r="B69" s="3772" t="s">
        <v>579</v>
      </c>
      <c r="C69" s="3773"/>
      <c r="D69" s="3773"/>
      <c r="E69" s="3773"/>
      <c r="F69" s="3773"/>
      <c r="G69" s="3774"/>
      <c r="H69" s="276"/>
    </row>
    <row r="70" spans="1:8" s="98" customFormat="1" ht="13.5" customHeight="1">
      <c r="A70" s="1699"/>
      <c r="B70" s="672"/>
      <c r="C70" s="1700"/>
      <c r="D70" s="1700"/>
      <c r="E70" s="672"/>
      <c r="F70" s="1700"/>
      <c r="G70" s="1700"/>
      <c r="H70" s="276"/>
    </row>
    <row r="71" spans="1:8" s="81" customFormat="1" ht="17.25" customHeight="1">
      <c r="B71" s="206" t="s">
        <v>115</v>
      </c>
      <c r="C71" s="1667"/>
      <c r="D71" s="1667"/>
      <c r="E71" s="170"/>
      <c r="F71" s="1667"/>
      <c r="G71" s="1667"/>
      <c r="H71" s="114"/>
    </row>
    <row r="72" spans="1:8" s="81" customFormat="1" ht="12.75" customHeight="1" thickBot="1">
      <c r="B72" s="206"/>
      <c r="C72" s="1667"/>
      <c r="D72" s="1667"/>
      <c r="E72" s="170"/>
      <c r="F72" s="1667"/>
      <c r="G72" s="1667"/>
      <c r="H72" s="114"/>
    </row>
    <row r="73" spans="1:8" s="98" customFormat="1" ht="28.5" customHeight="1">
      <c r="A73" s="1458">
        <f>'17'!A472+1</f>
        <v>110</v>
      </c>
      <c r="B73" s="1191" t="s">
        <v>575</v>
      </c>
      <c r="C73" s="1668"/>
      <c r="D73" s="675"/>
      <c r="E73" s="2918" t="s">
        <v>580</v>
      </c>
      <c r="F73" s="1669"/>
      <c r="G73" s="650"/>
      <c r="H73" s="2917" t="s">
        <v>34</v>
      </c>
    </row>
    <row r="74" spans="1:8" s="98" customFormat="1">
      <c r="B74" s="181" t="s">
        <v>116</v>
      </c>
      <c r="C74" s="99"/>
      <c r="D74" s="182"/>
      <c r="E74" s="722" t="s">
        <v>116</v>
      </c>
      <c r="F74" s="298"/>
      <c r="G74" s="182"/>
      <c r="H74" s="276"/>
    </row>
    <row r="75" spans="1:8" s="98" customFormat="1" ht="15.75" customHeight="1">
      <c r="B75" s="656" t="s">
        <v>117</v>
      </c>
      <c r="C75" s="99"/>
      <c r="D75" s="182"/>
      <c r="E75" s="1701" t="s">
        <v>117</v>
      </c>
      <c r="F75" s="298"/>
      <c r="G75" s="182"/>
      <c r="H75" s="276"/>
    </row>
    <row r="76" spans="1:8" s="98" customFormat="1" ht="15.75" customHeight="1">
      <c r="B76" s="657" t="s">
        <v>118</v>
      </c>
      <c r="C76" s="99"/>
      <c r="D76" s="182"/>
      <c r="E76" s="1702" t="s">
        <v>118</v>
      </c>
      <c r="F76" s="298"/>
      <c r="G76" s="182"/>
      <c r="H76" s="276"/>
    </row>
    <row r="77" spans="1:8" s="98" customFormat="1">
      <c r="B77" s="1675" t="s">
        <v>4</v>
      </c>
      <c r="C77" s="123">
        <f>C78</f>
        <v>23785389</v>
      </c>
      <c r="D77" s="306">
        <f t="shared" ref="D77:D82" si="3">D78</f>
        <v>-5000</v>
      </c>
      <c r="E77" s="1703" t="s">
        <v>4</v>
      </c>
      <c r="F77" s="123">
        <f>F78+F79+F84</f>
        <v>181406831</v>
      </c>
      <c r="G77" s="306">
        <f>G84</f>
        <v>5000</v>
      </c>
      <c r="H77" s="276"/>
    </row>
    <row r="78" spans="1:8" s="98" customFormat="1" ht="26.4">
      <c r="B78" s="1677" t="s">
        <v>10</v>
      </c>
      <c r="C78" s="122">
        <f>C79</f>
        <v>23785389</v>
      </c>
      <c r="D78" s="301">
        <f t="shared" si="3"/>
        <v>-5000</v>
      </c>
      <c r="E78" s="1704" t="s">
        <v>37</v>
      </c>
      <c r="F78" s="122">
        <v>6635988</v>
      </c>
      <c r="G78" s="306"/>
      <c r="H78" s="276"/>
    </row>
    <row r="79" spans="1:8" s="98" customFormat="1" ht="26.4">
      <c r="B79" s="1679" t="s">
        <v>11</v>
      </c>
      <c r="C79" s="122">
        <v>23785389</v>
      </c>
      <c r="D79" s="301">
        <f t="shared" si="3"/>
        <v>-5000</v>
      </c>
      <c r="E79" s="1704" t="s">
        <v>7</v>
      </c>
      <c r="F79" s="122">
        <f>F80</f>
        <v>77760</v>
      </c>
      <c r="G79" s="306"/>
      <c r="H79" s="276"/>
    </row>
    <row r="80" spans="1:8" s="98" customFormat="1">
      <c r="B80" s="1675" t="s">
        <v>28</v>
      </c>
      <c r="C80" s="123">
        <f>C81</f>
        <v>23785389</v>
      </c>
      <c r="D80" s="306">
        <f t="shared" si="3"/>
        <v>-5000</v>
      </c>
      <c r="E80" s="1705" t="s">
        <v>8</v>
      </c>
      <c r="F80" s="122">
        <f>F81</f>
        <v>77760</v>
      </c>
      <c r="G80" s="306"/>
      <c r="H80" s="276"/>
    </row>
    <row r="81" spans="2:8" s="98" customFormat="1">
      <c r="B81" s="510" t="s">
        <v>2</v>
      </c>
      <c r="C81" s="122">
        <f>C82</f>
        <v>23785389</v>
      </c>
      <c r="D81" s="301">
        <f t="shared" si="3"/>
        <v>-5000</v>
      </c>
      <c r="E81" s="1706" t="s">
        <v>9</v>
      </c>
      <c r="F81" s="122">
        <f>F82</f>
        <v>77760</v>
      </c>
      <c r="G81" s="306"/>
      <c r="H81" s="276"/>
    </row>
    <row r="82" spans="2:8" s="98" customFormat="1" ht="26.4">
      <c r="B82" s="1707" t="s">
        <v>16</v>
      </c>
      <c r="C82" s="122">
        <f>C83</f>
        <v>23785389</v>
      </c>
      <c r="D82" s="301">
        <f t="shared" si="3"/>
        <v>-5000</v>
      </c>
      <c r="E82" s="1708" t="s">
        <v>63</v>
      </c>
      <c r="F82" s="122">
        <f>F83</f>
        <v>77760</v>
      </c>
      <c r="G82" s="306"/>
      <c r="H82" s="276"/>
    </row>
    <row r="83" spans="2:8" s="98" customFormat="1" ht="28.5" customHeight="1">
      <c r="B83" s="1709" t="s">
        <v>17</v>
      </c>
      <c r="C83" s="122">
        <v>23785389</v>
      </c>
      <c r="D83" s="301">
        <v>-5000</v>
      </c>
      <c r="E83" s="1710" t="s">
        <v>165</v>
      </c>
      <c r="F83" s="122">
        <v>77760</v>
      </c>
      <c r="G83" s="306"/>
      <c r="H83" s="276"/>
    </row>
    <row r="84" spans="2:8" s="98" customFormat="1" ht="12.75" customHeight="1">
      <c r="B84" s="1681"/>
      <c r="C84" s="122"/>
      <c r="D84" s="288"/>
      <c r="E84" s="1711" t="s">
        <v>10</v>
      </c>
      <c r="F84" s="122">
        <f>F85</f>
        <v>174693083</v>
      </c>
      <c r="G84" s="301">
        <f>G85</f>
        <v>5000</v>
      </c>
      <c r="H84" s="276"/>
    </row>
    <row r="85" spans="2:8" s="98" customFormat="1" ht="26.4">
      <c r="B85" s="1683"/>
      <c r="C85" s="122"/>
      <c r="D85" s="288"/>
      <c r="E85" s="1712" t="s">
        <v>11</v>
      </c>
      <c r="F85" s="122">
        <v>174693083</v>
      </c>
      <c r="G85" s="301">
        <f>G86</f>
        <v>5000</v>
      </c>
      <c r="H85" s="276"/>
    </row>
    <row r="86" spans="2:8" s="98" customFormat="1">
      <c r="B86" s="1684"/>
      <c r="C86" s="122"/>
      <c r="D86" s="288"/>
      <c r="E86" s="1703" t="s">
        <v>28</v>
      </c>
      <c r="F86" s="123">
        <f>F87+F104</f>
        <v>181406831</v>
      </c>
      <c r="G86" s="306">
        <f>G87+G104</f>
        <v>5000</v>
      </c>
      <c r="H86" s="276"/>
    </row>
    <row r="87" spans="2:8" s="98" customFormat="1">
      <c r="B87" s="1688"/>
      <c r="C87" s="122"/>
      <c r="D87" s="288"/>
      <c r="E87" s="1711" t="s">
        <v>2</v>
      </c>
      <c r="F87" s="122">
        <f>F88+F95+F97+F92</f>
        <v>181036357</v>
      </c>
      <c r="G87" s="301"/>
      <c r="H87" s="276"/>
    </row>
    <row r="88" spans="2:8" s="98" customFormat="1" ht="15" customHeight="1">
      <c r="B88" s="1688"/>
      <c r="C88" s="122"/>
      <c r="D88" s="288"/>
      <c r="E88" s="1712" t="s">
        <v>12</v>
      </c>
      <c r="F88" s="122">
        <f>F89+F91</f>
        <v>35692345</v>
      </c>
      <c r="G88" s="301"/>
      <c r="H88" s="276"/>
    </row>
    <row r="89" spans="2:8" s="98" customFormat="1">
      <c r="B89" s="1688"/>
      <c r="C89" s="122"/>
      <c r="D89" s="288"/>
      <c r="E89" s="1713" t="s">
        <v>38</v>
      </c>
      <c r="F89" s="122">
        <v>24811520</v>
      </c>
      <c r="G89" s="301"/>
      <c r="H89" s="276"/>
    </row>
    <row r="90" spans="2:8" s="98" customFormat="1">
      <c r="B90" s="1688"/>
      <c r="C90" s="122"/>
      <c r="D90" s="288"/>
      <c r="E90" s="1714" t="s">
        <v>36</v>
      </c>
      <c r="F90" s="122">
        <v>19726462</v>
      </c>
      <c r="G90" s="301"/>
      <c r="H90" s="276"/>
    </row>
    <row r="91" spans="2:8" s="98" customFormat="1">
      <c r="B91" s="131"/>
      <c r="C91" s="122"/>
      <c r="D91" s="306"/>
      <c r="E91" s="1713" t="s">
        <v>15</v>
      </c>
      <c r="F91" s="122">
        <v>10880825</v>
      </c>
      <c r="G91" s="301"/>
      <c r="H91" s="276"/>
    </row>
    <row r="92" spans="2:8" s="98" customFormat="1">
      <c r="B92" s="131"/>
      <c r="C92" s="122"/>
      <c r="D92" s="306"/>
      <c r="E92" s="1705" t="s">
        <v>16</v>
      </c>
      <c r="F92" s="122">
        <f>F93+F94</f>
        <v>123226849</v>
      </c>
      <c r="G92" s="301"/>
      <c r="H92" s="276"/>
    </row>
    <row r="93" spans="2:8" s="98" customFormat="1">
      <c r="B93" s="131"/>
      <c r="C93" s="122"/>
      <c r="D93" s="306"/>
      <c r="E93" s="1706" t="s">
        <v>17</v>
      </c>
      <c r="F93" s="122">
        <v>10024774</v>
      </c>
      <c r="G93" s="301"/>
      <c r="H93" s="276"/>
    </row>
    <row r="94" spans="2:8" s="98" customFormat="1">
      <c r="B94" s="131"/>
      <c r="C94" s="122"/>
      <c r="D94" s="306"/>
      <c r="E94" s="1706" t="s">
        <v>162</v>
      </c>
      <c r="F94" s="122">
        <v>113202075</v>
      </c>
      <c r="G94" s="301"/>
      <c r="H94" s="276"/>
    </row>
    <row r="95" spans="2:8" s="98" customFormat="1" ht="26.25" customHeight="1">
      <c r="B95" s="131"/>
      <c r="C95" s="122"/>
      <c r="D95" s="306"/>
      <c r="E95" s="1705" t="s">
        <v>54</v>
      </c>
      <c r="F95" s="122">
        <f>F96</f>
        <v>91732</v>
      </c>
      <c r="G95" s="301"/>
      <c r="H95" s="276"/>
    </row>
    <row r="96" spans="2:8" s="98" customFormat="1">
      <c r="B96" s="1686"/>
      <c r="C96" s="122"/>
      <c r="D96" s="306"/>
      <c r="E96" s="1706" t="s">
        <v>39</v>
      </c>
      <c r="F96" s="122">
        <v>91732</v>
      </c>
      <c r="G96" s="301"/>
      <c r="H96" s="276"/>
    </row>
    <row r="97" spans="1:8" s="98" customFormat="1">
      <c r="B97" s="1683"/>
      <c r="C97" s="122"/>
      <c r="D97" s="306"/>
      <c r="E97" s="1705" t="s">
        <v>19</v>
      </c>
      <c r="F97" s="122">
        <f>F98+F100+F102</f>
        <v>22025431</v>
      </c>
      <c r="G97" s="301"/>
      <c r="H97" s="276"/>
    </row>
    <row r="98" spans="1:8" s="98" customFormat="1">
      <c r="B98" s="1683"/>
      <c r="C98" s="122"/>
      <c r="D98" s="306"/>
      <c r="E98" s="1706" t="s">
        <v>119</v>
      </c>
      <c r="F98" s="122">
        <f>F99</f>
        <v>18489278</v>
      </c>
      <c r="G98" s="301"/>
      <c r="H98" s="276"/>
    </row>
    <row r="99" spans="1:8" s="98" customFormat="1" ht="39.6">
      <c r="B99" s="1683"/>
      <c r="C99" s="122"/>
      <c r="D99" s="306"/>
      <c r="E99" s="1708" t="s">
        <v>166</v>
      </c>
      <c r="F99" s="122">
        <v>18489278</v>
      </c>
      <c r="G99" s="306"/>
      <c r="H99" s="276"/>
    </row>
    <row r="100" spans="1:8" s="98" customFormat="1" ht="29.25" customHeight="1">
      <c r="B100" s="1683"/>
      <c r="C100" s="122"/>
      <c r="D100" s="306"/>
      <c r="E100" s="1715" t="s">
        <v>56</v>
      </c>
      <c r="F100" s="122">
        <f>F101</f>
        <v>2803772</v>
      </c>
      <c r="G100" s="306"/>
      <c r="H100" s="276"/>
    </row>
    <row r="101" spans="1:8" s="98" customFormat="1" ht="26.4">
      <c r="B101" s="1683"/>
      <c r="C101" s="122"/>
      <c r="D101" s="306"/>
      <c r="E101" s="1716" t="s">
        <v>57</v>
      </c>
      <c r="F101" s="122">
        <v>2803772</v>
      </c>
      <c r="G101" s="306"/>
      <c r="H101" s="276"/>
    </row>
    <row r="102" spans="1:8" s="98" customFormat="1" ht="26.4">
      <c r="B102" s="1683"/>
      <c r="C102" s="122"/>
      <c r="D102" s="306"/>
      <c r="E102" s="1706" t="s">
        <v>55</v>
      </c>
      <c r="F102" s="122">
        <f>F103</f>
        <v>732381</v>
      </c>
      <c r="G102" s="306"/>
      <c r="H102" s="276"/>
    </row>
    <row r="103" spans="1:8" s="98" customFormat="1" ht="26.4">
      <c r="B103" s="1683"/>
      <c r="C103" s="122"/>
      <c r="D103" s="306"/>
      <c r="E103" s="1708" t="s">
        <v>158</v>
      </c>
      <c r="F103" s="122">
        <v>732381</v>
      </c>
      <c r="G103" s="306"/>
      <c r="H103" s="276"/>
    </row>
    <row r="104" spans="1:8" s="98" customFormat="1">
      <c r="B104" s="1686"/>
      <c r="C104" s="122"/>
      <c r="D104" s="306"/>
      <c r="E104" s="1704" t="s">
        <v>3</v>
      </c>
      <c r="F104" s="122">
        <f>F105</f>
        <v>370474</v>
      </c>
      <c r="G104" s="301">
        <f>G105</f>
        <v>5000</v>
      </c>
      <c r="H104" s="276"/>
    </row>
    <row r="105" spans="1:8" s="98" customFormat="1" ht="13.8" thickBot="1">
      <c r="B105" s="1717"/>
      <c r="C105" s="290"/>
      <c r="D105" s="1718"/>
      <c r="E105" s="1719" t="s">
        <v>20</v>
      </c>
      <c r="F105" s="290">
        <v>370474</v>
      </c>
      <c r="G105" s="1202">
        <v>5000</v>
      </c>
      <c r="H105" s="276"/>
    </row>
    <row r="106" spans="1:8" s="98" customFormat="1" ht="57.6" customHeight="1" thickBot="1">
      <c r="B106" s="3763" t="s">
        <v>581</v>
      </c>
      <c r="C106" s="3764"/>
      <c r="D106" s="3764"/>
      <c r="E106" s="3764"/>
      <c r="F106" s="3764"/>
      <c r="G106" s="3765"/>
      <c r="H106" s="276"/>
    </row>
    <row r="107" spans="1:8" s="98" customFormat="1" ht="13.5" customHeight="1">
      <c r="B107" s="672"/>
      <c r="C107" s="1700"/>
      <c r="D107" s="1700"/>
      <c r="E107" s="672"/>
      <c r="F107" s="1700"/>
      <c r="G107" s="1700"/>
      <c r="H107" s="276"/>
    </row>
    <row r="108" spans="1:8" s="81" customFormat="1" ht="15" customHeight="1">
      <c r="B108" s="539" t="s">
        <v>113</v>
      </c>
      <c r="C108" s="1667"/>
      <c r="D108" s="1667"/>
      <c r="E108" s="170"/>
      <c r="F108" s="1667"/>
      <c r="G108" s="1667"/>
      <c r="H108" s="114"/>
    </row>
    <row r="109" spans="1:8" s="98" customFormat="1" ht="15.75" customHeight="1" thickBot="1">
      <c r="A109" s="1699"/>
      <c r="B109" s="672"/>
      <c r="C109" s="1700"/>
      <c r="D109" s="1700"/>
      <c r="E109" s="672"/>
      <c r="F109" s="1700"/>
      <c r="G109" s="1700"/>
      <c r="H109" s="276"/>
    </row>
    <row r="110" spans="1:8" s="98" customFormat="1" ht="28.5" customHeight="1">
      <c r="A110" s="2901">
        <f>A42+1</f>
        <v>111</v>
      </c>
      <c r="B110" s="1191" t="s">
        <v>575</v>
      </c>
      <c r="C110" s="1668"/>
      <c r="D110" s="628"/>
      <c r="E110" s="2919" t="s">
        <v>580</v>
      </c>
      <c r="F110" s="1669"/>
      <c r="G110" s="650"/>
      <c r="H110" s="2917" t="s">
        <v>34</v>
      </c>
    </row>
    <row r="111" spans="1:8" s="98" customFormat="1" ht="15.75" customHeight="1">
      <c r="B111" s="181" t="s">
        <v>22</v>
      </c>
      <c r="C111" s="99"/>
      <c r="D111" s="143"/>
      <c r="E111" s="190" t="s">
        <v>22</v>
      </c>
      <c r="F111" s="298"/>
      <c r="G111" s="182"/>
      <c r="H111" s="276"/>
    </row>
    <row r="112" spans="1:8" s="98" customFormat="1" ht="13.8">
      <c r="B112" s="1670" t="s">
        <v>582</v>
      </c>
      <c r="C112" s="1671"/>
      <c r="D112" s="1672"/>
      <c r="E112" s="1720" t="s">
        <v>583</v>
      </c>
      <c r="F112" s="1673"/>
      <c r="G112" s="1674"/>
      <c r="H112" s="276"/>
    </row>
    <row r="113" spans="2:8" s="98" customFormat="1">
      <c r="B113" s="1675" t="s">
        <v>4</v>
      </c>
      <c r="C113" s="123">
        <f>C114</f>
        <v>5787995</v>
      </c>
      <c r="D113" s="1676">
        <f>D114</f>
        <v>-46001</v>
      </c>
      <c r="E113" s="1721" t="s">
        <v>4</v>
      </c>
      <c r="F113" s="123">
        <f>F114</f>
        <v>2294379</v>
      </c>
      <c r="G113" s="306">
        <f>G114</f>
        <v>46001</v>
      </c>
      <c r="H113" s="276"/>
    </row>
    <row r="114" spans="2:8" s="98" customFormat="1">
      <c r="B114" s="1677" t="s">
        <v>10</v>
      </c>
      <c r="C114" s="122">
        <f>C115</f>
        <v>5787995</v>
      </c>
      <c r="D114" s="1678">
        <f>D115</f>
        <v>-46001</v>
      </c>
      <c r="E114" s="1722" t="s">
        <v>10</v>
      </c>
      <c r="F114" s="122">
        <f>F115</f>
        <v>2294379</v>
      </c>
      <c r="G114" s="301">
        <f>G115</f>
        <v>46001</v>
      </c>
      <c r="H114" s="276"/>
    </row>
    <row r="115" spans="2:8" s="98" customFormat="1" ht="26.4">
      <c r="B115" s="1679" t="s">
        <v>11</v>
      </c>
      <c r="C115" s="1723">
        <v>5787995</v>
      </c>
      <c r="D115" s="1678">
        <v>-46001</v>
      </c>
      <c r="E115" s="1724" t="s">
        <v>11</v>
      </c>
      <c r="F115" s="122">
        <v>2294379</v>
      </c>
      <c r="G115" s="301">
        <v>46001</v>
      </c>
      <c r="H115" s="276"/>
    </row>
    <row r="116" spans="2:8" s="98" customFormat="1" ht="12.75" customHeight="1">
      <c r="B116" s="1675" t="s">
        <v>28</v>
      </c>
      <c r="C116" s="123">
        <f t="shared" ref="C116:D118" si="4">C117</f>
        <v>5787995</v>
      </c>
      <c r="D116" s="1676">
        <f t="shared" si="4"/>
        <v>-46001</v>
      </c>
      <c r="E116" s="1721" t="s">
        <v>28</v>
      </c>
      <c r="F116" s="123">
        <f>F117+F127</f>
        <v>2294379</v>
      </c>
      <c r="G116" s="306">
        <f>G117</f>
        <v>46001</v>
      </c>
      <c r="H116" s="276"/>
    </row>
    <row r="117" spans="2:8" s="98" customFormat="1">
      <c r="B117" s="1677" t="s">
        <v>2</v>
      </c>
      <c r="C117" s="122">
        <f t="shared" si="4"/>
        <v>5787995</v>
      </c>
      <c r="D117" s="1678">
        <f t="shared" si="4"/>
        <v>-46001</v>
      </c>
      <c r="E117" s="1722" t="s">
        <v>2</v>
      </c>
      <c r="F117" s="122">
        <f>F118+F122+F124</f>
        <v>2288579</v>
      </c>
      <c r="G117" s="301">
        <f>G118+G122</f>
        <v>46001</v>
      </c>
      <c r="H117" s="276"/>
    </row>
    <row r="118" spans="2:8" s="98" customFormat="1">
      <c r="B118" s="1679" t="s">
        <v>16</v>
      </c>
      <c r="C118" s="122">
        <f t="shared" si="4"/>
        <v>5787995</v>
      </c>
      <c r="D118" s="1678">
        <f t="shared" si="4"/>
        <v>-46001</v>
      </c>
      <c r="E118" s="1724" t="s">
        <v>12</v>
      </c>
      <c r="F118" s="122">
        <f>F119+F121</f>
        <v>2151295</v>
      </c>
      <c r="G118" s="301">
        <f>G119+G121</f>
        <v>46001</v>
      </c>
      <c r="H118" s="276"/>
    </row>
    <row r="119" spans="2:8" s="98" customFormat="1">
      <c r="B119" s="1680" t="s">
        <v>17</v>
      </c>
      <c r="C119" s="122">
        <v>5787995</v>
      </c>
      <c r="D119" s="1678">
        <v>-46001</v>
      </c>
      <c r="E119" s="1725" t="s">
        <v>38</v>
      </c>
      <c r="F119" s="122">
        <v>1700584</v>
      </c>
      <c r="G119" s="301">
        <v>46001</v>
      </c>
      <c r="H119" s="276"/>
    </row>
    <row r="120" spans="2:8" s="98" customFormat="1">
      <c r="B120" s="1681"/>
      <c r="C120" s="122"/>
      <c r="D120" s="1678"/>
      <c r="E120" s="1726" t="s">
        <v>36</v>
      </c>
      <c r="F120" s="122">
        <v>1331842</v>
      </c>
      <c r="G120" s="301">
        <v>37070</v>
      </c>
      <c r="H120" s="276"/>
    </row>
    <row r="121" spans="2:8" s="98" customFormat="1">
      <c r="B121" s="1683"/>
      <c r="C121" s="122"/>
      <c r="D121" s="1676"/>
      <c r="E121" s="1725" t="s">
        <v>15</v>
      </c>
      <c r="F121" s="122">
        <v>450711</v>
      </c>
      <c r="G121" s="306"/>
      <c r="H121" s="276"/>
    </row>
    <row r="122" spans="2:8" s="98" customFormat="1" ht="26.4">
      <c r="B122" s="1684"/>
      <c r="C122" s="122"/>
      <c r="D122" s="1676"/>
      <c r="E122" s="1727" t="s">
        <v>54</v>
      </c>
      <c r="F122" s="122">
        <f>F123</f>
        <v>87336</v>
      </c>
      <c r="G122" s="301"/>
      <c r="H122" s="276"/>
    </row>
    <row r="123" spans="2:8" s="98" customFormat="1">
      <c r="B123" s="1688"/>
      <c r="C123" s="122"/>
      <c r="D123" s="1676"/>
      <c r="E123" s="1728" t="s">
        <v>39</v>
      </c>
      <c r="F123" s="122">
        <v>87336</v>
      </c>
      <c r="G123" s="301"/>
      <c r="H123" s="276"/>
    </row>
    <row r="124" spans="2:8" s="98" customFormat="1">
      <c r="B124" s="1686"/>
      <c r="C124" s="122"/>
      <c r="D124" s="1676"/>
      <c r="E124" s="1727" t="s">
        <v>19</v>
      </c>
      <c r="F124" s="122">
        <f>F125</f>
        <v>49948</v>
      </c>
      <c r="G124" s="301"/>
      <c r="H124" s="276"/>
    </row>
    <row r="125" spans="2:8" s="98" customFormat="1" ht="15" customHeight="1">
      <c r="B125" s="131"/>
      <c r="C125" s="122"/>
      <c r="D125" s="1676"/>
      <c r="E125" s="1728" t="s">
        <v>119</v>
      </c>
      <c r="F125" s="122">
        <f>F126</f>
        <v>49948</v>
      </c>
      <c r="G125" s="301"/>
      <c r="H125" s="276"/>
    </row>
    <row r="126" spans="2:8" s="98" customFormat="1" ht="39.6">
      <c r="B126" s="131"/>
      <c r="C126" s="122"/>
      <c r="D126" s="1676"/>
      <c r="E126" s="1729" t="s">
        <v>166</v>
      </c>
      <c r="F126" s="122">
        <v>49948</v>
      </c>
      <c r="G126" s="301"/>
      <c r="H126" s="276"/>
    </row>
    <row r="127" spans="2:8" s="98" customFormat="1">
      <c r="B127" s="136"/>
      <c r="C127" s="122"/>
      <c r="D127" s="1676"/>
      <c r="E127" s="1730" t="s">
        <v>3</v>
      </c>
      <c r="F127" s="122">
        <v>5800</v>
      </c>
      <c r="G127" s="301"/>
      <c r="H127" s="276"/>
    </row>
    <row r="128" spans="2:8" s="98" customFormat="1">
      <c r="B128" s="136"/>
      <c r="C128" s="122"/>
      <c r="D128" s="1676"/>
      <c r="E128" s="1727" t="s">
        <v>20</v>
      </c>
      <c r="F128" s="122">
        <v>5800</v>
      </c>
      <c r="G128" s="301"/>
      <c r="H128" s="276"/>
    </row>
    <row r="129" spans="1:8" s="176" customFormat="1">
      <c r="A129" s="175"/>
      <c r="B129" s="1689" t="s">
        <v>215</v>
      </c>
      <c r="C129" s="1690"/>
      <c r="D129" s="1691"/>
      <c r="E129" s="1731" t="s">
        <v>215</v>
      </c>
      <c r="F129" s="1690"/>
      <c r="G129" s="1692"/>
      <c r="H129" s="1227"/>
    </row>
    <row r="130" spans="1:8" s="176" customFormat="1">
      <c r="A130" s="175"/>
      <c r="B130" s="1693" t="s">
        <v>103</v>
      </c>
      <c r="C130" s="1694"/>
      <c r="D130" s="1695"/>
      <c r="E130" s="1732" t="s">
        <v>577</v>
      </c>
      <c r="F130" s="1694"/>
      <c r="G130" s="1696"/>
      <c r="H130" s="1227"/>
    </row>
    <row r="131" spans="1:8" s="176" customFormat="1" ht="26.4">
      <c r="A131" s="175"/>
      <c r="B131" s="1697" t="s">
        <v>578</v>
      </c>
      <c r="C131" s="1694"/>
      <c r="D131" s="1695"/>
      <c r="E131" s="1697" t="s">
        <v>578</v>
      </c>
      <c r="F131" s="1694"/>
      <c r="G131" s="1696"/>
      <c r="H131" s="1227"/>
    </row>
    <row r="132" spans="1:8" s="176" customFormat="1">
      <c r="A132" s="175"/>
      <c r="B132" s="1181" t="s">
        <v>160</v>
      </c>
      <c r="C132" s="99"/>
      <c r="D132" s="143"/>
      <c r="E132" s="1733" t="s">
        <v>160</v>
      </c>
      <c r="F132" s="99"/>
      <c r="G132" s="182"/>
      <c r="H132" s="1227"/>
    </row>
    <row r="133" spans="1:8" s="98" customFormat="1" ht="12.75" customHeight="1">
      <c r="B133" s="1675" t="s">
        <v>4</v>
      </c>
      <c r="C133" s="123">
        <f>C134</f>
        <v>5787995</v>
      </c>
      <c r="D133" s="1676">
        <f>D134</f>
        <v>-46001</v>
      </c>
      <c r="E133" s="1721" t="s">
        <v>4</v>
      </c>
      <c r="F133" s="123"/>
      <c r="G133" s="306">
        <f>G134</f>
        <v>46001</v>
      </c>
      <c r="H133" s="276"/>
    </row>
    <row r="134" spans="1:8" s="98" customFormat="1">
      <c r="B134" s="1677" t="s">
        <v>10</v>
      </c>
      <c r="C134" s="122">
        <f>C135</f>
        <v>5787995</v>
      </c>
      <c r="D134" s="1678">
        <f>D135</f>
        <v>-46001</v>
      </c>
      <c r="E134" s="1722" t="s">
        <v>10</v>
      </c>
      <c r="F134" s="122"/>
      <c r="G134" s="301">
        <f>G135</f>
        <v>46001</v>
      </c>
      <c r="H134" s="276"/>
    </row>
    <row r="135" spans="1:8" s="98" customFormat="1" ht="26.4">
      <c r="B135" s="1679" t="s">
        <v>11</v>
      </c>
      <c r="C135" s="1723">
        <v>5787995</v>
      </c>
      <c r="D135" s="1678">
        <v>-46001</v>
      </c>
      <c r="E135" s="1724" t="s">
        <v>11</v>
      </c>
      <c r="F135" s="122"/>
      <c r="G135" s="301">
        <v>46001</v>
      </c>
      <c r="H135" s="276"/>
    </row>
    <row r="136" spans="1:8" s="98" customFormat="1">
      <c r="B136" s="1675" t="s">
        <v>28</v>
      </c>
      <c r="C136" s="123">
        <f t="shared" ref="C136:D138" si="5">C137</f>
        <v>5787995</v>
      </c>
      <c r="D136" s="1676">
        <f t="shared" si="5"/>
        <v>-46001</v>
      </c>
      <c r="E136" s="1721" t="s">
        <v>28</v>
      </c>
      <c r="F136" s="123"/>
      <c r="G136" s="306">
        <f>G137</f>
        <v>46001</v>
      </c>
      <c r="H136" s="276"/>
    </row>
    <row r="137" spans="1:8" s="98" customFormat="1">
      <c r="B137" s="1677" t="s">
        <v>2</v>
      </c>
      <c r="C137" s="122">
        <f t="shared" si="5"/>
        <v>5787995</v>
      </c>
      <c r="D137" s="1678">
        <f t="shared" si="5"/>
        <v>-46001</v>
      </c>
      <c r="E137" s="1722" t="s">
        <v>2</v>
      </c>
      <c r="F137" s="122"/>
      <c r="G137" s="301">
        <f>G138</f>
        <v>46001</v>
      </c>
      <c r="H137" s="276"/>
    </row>
    <row r="138" spans="1:8" s="98" customFormat="1">
      <c r="B138" s="1679" t="s">
        <v>16</v>
      </c>
      <c r="C138" s="122">
        <f t="shared" si="5"/>
        <v>5787995</v>
      </c>
      <c r="D138" s="1678">
        <f t="shared" si="5"/>
        <v>-46001</v>
      </c>
      <c r="E138" s="1724" t="s">
        <v>12</v>
      </c>
      <c r="F138" s="122"/>
      <c r="G138" s="301">
        <f>G139</f>
        <v>46001</v>
      </c>
      <c r="H138" s="276"/>
    </row>
    <row r="139" spans="1:8" s="98" customFormat="1">
      <c r="B139" s="1680" t="s">
        <v>17</v>
      </c>
      <c r="C139" s="122">
        <v>5787995</v>
      </c>
      <c r="D139" s="1678">
        <v>-46001</v>
      </c>
      <c r="E139" s="1725" t="s">
        <v>38</v>
      </c>
      <c r="F139" s="122"/>
      <c r="G139" s="301">
        <v>46001</v>
      </c>
      <c r="H139" s="276"/>
    </row>
    <row r="140" spans="1:8" s="98" customFormat="1" ht="13.5" customHeight="1">
      <c r="B140" s="1681"/>
      <c r="C140" s="122"/>
      <c r="D140" s="1678"/>
      <c r="E140" s="1726" t="s">
        <v>36</v>
      </c>
      <c r="F140" s="122"/>
      <c r="G140" s="301">
        <v>37070</v>
      </c>
      <c r="H140" s="276"/>
    </row>
    <row r="141" spans="1:8" s="176" customFormat="1">
      <c r="A141" s="175"/>
      <c r="B141" s="1734" t="s">
        <v>584</v>
      </c>
      <c r="C141" s="122"/>
      <c r="D141" s="288"/>
      <c r="E141" s="1735" t="s">
        <v>584</v>
      </c>
      <c r="F141" s="122"/>
      <c r="G141" s="302"/>
      <c r="H141" s="1227"/>
    </row>
    <row r="142" spans="1:8" s="98" customFormat="1">
      <c r="B142" s="1675" t="s">
        <v>4</v>
      </c>
      <c r="C142" s="123">
        <f>C143</f>
        <v>2925386</v>
      </c>
      <c r="D142" s="1676">
        <f>D143</f>
        <v>-5115</v>
      </c>
      <c r="E142" s="1721" t="s">
        <v>4</v>
      </c>
      <c r="F142" s="123"/>
      <c r="G142" s="306">
        <f>G143</f>
        <v>5115</v>
      </c>
      <c r="H142" s="276"/>
    </row>
    <row r="143" spans="1:8" s="98" customFormat="1" ht="14.25" customHeight="1">
      <c r="B143" s="1677" t="s">
        <v>10</v>
      </c>
      <c r="C143" s="122">
        <f>C144</f>
        <v>2925386</v>
      </c>
      <c r="D143" s="1678">
        <f>D144</f>
        <v>-5115</v>
      </c>
      <c r="E143" s="1722" t="s">
        <v>10</v>
      </c>
      <c r="F143" s="122"/>
      <c r="G143" s="301">
        <f>G144</f>
        <v>5115</v>
      </c>
      <c r="H143" s="276"/>
    </row>
    <row r="144" spans="1:8" s="98" customFormat="1" ht="26.4">
      <c r="B144" s="1679" t="s">
        <v>11</v>
      </c>
      <c r="C144" s="1723">
        <v>2925386</v>
      </c>
      <c r="D144" s="1678">
        <v>-5115</v>
      </c>
      <c r="E144" s="1724" t="s">
        <v>11</v>
      </c>
      <c r="F144" s="122"/>
      <c r="G144" s="301">
        <v>5115</v>
      </c>
      <c r="H144" s="276"/>
    </row>
    <row r="145" spans="1:8" s="98" customFormat="1">
      <c r="B145" s="1675" t="s">
        <v>28</v>
      </c>
      <c r="C145" s="123">
        <f t="shared" ref="C145:D147" si="6">C146</f>
        <v>2925386</v>
      </c>
      <c r="D145" s="1676">
        <f t="shared" si="6"/>
        <v>-5115</v>
      </c>
      <c r="E145" s="1721" t="s">
        <v>28</v>
      </c>
      <c r="F145" s="123"/>
      <c r="G145" s="306">
        <f>G146</f>
        <v>5115</v>
      </c>
      <c r="H145" s="276"/>
    </row>
    <row r="146" spans="1:8" s="98" customFormat="1" ht="15" customHeight="1">
      <c r="B146" s="1677" t="s">
        <v>2</v>
      </c>
      <c r="C146" s="122">
        <f t="shared" si="6"/>
        <v>2925386</v>
      </c>
      <c r="D146" s="1678">
        <f t="shared" si="6"/>
        <v>-5115</v>
      </c>
      <c r="E146" s="1722" t="s">
        <v>2</v>
      </c>
      <c r="F146" s="122"/>
      <c r="G146" s="301">
        <f>G147</f>
        <v>5115</v>
      </c>
      <c r="H146" s="276"/>
    </row>
    <row r="147" spans="1:8" s="98" customFormat="1" ht="15" customHeight="1">
      <c r="B147" s="1679" t="s">
        <v>16</v>
      </c>
      <c r="C147" s="122">
        <f t="shared" si="6"/>
        <v>2925386</v>
      </c>
      <c r="D147" s="1678">
        <f t="shared" si="6"/>
        <v>-5115</v>
      </c>
      <c r="E147" s="1724" t="s">
        <v>12</v>
      </c>
      <c r="F147" s="122"/>
      <c r="G147" s="301">
        <f>G148</f>
        <v>5115</v>
      </c>
      <c r="H147" s="276"/>
    </row>
    <row r="148" spans="1:8" s="98" customFormat="1">
      <c r="B148" s="1680" t="s">
        <v>17</v>
      </c>
      <c r="C148" s="122">
        <v>2925386</v>
      </c>
      <c r="D148" s="1678">
        <v>-5115</v>
      </c>
      <c r="E148" s="1725" t="s">
        <v>38</v>
      </c>
      <c r="F148" s="122"/>
      <c r="G148" s="301">
        <v>5115</v>
      </c>
      <c r="H148" s="276"/>
    </row>
    <row r="149" spans="1:8" s="98" customFormat="1" ht="15" customHeight="1" thickBot="1">
      <c r="B149" s="1681"/>
      <c r="C149" s="122"/>
      <c r="D149" s="1678"/>
      <c r="E149" s="1726" t="s">
        <v>36</v>
      </c>
      <c r="F149" s="122"/>
      <c r="G149" s="301">
        <v>4122</v>
      </c>
      <c r="H149" s="276"/>
    </row>
    <row r="150" spans="1:8" s="98" customFormat="1" ht="60" customHeight="1" thickBot="1">
      <c r="B150" s="3772" t="s">
        <v>585</v>
      </c>
      <c r="C150" s="3775"/>
      <c r="D150" s="3775"/>
      <c r="E150" s="3775"/>
      <c r="F150" s="3775"/>
      <c r="G150" s="3776"/>
      <c r="H150" s="276"/>
    </row>
    <row r="151" spans="1:8" s="96" customFormat="1">
      <c r="A151" s="176"/>
      <c r="B151" s="1736"/>
      <c r="C151" s="1737"/>
      <c r="D151" s="1737"/>
      <c r="E151" s="1736"/>
      <c r="F151" s="1737"/>
      <c r="G151" s="1737"/>
      <c r="H151" s="277"/>
    </row>
    <row r="152" spans="1:8" s="81" customFormat="1" ht="15.6">
      <c r="B152" s="953" t="s">
        <v>115</v>
      </c>
      <c r="C152" s="1667"/>
      <c r="D152" s="1667"/>
      <c r="E152" s="170"/>
      <c r="F152" s="1667"/>
      <c r="G152" s="1667"/>
      <c r="H152" s="114"/>
    </row>
    <row r="153" spans="1:8" s="81" customFormat="1" ht="13.2" customHeight="1" thickBot="1">
      <c r="B153" s="1738"/>
      <c r="C153" s="1739"/>
      <c r="D153" s="1739"/>
      <c r="E153" s="1740"/>
      <c r="F153" s="1739"/>
      <c r="G153" s="1739"/>
      <c r="H153" s="114"/>
    </row>
    <row r="154" spans="1:8" s="98" customFormat="1" ht="27.6">
      <c r="A154" s="1458">
        <f>A73+1</f>
        <v>111</v>
      </c>
      <c r="B154" s="1741" t="s">
        <v>575</v>
      </c>
      <c r="C154" s="1742"/>
      <c r="D154" s="1743"/>
      <c r="E154" s="2920" t="s">
        <v>580</v>
      </c>
      <c r="F154" s="1744"/>
      <c r="G154" s="1745"/>
      <c r="H154" s="2917" t="s">
        <v>34</v>
      </c>
    </row>
    <row r="155" spans="1:8" s="98" customFormat="1">
      <c r="B155" s="181" t="s">
        <v>116</v>
      </c>
      <c r="C155" s="99"/>
      <c r="D155" s="182"/>
      <c r="E155" s="722" t="s">
        <v>116</v>
      </c>
      <c r="F155" s="298"/>
      <c r="G155" s="182"/>
      <c r="H155" s="276"/>
    </row>
    <row r="156" spans="1:8" s="98" customFormat="1">
      <c r="B156" s="656" t="s">
        <v>117</v>
      </c>
      <c r="C156" s="1746"/>
      <c r="D156" s="691"/>
      <c r="E156" s="1701" t="s">
        <v>117</v>
      </c>
      <c r="F156" s="298"/>
      <c r="G156" s="182"/>
      <c r="H156" s="276"/>
    </row>
    <row r="157" spans="1:8" s="98" customFormat="1">
      <c r="B157" s="657" t="s">
        <v>118</v>
      </c>
      <c r="C157" s="99"/>
      <c r="D157" s="182"/>
      <c r="E157" s="1702" t="s">
        <v>118</v>
      </c>
      <c r="F157" s="298"/>
      <c r="G157" s="182"/>
      <c r="H157" s="276"/>
    </row>
    <row r="158" spans="1:8" s="98" customFormat="1">
      <c r="B158" s="1675" t="s">
        <v>4</v>
      </c>
      <c r="C158" s="123">
        <f>C159</f>
        <v>23785389</v>
      </c>
      <c r="D158" s="306">
        <f t="shared" ref="D158:D163" si="7">D159</f>
        <v>-46001</v>
      </c>
      <c r="E158" s="1703" t="s">
        <v>4</v>
      </c>
      <c r="F158" s="123">
        <f>F159+F160+F165</f>
        <v>181406831</v>
      </c>
      <c r="G158" s="306">
        <f>G165</f>
        <v>46001</v>
      </c>
      <c r="H158" s="276"/>
    </row>
    <row r="159" spans="1:8" s="98" customFormat="1" ht="26.4">
      <c r="B159" s="1677" t="s">
        <v>10</v>
      </c>
      <c r="C159" s="122">
        <f>C160</f>
        <v>23785389</v>
      </c>
      <c r="D159" s="301">
        <f t="shared" si="7"/>
        <v>-46001</v>
      </c>
      <c r="E159" s="1704" t="s">
        <v>37</v>
      </c>
      <c r="F159" s="122">
        <v>6635988</v>
      </c>
      <c r="G159" s="301"/>
      <c r="H159" s="276"/>
    </row>
    <row r="160" spans="1:8" s="98" customFormat="1" ht="26.4">
      <c r="B160" s="1679" t="s">
        <v>11</v>
      </c>
      <c r="C160" s="122">
        <v>23785389</v>
      </c>
      <c r="D160" s="301">
        <f t="shared" si="7"/>
        <v>-46001</v>
      </c>
      <c r="E160" s="1704" t="s">
        <v>7</v>
      </c>
      <c r="F160" s="122">
        <f>F161</f>
        <v>77760</v>
      </c>
      <c r="G160" s="301"/>
      <c r="H160" s="276"/>
    </row>
    <row r="161" spans="2:8" s="98" customFormat="1">
      <c r="B161" s="1675" t="s">
        <v>28</v>
      </c>
      <c r="C161" s="123">
        <f>C162</f>
        <v>23785389</v>
      </c>
      <c r="D161" s="306">
        <f t="shared" si="7"/>
        <v>-46001</v>
      </c>
      <c r="E161" s="1705" t="s">
        <v>8</v>
      </c>
      <c r="F161" s="122">
        <f>F162</f>
        <v>77760</v>
      </c>
      <c r="G161" s="301"/>
      <c r="H161" s="276"/>
    </row>
    <row r="162" spans="2:8" s="98" customFormat="1">
      <c r="B162" s="1677" t="s">
        <v>2</v>
      </c>
      <c r="C162" s="122">
        <f>C163</f>
        <v>23785389</v>
      </c>
      <c r="D162" s="301">
        <f t="shared" si="7"/>
        <v>-46001</v>
      </c>
      <c r="E162" s="1706" t="s">
        <v>9</v>
      </c>
      <c r="F162" s="122">
        <f>F163</f>
        <v>77760</v>
      </c>
      <c r="G162" s="301"/>
      <c r="H162" s="276"/>
    </row>
    <row r="163" spans="2:8" s="98" customFormat="1" ht="26.4">
      <c r="B163" s="1707" t="s">
        <v>16</v>
      </c>
      <c r="C163" s="122">
        <f>C164</f>
        <v>23785389</v>
      </c>
      <c r="D163" s="301">
        <f t="shared" si="7"/>
        <v>-46001</v>
      </c>
      <c r="E163" s="1708" t="s">
        <v>63</v>
      </c>
      <c r="F163" s="122">
        <f>F164</f>
        <v>77760</v>
      </c>
      <c r="G163" s="301"/>
      <c r="H163" s="276"/>
    </row>
    <row r="164" spans="2:8" s="98" customFormat="1" ht="39.6">
      <c r="B164" s="1709" t="s">
        <v>17</v>
      </c>
      <c r="C164" s="122">
        <v>23785389</v>
      </c>
      <c r="D164" s="301">
        <v>-46001</v>
      </c>
      <c r="E164" s="1747" t="s">
        <v>165</v>
      </c>
      <c r="F164" s="122">
        <v>77760</v>
      </c>
      <c r="G164" s="301"/>
      <c r="H164" s="276"/>
    </row>
    <row r="165" spans="2:8" s="98" customFormat="1">
      <c r="B165" s="1681"/>
      <c r="C165" s="122"/>
      <c r="D165" s="1748"/>
      <c r="E165" s="1711" t="s">
        <v>10</v>
      </c>
      <c r="F165" s="122">
        <f>F166</f>
        <v>174693083</v>
      </c>
      <c r="G165" s="301">
        <f>G166</f>
        <v>46001</v>
      </c>
      <c r="H165" s="276"/>
    </row>
    <row r="166" spans="2:8" s="98" customFormat="1" ht="26.4">
      <c r="B166" s="1683"/>
      <c r="C166" s="122"/>
      <c r="D166" s="1748"/>
      <c r="E166" s="1712" t="s">
        <v>11</v>
      </c>
      <c r="F166" s="122">
        <v>174693083</v>
      </c>
      <c r="G166" s="301">
        <v>46001</v>
      </c>
      <c r="H166" s="276"/>
    </row>
    <row r="167" spans="2:8" s="98" customFormat="1">
      <c r="B167" s="1749"/>
      <c r="C167" s="122"/>
      <c r="D167" s="1748"/>
      <c r="E167" s="1703" t="s">
        <v>28</v>
      </c>
      <c r="F167" s="123">
        <f>F168+F185</f>
        <v>181406831</v>
      </c>
      <c r="G167" s="306">
        <f>G168+G185</f>
        <v>46001</v>
      </c>
      <c r="H167" s="276"/>
    </row>
    <row r="168" spans="2:8" s="98" customFormat="1">
      <c r="B168" s="1688"/>
      <c r="C168" s="122"/>
      <c r="D168" s="1748"/>
      <c r="E168" s="1711" t="s">
        <v>2</v>
      </c>
      <c r="F168" s="122">
        <f>F169+F176+F178+F173</f>
        <v>181036357</v>
      </c>
      <c r="G168" s="301">
        <f>G169+G176</f>
        <v>46001</v>
      </c>
      <c r="H168" s="276"/>
    </row>
    <row r="169" spans="2:8" s="98" customFormat="1">
      <c r="B169" s="1688"/>
      <c r="C169" s="122"/>
      <c r="D169" s="1748"/>
      <c r="E169" s="1712" t="s">
        <v>12</v>
      </c>
      <c r="F169" s="122">
        <f>F170+F172</f>
        <v>35692345</v>
      </c>
      <c r="G169" s="301">
        <f>G170+G172</f>
        <v>46001</v>
      </c>
      <c r="H169" s="276"/>
    </row>
    <row r="170" spans="2:8" s="98" customFormat="1">
      <c r="B170" s="1688"/>
      <c r="C170" s="122"/>
      <c r="D170" s="1748"/>
      <c r="E170" s="1713" t="s">
        <v>38</v>
      </c>
      <c r="F170" s="122">
        <v>24811520</v>
      </c>
      <c r="G170" s="301">
        <v>46001</v>
      </c>
      <c r="H170" s="276"/>
    </row>
    <row r="171" spans="2:8" s="98" customFormat="1">
      <c r="B171" s="1688"/>
      <c r="C171" s="122"/>
      <c r="D171" s="301"/>
      <c r="E171" s="1714" t="s">
        <v>36</v>
      </c>
      <c r="F171" s="122">
        <v>19726462</v>
      </c>
      <c r="G171" s="301">
        <v>37070</v>
      </c>
      <c r="H171" s="276"/>
    </row>
    <row r="172" spans="2:8" s="98" customFormat="1">
      <c r="B172" s="136"/>
      <c r="C172" s="122"/>
      <c r="D172" s="301"/>
      <c r="E172" s="1713" t="s">
        <v>15</v>
      </c>
      <c r="F172" s="122">
        <v>10880825</v>
      </c>
      <c r="G172" s="301"/>
      <c r="H172" s="276"/>
    </row>
    <row r="173" spans="2:8" s="98" customFormat="1">
      <c r="B173" s="136"/>
      <c r="C173" s="122"/>
      <c r="D173" s="301"/>
      <c r="E173" s="1705" t="s">
        <v>16</v>
      </c>
      <c r="F173" s="122">
        <f>F174+F175</f>
        <v>123226849</v>
      </c>
      <c r="G173" s="301"/>
      <c r="H173" s="276"/>
    </row>
    <row r="174" spans="2:8" s="98" customFormat="1">
      <c r="B174" s="136"/>
      <c r="C174" s="122"/>
      <c r="D174" s="301"/>
      <c r="E174" s="1706" t="s">
        <v>17</v>
      </c>
      <c r="F174" s="122">
        <v>10024774</v>
      </c>
      <c r="G174" s="301"/>
      <c r="H174" s="276"/>
    </row>
    <row r="175" spans="2:8" s="98" customFormat="1">
      <c r="B175" s="136"/>
      <c r="C175" s="122"/>
      <c r="D175" s="301"/>
      <c r="E175" s="1706" t="s">
        <v>162</v>
      </c>
      <c r="F175" s="122">
        <v>113202075</v>
      </c>
      <c r="G175" s="301"/>
      <c r="H175" s="276"/>
    </row>
    <row r="176" spans="2:8" s="98" customFormat="1" ht="27.75" customHeight="1">
      <c r="B176" s="136"/>
      <c r="C176" s="122"/>
      <c r="D176" s="301"/>
      <c r="E176" s="1705" t="s">
        <v>54</v>
      </c>
      <c r="F176" s="122">
        <f>F177</f>
        <v>91732</v>
      </c>
      <c r="G176" s="301"/>
      <c r="H176" s="276"/>
    </row>
    <row r="177" spans="2:8" s="98" customFormat="1">
      <c r="B177" s="1686"/>
      <c r="C177" s="122"/>
      <c r="D177" s="306"/>
      <c r="E177" s="1706" t="s">
        <v>39</v>
      </c>
      <c r="F177" s="122">
        <v>91732</v>
      </c>
      <c r="G177" s="306"/>
      <c r="H177" s="276"/>
    </row>
    <row r="178" spans="2:8" s="98" customFormat="1">
      <c r="B178" s="1686"/>
      <c r="C178" s="122"/>
      <c r="D178" s="306"/>
      <c r="E178" s="1705" t="s">
        <v>19</v>
      </c>
      <c r="F178" s="122">
        <f>F179+F181+F183</f>
        <v>22025431</v>
      </c>
      <c r="G178" s="306"/>
      <c r="H178" s="276"/>
    </row>
    <row r="179" spans="2:8" s="98" customFormat="1">
      <c r="B179" s="1683"/>
      <c r="C179" s="122"/>
      <c r="D179" s="306"/>
      <c r="E179" s="1706" t="s">
        <v>119</v>
      </c>
      <c r="F179" s="122">
        <f>F180</f>
        <v>18489278</v>
      </c>
      <c r="G179" s="306"/>
      <c r="H179" s="276"/>
    </row>
    <row r="180" spans="2:8" s="98" customFormat="1" ht="28.5" customHeight="1">
      <c r="B180" s="1683"/>
      <c r="C180" s="122"/>
      <c r="D180" s="306"/>
      <c r="E180" s="1716" t="s">
        <v>166</v>
      </c>
      <c r="F180" s="122">
        <v>18489278</v>
      </c>
      <c r="G180" s="306"/>
      <c r="H180" s="276"/>
    </row>
    <row r="181" spans="2:8" s="98" customFormat="1" ht="26.4">
      <c r="B181" s="1683"/>
      <c r="C181" s="122"/>
      <c r="D181" s="306"/>
      <c r="E181" s="1715" t="s">
        <v>56</v>
      </c>
      <c r="F181" s="122">
        <f>F182</f>
        <v>2803772</v>
      </c>
      <c r="G181" s="306"/>
      <c r="H181" s="276"/>
    </row>
    <row r="182" spans="2:8" s="98" customFormat="1" ht="26.4">
      <c r="B182" s="1683"/>
      <c r="C182" s="122"/>
      <c r="D182" s="306"/>
      <c r="E182" s="1708" t="s">
        <v>57</v>
      </c>
      <c r="F182" s="122">
        <v>2803772</v>
      </c>
      <c r="G182" s="306"/>
      <c r="H182" s="276"/>
    </row>
    <row r="183" spans="2:8" s="98" customFormat="1" ht="26.4">
      <c r="B183" s="1683"/>
      <c r="C183" s="122"/>
      <c r="D183" s="306"/>
      <c r="E183" s="1706" t="s">
        <v>55</v>
      </c>
      <c r="F183" s="122">
        <f>F184</f>
        <v>732381</v>
      </c>
      <c r="G183" s="306"/>
      <c r="H183" s="276"/>
    </row>
    <row r="184" spans="2:8" s="98" customFormat="1" ht="26.4">
      <c r="B184" s="1683"/>
      <c r="C184" s="122"/>
      <c r="D184" s="306"/>
      <c r="E184" s="1708" t="s">
        <v>158</v>
      </c>
      <c r="F184" s="122">
        <v>732381</v>
      </c>
      <c r="G184" s="306"/>
      <c r="H184" s="276"/>
    </row>
    <row r="185" spans="2:8" s="98" customFormat="1">
      <c r="B185" s="1750"/>
      <c r="C185" s="122"/>
      <c r="D185" s="306"/>
      <c r="E185" s="1704" t="s">
        <v>3</v>
      </c>
      <c r="F185" s="122">
        <f>F186</f>
        <v>370474</v>
      </c>
      <c r="G185" s="301"/>
      <c r="H185" s="276"/>
    </row>
    <row r="186" spans="2:8" s="98" customFormat="1">
      <c r="B186" s="136"/>
      <c r="C186" s="122"/>
      <c r="D186" s="306"/>
      <c r="E186" s="1705" t="s">
        <v>20</v>
      </c>
      <c r="F186" s="122">
        <v>370474</v>
      </c>
      <c r="G186" s="301"/>
      <c r="H186" s="276"/>
    </row>
    <row r="187" spans="2:8" s="98" customFormat="1">
      <c r="B187" s="657" t="s">
        <v>125</v>
      </c>
      <c r="C187" s="99"/>
      <c r="D187" s="182"/>
      <c r="E187" s="1702" t="s">
        <v>125</v>
      </c>
      <c r="F187" s="298"/>
      <c r="G187" s="182"/>
      <c r="H187" s="276"/>
    </row>
    <row r="188" spans="2:8" s="98" customFormat="1">
      <c r="B188" s="1675" t="s">
        <v>4</v>
      </c>
      <c r="C188" s="123">
        <f>C189</f>
        <v>47031271</v>
      </c>
      <c r="D188" s="306">
        <f t="shared" ref="D188:D193" si="8">D189</f>
        <v>-5115</v>
      </c>
      <c r="E188" s="1703" t="s">
        <v>4</v>
      </c>
      <c r="F188" s="123">
        <f>F189+F190+F195</f>
        <v>317332185</v>
      </c>
      <c r="G188" s="306">
        <f>G195</f>
        <v>5115</v>
      </c>
      <c r="H188" s="276"/>
    </row>
    <row r="189" spans="2:8" s="98" customFormat="1" ht="26.4">
      <c r="B189" s="1677" t="s">
        <v>10</v>
      </c>
      <c r="C189" s="122">
        <f>C190</f>
        <v>47031271</v>
      </c>
      <c r="D189" s="301">
        <f t="shared" si="8"/>
        <v>-5115</v>
      </c>
      <c r="E189" s="1704" t="s">
        <v>37</v>
      </c>
      <c r="F189" s="122">
        <v>6635988</v>
      </c>
      <c r="G189" s="301"/>
      <c r="H189" s="276"/>
    </row>
    <row r="190" spans="2:8" s="98" customFormat="1" ht="26.4">
      <c r="B190" s="1679" t="s">
        <v>11</v>
      </c>
      <c r="C190" s="122">
        <v>47031271</v>
      </c>
      <c r="D190" s="301">
        <f t="shared" si="8"/>
        <v>-5115</v>
      </c>
      <c r="E190" s="1704" t="s">
        <v>7</v>
      </c>
      <c r="F190" s="122">
        <f>F191</f>
        <v>77760</v>
      </c>
      <c r="G190" s="301"/>
      <c r="H190" s="276"/>
    </row>
    <row r="191" spans="2:8" s="98" customFormat="1">
      <c r="B191" s="1675" t="s">
        <v>28</v>
      </c>
      <c r="C191" s="123">
        <f>C192</f>
        <v>47031271</v>
      </c>
      <c r="D191" s="306">
        <f t="shared" si="8"/>
        <v>-5115</v>
      </c>
      <c r="E191" s="1705" t="s">
        <v>8</v>
      </c>
      <c r="F191" s="122">
        <f>F192</f>
        <v>77760</v>
      </c>
      <c r="G191" s="301"/>
      <c r="H191" s="276"/>
    </row>
    <row r="192" spans="2:8" s="98" customFormat="1">
      <c r="B192" s="1677" t="s">
        <v>2</v>
      </c>
      <c r="C192" s="122">
        <f>C193</f>
        <v>47031271</v>
      </c>
      <c r="D192" s="301">
        <f t="shared" si="8"/>
        <v>-5115</v>
      </c>
      <c r="E192" s="1706" t="s">
        <v>9</v>
      </c>
      <c r="F192" s="122">
        <f>F193</f>
        <v>77760</v>
      </c>
      <c r="G192" s="301"/>
      <c r="H192" s="276"/>
    </row>
    <row r="193" spans="2:8" s="98" customFormat="1" ht="26.4">
      <c r="B193" s="1707" t="s">
        <v>16</v>
      </c>
      <c r="C193" s="122">
        <f>C194</f>
        <v>47031271</v>
      </c>
      <c r="D193" s="301">
        <f t="shared" si="8"/>
        <v>-5115</v>
      </c>
      <c r="E193" s="1708" t="s">
        <v>63</v>
      </c>
      <c r="F193" s="122">
        <f>F194</f>
        <v>77760</v>
      </c>
      <c r="G193" s="301"/>
      <c r="H193" s="276"/>
    </row>
    <row r="194" spans="2:8" s="98" customFormat="1" ht="39.6">
      <c r="B194" s="1709" t="s">
        <v>17</v>
      </c>
      <c r="C194" s="122">
        <v>47031271</v>
      </c>
      <c r="D194" s="301">
        <v>-5115</v>
      </c>
      <c r="E194" s="1747" t="s">
        <v>165</v>
      </c>
      <c r="F194" s="122">
        <v>77760</v>
      </c>
      <c r="G194" s="301"/>
      <c r="H194" s="276"/>
    </row>
    <row r="195" spans="2:8" s="98" customFormat="1">
      <c r="B195" s="1683"/>
      <c r="C195" s="122"/>
      <c r="D195" s="306"/>
      <c r="E195" s="1711" t="s">
        <v>10</v>
      </c>
      <c r="F195" s="122">
        <f>F196</f>
        <v>310618437</v>
      </c>
      <c r="G195" s="301">
        <f>G196</f>
        <v>5115</v>
      </c>
      <c r="H195" s="276"/>
    </row>
    <row r="196" spans="2:8" s="98" customFormat="1" ht="26.4">
      <c r="B196" s="1683"/>
      <c r="C196" s="122"/>
      <c r="D196" s="306"/>
      <c r="E196" s="1712" t="s">
        <v>11</v>
      </c>
      <c r="F196" s="122">
        <v>310618437</v>
      </c>
      <c r="G196" s="301">
        <f>G197</f>
        <v>5115</v>
      </c>
      <c r="H196" s="276"/>
    </row>
    <row r="197" spans="2:8" s="98" customFormat="1">
      <c r="B197" s="1683"/>
      <c r="C197" s="122"/>
      <c r="D197" s="306"/>
      <c r="E197" s="1703" t="s">
        <v>28</v>
      </c>
      <c r="F197" s="123">
        <f>F198+F215</f>
        <v>317332185</v>
      </c>
      <c r="G197" s="306">
        <f>G198+G215</f>
        <v>5115</v>
      </c>
      <c r="H197" s="276"/>
    </row>
    <row r="198" spans="2:8" s="98" customFormat="1">
      <c r="B198" s="1683"/>
      <c r="C198" s="122"/>
      <c r="D198" s="306"/>
      <c r="E198" s="1711" t="s">
        <v>2</v>
      </c>
      <c r="F198" s="122">
        <f>F199+F206+F208+F203</f>
        <v>316961711</v>
      </c>
      <c r="G198" s="301">
        <f>G199+G206</f>
        <v>5115</v>
      </c>
      <c r="H198" s="276"/>
    </row>
    <row r="199" spans="2:8" s="98" customFormat="1">
      <c r="B199" s="1683"/>
      <c r="C199" s="122"/>
      <c r="D199" s="306"/>
      <c r="E199" s="1712" t="s">
        <v>12</v>
      </c>
      <c r="F199" s="122">
        <f>F200+F202</f>
        <v>35640513</v>
      </c>
      <c r="G199" s="301">
        <f>G200+G202</f>
        <v>5115</v>
      </c>
      <c r="H199" s="276"/>
    </row>
    <row r="200" spans="2:8" s="98" customFormat="1">
      <c r="B200" s="1683"/>
      <c r="C200" s="122"/>
      <c r="D200" s="306"/>
      <c r="E200" s="1713" t="s">
        <v>38</v>
      </c>
      <c r="F200" s="122">
        <v>24840383</v>
      </c>
      <c r="G200" s="301">
        <v>5115</v>
      </c>
      <c r="H200" s="276"/>
    </row>
    <row r="201" spans="2:8" s="98" customFormat="1">
      <c r="B201" s="1683"/>
      <c r="C201" s="122"/>
      <c r="D201" s="306"/>
      <c r="E201" s="1714" t="s">
        <v>36</v>
      </c>
      <c r="F201" s="122">
        <v>19739567</v>
      </c>
      <c r="G201" s="301">
        <v>4122</v>
      </c>
      <c r="H201" s="276"/>
    </row>
    <row r="202" spans="2:8" s="98" customFormat="1">
      <c r="B202" s="1683"/>
      <c r="C202" s="122"/>
      <c r="D202" s="306"/>
      <c r="E202" s="1713" t="s">
        <v>15</v>
      </c>
      <c r="F202" s="122">
        <v>10800130</v>
      </c>
      <c r="G202" s="301"/>
      <c r="H202" s="276"/>
    </row>
    <row r="203" spans="2:8" s="98" customFormat="1">
      <c r="B203" s="1683"/>
      <c r="C203" s="122"/>
      <c r="D203" s="306"/>
      <c r="E203" s="1705" t="s">
        <v>16</v>
      </c>
      <c r="F203" s="122">
        <f>F204+F205</f>
        <v>133594213</v>
      </c>
      <c r="G203" s="301"/>
      <c r="H203" s="276"/>
    </row>
    <row r="204" spans="2:8" s="98" customFormat="1" ht="15" customHeight="1">
      <c r="B204" s="1683"/>
      <c r="C204" s="122"/>
      <c r="D204" s="306"/>
      <c r="E204" s="1706" t="s">
        <v>17</v>
      </c>
      <c r="F204" s="122">
        <v>17617157</v>
      </c>
      <c r="G204" s="301"/>
      <c r="H204" s="276"/>
    </row>
    <row r="205" spans="2:8" s="98" customFormat="1" ht="15" customHeight="1">
      <c r="B205" s="1683"/>
      <c r="C205" s="122"/>
      <c r="D205" s="306"/>
      <c r="E205" s="1706" t="s">
        <v>162</v>
      </c>
      <c r="F205" s="122">
        <v>115977056</v>
      </c>
      <c r="G205" s="301"/>
      <c r="H205" s="276"/>
    </row>
    <row r="206" spans="2:8" s="98" customFormat="1" ht="27.75" customHeight="1">
      <c r="B206" s="136"/>
      <c r="C206" s="122"/>
      <c r="D206" s="301"/>
      <c r="E206" s="1705" t="s">
        <v>54</v>
      </c>
      <c r="F206" s="122">
        <f>F207</f>
        <v>91732</v>
      </c>
      <c r="G206" s="301"/>
      <c r="H206" s="276"/>
    </row>
    <row r="207" spans="2:8" s="98" customFormat="1">
      <c r="B207" s="1688"/>
      <c r="C207" s="122"/>
      <c r="D207" s="306"/>
      <c r="E207" s="1706" t="s">
        <v>39</v>
      </c>
      <c r="F207" s="122">
        <v>91732</v>
      </c>
      <c r="G207" s="306"/>
      <c r="H207" s="276"/>
    </row>
    <row r="208" spans="2:8" s="98" customFormat="1">
      <c r="B208" s="1686"/>
      <c r="C208" s="122"/>
      <c r="D208" s="306"/>
      <c r="E208" s="1705" t="s">
        <v>19</v>
      </c>
      <c r="F208" s="122">
        <f>F209+F211+F213</f>
        <v>147635253</v>
      </c>
      <c r="G208" s="306"/>
      <c r="H208" s="276"/>
    </row>
    <row r="209" spans="1:8" s="98" customFormat="1">
      <c r="B209" s="1683"/>
      <c r="C209" s="122"/>
      <c r="D209" s="306"/>
      <c r="E209" s="1706" t="s">
        <v>119</v>
      </c>
      <c r="F209" s="122">
        <f>F210</f>
        <v>144926472</v>
      </c>
      <c r="G209" s="306"/>
      <c r="H209" s="276"/>
    </row>
    <row r="210" spans="1:8" s="98" customFormat="1" ht="39.6">
      <c r="B210" s="1683"/>
      <c r="C210" s="122"/>
      <c r="D210" s="306"/>
      <c r="E210" s="1716" t="s">
        <v>166</v>
      </c>
      <c r="F210" s="122">
        <v>144926472</v>
      </c>
      <c r="G210" s="306"/>
      <c r="H210" s="276"/>
    </row>
    <row r="211" spans="1:8" s="98" customFormat="1" ht="26.4">
      <c r="B211" s="1683"/>
      <c r="C211" s="122"/>
      <c r="D211" s="306"/>
      <c r="E211" s="1706" t="s">
        <v>56</v>
      </c>
      <c r="F211" s="122">
        <f>F212</f>
        <v>1903783</v>
      </c>
      <c r="G211" s="306"/>
      <c r="H211" s="276"/>
    </row>
    <row r="212" spans="1:8" s="98" customFormat="1" ht="26.4">
      <c r="B212" s="1683"/>
      <c r="C212" s="122"/>
      <c r="D212" s="306"/>
      <c r="E212" s="1708" t="s">
        <v>57</v>
      </c>
      <c r="F212" s="122">
        <v>1903783</v>
      </c>
      <c r="G212" s="306"/>
      <c r="H212" s="276"/>
    </row>
    <row r="213" spans="1:8" s="98" customFormat="1" ht="26.4">
      <c r="B213" s="1683"/>
      <c r="C213" s="122"/>
      <c r="D213" s="306"/>
      <c r="E213" s="1706" t="s">
        <v>55</v>
      </c>
      <c r="F213" s="122">
        <f>F214</f>
        <v>804998</v>
      </c>
      <c r="G213" s="306"/>
      <c r="H213" s="276"/>
    </row>
    <row r="214" spans="1:8" s="98" customFormat="1" ht="26.4">
      <c r="B214" s="1683"/>
      <c r="C214" s="122"/>
      <c r="D214" s="306"/>
      <c r="E214" s="1708" t="s">
        <v>158</v>
      </c>
      <c r="F214" s="122">
        <v>804998</v>
      </c>
      <c r="G214" s="306"/>
      <c r="H214" s="276"/>
    </row>
    <row r="215" spans="1:8" s="98" customFormat="1">
      <c r="B215" s="1750"/>
      <c r="C215" s="122"/>
      <c r="D215" s="306"/>
      <c r="E215" s="1704" t="s">
        <v>3</v>
      </c>
      <c r="F215" s="122">
        <f>F216</f>
        <v>370474</v>
      </c>
      <c r="G215" s="301"/>
      <c r="H215" s="276"/>
    </row>
    <row r="216" spans="1:8" s="98" customFormat="1" ht="13.8" thickBot="1">
      <c r="B216" s="1751"/>
      <c r="C216" s="166"/>
      <c r="D216" s="307"/>
      <c r="E216" s="1752" t="s">
        <v>20</v>
      </c>
      <c r="F216" s="166">
        <v>370474</v>
      </c>
      <c r="G216" s="308"/>
      <c r="H216" s="276"/>
    </row>
    <row r="217" spans="1:8" s="98" customFormat="1" ht="57.6" customHeight="1" thickBot="1">
      <c r="B217" s="3772" t="s">
        <v>586</v>
      </c>
      <c r="C217" s="3773"/>
      <c r="D217" s="3773"/>
      <c r="E217" s="3773"/>
      <c r="F217" s="3773"/>
      <c r="G217" s="3774"/>
      <c r="H217" s="276"/>
    </row>
    <row r="218" spans="1:8" s="98" customFormat="1" ht="15" customHeight="1">
      <c r="B218" s="672"/>
      <c r="C218" s="1700"/>
      <c r="D218" s="1700"/>
      <c r="E218" s="672"/>
      <c r="F218" s="1700"/>
      <c r="G218" s="1700"/>
      <c r="H218" s="276"/>
    </row>
    <row r="219" spans="1:8" s="81" customFormat="1" ht="17.25" customHeight="1">
      <c r="B219" s="539" t="s">
        <v>113</v>
      </c>
      <c r="C219" s="1667"/>
      <c r="D219" s="1667"/>
      <c r="E219" s="170"/>
      <c r="F219" s="1667"/>
      <c r="G219" s="1667"/>
      <c r="H219" s="114"/>
    </row>
    <row r="220" spans="1:8" s="98" customFormat="1" ht="14.25" customHeight="1" thickBot="1">
      <c r="A220" s="1699"/>
      <c r="B220" s="672"/>
      <c r="C220" s="1700"/>
      <c r="D220" s="1700"/>
      <c r="E220" s="672"/>
      <c r="F220" s="1700"/>
      <c r="G220" s="1700"/>
      <c r="H220" s="276"/>
    </row>
    <row r="221" spans="1:8" s="96" customFormat="1" ht="14.25" customHeight="1">
      <c r="A221" s="2901">
        <f>A110+1</f>
        <v>112</v>
      </c>
      <c r="B221" s="1753" t="s">
        <v>587</v>
      </c>
      <c r="C221" s="1668"/>
      <c r="D221" s="675"/>
      <c r="E221" s="1754"/>
      <c r="F221" s="1755"/>
      <c r="G221" s="590"/>
      <c r="H221" s="274" t="s">
        <v>34</v>
      </c>
    </row>
    <row r="222" spans="1:8" s="96" customFormat="1">
      <c r="A222" s="98"/>
      <c r="B222" s="181" t="s">
        <v>22</v>
      </c>
      <c r="C222" s="99"/>
      <c r="D222" s="182"/>
      <c r="E222" s="590"/>
      <c r="F222" s="589"/>
      <c r="G222" s="590"/>
      <c r="H222" s="274"/>
    </row>
    <row r="223" spans="1:8" s="96" customFormat="1" ht="15" customHeight="1">
      <c r="A223" s="98"/>
      <c r="B223" s="1670" t="s">
        <v>588</v>
      </c>
      <c r="C223" s="1671"/>
      <c r="D223" s="1674"/>
      <c r="E223" s="1756"/>
      <c r="F223" s="589"/>
      <c r="G223" s="590"/>
      <c r="H223" s="277"/>
    </row>
    <row r="224" spans="1:8" s="96" customFormat="1">
      <c r="A224" s="98"/>
      <c r="B224" s="1675" t="s">
        <v>4</v>
      </c>
      <c r="C224" s="123">
        <f>C225</f>
        <v>1122979</v>
      </c>
      <c r="D224" s="299"/>
      <c r="E224" s="994"/>
      <c r="F224" s="1757"/>
      <c r="G224" s="1758"/>
      <c r="H224" s="277"/>
    </row>
    <row r="225" spans="1:8" s="98" customFormat="1">
      <c r="B225" s="1677" t="s">
        <v>10</v>
      </c>
      <c r="C225" s="122">
        <f>C226</f>
        <v>1122979</v>
      </c>
      <c r="D225" s="302"/>
      <c r="E225" s="174"/>
      <c r="F225" s="1757"/>
      <c r="G225" s="1759"/>
      <c r="H225" s="276"/>
    </row>
    <row r="226" spans="1:8" s="98" customFormat="1" ht="26.4">
      <c r="B226" s="1679" t="s">
        <v>11</v>
      </c>
      <c r="C226" s="122">
        <v>1122979</v>
      </c>
      <c r="D226" s="302"/>
      <c r="E226" s="174"/>
      <c r="F226" s="1757"/>
      <c r="G226" s="1759"/>
      <c r="H226" s="276"/>
    </row>
    <row r="227" spans="1:8" s="98" customFormat="1">
      <c r="B227" s="1675" t="s">
        <v>28</v>
      </c>
      <c r="C227" s="123">
        <f>C228+C233</f>
        <v>1122979</v>
      </c>
      <c r="D227" s="299">
        <f>D228+D233</f>
        <v>0</v>
      </c>
      <c r="E227" s="174"/>
      <c r="F227" s="1757"/>
      <c r="G227" s="1759"/>
      <c r="H227" s="276"/>
    </row>
    <row r="228" spans="1:8" s="98" customFormat="1">
      <c r="B228" s="1677" t="s">
        <v>2</v>
      </c>
      <c r="C228" s="122">
        <f>C229</f>
        <v>1121249</v>
      </c>
      <c r="D228" s="302">
        <f>D229</f>
        <v>-4000</v>
      </c>
      <c r="E228" s="174"/>
      <c r="F228" s="1757"/>
      <c r="G228" s="1759"/>
      <c r="H228" s="276"/>
    </row>
    <row r="229" spans="1:8" s="98" customFormat="1" ht="15" customHeight="1">
      <c r="B229" s="1679" t="s">
        <v>12</v>
      </c>
      <c r="C229" s="122">
        <f>C230+C232</f>
        <v>1121249</v>
      </c>
      <c r="D229" s="302">
        <f>D230+D232</f>
        <v>-4000</v>
      </c>
      <c r="E229" s="174"/>
      <c r="F229" s="1757"/>
      <c r="G229" s="1759"/>
      <c r="H229" s="276"/>
    </row>
    <row r="230" spans="1:8" s="98" customFormat="1" ht="12.75" customHeight="1">
      <c r="B230" s="1680" t="s">
        <v>38</v>
      </c>
      <c r="C230" s="122">
        <v>911124</v>
      </c>
      <c r="D230" s="302"/>
      <c r="E230" s="174"/>
      <c r="F230" s="1757"/>
      <c r="G230" s="1759"/>
      <c r="H230" s="276"/>
    </row>
    <row r="231" spans="1:8" s="98" customFormat="1">
      <c r="B231" s="1682" t="s">
        <v>36</v>
      </c>
      <c r="C231" s="122">
        <v>726479</v>
      </c>
      <c r="D231" s="302"/>
      <c r="E231" s="174"/>
      <c r="F231" s="1757"/>
      <c r="G231" s="1759"/>
      <c r="H231" s="276"/>
    </row>
    <row r="232" spans="1:8" s="98" customFormat="1" ht="12.75" customHeight="1">
      <c r="B232" s="1680" t="s">
        <v>15</v>
      </c>
      <c r="C232" s="122">
        <v>210125</v>
      </c>
      <c r="D232" s="302">
        <v>-4000</v>
      </c>
      <c r="E232" s="174"/>
      <c r="F232" s="1757"/>
      <c r="G232" s="1759"/>
      <c r="H232" s="276"/>
    </row>
    <row r="233" spans="1:8" s="98" customFormat="1" ht="14.25" customHeight="1">
      <c r="B233" s="1681" t="s">
        <v>3</v>
      </c>
      <c r="C233" s="122">
        <v>1730</v>
      </c>
      <c r="D233" s="302">
        <v>4000</v>
      </c>
      <c r="E233" s="174"/>
      <c r="F233" s="1760"/>
      <c r="G233" s="1759"/>
      <c r="H233" s="276"/>
    </row>
    <row r="234" spans="1:8" s="98" customFormat="1" ht="13.8" thickBot="1">
      <c r="B234" s="1761" t="s">
        <v>20</v>
      </c>
      <c r="C234" s="290">
        <v>1730</v>
      </c>
      <c r="D234" s="1206">
        <v>4000</v>
      </c>
      <c r="E234" s="174"/>
      <c r="F234" s="1760"/>
      <c r="G234" s="1759"/>
      <c r="H234" s="276"/>
    </row>
    <row r="235" spans="1:8" s="193" customFormat="1" ht="83.4" customHeight="1" thickBot="1">
      <c r="A235" s="951"/>
      <c r="B235" s="3653" t="s">
        <v>589</v>
      </c>
      <c r="C235" s="3654"/>
      <c r="D235" s="3655"/>
      <c r="E235" s="1762"/>
      <c r="F235" s="1763"/>
      <c r="G235" s="1763"/>
      <c r="H235" s="1347"/>
    </row>
    <row r="236" spans="1:8" s="96" customFormat="1">
      <c r="A236" s="98"/>
      <c r="C236" s="1551"/>
      <c r="D236" s="1551"/>
      <c r="E236" s="1764"/>
      <c r="F236" s="305"/>
      <c r="G236" s="305"/>
      <c r="H236" s="277"/>
    </row>
    <row r="237" spans="1:8" s="81" customFormat="1" ht="17.25" customHeight="1">
      <c r="B237" s="206" t="s">
        <v>115</v>
      </c>
      <c r="C237" s="1667"/>
      <c r="D237" s="1667"/>
      <c r="E237" s="170"/>
      <c r="F237" s="1667"/>
      <c r="G237" s="1667"/>
      <c r="H237" s="114"/>
    </row>
    <row r="238" spans="1:8" s="96" customFormat="1" ht="13.8" thickBot="1">
      <c r="A238" s="98"/>
      <c r="C238" s="1551"/>
      <c r="D238" s="1551"/>
      <c r="E238" s="1764"/>
      <c r="F238" s="305"/>
      <c r="G238" s="305"/>
      <c r="H238" s="277"/>
    </row>
    <row r="239" spans="1:8" s="98" customFormat="1" ht="15" customHeight="1">
      <c r="A239" s="1458">
        <f>A154+1</f>
        <v>112</v>
      </c>
      <c r="B239" s="1191" t="s">
        <v>580</v>
      </c>
      <c r="C239" s="1669"/>
      <c r="D239" s="650"/>
      <c r="E239" s="1754"/>
      <c r="F239" s="1755"/>
      <c r="G239" s="590"/>
      <c r="H239" s="274" t="s">
        <v>34</v>
      </c>
    </row>
    <row r="240" spans="1:8" s="98" customFormat="1" ht="15.75" customHeight="1">
      <c r="B240" s="181" t="s">
        <v>116</v>
      </c>
      <c r="C240" s="298"/>
      <c r="D240" s="182"/>
      <c r="E240" s="590"/>
      <c r="F240" s="590"/>
      <c r="G240" s="590"/>
      <c r="H240" s="276"/>
    </row>
    <row r="241" spans="2:8" s="98" customFormat="1" ht="15.75" customHeight="1">
      <c r="B241" s="656" t="s">
        <v>117</v>
      </c>
      <c r="C241" s="298"/>
      <c r="D241" s="182"/>
      <c r="E241" s="590"/>
      <c r="F241" s="590"/>
      <c r="G241" s="590"/>
      <c r="H241" s="276"/>
    </row>
    <row r="242" spans="2:8" s="98" customFormat="1" ht="15.75" customHeight="1">
      <c r="B242" s="657" t="s">
        <v>118</v>
      </c>
      <c r="C242" s="298"/>
      <c r="D242" s="182"/>
      <c r="E242" s="1765"/>
      <c r="F242" s="590"/>
      <c r="G242" s="590"/>
      <c r="H242" s="276"/>
    </row>
    <row r="243" spans="2:8" s="98" customFormat="1">
      <c r="B243" s="1675" t="s">
        <v>4</v>
      </c>
      <c r="C243" s="123">
        <f>C244+C245+C250</f>
        <v>181406831</v>
      </c>
      <c r="D243" s="306"/>
      <c r="E243" s="1766"/>
      <c r="F243" s="1767"/>
      <c r="G243" s="1758"/>
      <c r="H243" s="276"/>
    </row>
    <row r="244" spans="2:8" s="98" customFormat="1" ht="26.4">
      <c r="B244" s="1681" t="s">
        <v>37</v>
      </c>
      <c r="C244" s="122">
        <v>6635988</v>
      </c>
      <c r="D244" s="301"/>
      <c r="E244" s="1768"/>
      <c r="F244" s="1757"/>
      <c r="G244" s="1759"/>
      <c r="H244" s="276"/>
    </row>
    <row r="245" spans="2:8" s="98" customFormat="1">
      <c r="B245" s="1681" t="s">
        <v>7</v>
      </c>
      <c r="C245" s="122">
        <f>C246</f>
        <v>77760</v>
      </c>
      <c r="D245" s="301"/>
      <c r="E245" s="1768"/>
      <c r="F245" s="1757"/>
      <c r="G245" s="1759"/>
      <c r="H245" s="276"/>
    </row>
    <row r="246" spans="2:8" s="98" customFormat="1">
      <c r="B246" s="1685" t="s">
        <v>8</v>
      </c>
      <c r="C246" s="122">
        <f>C247</f>
        <v>77760</v>
      </c>
      <c r="D246" s="301"/>
      <c r="E246" s="1769"/>
      <c r="F246" s="1757"/>
      <c r="G246" s="1759"/>
      <c r="H246" s="276"/>
    </row>
    <row r="247" spans="2:8" s="98" customFormat="1">
      <c r="B247" s="1687" t="s">
        <v>9</v>
      </c>
      <c r="C247" s="122">
        <f>C248</f>
        <v>77760</v>
      </c>
      <c r="D247" s="301"/>
      <c r="E247" s="1770"/>
      <c r="F247" s="1757"/>
      <c r="G247" s="1759"/>
      <c r="H247" s="276"/>
    </row>
    <row r="248" spans="2:8" s="98" customFormat="1" ht="26.4">
      <c r="B248" s="1771" t="s">
        <v>63</v>
      </c>
      <c r="C248" s="122">
        <f>C249</f>
        <v>77760</v>
      </c>
      <c r="D248" s="301"/>
      <c r="E248" s="1772"/>
      <c r="F248" s="1757"/>
      <c r="G248" s="1759"/>
      <c r="H248" s="276"/>
    </row>
    <row r="249" spans="2:8" s="98" customFormat="1" ht="39.6">
      <c r="B249" s="1773" t="s">
        <v>165</v>
      </c>
      <c r="C249" s="122">
        <v>77760</v>
      </c>
      <c r="D249" s="301"/>
      <c r="E249" s="1774"/>
      <c r="F249" s="1757"/>
      <c r="G249" s="1759"/>
      <c r="H249" s="276"/>
    </row>
    <row r="250" spans="2:8" s="98" customFormat="1">
      <c r="B250" s="1677" t="s">
        <v>10</v>
      </c>
      <c r="C250" s="122">
        <f>C251</f>
        <v>174693083</v>
      </c>
      <c r="D250" s="301"/>
      <c r="E250" s="1775"/>
      <c r="F250" s="1757"/>
      <c r="G250" s="1759"/>
      <c r="H250" s="276"/>
    </row>
    <row r="251" spans="2:8" s="98" customFormat="1" ht="26.4">
      <c r="B251" s="1679" t="s">
        <v>11</v>
      </c>
      <c r="C251" s="122">
        <v>174693083</v>
      </c>
      <c r="D251" s="301"/>
      <c r="E251" s="1776"/>
      <c r="F251" s="1757"/>
      <c r="G251" s="1759"/>
      <c r="H251" s="276"/>
    </row>
    <row r="252" spans="2:8" s="98" customFormat="1">
      <c r="B252" s="1675" t="s">
        <v>28</v>
      </c>
      <c r="C252" s="123">
        <f>C253+C270</f>
        <v>181406831</v>
      </c>
      <c r="D252" s="306">
        <f>D253+D270</f>
        <v>0</v>
      </c>
      <c r="E252" s="1766"/>
      <c r="F252" s="1767"/>
      <c r="G252" s="1758"/>
      <c r="H252" s="276"/>
    </row>
    <row r="253" spans="2:8" s="98" customFormat="1" ht="15" customHeight="1">
      <c r="B253" s="1677" t="s">
        <v>2</v>
      </c>
      <c r="C253" s="122">
        <f>C254+C261+C263+C258</f>
        <v>181036357</v>
      </c>
      <c r="D253" s="301">
        <f>D254+D261</f>
        <v>-4000</v>
      </c>
      <c r="E253" s="1775"/>
      <c r="F253" s="1757"/>
      <c r="G253" s="1759"/>
      <c r="H253" s="276"/>
    </row>
    <row r="254" spans="2:8" s="98" customFormat="1" ht="15" customHeight="1">
      <c r="B254" s="1679" t="s">
        <v>12</v>
      </c>
      <c r="C254" s="122">
        <f>C255+C257</f>
        <v>35692345</v>
      </c>
      <c r="D254" s="301">
        <f>D255+D257</f>
        <v>-4000</v>
      </c>
      <c r="E254" s="1776"/>
      <c r="F254" s="1757"/>
      <c r="G254" s="1759"/>
      <c r="H254" s="276"/>
    </row>
    <row r="255" spans="2:8" s="98" customFormat="1" ht="15" customHeight="1">
      <c r="B255" s="1680" t="s">
        <v>38</v>
      </c>
      <c r="C255" s="122">
        <v>24811520</v>
      </c>
      <c r="D255" s="301"/>
      <c r="E255" s="1777"/>
      <c r="F255" s="1757"/>
      <c r="G255" s="1759"/>
      <c r="H255" s="276"/>
    </row>
    <row r="256" spans="2:8" s="98" customFormat="1" ht="15" customHeight="1">
      <c r="B256" s="1682" t="s">
        <v>36</v>
      </c>
      <c r="C256" s="122">
        <v>19726462</v>
      </c>
      <c r="D256" s="301"/>
      <c r="E256" s="1778"/>
      <c r="F256" s="1757"/>
      <c r="G256" s="1759"/>
      <c r="H256" s="276"/>
    </row>
    <row r="257" spans="2:8" s="98" customFormat="1" ht="15" customHeight="1">
      <c r="B257" s="1680" t="s">
        <v>15</v>
      </c>
      <c r="C257" s="122">
        <v>10880825</v>
      </c>
      <c r="D257" s="301">
        <v>-4000</v>
      </c>
      <c r="E257" s="1777"/>
      <c r="F257" s="1757"/>
      <c r="G257" s="1759"/>
      <c r="H257" s="276"/>
    </row>
    <row r="258" spans="2:8" s="98" customFormat="1">
      <c r="B258" s="1685" t="s">
        <v>16</v>
      </c>
      <c r="C258" s="122">
        <f>C259+C260</f>
        <v>123226849</v>
      </c>
      <c r="D258" s="301"/>
      <c r="E258" s="1769"/>
      <c r="F258" s="1757"/>
      <c r="G258" s="1759"/>
      <c r="H258" s="276"/>
    </row>
    <row r="259" spans="2:8" s="98" customFormat="1">
      <c r="B259" s="1687" t="s">
        <v>17</v>
      </c>
      <c r="C259" s="122">
        <v>10024774</v>
      </c>
      <c r="D259" s="301"/>
      <c r="E259" s="1770"/>
      <c r="F259" s="1757"/>
      <c r="G259" s="1759"/>
      <c r="H259" s="276"/>
    </row>
    <row r="260" spans="2:8" s="98" customFormat="1">
      <c r="B260" s="1687" t="s">
        <v>162</v>
      </c>
      <c r="C260" s="122">
        <v>113202075</v>
      </c>
      <c r="D260" s="301"/>
      <c r="E260" s="1770"/>
      <c r="F260" s="1757"/>
      <c r="G260" s="1759"/>
      <c r="H260" s="276"/>
    </row>
    <row r="261" spans="2:8" s="98" customFormat="1" ht="24.75" customHeight="1">
      <c r="B261" s="1685" t="s">
        <v>54</v>
      </c>
      <c r="C261" s="122">
        <f>C262</f>
        <v>91732</v>
      </c>
      <c r="D261" s="301"/>
      <c r="E261" s="1769"/>
      <c r="F261" s="1757"/>
      <c r="G261" s="1759"/>
      <c r="H261" s="276"/>
    </row>
    <row r="262" spans="2:8" s="98" customFormat="1">
      <c r="B262" s="1687" t="s">
        <v>39</v>
      </c>
      <c r="C262" s="122">
        <v>91732</v>
      </c>
      <c r="D262" s="306"/>
      <c r="E262" s="1770"/>
      <c r="F262" s="1757"/>
      <c r="G262" s="1758"/>
      <c r="H262" s="276"/>
    </row>
    <row r="263" spans="2:8" s="98" customFormat="1">
      <c r="B263" s="1685" t="s">
        <v>19</v>
      </c>
      <c r="C263" s="122">
        <f>C264+C266+C268</f>
        <v>22025431</v>
      </c>
      <c r="D263" s="306"/>
      <c r="E263" s="1769"/>
      <c r="F263" s="1757"/>
      <c r="G263" s="1758"/>
      <c r="H263" s="276"/>
    </row>
    <row r="264" spans="2:8" s="98" customFormat="1">
      <c r="B264" s="1687" t="s">
        <v>119</v>
      </c>
      <c r="C264" s="122">
        <f>C265</f>
        <v>18489278</v>
      </c>
      <c r="D264" s="306"/>
      <c r="E264" s="1770"/>
      <c r="F264" s="1757"/>
      <c r="G264" s="1758"/>
      <c r="H264" s="276"/>
    </row>
    <row r="265" spans="2:8" s="98" customFormat="1" ht="26.4">
      <c r="B265" s="1771" t="s">
        <v>166</v>
      </c>
      <c r="C265" s="122">
        <v>18489278</v>
      </c>
      <c r="D265" s="306"/>
      <c r="E265" s="1772"/>
      <c r="F265" s="1757"/>
      <c r="G265" s="1758"/>
      <c r="H265" s="276"/>
    </row>
    <row r="266" spans="2:8" s="98" customFormat="1" ht="26.4">
      <c r="B266" s="1687" t="s">
        <v>56</v>
      </c>
      <c r="C266" s="122">
        <f>C267</f>
        <v>2803772</v>
      </c>
      <c r="D266" s="306"/>
      <c r="E266" s="1770"/>
      <c r="F266" s="1757"/>
      <c r="G266" s="1758"/>
      <c r="H266" s="276"/>
    </row>
    <row r="267" spans="2:8" s="98" customFormat="1" ht="26.4">
      <c r="B267" s="1771" t="s">
        <v>57</v>
      </c>
      <c r="C267" s="122">
        <v>2803772</v>
      </c>
      <c r="D267" s="306"/>
      <c r="E267" s="1772"/>
      <c r="F267" s="1757"/>
      <c r="G267" s="1758"/>
      <c r="H267" s="276"/>
    </row>
    <row r="268" spans="2:8" s="98" customFormat="1" ht="26.4">
      <c r="B268" s="1687" t="s">
        <v>55</v>
      </c>
      <c r="C268" s="122">
        <f>C269</f>
        <v>732381</v>
      </c>
      <c r="D268" s="306"/>
      <c r="E268" s="1770"/>
      <c r="F268" s="1757"/>
      <c r="G268" s="1758"/>
      <c r="H268" s="276"/>
    </row>
    <row r="269" spans="2:8" s="98" customFormat="1" ht="26.4">
      <c r="B269" s="1771" t="s">
        <v>158</v>
      </c>
      <c r="C269" s="122">
        <v>732381</v>
      </c>
      <c r="D269" s="306"/>
      <c r="E269" s="1772"/>
      <c r="F269" s="1757"/>
      <c r="G269" s="1758"/>
      <c r="H269" s="276"/>
    </row>
    <row r="270" spans="2:8" s="98" customFormat="1">
      <c r="B270" s="1681" t="s">
        <v>3</v>
      </c>
      <c r="C270" s="122">
        <f>C271</f>
        <v>370474</v>
      </c>
      <c r="D270" s="301">
        <f>D271</f>
        <v>4000</v>
      </c>
      <c r="E270" s="1768"/>
      <c r="F270" s="1757"/>
      <c r="G270" s="1759"/>
      <c r="H270" s="276"/>
    </row>
    <row r="271" spans="2:8" s="98" customFormat="1" ht="13.8" thickBot="1">
      <c r="B271" s="1761" t="s">
        <v>20</v>
      </c>
      <c r="C271" s="290">
        <v>370474</v>
      </c>
      <c r="D271" s="1202">
        <v>4000</v>
      </c>
      <c r="E271" s="1769"/>
      <c r="F271" s="1757"/>
      <c r="G271" s="1759"/>
      <c r="H271" s="276"/>
    </row>
    <row r="272" spans="2:8" s="98" customFormat="1" ht="84.6" customHeight="1" thickBot="1">
      <c r="B272" s="3763" t="s">
        <v>590</v>
      </c>
      <c r="C272" s="3764"/>
      <c r="D272" s="3765"/>
      <c r="E272" s="1762"/>
      <c r="F272" s="1763"/>
      <c r="G272" s="1763"/>
      <c r="H272" s="97"/>
    </row>
    <row r="273" spans="1:8" s="81" customFormat="1">
      <c r="B273" s="106"/>
      <c r="C273" s="1779"/>
      <c r="D273" s="1779"/>
      <c r="F273" s="284"/>
      <c r="G273" s="284" t="s">
        <v>0</v>
      </c>
      <c r="H273" s="114"/>
    </row>
    <row r="274" spans="1:8" s="81" customFormat="1" ht="17.25" customHeight="1">
      <c r="B274" s="206" t="s">
        <v>113</v>
      </c>
      <c r="C274" s="1667"/>
      <c r="D274" s="1667"/>
      <c r="E274" s="170"/>
      <c r="F274" s="1667"/>
      <c r="G274" s="1667"/>
      <c r="H274" s="114"/>
    </row>
    <row r="275" spans="1:8" s="81" customFormat="1" ht="13.2" customHeight="1" thickBot="1">
      <c r="B275" s="206"/>
      <c r="C275" s="1667"/>
      <c r="D275" s="1667"/>
      <c r="E275" s="170"/>
      <c r="F275" s="1667"/>
      <c r="G275" s="1667"/>
      <c r="H275" s="114"/>
    </row>
    <row r="276" spans="1:8" s="81" customFormat="1" ht="14.25" customHeight="1">
      <c r="A276" s="2901">
        <f>A221+1</f>
        <v>113</v>
      </c>
      <c r="B276" s="1191" t="s">
        <v>580</v>
      </c>
      <c r="C276" s="1668"/>
      <c r="D276" s="628"/>
      <c r="E276" s="1207" t="s">
        <v>580</v>
      </c>
      <c r="F276" s="1669"/>
      <c r="G276" s="650"/>
      <c r="H276" s="274" t="s">
        <v>34</v>
      </c>
    </row>
    <row r="277" spans="1:8" s="81" customFormat="1" ht="12" customHeight="1">
      <c r="B277" s="181" t="s">
        <v>22</v>
      </c>
      <c r="C277" s="99"/>
      <c r="D277" s="143"/>
      <c r="E277" s="190" t="s">
        <v>22</v>
      </c>
      <c r="F277" s="298"/>
      <c r="G277" s="182"/>
      <c r="H277" s="3138" t="s">
        <v>1139</v>
      </c>
    </row>
    <row r="278" spans="1:8" s="81" customFormat="1" ht="13.8">
      <c r="B278" s="1670" t="s">
        <v>591</v>
      </c>
      <c r="C278" s="1671"/>
      <c r="D278" s="1672"/>
      <c r="E278" s="1720" t="s">
        <v>592</v>
      </c>
      <c r="F278" s="1673"/>
      <c r="G278" s="1674"/>
      <c r="H278" s="3138" t="s">
        <v>1140</v>
      </c>
    </row>
    <row r="279" spans="1:8" s="81" customFormat="1">
      <c r="B279" s="1675" t="s">
        <v>4</v>
      </c>
      <c r="C279" s="122">
        <f t="shared" ref="C279:D284" si="9">C280</f>
        <v>3829000</v>
      </c>
      <c r="D279" s="1676">
        <f t="shared" si="9"/>
        <v>-3829000</v>
      </c>
      <c r="E279" s="1721" t="s">
        <v>4</v>
      </c>
      <c r="F279" s="123">
        <f t="shared" ref="F279:G281" si="10">F280</f>
        <v>93899385</v>
      </c>
      <c r="G279" s="306">
        <f t="shared" si="10"/>
        <v>3829000</v>
      </c>
      <c r="H279" s="3138">
        <f>A386</f>
        <v>114</v>
      </c>
    </row>
    <row r="280" spans="1:8" s="81" customFormat="1">
      <c r="B280" s="1677" t="s">
        <v>10</v>
      </c>
      <c r="C280" s="122">
        <f t="shared" si="9"/>
        <v>3829000</v>
      </c>
      <c r="D280" s="1678">
        <f t="shared" si="9"/>
        <v>-3829000</v>
      </c>
      <c r="E280" s="1722" t="s">
        <v>10</v>
      </c>
      <c r="F280" s="122">
        <f t="shared" si="10"/>
        <v>93899385</v>
      </c>
      <c r="G280" s="301">
        <f t="shared" si="10"/>
        <v>3829000</v>
      </c>
      <c r="H280" s="3138" t="s">
        <v>1141</v>
      </c>
    </row>
    <row r="281" spans="1:8" s="81" customFormat="1" ht="26.4">
      <c r="B281" s="1679" t="s">
        <v>11</v>
      </c>
      <c r="C281" s="122">
        <f t="shared" si="9"/>
        <v>3829000</v>
      </c>
      <c r="D281" s="1678">
        <f t="shared" si="9"/>
        <v>-3829000</v>
      </c>
      <c r="E281" s="1724" t="s">
        <v>11</v>
      </c>
      <c r="F281" s="122">
        <v>93899385</v>
      </c>
      <c r="G281" s="301">
        <f t="shared" si="10"/>
        <v>3829000</v>
      </c>
      <c r="H281" s="2909">
        <f>A448</f>
        <v>115</v>
      </c>
    </row>
    <row r="282" spans="1:8" s="81" customFormat="1">
      <c r="B282" s="1675" t="s">
        <v>28</v>
      </c>
      <c r="C282" s="122">
        <f t="shared" si="9"/>
        <v>3829000</v>
      </c>
      <c r="D282" s="1676">
        <f t="shared" si="9"/>
        <v>-3829000</v>
      </c>
      <c r="E282" s="1721" t="s">
        <v>28</v>
      </c>
      <c r="F282" s="123">
        <f>F283</f>
        <v>93899385</v>
      </c>
      <c r="G282" s="306">
        <f>G283</f>
        <v>3829000</v>
      </c>
      <c r="H282" s="79" t="s">
        <v>808</v>
      </c>
    </row>
    <row r="283" spans="1:8" s="81" customFormat="1" ht="13.5" customHeight="1">
      <c r="B283" s="1780" t="s">
        <v>2</v>
      </c>
      <c r="C283" s="122">
        <f t="shared" si="9"/>
        <v>3829000</v>
      </c>
      <c r="D283" s="1678">
        <f t="shared" si="9"/>
        <v>-3829000</v>
      </c>
      <c r="E283" s="1722" t="s">
        <v>2</v>
      </c>
      <c r="F283" s="122">
        <f>F284+F286</f>
        <v>93899385</v>
      </c>
      <c r="G283" s="301">
        <f>G284</f>
        <v>3829000</v>
      </c>
      <c r="H283" s="114"/>
    </row>
    <row r="284" spans="1:8" s="81" customFormat="1" ht="12.75" customHeight="1">
      <c r="B284" s="1679" t="s">
        <v>16</v>
      </c>
      <c r="C284" s="122">
        <f t="shared" si="9"/>
        <v>3829000</v>
      </c>
      <c r="D284" s="1678">
        <f t="shared" si="9"/>
        <v>-3829000</v>
      </c>
      <c r="E284" s="1705" t="s">
        <v>16</v>
      </c>
      <c r="F284" s="122">
        <f>F285</f>
        <v>92873176</v>
      </c>
      <c r="G284" s="288">
        <f>G285</f>
        <v>3829000</v>
      </c>
      <c r="H284" s="114"/>
    </row>
    <row r="285" spans="1:8" s="81" customFormat="1" ht="14.25" customHeight="1">
      <c r="B285" s="1680" t="s">
        <v>17</v>
      </c>
      <c r="C285" s="122">
        <v>3829000</v>
      </c>
      <c r="D285" s="1678">
        <v>-3829000</v>
      </c>
      <c r="E285" s="1706" t="s">
        <v>162</v>
      </c>
      <c r="F285" s="122">
        <v>92873176</v>
      </c>
      <c r="G285" s="288">
        <v>3829000</v>
      </c>
      <c r="H285" s="114"/>
    </row>
    <row r="286" spans="1:8" s="81" customFormat="1">
      <c r="B286" s="1680"/>
      <c r="C286" s="122"/>
      <c r="D286" s="1678"/>
      <c r="E286" s="1705" t="s">
        <v>19</v>
      </c>
      <c r="F286" s="122">
        <f>F287</f>
        <v>1026209</v>
      </c>
      <c r="G286" s="302"/>
      <c r="H286" s="114"/>
    </row>
    <row r="287" spans="1:8" s="81" customFormat="1">
      <c r="B287" s="1680"/>
      <c r="C287" s="122"/>
      <c r="D287" s="1678"/>
      <c r="E287" s="1715" t="s">
        <v>119</v>
      </c>
      <c r="F287" s="122">
        <f>F288</f>
        <v>1026209</v>
      </c>
      <c r="G287" s="302"/>
      <c r="H287" s="114"/>
    </row>
    <row r="288" spans="1:8" s="81" customFormat="1" ht="40.200000000000003" thickBot="1">
      <c r="B288" s="1781"/>
      <c r="C288" s="166"/>
      <c r="D288" s="1782"/>
      <c r="E288" s="1783" t="s">
        <v>166</v>
      </c>
      <c r="F288" s="166">
        <v>1026209</v>
      </c>
      <c r="G288" s="308"/>
      <c r="H288" s="114"/>
    </row>
    <row r="289" spans="1:8" s="81" customFormat="1" ht="186" customHeight="1" thickBot="1">
      <c r="B289" s="3653" t="s">
        <v>835</v>
      </c>
      <c r="C289" s="3654"/>
      <c r="D289" s="3654"/>
      <c r="E289" s="3654"/>
      <c r="F289" s="3654"/>
      <c r="G289" s="3655"/>
      <c r="H289" s="114"/>
    </row>
    <row r="290" spans="1:8" s="81" customFormat="1" ht="13.2" customHeight="1">
      <c r="B290" s="206"/>
      <c r="C290" s="1667"/>
      <c r="D290" s="1667"/>
      <c r="E290" s="170"/>
      <c r="F290" s="1667"/>
      <c r="G290" s="1667"/>
      <c r="H290" s="114"/>
    </row>
    <row r="291" spans="1:8" s="81" customFormat="1" ht="15.6">
      <c r="B291" s="206" t="s">
        <v>115</v>
      </c>
      <c r="C291" s="1667"/>
      <c r="D291" s="1667"/>
      <c r="E291" s="170"/>
      <c r="F291" s="1667"/>
      <c r="G291" s="1667"/>
      <c r="H291" s="114"/>
    </row>
    <row r="292" spans="1:8" s="81" customFormat="1" ht="13.2" customHeight="1" thickBot="1">
      <c r="B292" s="206"/>
      <c r="C292" s="1667"/>
      <c r="D292" s="1667"/>
      <c r="E292" s="170"/>
      <c r="F292" s="1667"/>
      <c r="G292" s="1667"/>
      <c r="H292" s="274"/>
    </row>
    <row r="293" spans="1:8" s="98" customFormat="1" ht="13.5" customHeight="1">
      <c r="A293" s="1458">
        <f>A239+1</f>
        <v>113</v>
      </c>
      <c r="B293" s="208" t="s">
        <v>580</v>
      </c>
      <c r="C293" s="1669"/>
      <c r="D293" s="650"/>
      <c r="E293" s="1784"/>
      <c r="F293" s="1755"/>
      <c r="G293" s="590"/>
      <c r="H293" s="3525" t="s">
        <v>34</v>
      </c>
    </row>
    <row r="294" spans="1:8" s="98" customFormat="1" ht="12.75" customHeight="1">
      <c r="B294" s="113" t="s">
        <v>116</v>
      </c>
      <c r="C294" s="298"/>
      <c r="D294" s="182"/>
      <c r="E294" s="1785"/>
      <c r="F294" s="590"/>
      <c r="G294" s="590"/>
      <c r="H294" s="3051" t="s">
        <v>1139</v>
      </c>
    </row>
    <row r="295" spans="1:8" s="98" customFormat="1" ht="12" customHeight="1">
      <c r="B295" s="576" t="s">
        <v>117</v>
      </c>
      <c r="C295" s="298"/>
      <c r="D295" s="182"/>
      <c r="E295" s="1786"/>
      <c r="F295" s="590"/>
      <c r="G295" s="590"/>
      <c r="H295" s="3051" t="s">
        <v>1140</v>
      </c>
    </row>
    <row r="296" spans="1:8" s="98" customFormat="1">
      <c r="B296" s="725" t="s">
        <v>118</v>
      </c>
      <c r="C296" s="298"/>
      <c r="D296" s="182"/>
      <c r="E296" s="1787"/>
      <c r="F296" s="590"/>
      <c r="G296" s="590"/>
      <c r="H296" s="3051">
        <f>A386</f>
        <v>114</v>
      </c>
    </row>
    <row r="297" spans="1:8" s="98" customFormat="1">
      <c r="B297" s="239" t="s">
        <v>4</v>
      </c>
      <c r="C297" s="123">
        <f>C298+C299+C304</f>
        <v>181406831</v>
      </c>
      <c r="D297" s="306"/>
      <c r="E297" s="1788"/>
      <c r="F297" s="1767"/>
      <c r="G297" s="1758"/>
      <c r="H297" s="3051" t="s">
        <v>1141</v>
      </c>
    </row>
    <row r="298" spans="1:8" s="98" customFormat="1" ht="26.4">
      <c r="B298" s="1789" t="s">
        <v>37</v>
      </c>
      <c r="C298" s="122">
        <v>6635988</v>
      </c>
      <c r="D298" s="306"/>
      <c r="E298" s="1790"/>
      <c r="F298" s="1757"/>
      <c r="G298" s="1758"/>
      <c r="H298" s="2909">
        <f>A448</f>
        <v>115</v>
      </c>
    </row>
    <row r="299" spans="1:8" s="98" customFormat="1">
      <c r="B299" s="1789" t="s">
        <v>7</v>
      </c>
      <c r="C299" s="122">
        <f>C300</f>
        <v>77760</v>
      </c>
      <c r="D299" s="306"/>
      <c r="E299" s="1790"/>
      <c r="F299" s="1757"/>
      <c r="G299" s="1758"/>
      <c r="H299" s="79" t="s">
        <v>808</v>
      </c>
    </row>
    <row r="300" spans="1:8" s="98" customFormat="1">
      <c r="B300" s="1791" t="s">
        <v>8</v>
      </c>
      <c r="C300" s="122">
        <f>C301</f>
        <v>77760</v>
      </c>
      <c r="D300" s="306"/>
      <c r="E300" s="1792"/>
      <c r="F300" s="1757"/>
      <c r="G300" s="1758"/>
      <c r="H300" s="276"/>
    </row>
    <row r="301" spans="1:8" s="98" customFormat="1">
      <c r="B301" s="1793" t="s">
        <v>9</v>
      </c>
      <c r="C301" s="122">
        <f>C302</f>
        <v>77760</v>
      </c>
      <c r="D301" s="306"/>
      <c r="E301" s="1794"/>
      <c r="F301" s="1757"/>
      <c r="G301" s="1758"/>
      <c r="H301" s="276"/>
    </row>
    <row r="302" spans="1:8" s="98" customFormat="1" ht="26.4">
      <c r="B302" s="1795" t="s">
        <v>63</v>
      </c>
      <c r="C302" s="122">
        <f>C303</f>
        <v>77760</v>
      </c>
      <c r="D302" s="306"/>
      <c r="E302" s="1796"/>
      <c r="F302" s="1757"/>
      <c r="G302" s="1758"/>
      <c r="H302" s="276"/>
    </row>
    <row r="303" spans="1:8" s="98" customFormat="1" ht="39.6">
      <c r="B303" s="1797" t="s">
        <v>165</v>
      </c>
      <c r="C303" s="122">
        <v>77760</v>
      </c>
      <c r="D303" s="306"/>
      <c r="E303" s="1798"/>
      <c r="F303" s="1757"/>
      <c r="G303" s="1758"/>
      <c r="H303" s="276"/>
    </row>
    <row r="304" spans="1:8" s="98" customFormat="1">
      <c r="B304" s="510" t="s">
        <v>10</v>
      </c>
      <c r="C304" s="122">
        <f>C305</f>
        <v>174693083</v>
      </c>
      <c r="D304" s="301"/>
      <c r="E304" s="1799"/>
      <c r="F304" s="1757"/>
      <c r="G304" s="1759"/>
      <c r="H304" s="276"/>
    </row>
    <row r="305" spans="2:8" s="98" customFormat="1" ht="26.4">
      <c r="B305" s="512" t="s">
        <v>11</v>
      </c>
      <c r="C305" s="122">
        <v>174693083</v>
      </c>
      <c r="D305" s="301"/>
      <c r="E305" s="1800"/>
      <c r="F305" s="1757"/>
      <c r="G305" s="1759"/>
      <c r="H305" s="276"/>
    </row>
    <row r="306" spans="2:8" s="98" customFormat="1">
      <c r="B306" s="239" t="s">
        <v>28</v>
      </c>
      <c r="C306" s="123">
        <f>C307+C324</f>
        <v>181406831</v>
      </c>
      <c r="D306" s="123">
        <f>D307+D324</f>
        <v>0</v>
      </c>
      <c r="E306" s="1788"/>
      <c r="F306" s="1767"/>
      <c r="G306" s="1767"/>
      <c r="H306" s="276"/>
    </row>
    <row r="307" spans="2:8" s="98" customFormat="1">
      <c r="B307" s="510" t="s">
        <v>2</v>
      </c>
      <c r="C307" s="122">
        <f>C308+C315+C317+C312</f>
        <v>181036357</v>
      </c>
      <c r="D307" s="122"/>
      <c r="E307" s="1799"/>
      <c r="F307" s="1757"/>
      <c r="G307" s="1757"/>
      <c r="H307" s="276"/>
    </row>
    <row r="308" spans="2:8" s="98" customFormat="1">
      <c r="B308" s="512" t="s">
        <v>12</v>
      </c>
      <c r="C308" s="122">
        <f>C309+C311</f>
        <v>35692345</v>
      </c>
      <c r="D308" s="122"/>
      <c r="E308" s="1800"/>
      <c r="F308" s="1757"/>
      <c r="G308" s="1757"/>
      <c r="H308" s="276"/>
    </row>
    <row r="309" spans="2:8" s="98" customFormat="1">
      <c r="B309" s="421" t="s">
        <v>38</v>
      </c>
      <c r="C309" s="122">
        <v>24811520</v>
      </c>
      <c r="D309" s="306"/>
      <c r="E309" s="1801"/>
      <c r="F309" s="1757"/>
      <c r="G309" s="1758"/>
      <c r="H309" s="276"/>
    </row>
    <row r="310" spans="2:8" s="98" customFormat="1">
      <c r="B310" s="1802" t="s">
        <v>36</v>
      </c>
      <c r="C310" s="122">
        <v>19726462</v>
      </c>
      <c r="D310" s="306"/>
      <c r="E310" s="1803"/>
      <c r="F310" s="1757"/>
      <c r="G310" s="1758"/>
      <c r="H310" s="276"/>
    </row>
    <row r="311" spans="2:8" s="98" customFormat="1">
      <c r="B311" s="421" t="s">
        <v>15</v>
      </c>
      <c r="C311" s="122">
        <v>10880825</v>
      </c>
      <c r="D311" s="306"/>
      <c r="E311" s="1801"/>
      <c r="F311" s="1757"/>
      <c r="G311" s="1758"/>
      <c r="H311" s="276"/>
    </row>
    <row r="312" spans="2:8" s="98" customFormat="1">
      <c r="B312" s="1791" t="s">
        <v>16</v>
      </c>
      <c r="C312" s="122">
        <f>C313+C314</f>
        <v>123226849</v>
      </c>
      <c r="D312" s="122"/>
      <c r="E312" s="1792"/>
      <c r="F312" s="1757"/>
      <c r="G312" s="1757"/>
      <c r="H312" s="276"/>
    </row>
    <row r="313" spans="2:8" s="98" customFormat="1">
      <c r="B313" s="1793" t="s">
        <v>17</v>
      </c>
      <c r="C313" s="122">
        <v>10024774</v>
      </c>
      <c r="D313" s="301">
        <v>-3829000</v>
      </c>
      <c r="E313" s="1794"/>
      <c r="F313" s="1757"/>
      <c r="G313" s="1758"/>
      <c r="H313" s="276"/>
    </row>
    <row r="314" spans="2:8" s="98" customFormat="1">
      <c r="B314" s="1793" t="s">
        <v>162</v>
      </c>
      <c r="C314" s="122">
        <v>113202075</v>
      </c>
      <c r="D314" s="301">
        <v>3829000</v>
      </c>
      <c r="E314" s="1794"/>
      <c r="F314" s="1757"/>
      <c r="G314" s="1759"/>
      <c r="H314" s="276"/>
    </row>
    <row r="315" spans="2:8" s="98" customFormat="1" ht="26.25" customHeight="1">
      <c r="B315" s="1791" t="s">
        <v>54</v>
      </c>
      <c r="C315" s="122">
        <f>C316</f>
        <v>91732</v>
      </c>
      <c r="D315" s="306"/>
      <c r="E315" s="1792"/>
      <c r="F315" s="1757"/>
      <c r="G315" s="1758"/>
      <c r="H315" s="276"/>
    </row>
    <row r="316" spans="2:8" s="98" customFormat="1">
      <c r="B316" s="1793" t="s">
        <v>39</v>
      </c>
      <c r="C316" s="122">
        <v>91732</v>
      </c>
      <c r="D316" s="306"/>
      <c r="E316" s="1794"/>
      <c r="F316" s="1757"/>
      <c r="G316" s="1758"/>
      <c r="H316" s="276"/>
    </row>
    <row r="317" spans="2:8" s="98" customFormat="1">
      <c r="B317" s="1791" t="s">
        <v>19</v>
      </c>
      <c r="C317" s="122">
        <f>C318+C320+C322</f>
        <v>22025431</v>
      </c>
      <c r="D317" s="306"/>
      <c r="E317" s="1792"/>
      <c r="F317" s="1757"/>
      <c r="G317" s="1758"/>
      <c r="H317" s="276"/>
    </row>
    <row r="318" spans="2:8" s="98" customFormat="1">
      <c r="B318" s="1793" t="s">
        <v>119</v>
      </c>
      <c r="C318" s="122">
        <f>C319</f>
        <v>18489278</v>
      </c>
      <c r="D318" s="306"/>
      <c r="E318" s="1794"/>
      <c r="F318" s="1757"/>
      <c r="G318" s="1758"/>
      <c r="H318" s="276"/>
    </row>
    <row r="319" spans="2:8" s="98" customFormat="1" ht="26.4">
      <c r="B319" s="1795" t="s">
        <v>166</v>
      </c>
      <c r="C319" s="122">
        <v>18489278</v>
      </c>
      <c r="D319" s="301"/>
      <c r="E319" s="1796"/>
      <c r="F319" s="1757"/>
      <c r="G319" s="1759"/>
      <c r="H319" s="276"/>
    </row>
    <row r="320" spans="2:8" s="98" customFormat="1" ht="26.4">
      <c r="B320" s="1793" t="s">
        <v>56</v>
      </c>
      <c r="C320" s="122">
        <f>C321</f>
        <v>2803772</v>
      </c>
      <c r="D320" s="306"/>
      <c r="E320" s="1794"/>
      <c r="F320" s="1757"/>
      <c r="G320" s="1758"/>
      <c r="H320" s="276"/>
    </row>
    <row r="321" spans="2:8" s="98" customFormat="1" ht="26.4">
      <c r="B321" s="1795" t="s">
        <v>57</v>
      </c>
      <c r="C321" s="122">
        <v>2803772</v>
      </c>
      <c r="D321" s="306"/>
      <c r="E321" s="1796"/>
      <c r="F321" s="1757"/>
      <c r="G321" s="1758"/>
      <c r="H321" s="276"/>
    </row>
    <row r="322" spans="2:8" s="98" customFormat="1" ht="26.4">
      <c r="B322" s="1793" t="s">
        <v>55</v>
      </c>
      <c r="C322" s="122">
        <f>C323</f>
        <v>732381</v>
      </c>
      <c r="D322" s="306"/>
      <c r="E322" s="1794"/>
      <c r="F322" s="1757"/>
      <c r="G322" s="1758"/>
      <c r="H322" s="276"/>
    </row>
    <row r="323" spans="2:8" s="98" customFormat="1" ht="26.4">
      <c r="B323" s="1795" t="s">
        <v>158</v>
      </c>
      <c r="C323" s="122">
        <v>732381</v>
      </c>
      <c r="D323" s="306"/>
      <c r="E323" s="1796"/>
      <c r="F323" s="1757"/>
      <c r="G323" s="1758"/>
      <c r="H323" s="276"/>
    </row>
    <row r="324" spans="2:8" s="98" customFormat="1">
      <c r="B324" s="1789" t="s">
        <v>3</v>
      </c>
      <c r="C324" s="122">
        <f>C325</f>
        <v>370474</v>
      </c>
      <c r="D324" s="301"/>
      <c r="E324" s="1790"/>
      <c r="F324" s="1757"/>
      <c r="G324" s="1759"/>
      <c r="H324" s="276"/>
    </row>
    <row r="325" spans="2:8" s="98" customFormat="1">
      <c r="B325" s="1804" t="s">
        <v>20</v>
      </c>
      <c r="C325" s="166">
        <v>370474</v>
      </c>
      <c r="D325" s="308"/>
      <c r="E325" s="1790"/>
      <c r="F325" s="1757"/>
      <c r="G325" s="1759"/>
      <c r="H325" s="276"/>
    </row>
    <row r="326" spans="2:8" s="98" customFormat="1">
      <c r="B326" s="725" t="s">
        <v>125</v>
      </c>
      <c r="C326" s="166"/>
      <c r="D326" s="308"/>
      <c r="E326" s="1787"/>
      <c r="F326" s="1757"/>
      <c r="G326" s="1759"/>
      <c r="H326" s="276"/>
    </row>
    <row r="327" spans="2:8" s="98" customFormat="1">
      <c r="B327" s="239" t="s">
        <v>4</v>
      </c>
      <c r="C327" s="123">
        <f>C328+C329+C334</f>
        <v>317332185</v>
      </c>
      <c r="D327" s="306"/>
      <c r="E327" s="1788"/>
      <c r="F327" s="1767"/>
      <c r="G327" s="1758"/>
      <c r="H327" s="276"/>
    </row>
    <row r="328" spans="2:8" s="98" customFormat="1" ht="26.4">
      <c r="B328" s="1789" t="s">
        <v>37</v>
      </c>
      <c r="C328" s="122">
        <v>6635988</v>
      </c>
      <c r="D328" s="301"/>
      <c r="E328" s="1790"/>
      <c r="F328" s="1757"/>
      <c r="G328" s="1759"/>
      <c r="H328" s="276"/>
    </row>
    <row r="329" spans="2:8" s="98" customFormat="1">
      <c r="B329" s="1789" t="s">
        <v>7</v>
      </c>
      <c r="C329" s="122">
        <f>C330</f>
        <v>77760</v>
      </c>
      <c r="D329" s="301"/>
      <c r="E329" s="1790"/>
      <c r="F329" s="1757"/>
      <c r="G329" s="1759"/>
      <c r="H329" s="276"/>
    </row>
    <row r="330" spans="2:8" s="98" customFormat="1">
      <c r="B330" s="1791" t="s">
        <v>8</v>
      </c>
      <c r="C330" s="122">
        <f>C331</f>
        <v>77760</v>
      </c>
      <c r="D330" s="301"/>
      <c r="E330" s="1792"/>
      <c r="F330" s="1757"/>
      <c r="G330" s="1759"/>
      <c r="H330" s="276"/>
    </row>
    <row r="331" spans="2:8" s="98" customFormat="1">
      <c r="B331" s="1793" t="s">
        <v>9</v>
      </c>
      <c r="C331" s="122">
        <f>C332</f>
        <v>77760</v>
      </c>
      <c r="D331" s="301"/>
      <c r="E331" s="1794"/>
      <c r="F331" s="1757"/>
      <c r="G331" s="1759"/>
      <c r="H331" s="276"/>
    </row>
    <row r="332" spans="2:8" s="98" customFormat="1" ht="26.4">
      <c r="B332" s="1795" t="s">
        <v>63</v>
      </c>
      <c r="C332" s="122">
        <f>C333</f>
        <v>77760</v>
      </c>
      <c r="D332" s="301"/>
      <c r="E332" s="1796"/>
      <c r="F332" s="1757"/>
      <c r="G332" s="1759"/>
      <c r="H332" s="276"/>
    </row>
    <row r="333" spans="2:8" s="98" customFormat="1" ht="39.6">
      <c r="B333" s="1797" t="s">
        <v>165</v>
      </c>
      <c r="C333" s="122">
        <v>77760</v>
      </c>
      <c r="D333" s="301"/>
      <c r="E333" s="1798"/>
      <c r="F333" s="1757"/>
      <c r="G333" s="1759"/>
      <c r="H333" s="276"/>
    </row>
    <row r="334" spans="2:8" s="98" customFormat="1">
      <c r="B334" s="510" t="s">
        <v>10</v>
      </c>
      <c r="C334" s="122">
        <f>C335</f>
        <v>310618437</v>
      </c>
      <c r="D334" s="301"/>
      <c r="E334" s="1799"/>
      <c r="F334" s="1757"/>
      <c r="G334" s="1759"/>
      <c r="H334" s="276"/>
    </row>
    <row r="335" spans="2:8" s="98" customFormat="1" ht="26.4">
      <c r="B335" s="512" t="s">
        <v>11</v>
      </c>
      <c r="C335" s="122">
        <v>310618437</v>
      </c>
      <c r="D335" s="301"/>
      <c r="E335" s="1800"/>
      <c r="F335" s="1757"/>
      <c r="G335" s="1759"/>
      <c r="H335" s="276"/>
    </row>
    <row r="336" spans="2:8" s="98" customFormat="1">
      <c r="B336" s="239" t="s">
        <v>28</v>
      </c>
      <c r="C336" s="123">
        <f>C337+C354</f>
        <v>317332185</v>
      </c>
      <c r="D336" s="306">
        <f>D337+D354</f>
        <v>0</v>
      </c>
      <c r="E336" s="1788"/>
      <c r="F336" s="1767"/>
      <c r="G336" s="1758"/>
      <c r="H336" s="276"/>
    </row>
    <row r="337" spans="2:8" s="98" customFormat="1">
      <c r="B337" s="510" t="s">
        <v>2</v>
      </c>
      <c r="C337" s="122">
        <f>C338+C345+C347+C342</f>
        <v>316961711</v>
      </c>
      <c r="D337" s="288"/>
      <c r="E337" s="1799"/>
      <c r="F337" s="1757"/>
      <c r="G337" s="1757"/>
      <c r="H337" s="276"/>
    </row>
    <row r="338" spans="2:8" s="98" customFormat="1">
      <c r="B338" s="512" t="s">
        <v>12</v>
      </c>
      <c r="C338" s="122">
        <f>C339+C341</f>
        <v>35640513</v>
      </c>
      <c r="D338" s="301"/>
      <c r="E338" s="1800"/>
      <c r="F338" s="1757"/>
      <c r="G338" s="1759"/>
      <c r="H338" s="276"/>
    </row>
    <row r="339" spans="2:8" s="98" customFormat="1">
      <c r="B339" s="421" t="s">
        <v>38</v>
      </c>
      <c r="C339" s="122">
        <v>24840383</v>
      </c>
      <c r="D339" s="301"/>
      <c r="E339" s="1801"/>
      <c r="F339" s="1757"/>
      <c r="G339" s="1759"/>
      <c r="H339" s="276"/>
    </row>
    <row r="340" spans="2:8" s="98" customFormat="1">
      <c r="B340" s="1802" t="s">
        <v>36</v>
      </c>
      <c r="C340" s="122">
        <v>19739567</v>
      </c>
      <c r="D340" s="301"/>
      <c r="E340" s="1803"/>
      <c r="F340" s="1757"/>
      <c r="G340" s="1759"/>
      <c r="H340" s="276"/>
    </row>
    <row r="341" spans="2:8" s="98" customFormat="1">
      <c r="B341" s="421" t="s">
        <v>15</v>
      </c>
      <c r="C341" s="122">
        <v>10800130</v>
      </c>
      <c r="D341" s="301"/>
      <c r="E341" s="1801"/>
      <c r="F341" s="1757"/>
      <c r="G341" s="1759"/>
      <c r="H341" s="276"/>
    </row>
    <row r="342" spans="2:8" s="98" customFormat="1">
      <c r="B342" s="1791" t="s">
        <v>16</v>
      </c>
      <c r="C342" s="122">
        <f>C343+C344</f>
        <v>133594213</v>
      </c>
      <c r="D342" s="122"/>
      <c r="E342" s="1792"/>
      <c r="F342" s="1757"/>
      <c r="G342" s="1757"/>
      <c r="H342" s="276"/>
    </row>
    <row r="343" spans="2:8" s="98" customFormat="1">
      <c r="B343" s="1793" t="s">
        <v>17</v>
      </c>
      <c r="C343" s="122">
        <v>17617157</v>
      </c>
      <c r="D343" s="301">
        <v>-11487000</v>
      </c>
      <c r="E343" s="1794"/>
      <c r="F343" s="1757"/>
      <c r="G343" s="1759"/>
      <c r="H343" s="276"/>
    </row>
    <row r="344" spans="2:8" s="98" customFormat="1">
      <c r="B344" s="1793" t="s">
        <v>162</v>
      </c>
      <c r="C344" s="122">
        <v>115977056</v>
      </c>
      <c r="D344" s="301">
        <v>11487000</v>
      </c>
      <c r="E344" s="1794"/>
      <c r="F344" s="1757"/>
      <c r="G344" s="1759"/>
      <c r="H344" s="276"/>
    </row>
    <row r="345" spans="2:8" s="98" customFormat="1" ht="26.4">
      <c r="B345" s="1791" t="s">
        <v>54</v>
      </c>
      <c r="C345" s="122">
        <f>C346</f>
        <v>91732</v>
      </c>
      <c r="D345" s="301"/>
      <c r="E345" s="1792"/>
      <c r="F345" s="1757"/>
      <c r="G345" s="1759"/>
      <c r="H345" s="276"/>
    </row>
    <row r="346" spans="2:8" s="98" customFormat="1">
      <c r="B346" s="1793" t="s">
        <v>39</v>
      </c>
      <c r="C346" s="122">
        <v>91732</v>
      </c>
      <c r="D346" s="306"/>
      <c r="E346" s="1794"/>
      <c r="F346" s="1757"/>
      <c r="G346" s="1758"/>
      <c r="H346" s="276"/>
    </row>
    <row r="347" spans="2:8" s="98" customFormat="1">
      <c r="B347" s="1791" t="s">
        <v>19</v>
      </c>
      <c r="C347" s="122">
        <f>C348+C350+C352</f>
        <v>147635253</v>
      </c>
      <c r="D347" s="288"/>
      <c r="E347" s="1792"/>
      <c r="F347" s="1757"/>
      <c r="G347" s="1757"/>
      <c r="H347" s="276"/>
    </row>
    <row r="348" spans="2:8" s="98" customFormat="1">
      <c r="B348" s="1793" t="s">
        <v>119</v>
      </c>
      <c r="C348" s="122">
        <f>C349</f>
        <v>144926472</v>
      </c>
      <c r="D348" s="288"/>
      <c r="E348" s="1794"/>
      <c r="F348" s="1757"/>
      <c r="G348" s="1757"/>
      <c r="H348" s="276"/>
    </row>
    <row r="349" spans="2:8" s="98" customFormat="1" ht="26.4">
      <c r="B349" s="1795" t="s">
        <v>166</v>
      </c>
      <c r="C349" s="122">
        <v>144926472</v>
      </c>
      <c r="D349" s="301"/>
      <c r="E349" s="1796"/>
      <c r="F349" s="1757"/>
      <c r="G349" s="1759"/>
      <c r="H349" s="276"/>
    </row>
    <row r="350" spans="2:8" s="98" customFormat="1" ht="26.4">
      <c r="B350" s="1793" t="s">
        <v>56</v>
      </c>
      <c r="C350" s="122">
        <f>C351</f>
        <v>1903783</v>
      </c>
      <c r="D350" s="306"/>
      <c r="E350" s="1794"/>
      <c r="F350" s="1757"/>
      <c r="G350" s="1758"/>
      <c r="H350" s="276"/>
    </row>
    <row r="351" spans="2:8" s="98" customFormat="1" ht="26.4">
      <c r="B351" s="1795" t="s">
        <v>57</v>
      </c>
      <c r="C351" s="122">
        <v>1903783</v>
      </c>
      <c r="D351" s="306"/>
      <c r="E351" s="1796"/>
      <c r="F351" s="1757"/>
      <c r="G351" s="1758"/>
      <c r="H351" s="276"/>
    </row>
    <row r="352" spans="2:8" s="98" customFormat="1" ht="26.4">
      <c r="B352" s="1793" t="s">
        <v>55</v>
      </c>
      <c r="C352" s="122">
        <f>C353</f>
        <v>804998</v>
      </c>
      <c r="D352" s="306"/>
      <c r="E352" s="1794"/>
      <c r="F352" s="1757"/>
      <c r="G352" s="1758"/>
      <c r="H352" s="276"/>
    </row>
    <row r="353" spans="2:8" s="98" customFormat="1" ht="26.4">
      <c r="B353" s="1795" t="s">
        <v>158</v>
      </c>
      <c r="C353" s="122">
        <v>804998</v>
      </c>
      <c r="D353" s="306"/>
      <c r="E353" s="1796"/>
      <c r="F353" s="1757"/>
      <c r="G353" s="1758"/>
      <c r="H353" s="276"/>
    </row>
    <row r="354" spans="2:8" s="98" customFormat="1">
      <c r="B354" s="1789" t="s">
        <v>3</v>
      </c>
      <c r="C354" s="122">
        <f>C355</f>
        <v>370474</v>
      </c>
      <c r="D354" s="301"/>
      <c r="E354" s="1790"/>
      <c r="F354" s="1757"/>
      <c r="G354" s="1759"/>
      <c r="H354" s="276"/>
    </row>
    <row r="355" spans="2:8" s="98" customFormat="1">
      <c r="B355" s="1791" t="s">
        <v>20</v>
      </c>
      <c r="C355" s="122">
        <v>370474</v>
      </c>
      <c r="D355" s="301"/>
      <c r="E355" s="1792"/>
      <c r="F355" s="1757"/>
      <c r="G355" s="1759"/>
      <c r="H355" s="276"/>
    </row>
    <row r="356" spans="2:8" s="98" customFormat="1">
      <c r="B356" s="725" t="s">
        <v>126</v>
      </c>
      <c r="C356" s="166"/>
      <c r="D356" s="308"/>
      <c r="E356" s="1787"/>
      <c r="F356" s="1757"/>
      <c r="G356" s="1759"/>
      <c r="H356" s="276"/>
    </row>
    <row r="357" spans="2:8" s="98" customFormat="1">
      <c r="B357" s="239" t="s">
        <v>4</v>
      </c>
      <c r="C357" s="123">
        <f>C358+C359</f>
        <v>334489237</v>
      </c>
      <c r="D357" s="306"/>
      <c r="E357" s="1788"/>
      <c r="F357" s="1767"/>
      <c r="G357" s="1758"/>
      <c r="H357" s="276"/>
    </row>
    <row r="358" spans="2:8" s="98" customFormat="1" ht="26.4">
      <c r="B358" s="1789" t="s">
        <v>37</v>
      </c>
      <c r="C358" s="122">
        <v>6635988</v>
      </c>
      <c r="D358" s="301"/>
      <c r="E358" s="1790"/>
      <c r="F358" s="1757"/>
      <c r="G358" s="1759"/>
      <c r="H358" s="276"/>
    </row>
    <row r="359" spans="2:8" s="98" customFormat="1">
      <c r="B359" s="510" t="s">
        <v>10</v>
      </c>
      <c r="C359" s="122">
        <f>C360</f>
        <v>327853249</v>
      </c>
      <c r="D359" s="301"/>
      <c r="E359" s="1799"/>
      <c r="F359" s="1757"/>
      <c r="G359" s="1759"/>
      <c r="H359" s="276"/>
    </row>
    <row r="360" spans="2:8" s="98" customFormat="1" ht="26.4">
      <c r="B360" s="512" t="s">
        <v>11</v>
      </c>
      <c r="C360" s="122">
        <v>327853249</v>
      </c>
      <c r="D360" s="301"/>
      <c r="E360" s="1800"/>
      <c r="F360" s="1757"/>
      <c r="G360" s="1759"/>
      <c r="H360" s="276"/>
    </row>
    <row r="361" spans="2:8" s="98" customFormat="1">
      <c r="B361" s="239" t="s">
        <v>28</v>
      </c>
      <c r="C361" s="123">
        <f>C362+C379</f>
        <v>334489237</v>
      </c>
      <c r="D361" s="306">
        <f>D362+D379</f>
        <v>0</v>
      </c>
      <c r="E361" s="1788"/>
      <c r="F361" s="1767"/>
      <c r="G361" s="1758"/>
      <c r="H361" s="276"/>
    </row>
    <row r="362" spans="2:8" s="98" customFormat="1">
      <c r="B362" s="510" t="s">
        <v>2</v>
      </c>
      <c r="C362" s="122">
        <f>C363+C370+C372+C367</f>
        <v>334118763</v>
      </c>
      <c r="D362" s="288"/>
      <c r="E362" s="1799"/>
      <c r="F362" s="1757"/>
      <c r="G362" s="1757"/>
      <c r="H362" s="276"/>
    </row>
    <row r="363" spans="2:8" s="98" customFormat="1">
      <c r="B363" s="512" t="s">
        <v>12</v>
      </c>
      <c r="C363" s="122">
        <f>C364+C366</f>
        <v>35536260</v>
      </c>
      <c r="D363" s="301"/>
      <c r="E363" s="1800"/>
      <c r="F363" s="1757"/>
      <c r="G363" s="1759"/>
      <c r="H363" s="276"/>
    </row>
    <row r="364" spans="2:8" s="98" customFormat="1">
      <c r="B364" s="421" t="s">
        <v>38</v>
      </c>
      <c r="C364" s="122">
        <v>24794498</v>
      </c>
      <c r="D364" s="301"/>
      <c r="E364" s="1801"/>
      <c r="F364" s="1757"/>
      <c r="G364" s="1759"/>
      <c r="H364" s="276"/>
    </row>
    <row r="365" spans="2:8" s="98" customFormat="1">
      <c r="B365" s="1802" t="s">
        <v>36</v>
      </c>
      <c r="C365" s="122">
        <v>19711152</v>
      </c>
      <c r="D365" s="301"/>
      <c r="E365" s="1803"/>
      <c r="F365" s="1757"/>
      <c r="G365" s="1759"/>
      <c r="H365" s="276"/>
    </row>
    <row r="366" spans="2:8" s="98" customFormat="1">
      <c r="B366" s="421" t="s">
        <v>15</v>
      </c>
      <c r="C366" s="122">
        <v>10741762</v>
      </c>
      <c r="D366" s="301"/>
      <c r="E366" s="1801"/>
      <c r="F366" s="1757"/>
      <c r="G366" s="1759"/>
      <c r="H366" s="276"/>
    </row>
    <row r="367" spans="2:8" s="98" customFormat="1">
      <c r="B367" s="1791" t="s">
        <v>16</v>
      </c>
      <c r="C367" s="122">
        <f>C368+C369</f>
        <v>154852878</v>
      </c>
      <c r="D367" s="122"/>
      <c r="E367" s="1792"/>
      <c r="F367" s="1757"/>
      <c r="G367" s="1757"/>
      <c r="H367" s="276"/>
    </row>
    <row r="368" spans="2:8" s="98" customFormat="1">
      <c r="B368" s="1793" t="s">
        <v>17</v>
      </c>
      <c r="C368" s="122">
        <v>17617157</v>
      </c>
      <c r="D368" s="301">
        <v>-11487000</v>
      </c>
      <c r="E368" s="1794"/>
      <c r="F368" s="1757"/>
      <c r="G368" s="1759"/>
      <c r="H368" s="276"/>
    </row>
    <row r="369" spans="1:8" s="98" customFormat="1">
      <c r="B369" s="1793" t="s">
        <v>162</v>
      </c>
      <c r="C369" s="122">
        <v>137235721</v>
      </c>
      <c r="D369" s="301">
        <v>11487000</v>
      </c>
      <c r="E369" s="1794"/>
      <c r="F369" s="1757"/>
      <c r="G369" s="1759"/>
      <c r="H369" s="276"/>
    </row>
    <row r="370" spans="1:8" s="98" customFormat="1" ht="26.4">
      <c r="B370" s="1791" t="s">
        <v>54</v>
      </c>
      <c r="C370" s="122">
        <f>C371</f>
        <v>91732</v>
      </c>
      <c r="D370" s="301"/>
      <c r="E370" s="1792"/>
      <c r="F370" s="1757"/>
      <c r="G370" s="1759"/>
      <c r="H370" s="276"/>
    </row>
    <row r="371" spans="1:8" s="98" customFormat="1">
      <c r="B371" s="1793" t="s">
        <v>39</v>
      </c>
      <c r="C371" s="122">
        <v>91732</v>
      </c>
      <c r="D371" s="306"/>
      <c r="E371" s="1794"/>
      <c r="F371" s="1757"/>
      <c r="G371" s="1758"/>
      <c r="H371" s="276"/>
    </row>
    <row r="372" spans="1:8" s="98" customFormat="1">
      <c r="B372" s="1791" t="s">
        <v>19</v>
      </c>
      <c r="C372" s="122">
        <f>C373+C375+C377</f>
        <v>143637893</v>
      </c>
      <c r="D372" s="288"/>
      <c r="E372" s="1792"/>
      <c r="F372" s="1757"/>
      <c r="G372" s="1757"/>
      <c r="H372" s="276"/>
    </row>
    <row r="373" spans="1:8" s="98" customFormat="1">
      <c r="B373" s="1793" t="s">
        <v>119</v>
      </c>
      <c r="C373" s="122">
        <f>C374</f>
        <v>139648927</v>
      </c>
      <c r="D373" s="288"/>
      <c r="E373" s="1794"/>
      <c r="F373" s="1757"/>
      <c r="G373" s="1757"/>
      <c r="H373" s="276"/>
    </row>
    <row r="374" spans="1:8" s="98" customFormat="1" ht="26.4">
      <c r="B374" s="1795" t="s">
        <v>166</v>
      </c>
      <c r="C374" s="122">
        <v>139648927</v>
      </c>
      <c r="D374" s="301"/>
      <c r="E374" s="1796"/>
      <c r="F374" s="1757"/>
      <c r="G374" s="1759"/>
      <c r="H374" s="276"/>
    </row>
    <row r="375" spans="1:8" s="98" customFormat="1" ht="28.5" customHeight="1">
      <c r="B375" s="1793" t="s">
        <v>56</v>
      </c>
      <c r="C375" s="122">
        <f>C376</f>
        <v>3183968</v>
      </c>
      <c r="D375" s="306"/>
      <c r="E375" s="1794"/>
      <c r="F375" s="1757"/>
      <c r="G375" s="1758"/>
      <c r="H375" s="276"/>
    </row>
    <row r="376" spans="1:8" s="98" customFormat="1" ht="26.4">
      <c r="B376" s="1795" t="s">
        <v>57</v>
      </c>
      <c r="C376" s="122">
        <v>3183968</v>
      </c>
      <c r="D376" s="306"/>
      <c r="E376" s="1796"/>
      <c r="F376" s="1757"/>
      <c r="G376" s="1758"/>
      <c r="H376" s="276"/>
    </row>
    <row r="377" spans="1:8" s="98" customFormat="1" ht="26.4">
      <c r="B377" s="1793" t="s">
        <v>55</v>
      </c>
      <c r="C377" s="122">
        <f>C378</f>
        <v>804998</v>
      </c>
      <c r="D377" s="306"/>
      <c r="E377" s="1794"/>
      <c r="F377" s="1757"/>
      <c r="G377" s="1758"/>
      <c r="H377" s="276"/>
    </row>
    <row r="378" spans="1:8" s="98" customFormat="1" ht="26.4">
      <c r="B378" s="1795" t="s">
        <v>158</v>
      </c>
      <c r="C378" s="122">
        <v>804998</v>
      </c>
      <c r="D378" s="306"/>
      <c r="E378" s="1796"/>
      <c r="F378" s="1757"/>
      <c r="G378" s="1758"/>
      <c r="H378" s="276"/>
    </row>
    <row r="379" spans="1:8" s="98" customFormat="1">
      <c r="B379" s="1789" t="s">
        <v>3</v>
      </c>
      <c r="C379" s="122">
        <f>C380</f>
        <v>370474</v>
      </c>
      <c r="D379" s="301"/>
      <c r="E379" s="1790"/>
      <c r="F379" s="1757"/>
      <c r="G379" s="1759"/>
      <c r="H379" s="276"/>
    </row>
    <row r="380" spans="1:8" s="98" customFormat="1" ht="13.8" thickBot="1">
      <c r="B380" s="1805" t="s">
        <v>20</v>
      </c>
      <c r="C380" s="290">
        <v>370474</v>
      </c>
      <c r="D380" s="1202"/>
      <c r="E380" s="1792"/>
      <c r="F380" s="1757"/>
      <c r="G380" s="1759"/>
      <c r="H380" s="276"/>
    </row>
    <row r="381" spans="1:8" s="108" customFormat="1" ht="261.60000000000002" customHeight="1">
      <c r="B381" s="3766" t="s">
        <v>593</v>
      </c>
      <c r="C381" s="3767"/>
      <c r="D381" s="3768"/>
      <c r="E381" s="1807"/>
      <c r="F381" s="1763"/>
      <c r="G381" s="1763"/>
      <c r="H381" s="109"/>
    </row>
    <row r="382" spans="1:8" s="81" customFormat="1" ht="229.2" customHeight="1" thickBot="1">
      <c r="B382" s="3769" t="s">
        <v>836</v>
      </c>
      <c r="C382" s="3770"/>
      <c r="D382" s="3771"/>
      <c r="E382" s="1807"/>
      <c r="F382" s="1763"/>
      <c r="G382" s="1763"/>
      <c r="H382" s="109"/>
    </row>
    <row r="383" spans="1:8" s="81" customFormat="1">
      <c r="A383" s="108"/>
      <c r="B383" s="106"/>
      <c r="C383" s="1779"/>
      <c r="D383" s="1779"/>
      <c r="F383" s="284"/>
      <c r="G383" s="284"/>
      <c r="H383" s="114"/>
    </row>
    <row r="384" spans="1:8" s="81" customFormat="1">
      <c r="A384" s="108"/>
      <c r="B384" s="206" t="s">
        <v>113</v>
      </c>
      <c r="C384" s="1779"/>
      <c r="D384" s="1779"/>
      <c r="F384" s="284"/>
      <c r="G384" s="284"/>
      <c r="H384" s="114"/>
    </row>
    <row r="385" spans="1:8" s="81" customFormat="1" ht="13.8" thickBot="1">
      <c r="A385" s="108"/>
      <c r="B385" s="206"/>
      <c r="C385" s="1779"/>
      <c r="D385" s="1779"/>
      <c r="F385" s="284"/>
      <c r="G385" s="284"/>
      <c r="H385" s="114"/>
    </row>
    <row r="386" spans="1:8" s="81" customFormat="1" ht="13.8">
      <c r="A386" s="3191">
        <f>A276+1</f>
        <v>114</v>
      </c>
      <c r="B386" s="1007" t="s">
        <v>45</v>
      </c>
      <c r="C386" s="1008"/>
      <c r="D386" s="1009"/>
      <c r="E386" s="1207" t="s">
        <v>104</v>
      </c>
      <c r="F386" s="1669"/>
      <c r="G386" s="650"/>
      <c r="H386" s="3525" t="s">
        <v>34</v>
      </c>
    </row>
    <row r="387" spans="1:8" s="81" customFormat="1" ht="12.75" customHeight="1">
      <c r="B387" s="1012" t="s">
        <v>22</v>
      </c>
      <c r="C387" s="1013"/>
      <c r="D387" s="1014"/>
      <c r="E387" s="190" t="s">
        <v>22</v>
      </c>
      <c r="F387" s="298"/>
      <c r="G387" s="182"/>
      <c r="H387" s="3051" t="s">
        <v>1139</v>
      </c>
    </row>
    <row r="388" spans="1:8" s="81" customFormat="1" ht="13.8">
      <c r="B388" s="1015" t="s">
        <v>337</v>
      </c>
      <c r="C388" s="1016"/>
      <c r="D388" s="1017"/>
      <c r="E388" s="1720" t="s">
        <v>592</v>
      </c>
      <c r="F388" s="1673"/>
      <c r="G388" s="1674"/>
      <c r="H388" s="3051" t="s">
        <v>1140</v>
      </c>
    </row>
    <row r="389" spans="1:8" s="81" customFormat="1" ht="21.6" customHeight="1">
      <c r="B389" s="1018" t="s">
        <v>4</v>
      </c>
      <c r="C389" s="1019">
        <v>255217102</v>
      </c>
      <c r="D389" s="1020">
        <f>D390</f>
        <v>-5500000</v>
      </c>
      <c r="E389" s="1721" t="s">
        <v>4</v>
      </c>
      <c r="F389" s="123">
        <f t="shared" ref="F389:G391" si="11">F390</f>
        <v>93899385</v>
      </c>
      <c r="G389" s="306">
        <f t="shared" si="11"/>
        <v>5500000</v>
      </c>
      <c r="H389" s="3526">
        <f>A276</f>
        <v>113</v>
      </c>
    </row>
    <row r="390" spans="1:8" s="81" customFormat="1">
      <c r="B390" s="1022" t="s">
        <v>10</v>
      </c>
      <c r="C390" s="1088">
        <v>255217102</v>
      </c>
      <c r="D390" s="1024">
        <f>D391</f>
        <v>-5500000</v>
      </c>
      <c r="E390" s="1722" t="s">
        <v>10</v>
      </c>
      <c r="F390" s="122">
        <f t="shared" si="11"/>
        <v>93899385</v>
      </c>
      <c r="G390" s="301">
        <f t="shared" si="11"/>
        <v>5500000</v>
      </c>
      <c r="H390" s="3051" t="s">
        <v>1141</v>
      </c>
    </row>
    <row r="391" spans="1:8" s="81" customFormat="1" ht="26.4">
      <c r="B391" s="1026" t="s">
        <v>11</v>
      </c>
      <c r="C391" s="1023">
        <v>255217102</v>
      </c>
      <c r="D391" s="1024">
        <f>D401</f>
        <v>-5500000</v>
      </c>
      <c r="E391" s="1724" t="s">
        <v>11</v>
      </c>
      <c r="F391" s="122">
        <f>F392</f>
        <v>93899385</v>
      </c>
      <c r="G391" s="301">
        <f t="shared" si="11"/>
        <v>5500000</v>
      </c>
      <c r="H391" s="2909">
        <f>A448</f>
        <v>115</v>
      </c>
    </row>
    <row r="392" spans="1:8" s="81" customFormat="1">
      <c r="B392" s="2921" t="s">
        <v>28</v>
      </c>
      <c r="C392" s="1019">
        <v>255217102</v>
      </c>
      <c r="D392" s="1020">
        <f>D393</f>
        <v>-5500000</v>
      </c>
      <c r="E392" s="1721" t="s">
        <v>28</v>
      </c>
      <c r="F392" s="123">
        <f>F393</f>
        <v>93899385</v>
      </c>
      <c r="G392" s="306">
        <f>G393</f>
        <v>5500000</v>
      </c>
      <c r="H392" s="79" t="s">
        <v>808</v>
      </c>
    </row>
    <row r="393" spans="1:8" s="81" customFormat="1">
      <c r="B393" s="2922" t="s">
        <v>2</v>
      </c>
      <c r="C393" s="1023">
        <v>255217102</v>
      </c>
      <c r="D393" s="1024">
        <f>D394+D396</f>
        <v>-5500000</v>
      </c>
      <c r="E393" s="1722" t="s">
        <v>2</v>
      </c>
      <c r="F393" s="122">
        <f>F394+F396</f>
        <v>93899385</v>
      </c>
      <c r="G393" s="301">
        <f>G394</f>
        <v>5500000</v>
      </c>
      <c r="H393" s="114"/>
    </row>
    <row r="394" spans="1:8" s="81" customFormat="1">
      <c r="B394" s="2923" t="s">
        <v>12</v>
      </c>
      <c r="C394" s="1023">
        <v>4517102</v>
      </c>
      <c r="D394" s="1024"/>
      <c r="E394" s="1705" t="s">
        <v>16</v>
      </c>
      <c r="F394" s="122">
        <f>F395</f>
        <v>92873176</v>
      </c>
      <c r="G394" s="288">
        <f>G395</f>
        <v>5500000</v>
      </c>
      <c r="H394" s="114"/>
    </row>
    <row r="395" spans="1:8" s="81" customFormat="1">
      <c r="B395" s="2924" t="s">
        <v>15</v>
      </c>
      <c r="C395" s="1023">
        <v>4517102</v>
      </c>
      <c r="D395" s="1024"/>
      <c r="E395" s="1706" t="s">
        <v>162</v>
      </c>
      <c r="F395" s="122">
        <v>92873176</v>
      </c>
      <c r="G395" s="288">
        <f>5500000</f>
        <v>5500000</v>
      </c>
      <c r="H395" s="114"/>
    </row>
    <row r="396" spans="1:8" s="81" customFormat="1">
      <c r="B396" s="2923" t="s">
        <v>330</v>
      </c>
      <c r="C396" s="1023">
        <v>250700000</v>
      </c>
      <c r="D396" s="1024">
        <f>D406</f>
        <v>-5500000</v>
      </c>
      <c r="E396" s="1705" t="s">
        <v>19</v>
      </c>
      <c r="F396" s="122">
        <f>F397</f>
        <v>1026209</v>
      </c>
      <c r="G396" s="301"/>
      <c r="H396" s="114"/>
    </row>
    <row r="397" spans="1:8" s="81" customFormat="1">
      <c r="B397" s="1012" t="s">
        <v>59</v>
      </c>
      <c r="C397" s="1013"/>
      <c r="D397" s="1014"/>
      <c r="E397" s="1706" t="s">
        <v>119</v>
      </c>
      <c r="F397" s="122">
        <f>F398</f>
        <v>1026209</v>
      </c>
      <c r="G397" s="301"/>
      <c r="H397" s="114"/>
    </row>
    <row r="398" spans="1:8" s="81" customFormat="1" ht="39.6">
      <c r="B398" s="1034" t="s">
        <v>338</v>
      </c>
      <c r="C398" s="1013"/>
      <c r="D398" s="1014"/>
      <c r="E398" s="1708" t="s">
        <v>166</v>
      </c>
      <c r="F398" s="122">
        <v>1026209</v>
      </c>
      <c r="G398" s="301"/>
      <c r="H398" s="114"/>
    </row>
    <row r="399" spans="1:8" s="81" customFormat="1">
      <c r="B399" s="1018" t="s">
        <v>4</v>
      </c>
      <c r="C399" s="1019">
        <f>C400</f>
        <v>254939726</v>
      </c>
      <c r="D399" s="1020">
        <f>D400</f>
        <v>-5500000</v>
      </c>
      <c r="E399" s="2059"/>
      <c r="F399" s="2060"/>
      <c r="G399" s="2061"/>
      <c r="H399" s="114"/>
    </row>
    <row r="400" spans="1:8" s="81" customFormat="1">
      <c r="B400" s="1022" t="s">
        <v>10</v>
      </c>
      <c r="C400" s="1088">
        <f>C401</f>
        <v>254939726</v>
      </c>
      <c r="D400" s="1024">
        <f>D401</f>
        <v>-5500000</v>
      </c>
      <c r="E400" s="2062"/>
      <c r="F400" s="1096"/>
      <c r="G400" s="2063"/>
      <c r="H400" s="114"/>
    </row>
    <row r="401" spans="1:8" s="81" customFormat="1" ht="26.4">
      <c r="B401" s="1026" t="s">
        <v>11</v>
      </c>
      <c r="C401" s="1023">
        <v>254939726</v>
      </c>
      <c r="D401" s="1024">
        <f>D402</f>
        <v>-5500000</v>
      </c>
      <c r="E401" s="2062"/>
      <c r="F401" s="1096"/>
      <c r="G401" s="2063"/>
      <c r="H401" s="114"/>
    </row>
    <row r="402" spans="1:8" s="81" customFormat="1">
      <c r="B402" s="2921" t="s">
        <v>28</v>
      </c>
      <c r="C402" s="1019">
        <f>C403</f>
        <v>254939726</v>
      </c>
      <c r="D402" s="1020">
        <f>D403</f>
        <v>-5500000</v>
      </c>
      <c r="E402" s="2062"/>
      <c r="F402" s="1096"/>
      <c r="G402" s="2063"/>
      <c r="H402" s="114"/>
    </row>
    <row r="403" spans="1:8" s="81" customFormat="1">
      <c r="B403" s="2922" t="s">
        <v>2</v>
      </c>
      <c r="C403" s="1023">
        <f>C404+C406</f>
        <v>254939726</v>
      </c>
      <c r="D403" s="1024">
        <f>D404+D406</f>
        <v>-5500000</v>
      </c>
      <c r="E403" s="2062"/>
      <c r="F403" s="1096"/>
      <c r="G403" s="2063"/>
      <c r="H403" s="114"/>
    </row>
    <row r="404" spans="1:8" s="81" customFormat="1">
      <c r="B404" s="2923" t="s">
        <v>12</v>
      </c>
      <c r="C404" s="1023">
        <f>C405</f>
        <v>4239726</v>
      </c>
      <c r="D404" s="1024"/>
      <c r="E404" s="2062"/>
      <c r="F404" s="1096"/>
      <c r="G404" s="2063"/>
      <c r="H404" s="114"/>
    </row>
    <row r="405" spans="1:8" s="81" customFormat="1">
      <c r="B405" s="2924" t="s">
        <v>15</v>
      </c>
      <c r="C405" s="1023">
        <v>4239726</v>
      </c>
      <c r="D405" s="1024"/>
      <c r="E405" s="2062"/>
      <c r="F405" s="1096"/>
      <c r="G405" s="2063"/>
      <c r="H405" s="114"/>
    </row>
    <row r="406" spans="1:8" s="81" customFormat="1" ht="13.8" thickBot="1">
      <c r="B406" s="2925" t="s">
        <v>330</v>
      </c>
      <c r="C406" s="1038">
        <v>250700000</v>
      </c>
      <c r="D406" s="1042">
        <f>-5500000</f>
        <v>-5500000</v>
      </c>
      <c r="E406" s="2064"/>
      <c r="F406" s="2065"/>
      <c r="G406" s="2066"/>
      <c r="H406" s="114"/>
    </row>
    <row r="407" spans="1:8" s="81" customFormat="1" ht="171.6" customHeight="1" thickBot="1">
      <c r="B407" s="3653" t="s">
        <v>837</v>
      </c>
      <c r="C407" s="3654"/>
      <c r="D407" s="3654"/>
      <c r="E407" s="3654"/>
      <c r="F407" s="3654"/>
      <c r="G407" s="3655"/>
      <c r="H407" s="114"/>
    </row>
    <row r="408" spans="1:8" s="81" customFormat="1">
      <c r="B408" s="106"/>
      <c r="C408" s="1779"/>
      <c r="D408" s="1779"/>
      <c r="F408" s="284"/>
      <c r="G408" s="284"/>
      <c r="H408" s="114"/>
    </row>
    <row r="409" spans="1:8" s="81" customFormat="1">
      <c r="B409" s="206" t="s">
        <v>115</v>
      </c>
      <c r="C409" s="1779"/>
      <c r="D409" s="1779"/>
      <c r="F409" s="284"/>
      <c r="G409" s="284"/>
      <c r="H409" s="114"/>
    </row>
    <row r="410" spans="1:8" s="81" customFormat="1" ht="13.8" thickBot="1">
      <c r="B410" s="106"/>
      <c r="C410" s="1779"/>
      <c r="D410" s="1779"/>
      <c r="F410" s="284"/>
      <c r="G410" s="284"/>
      <c r="H410" s="114"/>
    </row>
    <row r="411" spans="1:8" s="81" customFormat="1" ht="13.8">
      <c r="A411" s="79">
        <f>A293+1</f>
        <v>114</v>
      </c>
      <c r="B411" s="1007" t="s">
        <v>45</v>
      </c>
      <c r="C411" s="1045"/>
      <c r="D411" s="1046"/>
      <c r="E411" s="208" t="s">
        <v>580</v>
      </c>
      <c r="F411" s="1669"/>
      <c r="G411" s="650"/>
      <c r="H411" s="3525" t="s">
        <v>34</v>
      </c>
    </row>
    <row r="412" spans="1:8" s="81" customFormat="1" ht="13.2" customHeight="1">
      <c r="B412" s="1047" t="s">
        <v>116</v>
      </c>
      <c r="C412" s="1050"/>
      <c r="D412" s="1051"/>
      <c r="E412" s="113" t="s">
        <v>116</v>
      </c>
      <c r="F412" s="298"/>
      <c r="G412" s="182"/>
      <c r="H412" s="3051" t="s">
        <v>1139</v>
      </c>
    </row>
    <row r="413" spans="1:8" s="81" customFormat="1">
      <c r="B413" s="2926" t="s">
        <v>117</v>
      </c>
      <c r="C413" s="1053"/>
      <c r="D413" s="1055"/>
      <c r="E413" s="576" t="s">
        <v>117</v>
      </c>
      <c r="F413" s="298"/>
      <c r="G413" s="182"/>
      <c r="H413" s="3051" t="s">
        <v>1140</v>
      </c>
    </row>
    <row r="414" spans="1:8" s="81" customFormat="1" ht="25.95" customHeight="1">
      <c r="B414" s="1056" t="s">
        <v>118</v>
      </c>
      <c r="C414" s="2927"/>
      <c r="D414" s="1060"/>
      <c r="E414" s="725" t="s">
        <v>118</v>
      </c>
      <c r="F414" s="298"/>
      <c r="G414" s="182"/>
      <c r="H414" s="3526">
        <f>A276</f>
        <v>113</v>
      </c>
    </row>
    <row r="415" spans="1:8" s="81" customFormat="1">
      <c r="B415" s="2928" t="s">
        <v>4</v>
      </c>
      <c r="C415" s="2929">
        <v>497564759</v>
      </c>
      <c r="D415" s="2930">
        <f>D416+D417</f>
        <v>-5500000</v>
      </c>
      <c r="E415" s="239" t="s">
        <v>4</v>
      </c>
      <c r="F415" s="123">
        <f>F416+F417+F422</f>
        <v>181406831</v>
      </c>
      <c r="G415" s="306">
        <f>G422</f>
        <v>5500000</v>
      </c>
      <c r="H415" s="3051" t="s">
        <v>1141</v>
      </c>
    </row>
    <row r="416" spans="1:8" s="81" customFormat="1" ht="26.4">
      <c r="B416" s="2931" t="s">
        <v>37</v>
      </c>
      <c r="C416" s="2932">
        <v>2049631</v>
      </c>
      <c r="D416" s="1113"/>
      <c r="E416" s="1789" t="s">
        <v>37</v>
      </c>
      <c r="F416" s="122">
        <v>6635988</v>
      </c>
      <c r="G416" s="306"/>
      <c r="H416" s="2909">
        <f>A448</f>
        <v>115</v>
      </c>
    </row>
    <row r="417" spans="2:9" s="81" customFormat="1">
      <c r="B417" s="2931" t="s">
        <v>10</v>
      </c>
      <c r="C417" s="2932">
        <v>495515128</v>
      </c>
      <c r="D417" s="1113">
        <f>D418</f>
        <v>-5500000</v>
      </c>
      <c r="E417" s="1789" t="s">
        <v>7</v>
      </c>
      <c r="F417" s="122">
        <f>F418</f>
        <v>77760</v>
      </c>
      <c r="G417" s="306"/>
      <c r="H417" s="79" t="s">
        <v>808</v>
      </c>
    </row>
    <row r="418" spans="2:9" s="81" customFormat="1" ht="26.4">
      <c r="B418" s="2933" t="s">
        <v>11</v>
      </c>
      <c r="C418" s="2932">
        <v>495515128</v>
      </c>
      <c r="D418" s="1113">
        <f>D419</f>
        <v>-5500000</v>
      </c>
      <c r="E418" s="1791" t="s">
        <v>8</v>
      </c>
      <c r="F418" s="122">
        <f>F419</f>
        <v>77760</v>
      </c>
      <c r="G418" s="306"/>
      <c r="H418" s="114"/>
    </row>
    <row r="419" spans="2:9" s="81" customFormat="1">
      <c r="B419" s="2928" t="s">
        <v>28</v>
      </c>
      <c r="C419" s="2929">
        <v>490172006</v>
      </c>
      <c r="D419" s="2930">
        <f>D420+D432</f>
        <v>-5500000</v>
      </c>
      <c r="E419" s="1793" t="s">
        <v>9</v>
      </c>
      <c r="F419" s="122">
        <f>F420</f>
        <v>77760</v>
      </c>
      <c r="G419" s="306"/>
      <c r="H419" s="114"/>
    </row>
    <row r="420" spans="2:9" s="81" customFormat="1" ht="26.4">
      <c r="B420" s="2931" t="s">
        <v>2</v>
      </c>
      <c r="C420" s="2932">
        <v>483142035</v>
      </c>
      <c r="D420" s="1113">
        <f>D421+D425+D426+D429</f>
        <v>-5500000</v>
      </c>
      <c r="E420" s="1795" t="s">
        <v>63</v>
      </c>
      <c r="F420" s="122">
        <f>F421</f>
        <v>77760</v>
      </c>
      <c r="G420" s="306"/>
      <c r="H420" s="114"/>
    </row>
    <row r="421" spans="2:9" s="81" customFormat="1" ht="39.6">
      <c r="B421" s="2933" t="s">
        <v>12</v>
      </c>
      <c r="C421" s="2932">
        <v>73321923</v>
      </c>
      <c r="D421" s="1113"/>
      <c r="E421" s="1797" t="s">
        <v>165</v>
      </c>
      <c r="F421" s="122">
        <v>77760</v>
      </c>
      <c r="G421" s="306"/>
      <c r="H421" s="114"/>
    </row>
    <row r="422" spans="2:9" s="81" customFormat="1">
      <c r="B422" s="2934" t="s">
        <v>38</v>
      </c>
      <c r="C422" s="2932">
        <v>48885115</v>
      </c>
      <c r="D422" s="2935"/>
      <c r="E422" s="510" t="s">
        <v>10</v>
      </c>
      <c r="F422" s="122">
        <f>F423</f>
        <v>174693083</v>
      </c>
      <c r="G422" s="301">
        <f>G423</f>
        <v>5500000</v>
      </c>
      <c r="H422" s="114"/>
    </row>
    <row r="423" spans="2:9" s="81" customFormat="1" ht="26.4">
      <c r="B423" s="2936" t="s">
        <v>36</v>
      </c>
      <c r="C423" s="2932">
        <v>38526343</v>
      </c>
      <c r="D423" s="2935"/>
      <c r="E423" s="512" t="s">
        <v>11</v>
      </c>
      <c r="F423" s="122">
        <v>174693083</v>
      </c>
      <c r="G423" s="301">
        <f>G424</f>
        <v>5500000</v>
      </c>
      <c r="H423" s="114"/>
      <c r="I423" s="107"/>
    </row>
    <row r="424" spans="2:9" s="81" customFormat="1">
      <c r="B424" s="2934" t="s">
        <v>15</v>
      </c>
      <c r="C424" s="2932">
        <v>24436808</v>
      </c>
      <c r="D424" s="1113"/>
      <c r="E424" s="239" t="s">
        <v>28</v>
      </c>
      <c r="F424" s="123">
        <f>F425+F442</f>
        <v>181406831</v>
      </c>
      <c r="G424" s="289">
        <f>G425+G442</f>
        <v>5500000</v>
      </c>
      <c r="H424" s="2070"/>
    </row>
    <row r="425" spans="2:9" s="81" customFormat="1">
      <c r="B425" s="2933" t="s">
        <v>330</v>
      </c>
      <c r="C425" s="2932">
        <v>250700000</v>
      </c>
      <c r="D425" s="1113">
        <v>-5500000</v>
      </c>
      <c r="E425" s="510" t="s">
        <v>2</v>
      </c>
      <c r="F425" s="122">
        <f>F426+F433+F435+F430</f>
        <v>181036357</v>
      </c>
      <c r="G425" s="288">
        <f>G426+G433+G435+G430</f>
        <v>5500000</v>
      </c>
      <c r="H425" s="114"/>
    </row>
    <row r="426" spans="2:9" s="81" customFormat="1">
      <c r="B426" s="2933" t="s">
        <v>16</v>
      </c>
      <c r="C426" s="2932">
        <v>320000</v>
      </c>
      <c r="D426" s="1066"/>
      <c r="E426" s="512" t="s">
        <v>12</v>
      </c>
      <c r="F426" s="122">
        <f>F427+F429</f>
        <v>35692345</v>
      </c>
      <c r="G426" s="288"/>
      <c r="H426" s="114"/>
    </row>
    <row r="427" spans="2:9" s="81" customFormat="1">
      <c r="B427" s="2934" t="s">
        <v>17</v>
      </c>
      <c r="C427" s="2932">
        <v>25000</v>
      </c>
      <c r="D427" s="1066"/>
      <c r="E427" s="421" t="s">
        <v>38</v>
      </c>
      <c r="F427" s="122">
        <v>24811520</v>
      </c>
      <c r="G427" s="306"/>
      <c r="H427" s="114"/>
    </row>
    <row r="428" spans="2:9" s="81" customFormat="1">
      <c r="B428" s="2934" t="s">
        <v>162</v>
      </c>
      <c r="C428" s="2932">
        <v>295000</v>
      </c>
      <c r="D428" s="1066"/>
      <c r="E428" s="1802" t="s">
        <v>36</v>
      </c>
      <c r="F428" s="122">
        <v>19726462</v>
      </c>
      <c r="G428" s="306"/>
      <c r="H428" s="114"/>
    </row>
    <row r="429" spans="2:9" s="81" customFormat="1" ht="26.4">
      <c r="B429" s="2933" t="s">
        <v>54</v>
      </c>
      <c r="C429" s="2932">
        <v>158800112</v>
      </c>
      <c r="D429" s="1066"/>
      <c r="E429" s="2937" t="s">
        <v>15</v>
      </c>
      <c r="F429" s="122">
        <v>10880825</v>
      </c>
      <c r="G429" s="306"/>
      <c r="H429" s="114"/>
    </row>
    <row r="430" spans="2:9" s="81" customFormat="1">
      <c r="B430" s="2934" t="s">
        <v>331</v>
      </c>
      <c r="C430" s="2932">
        <v>158700000</v>
      </c>
      <c r="D430" s="1066"/>
      <c r="E430" s="1791" t="s">
        <v>16</v>
      </c>
      <c r="F430" s="122">
        <f>F431+F432</f>
        <v>123226849</v>
      </c>
      <c r="G430" s="288">
        <f>G431+G432</f>
        <v>5500000</v>
      </c>
      <c r="H430" s="114"/>
    </row>
    <row r="431" spans="2:9" s="81" customFormat="1">
      <c r="B431" s="2936" t="s">
        <v>39</v>
      </c>
      <c r="C431" s="2932">
        <v>100112</v>
      </c>
      <c r="D431" s="1066"/>
      <c r="E431" s="1793" t="s">
        <v>17</v>
      </c>
      <c r="F431" s="122">
        <v>10024774</v>
      </c>
      <c r="G431" s="306"/>
      <c r="H431" s="114"/>
    </row>
    <row r="432" spans="2:9" s="81" customFormat="1">
      <c r="B432" s="2931" t="s">
        <v>3</v>
      </c>
      <c r="C432" s="2932">
        <v>7029971</v>
      </c>
      <c r="D432" s="1066"/>
      <c r="E432" s="1793" t="s">
        <v>162</v>
      </c>
      <c r="F432" s="122">
        <v>113202075</v>
      </c>
      <c r="G432" s="301">
        <v>5500000</v>
      </c>
      <c r="H432" s="114"/>
    </row>
    <row r="433" spans="1:8" s="81" customFormat="1" ht="26.4">
      <c r="B433" s="2933" t="s">
        <v>20</v>
      </c>
      <c r="C433" s="2932">
        <v>7029971</v>
      </c>
      <c r="D433" s="1066"/>
      <c r="E433" s="1791" t="s">
        <v>54</v>
      </c>
      <c r="F433" s="122">
        <f>F434</f>
        <v>91732</v>
      </c>
      <c r="G433" s="306"/>
      <c r="H433" s="114"/>
    </row>
    <row r="434" spans="1:8" s="81" customFormat="1">
      <c r="B434" s="2938" t="s">
        <v>68</v>
      </c>
      <c r="C434" s="2932">
        <v>7392753</v>
      </c>
      <c r="D434" s="1062"/>
      <c r="E434" s="1793" t="s">
        <v>39</v>
      </c>
      <c r="F434" s="122">
        <v>91732</v>
      </c>
      <c r="G434" s="306"/>
      <c r="H434" s="114"/>
    </row>
    <row r="435" spans="1:8" s="81" customFormat="1">
      <c r="B435" s="2922" t="s">
        <v>23</v>
      </c>
      <c r="C435" s="2932">
        <v>-7392753</v>
      </c>
      <c r="D435" s="1062"/>
      <c r="E435" s="1791" t="s">
        <v>19</v>
      </c>
      <c r="F435" s="122">
        <f>F436+F438+F440</f>
        <v>22025431</v>
      </c>
      <c r="G435" s="306"/>
      <c r="H435" s="114"/>
    </row>
    <row r="436" spans="1:8" s="81" customFormat="1">
      <c r="B436" s="2933" t="s">
        <v>332</v>
      </c>
      <c r="C436" s="2932">
        <v>-208000000</v>
      </c>
      <c r="D436" s="1066"/>
      <c r="E436" s="1793" t="s">
        <v>119</v>
      </c>
      <c r="F436" s="122">
        <f>F437</f>
        <v>18489278</v>
      </c>
      <c r="G436" s="306"/>
      <c r="H436" s="114"/>
    </row>
    <row r="437" spans="1:8" s="81" customFormat="1" ht="39.6">
      <c r="B437" s="2931" t="s">
        <v>24</v>
      </c>
      <c r="C437" s="2932">
        <v>208000000</v>
      </c>
      <c r="D437" s="1066"/>
      <c r="E437" s="1795" t="s">
        <v>166</v>
      </c>
      <c r="F437" s="122">
        <v>18489278</v>
      </c>
      <c r="G437" s="301"/>
      <c r="H437" s="114"/>
    </row>
    <row r="438" spans="1:8" s="81" customFormat="1" ht="26.4">
      <c r="B438" s="2933" t="s">
        <v>333</v>
      </c>
      <c r="C438" s="2932">
        <v>208000000</v>
      </c>
      <c r="D438" s="1066"/>
      <c r="E438" s="1793" t="s">
        <v>56</v>
      </c>
      <c r="F438" s="122">
        <f>F439</f>
        <v>2803772</v>
      </c>
      <c r="G438" s="306"/>
      <c r="H438" s="114"/>
    </row>
    <row r="439" spans="1:8" s="81" customFormat="1" ht="26.4">
      <c r="B439" s="2939" t="s">
        <v>334</v>
      </c>
      <c r="C439" s="2940">
        <v>-7392753</v>
      </c>
      <c r="D439" s="2067"/>
      <c r="E439" s="1795" t="s">
        <v>57</v>
      </c>
      <c r="F439" s="122">
        <v>2803772</v>
      </c>
      <c r="G439" s="306"/>
      <c r="H439" s="114"/>
    </row>
    <row r="440" spans="1:8" s="81" customFormat="1" ht="26.4">
      <c r="B440" s="1793"/>
      <c r="C440" s="122"/>
      <c r="D440" s="1676"/>
      <c r="E440" s="1793" t="s">
        <v>55</v>
      </c>
      <c r="F440" s="122">
        <f>F441</f>
        <v>732381</v>
      </c>
      <c r="G440" s="306"/>
      <c r="H440" s="114"/>
    </row>
    <row r="441" spans="1:8" s="81" customFormat="1" ht="26.4">
      <c r="B441" s="1795"/>
      <c r="C441" s="122"/>
      <c r="D441" s="1676"/>
      <c r="E441" s="1795" t="s">
        <v>158</v>
      </c>
      <c r="F441" s="122">
        <v>732381</v>
      </c>
      <c r="G441" s="306"/>
      <c r="H441" s="114"/>
    </row>
    <row r="442" spans="1:8" s="81" customFormat="1">
      <c r="B442" s="1789"/>
      <c r="C442" s="122"/>
      <c r="D442" s="1678"/>
      <c r="E442" s="1789" t="s">
        <v>3</v>
      </c>
      <c r="F442" s="122">
        <f>F443</f>
        <v>370474</v>
      </c>
      <c r="G442" s="301"/>
      <c r="H442" s="114"/>
    </row>
    <row r="443" spans="1:8" s="81" customFormat="1" ht="13.8" thickBot="1">
      <c r="B443" s="2068"/>
      <c r="C443" s="290"/>
      <c r="D443" s="2069"/>
      <c r="E443" s="1804" t="s">
        <v>20</v>
      </c>
      <c r="F443" s="166">
        <v>370474</v>
      </c>
      <c r="G443" s="308"/>
      <c r="H443" s="114"/>
    </row>
    <row r="444" spans="1:8" s="81" customFormat="1" ht="174" customHeight="1" thickBot="1">
      <c r="B444" s="3653" t="s">
        <v>837</v>
      </c>
      <c r="C444" s="3654"/>
      <c r="D444" s="3654"/>
      <c r="E444" s="3654"/>
      <c r="F444" s="3654"/>
      <c r="G444" s="3655"/>
      <c r="H444" s="114"/>
    </row>
    <row r="445" spans="1:8" s="81" customFormat="1">
      <c r="B445" s="106"/>
      <c r="C445" s="1779"/>
      <c r="D445" s="1779"/>
      <c r="F445" s="284"/>
      <c r="G445" s="284"/>
      <c r="H445" s="114"/>
    </row>
    <row r="446" spans="1:8" s="81" customFormat="1">
      <c r="B446" s="206" t="s">
        <v>113</v>
      </c>
      <c r="C446" s="1779"/>
      <c r="D446" s="1779"/>
      <c r="F446" s="284"/>
      <c r="G446" s="284"/>
      <c r="H446" s="114"/>
    </row>
    <row r="447" spans="1:8" s="81" customFormat="1" ht="13.8" thickBot="1">
      <c r="B447" s="206"/>
      <c r="C447" s="1779"/>
      <c r="D447" s="1779"/>
      <c r="F447" s="284"/>
      <c r="G447" s="284"/>
      <c r="H447" s="114"/>
    </row>
    <row r="448" spans="1:8" s="81" customFormat="1" ht="13.8">
      <c r="A448" s="2901">
        <f>A386+1</f>
        <v>115</v>
      </c>
      <c r="B448" s="436"/>
      <c r="C448" s="364"/>
      <c r="D448" s="365"/>
      <c r="E448" s="1207" t="s">
        <v>104</v>
      </c>
      <c r="F448" s="1669"/>
      <c r="G448" s="650"/>
      <c r="H448" s="3525" t="s">
        <v>34</v>
      </c>
    </row>
    <row r="449" spans="2:10" s="81" customFormat="1" ht="12.75" customHeight="1">
      <c r="B449" s="253" t="s">
        <v>167</v>
      </c>
      <c r="C449" s="343"/>
      <c r="D449" s="344"/>
      <c r="E449" s="190" t="s">
        <v>22</v>
      </c>
      <c r="F449" s="298"/>
      <c r="G449" s="182"/>
      <c r="H449" s="3051" t="s">
        <v>1139</v>
      </c>
    </row>
    <row r="450" spans="2:10" s="81" customFormat="1" ht="13.8">
      <c r="B450" s="611" t="s">
        <v>223</v>
      </c>
      <c r="C450" s="367"/>
      <c r="D450" s="368"/>
      <c r="E450" s="1720" t="s">
        <v>592</v>
      </c>
      <c r="F450" s="1673"/>
      <c r="G450" s="1674"/>
      <c r="H450" s="3051" t="s">
        <v>1140</v>
      </c>
    </row>
    <row r="451" spans="2:10" s="81" customFormat="1" ht="26.4">
      <c r="B451" s="2047" t="s">
        <v>226</v>
      </c>
      <c r="C451" s="86">
        <v>78000000</v>
      </c>
      <c r="D451" s="89">
        <f>G457</f>
        <v>2182480</v>
      </c>
      <c r="E451" s="1721" t="s">
        <v>4</v>
      </c>
      <c r="F451" s="123">
        <f t="shared" ref="F451:G453" si="12">F452</f>
        <v>93899385</v>
      </c>
      <c r="G451" s="306">
        <f t="shared" si="12"/>
        <v>2182480</v>
      </c>
      <c r="H451" s="3526">
        <f>A276</f>
        <v>113</v>
      </c>
    </row>
    <row r="452" spans="2:10" s="81" customFormat="1">
      <c r="B452" s="2941"/>
      <c r="C452" s="86"/>
      <c r="D452" s="87"/>
      <c r="E452" s="1722" t="s">
        <v>10</v>
      </c>
      <c r="F452" s="122">
        <f t="shared" si="12"/>
        <v>93899385</v>
      </c>
      <c r="G452" s="301">
        <f t="shared" si="12"/>
        <v>2182480</v>
      </c>
      <c r="H452" s="3051" t="s">
        <v>1141</v>
      </c>
    </row>
    <row r="453" spans="2:10" s="81" customFormat="1" ht="26.4">
      <c r="B453" s="2048"/>
      <c r="C453" s="122"/>
      <c r="D453" s="2049"/>
      <c r="E453" s="1724" t="s">
        <v>11</v>
      </c>
      <c r="F453" s="122">
        <f>F454</f>
        <v>93899385</v>
      </c>
      <c r="G453" s="301">
        <f t="shared" si="12"/>
        <v>2182480</v>
      </c>
      <c r="H453" s="2909">
        <f>A386</f>
        <v>114</v>
      </c>
      <c r="J453" s="107"/>
    </row>
    <row r="454" spans="2:10" s="81" customFormat="1">
      <c r="B454" s="2921"/>
      <c r="C454" s="1019"/>
      <c r="D454" s="1020"/>
      <c r="E454" s="1721" t="s">
        <v>28</v>
      </c>
      <c r="F454" s="123">
        <f>F455</f>
        <v>93899385</v>
      </c>
      <c r="G454" s="306">
        <f>G455</f>
        <v>2182480</v>
      </c>
      <c r="H454" s="79" t="s">
        <v>808</v>
      </c>
    </row>
    <row r="455" spans="2:10" s="81" customFormat="1">
      <c r="B455" s="2922"/>
      <c r="C455" s="1023"/>
      <c r="D455" s="1024"/>
      <c r="E455" s="1722" t="s">
        <v>2</v>
      </c>
      <c r="F455" s="122">
        <f>F456+F458</f>
        <v>93899385</v>
      </c>
      <c r="G455" s="301">
        <f>G456</f>
        <v>2182480</v>
      </c>
      <c r="H455" s="114"/>
    </row>
    <row r="456" spans="2:10" s="81" customFormat="1">
      <c r="B456" s="2923"/>
      <c r="C456" s="1023"/>
      <c r="D456" s="1024"/>
      <c r="E456" s="1705" t="s">
        <v>16</v>
      </c>
      <c r="F456" s="122">
        <f>F457</f>
        <v>92873176</v>
      </c>
      <c r="G456" s="288">
        <f>G457</f>
        <v>2182480</v>
      </c>
      <c r="H456" s="114"/>
    </row>
    <row r="457" spans="2:10" s="81" customFormat="1">
      <c r="B457" s="2924"/>
      <c r="C457" s="1023"/>
      <c r="D457" s="1024"/>
      <c r="E457" s="1706" t="s">
        <v>162</v>
      </c>
      <c r="F457" s="122">
        <v>92873176</v>
      </c>
      <c r="G457" s="288">
        <f>7682480-5500000</f>
        <v>2182480</v>
      </c>
      <c r="H457" s="114"/>
    </row>
    <row r="458" spans="2:10" s="81" customFormat="1">
      <c r="B458" s="2923"/>
      <c r="C458" s="1023"/>
      <c r="D458" s="1024"/>
      <c r="E458" s="1705" t="s">
        <v>19</v>
      </c>
      <c r="F458" s="122">
        <f>F459</f>
        <v>1026209</v>
      </c>
      <c r="G458" s="301"/>
      <c r="H458" s="114"/>
    </row>
    <row r="459" spans="2:10" s="81" customFormat="1">
      <c r="B459" s="1012"/>
      <c r="C459" s="1013"/>
      <c r="D459" s="1014"/>
      <c r="E459" s="1706" t="s">
        <v>119</v>
      </c>
      <c r="F459" s="122">
        <f>F460</f>
        <v>1026209</v>
      </c>
      <c r="G459" s="301"/>
      <c r="H459" s="114"/>
    </row>
    <row r="460" spans="2:10" s="81" customFormat="1" ht="40.200000000000003" thickBot="1">
      <c r="B460" s="1034"/>
      <c r="C460" s="1013"/>
      <c r="D460" s="1014"/>
      <c r="E460" s="1708" t="s">
        <v>166</v>
      </c>
      <c r="F460" s="122">
        <v>1026209</v>
      </c>
      <c r="G460" s="301"/>
      <c r="H460" s="114"/>
    </row>
    <row r="461" spans="2:10" s="81" customFormat="1" ht="175.95" customHeight="1" thickBot="1">
      <c r="B461" s="3653" t="s">
        <v>837</v>
      </c>
      <c r="C461" s="3654"/>
      <c r="D461" s="3654"/>
      <c r="E461" s="3654"/>
      <c r="F461" s="3654"/>
      <c r="G461" s="3655"/>
      <c r="H461" s="114"/>
    </row>
    <row r="462" spans="2:10" s="81" customFormat="1">
      <c r="B462" s="106"/>
      <c r="C462" s="1779"/>
      <c r="D462" s="1779"/>
      <c r="F462" s="284"/>
      <c r="G462" s="284"/>
      <c r="H462" s="114"/>
    </row>
    <row r="463" spans="2:10" s="81" customFormat="1" ht="15.6">
      <c r="B463" s="206" t="s">
        <v>115</v>
      </c>
      <c r="C463" s="1667"/>
      <c r="D463" s="1667"/>
      <c r="E463" s="170"/>
      <c r="F463" s="1667"/>
      <c r="G463" s="1667"/>
      <c r="H463" s="114"/>
    </row>
    <row r="464" spans="2:10" s="81" customFormat="1" ht="16.2" thickBot="1">
      <c r="B464" s="206"/>
      <c r="C464" s="1667"/>
      <c r="D464" s="1667"/>
      <c r="E464" s="170"/>
      <c r="F464" s="1667"/>
      <c r="G464" s="1667"/>
      <c r="H464" s="114"/>
    </row>
    <row r="465" spans="1:8" s="81" customFormat="1" ht="13.8">
      <c r="A465" s="1458">
        <f>A411+1</f>
        <v>115</v>
      </c>
      <c r="B465" s="2942" t="s">
        <v>167</v>
      </c>
      <c r="C465" s="364"/>
      <c r="D465" s="365"/>
      <c r="E465" s="208" t="s">
        <v>580</v>
      </c>
      <c r="F465" s="1669"/>
      <c r="G465" s="650"/>
      <c r="H465" s="3525" t="s">
        <v>34</v>
      </c>
    </row>
    <row r="466" spans="1:8" s="81" customFormat="1" ht="13.2" customHeight="1">
      <c r="B466" s="292" t="s">
        <v>118</v>
      </c>
      <c r="C466" s="343"/>
      <c r="D466" s="344"/>
      <c r="E466" s="113" t="s">
        <v>116</v>
      </c>
      <c r="F466" s="298"/>
      <c r="G466" s="182"/>
      <c r="H466" s="3051" t="s">
        <v>1139</v>
      </c>
    </row>
    <row r="467" spans="1:8" s="81" customFormat="1">
      <c r="B467" s="292" t="s">
        <v>223</v>
      </c>
      <c r="C467" s="917"/>
      <c r="D467" s="1316"/>
      <c r="E467" s="576" t="s">
        <v>117</v>
      </c>
      <c r="F467" s="298"/>
      <c r="G467" s="182"/>
      <c r="H467" s="3051" t="s">
        <v>1140</v>
      </c>
    </row>
    <row r="468" spans="1:8" s="81" customFormat="1" ht="26.4">
      <c r="B468" s="2047" t="s">
        <v>226</v>
      </c>
      <c r="C468" s="86">
        <v>78000000</v>
      </c>
      <c r="D468" s="89">
        <f>G478</f>
        <v>2182480</v>
      </c>
      <c r="E468" s="725" t="s">
        <v>118</v>
      </c>
      <c r="F468" s="298"/>
      <c r="G468" s="182"/>
      <c r="H468" s="3526">
        <f>A276</f>
        <v>113</v>
      </c>
    </row>
    <row r="469" spans="1:8" s="81" customFormat="1">
      <c r="B469" s="2941"/>
      <c r="C469" s="86"/>
      <c r="D469" s="87"/>
      <c r="E469" s="239" t="s">
        <v>4</v>
      </c>
      <c r="F469" s="123">
        <f>F470+F471+F476</f>
        <v>181406831</v>
      </c>
      <c r="G469" s="306">
        <f>G476</f>
        <v>2182480</v>
      </c>
      <c r="H469" s="3051" t="s">
        <v>1141</v>
      </c>
    </row>
    <row r="470" spans="1:8" s="81" customFormat="1" ht="26.4">
      <c r="B470" s="2048"/>
      <c r="C470" s="122"/>
      <c r="D470" s="2049"/>
      <c r="E470" s="1789" t="s">
        <v>37</v>
      </c>
      <c r="F470" s="122">
        <v>6635988</v>
      </c>
      <c r="G470" s="306"/>
      <c r="H470" s="2909">
        <f>A386</f>
        <v>114</v>
      </c>
    </row>
    <row r="471" spans="1:8" s="81" customFormat="1">
      <c r="B471" s="2051"/>
      <c r="C471" s="122"/>
      <c r="D471" s="1943"/>
      <c r="E471" s="1789" t="s">
        <v>7</v>
      </c>
      <c r="F471" s="122">
        <f>F472</f>
        <v>77760</v>
      </c>
      <c r="G471" s="306"/>
      <c r="H471" s="79" t="s">
        <v>808</v>
      </c>
    </row>
    <row r="472" spans="1:8" s="81" customFormat="1">
      <c r="B472" s="2052"/>
      <c r="C472" s="122"/>
      <c r="D472" s="1943"/>
      <c r="E472" s="1791" t="s">
        <v>8</v>
      </c>
      <c r="F472" s="122">
        <f>F473</f>
        <v>77760</v>
      </c>
      <c r="G472" s="306"/>
      <c r="H472" s="114"/>
    </row>
    <row r="473" spans="1:8" s="81" customFormat="1">
      <c r="B473" s="2053"/>
      <c r="C473" s="122"/>
      <c r="D473" s="1943"/>
      <c r="E473" s="1793" t="s">
        <v>9</v>
      </c>
      <c r="F473" s="122">
        <f>F474</f>
        <v>77760</v>
      </c>
      <c r="G473" s="306"/>
      <c r="H473" s="114"/>
    </row>
    <row r="474" spans="1:8" s="81" customFormat="1" ht="26.4">
      <c r="B474" s="2054"/>
      <c r="C474" s="122"/>
      <c r="D474" s="1943"/>
      <c r="E474" s="1795" t="s">
        <v>63</v>
      </c>
      <c r="F474" s="122">
        <f>F475</f>
        <v>77760</v>
      </c>
      <c r="G474" s="306"/>
      <c r="H474" s="114"/>
    </row>
    <row r="475" spans="1:8" s="81" customFormat="1" ht="24" customHeight="1">
      <c r="B475" s="2055"/>
      <c r="C475" s="122"/>
      <c r="D475" s="1943"/>
      <c r="E475" s="1797" t="s">
        <v>165</v>
      </c>
      <c r="F475" s="122">
        <v>77760</v>
      </c>
      <c r="G475" s="306"/>
      <c r="H475" s="114"/>
    </row>
    <row r="476" spans="1:8" s="81" customFormat="1">
      <c r="B476" s="2056"/>
      <c r="C476" s="122"/>
      <c r="D476" s="2057"/>
      <c r="E476" s="510" t="s">
        <v>10</v>
      </c>
      <c r="F476" s="122">
        <f>F477</f>
        <v>174693083</v>
      </c>
      <c r="G476" s="301">
        <f>G477</f>
        <v>2182480</v>
      </c>
      <c r="H476" s="114"/>
    </row>
    <row r="477" spans="1:8" s="81" customFormat="1" ht="26.4">
      <c r="B477" s="2048"/>
      <c r="C477" s="122"/>
      <c r="D477" s="2057"/>
      <c r="E477" s="512" t="s">
        <v>11</v>
      </c>
      <c r="F477" s="122">
        <v>174693083</v>
      </c>
      <c r="G477" s="301">
        <f>G478</f>
        <v>2182480</v>
      </c>
      <c r="H477" s="114"/>
    </row>
    <row r="478" spans="1:8" s="81" customFormat="1">
      <c r="B478" s="155"/>
      <c r="C478" s="123"/>
      <c r="D478" s="123"/>
      <c r="E478" s="239" t="s">
        <v>28</v>
      </c>
      <c r="F478" s="123">
        <f>F479+F496</f>
        <v>181406831</v>
      </c>
      <c r="G478" s="289">
        <f>G479+G496</f>
        <v>2182480</v>
      </c>
      <c r="H478" s="114"/>
    </row>
    <row r="479" spans="1:8" s="81" customFormat="1">
      <c r="B479" s="2056"/>
      <c r="C479" s="122"/>
      <c r="D479" s="122"/>
      <c r="E479" s="510" t="s">
        <v>2</v>
      </c>
      <c r="F479" s="122">
        <f>F480+F487+F489+F484</f>
        <v>181036357</v>
      </c>
      <c r="G479" s="288">
        <f>G480+G487+G489+G484</f>
        <v>2182480</v>
      </c>
      <c r="H479" s="114"/>
    </row>
    <row r="480" spans="1:8" s="81" customFormat="1">
      <c r="B480" s="2048"/>
      <c r="C480" s="122"/>
      <c r="D480" s="122"/>
      <c r="E480" s="512" t="s">
        <v>12</v>
      </c>
      <c r="F480" s="122">
        <f>F481+F483</f>
        <v>35692345</v>
      </c>
      <c r="G480" s="288"/>
      <c r="H480" s="114"/>
    </row>
    <row r="481" spans="2:8" s="81" customFormat="1">
      <c r="B481" s="2050"/>
      <c r="C481" s="122"/>
      <c r="D481" s="1943"/>
      <c r="E481" s="421" t="s">
        <v>38</v>
      </c>
      <c r="F481" s="122">
        <v>24811520</v>
      </c>
      <c r="G481" s="306"/>
      <c r="H481" s="114"/>
    </row>
    <row r="482" spans="2:8" s="81" customFormat="1">
      <c r="B482" s="2058"/>
      <c r="C482" s="122"/>
      <c r="D482" s="1943"/>
      <c r="E482" s="1802" t="s">
        <v>36</v>
      </c>
      <c r="F482" s="122">
        <v>19726462</v>
      </c>
      <c r="G482" s="306"/>
      <c r="H482" s="114"/>
    </row>
    <row r="483" spans="2:8" s="81" customFormat="1">
      <c r="B483" s="2050"/>
      <c r="C483" s="122"/>
      <c r="D483" s="1943"/>
      <c r="E483" s="421" t="s">
        <v>15</v>
      </c>
      <c r="F483" s="122">
        <v>10880825</v>
      </c>
      <c r="G483" s="306"/>
      <c r="H483" s="114"/>
    </row>
    <row r="484" spans="2:8" s="81" customFormat="1">
      <c r="B484" s="2052"/>
      <c r="C484" s="122"/>
      <c r="D484" s="122"/>
      <c r="E484" s="1791" t="s">
        <v>16</v>
      </c>
      <c r="F484" s="122">
        <f>F485+F486</f>
        <v>123226849</v>
      </c>
      <c r="G484" s="288">
        <f>G485+G486</f>
        <v>2182480</v>
      </c>
      <c r="H484" s="114"/>
    </row>
    <row r="485" spans="2:8" s="81" customFormat="1">
      <c r="B485" s="2053"/>
      <c r="C485" s="122"/>
      <c r="D485" s="1943"/>
      <c r="E485" s="1793" t="s">
        <v>17</v>
      </c>
      <c r="F485" s="122">
        <v>10024774</v>
      </c>
      <c r="G485" s="306"/>
      <c r="H485" s="114"/>
    </row>
    <row r="486" spans="2:8" s="81" customFormat="1">
      <c r="B486" s="2053"/>
      <c r="C486" s="122"/>
      <c r="D486" s="2057"/>
      <c r="E486" s="1793" t="s">
        <v>162</v>
      </c>
      <c r="F486" s="122">
        <v>113202075</v>
      </c>
      <c r="G486" s="301">
        <f>7682480-5500000</f>
        <v>2182480</v>
      </c>
      <c r="H486" s="114"/>
    </row>
    <row r="487" spans="2:8" s="81" customFormat="1" ht="26.4">
      <c r="B487" s="2052"/>
      <c r="C487" s="122"/>
      <c r="D487" s="1943"/>
      <c r="E487" s="1791" t="s">
        <v>54</v>
      </c>
      <c r="F487" s="122">
        <f>F488</f>
        <v>91732</v>
      </c>
      <c r="G487" s="306"/>
      <c r="H487" s="114"/>
    </row>
    <row r="488" spans="2:8" s="81" customFormat="1">
      <c r="B488" s="2053"/>
      <c r="C488" s="122"/>
      <c r="D488" s="1943"/>
      <c r="E488" s="1793" t="s">
        <v>39</v>
      </c>
      <c r="F488" s="122">
        <v>91732</v>
      </c>
      <c r="G488" s="306"/>
      <c r="H488" s="114"/>
    </row>
    <row r="489" spans="2:8" s="81" customFormat="1">
      <c r="B489" s="2052"/>
      <c r="C489" s="122"/>
      <c r="D489" s="1943"/>
      <c r="E489" s="1791" t="s">
        <v>19</v>
      </c>
      <c r="F489" s="122">
        <f>F490+F492+F494</f>
        <v>22025431</v>
      </c>
      <c r="G489" s="306"/>
      <c r="H489" s="114"/>
    </row>
    <row r="490" spans="2:8" s="81" customFormat="1">
      <c r="B490" s="2053"/>
      <c r="C490" s="122"/>
      <c r="D490" s="1943"/>
      <c r="E490" s="1793" t="s">
        <v>119</v>
      </c>
      <c r="F490" s="122">
        <f>F491</f>
        <v>18489278</v>
      </c>
      <c r="G490" s="306"/>
      <c r="H490" s="114"/>
    </row>
    <row r="491" spans="2:8" s="81" customFormat="1" ht="39.6">
      <c r="B491" s="2054"/>
      <c r="C491" s="122"/>
      <c r="D491" s="2057"/>
      <c r="E491" s="1795" t="s">
        <v>166</v>
      </c>
      <c r="F491" s="122">
        <v>18489278</v>
      </c>
      <c r="G491" s="301"/>
      <c r="H491" s="114"/>
    </row>
    <row r="492" spans="2:8" s="81" customFormat="1" ht="26.4">
      <c r="B492" s="2053"/>
      <c r="C492" s="122"/>
      <c r="D492" s="1943"/>
      <c r="E492" s="1793" t="s">
        <v>56</v>
      </c>
      <c r="F492" s="122">
        <f>F493</f>
        <v>2803772</v>
      </c>
      <c r="G492" s="306"/>
      <c r="H492" s="114"/>
    </row>
    <row r="493" spans="2:8" s="81" customFormat="1" ht="26.4">
      <c r="B493" s="2054"/>
      <c r="C493" s="122"/>
      <c r="D493" s="1943"/>
      <c r="E493" s="1795" t="s">
        <v>57</v>
      </c>
      <c r="F493" s="122">
        <v>2803772</v>
      </c>
      <c r="G493" s="306"/>
      <c r="H493" s="114"/>
    </row>
    <row r="494" spans="2:8" s="81" customFormat="1" ht="26.4">
      <c r="B494" s="1793"/>
      <c r="C494" s="122"/>
      <c r="D494" s="306"/>
      <c r="E494" s="1793" t="s">
        <v>55</v>
      </c>
      <c r="F494" s="122">
        <f>F495</f>
        <v>732381</v>
      </c>
      <c r="G494" s="306"/>
      <c r="H494" s="114"/>
    </row>
    <row r="495" spans="2:8" s="81" customFormat="1" ht="26.4">
      <c r="B495" s="1795"/>
      <c r="C495" s="122"/>
      <c r="D495" s="306"/>
      <c r="E495" s="1795" t="s">
        <v>158</v>
      </c>
      <c r="F495" s="122">
        <v>732381</v>
      </c>
      <c r="G495" s="306"/>
      <c r="H495" s="114"/>
    </row>
    <row r="496" spans="2:8" s="81" customFormat="1">
      <c r="B496" s="1789"/>
      <c r="C496" s="122"/>
      <c r="D496" s="301"/>
      <c r="E496" s="1789" t="s">
        <v>3</v>
      </c>
      <c r="F496" s="122">
        <f>F497</f>
        <v>370474</v>
      </c>
      <c r="G496" s="301"/>
      <c r="H496" s="114"/>
    </row>
    <row r="497" spans="2:8" s="81" customFormat="1">
      <c r="B497" s="1808"/>
      <c r="C497" s="166"/>
      <c r="D497" s="308"/>
      <c r="E497" s="1804" t="s">
        <v>20</v>
      </c>
      <c r="F497" s="166">
        <v>370474</v>
      </c>
      <c r="G497" s="308"/>
      <c r="H497" s="114"/>
    </row>
    <row r="498" spans="2:8" s="81" customFormat="1">
      <c r="B498" s="725" t="s">
        <v>125</v>
      </c>
      <c r="C498" s="166"/>
      <c r="D498" s="308"/>
      <c r="E498" s="725" t="s">
        <v>125</v>
      </c>
      <c r="F498" s="166"/>
      <c r="G498" s="308"/>
      <c r="H498" s="114"/>
    </row>
    <row r="499" spans="2:8" s="81" customFormat="1">
      <c r="B499" s="292" t="s">
        <v>223</v>
      </c>
      <c r="C499" s="343"/>
      <c r="D499" s="344"/>
      <c r="E499" s="239" t="s">
        <v>4</v>
      </c>
      <c r="F499" s="123">
        <f>F500+F501+F506</f>
        <v>317332185</v>
      </c>
      <c r="G499" s="306">
        <f>G506</f>
        <v>24480</v>
      </c>
      <c r="H499" s="114"/>
    </row>
    <row r="500" spans="2:8" s="81" customFormat="1" ht="26.4">
      <c r="B500" s="2943" t="s">
        <v>226</v>
      </c>
      <c r="C500" s="80">
        <v>77500000</v>
      </c>
      <c r="D500" s="2944">
        <f>G508</f>
        <v>24480</v>
      </c>
      <c r="E500" s="1789" t="s">
        <v>37</v>
      </c>
      <c r="F500" s="122">
        <v>6635988</v>
      </c>
      <c r="G500" s="301"/>
      <c r="H500" s="114"/>
    </row>
    <row r="501" spans="2:8" s="81" customFormat="1">
      <c r="B501" s="2945"/>
      <c r="C501" s="433"/>
      <c r="D501" s="2946"/>
      <c r="E501" s="1789" t="s">
        <v>7</v>
      </c>
      <c r="F501" s="122">
        <f>F502</f>
        <v>77760</v>
      </c>
      <c r="G501" s="301"/>
      <c r="H501" s="114"/>
    </row>
    <row r="502" spans="2:8" s="81" customFormat="1">
      <c r="B502" s="1791"/>
      <c r="C502" s="122"/>
      <c r="D502" s="301"/>
      <c r="E502" s="1791" t="s">
        <v>8</v>
      </c>
      <c r="F502" s="122">
        <f>F503</f>
        <v>77760</v>
      </c>
      <c r="G502" s="301"/>
      <c r="H502" s="114"/>
    </row>
    <row r="503" spans="2:8" s="81" customFormat="1">
      <c r="B503" s="1793"/>
      <c r="C503" s="122"/>
      <c r="D503" s="301"/>
      <c r="E503" s="1793" t="s">
        <v>9</v>
      </c>
      <c r="F503" s="122">
        <f>F504</f>
        <v>77760</v>
      </c>
      <c r="G503" s="301"/>
      <c r="H503" s="114"/>
    </row>
    <row r="504" spans="2:8" s="81" customFormat="1" ht="26.4">
      <c r="B504" s="1795"/>
      <c r="C504" s="122"/>
      <c r="D504" s="301"/>
      <c r="E504" s="1795" t="s">
        <v>63</v>
      </c>
      <c r="F504" s="122">
        <f>F505</f>
        <v>77760</v>
      </c>
      <c r="G504" s="301"/>
      <c r="H504" s="114"/>
    </row>
    <row r="505" spans="2:8" s="81" customFormat="1" ht="39.6">
      <c r="B505" s="1797"/>
      <c r="C505" s="122"/>
      <c r="D505" s="301"/>
      <c r="E505" s="1797" t="s">
        <v>165</v>
      </c>
      <c r="F505" s="122">
        <v>77760</v>
      </c>
      <c r="G505" s="301"/>
      <c r="H505" s="114"/>
    </row>
    <row r="506" spans="2:8" s="81" customFormat="1">
      <c r="B506" s="510"/>
      <c r="C506" s="122"/>
      <c r="D506" s="301"/>
      <c r="E506" s="510" t="s">
        <v>10</v>
      </c>
      <c r="F506" s="122">
        <f>F507</f>
        <v>310618437</v>
      </c>
      <c r="G506" s="301">
        <f>G507</f>
        <v>24480</v>
      </c>
      <c r="H506" s="114"/>
    </row>
    <row r="507" spans="2:8" s="81" customFormat="1" ht="26.4">
      <c r="B507" s="512"/>
      <c r="C507" s="122"/>
      <c r="D507" s="301"/>
      <c r="E507" s="512" t="s">
        <v>11</v>
      </c>
      <c r="F507" s="122">
        <v>310618437</v>
      </c>
      <c r="G507" s="301">
        <v>24480</v>
      </c>
      <c r="H507" s="114"/>
    </row>
    <row r="508" spans="2:8" s="81" customFormat="1">
      <c r="B508" s="239"/>
      <c r="C508" s="123"/>
      <c r="D508" s="306"/>
      <c r="E508" s="239" t="s">
        <v>28</v>
      </c>
      <c r="F508" s="123">
        <f>F509+F526</f>
        <v>317332185</v>
      </c>
      <c r="G508" s="306">
        <f>G509+G526</f>
        <v>24480</v>
      </c>
      <c r="H508" s="114"/>
    </row>
    <row r="509" spans="2:8" s="81" customFormat="1">
      <c r="B509" s="510"/>
      <c r="C509" s="122"/>
      <c r="D509" s="288"/>
      <c r="E509" s="510" t="s">
        <v>2</v>
      </c>
      <c r="F509" s="122">
        <f>F510+F517+F519+F514</f>
        <v>316961711</v>
      </c>
      <c r="G509" s="288">
        <f>G510+G517+G519+G514</f>
        <v>24480</v>
      </c>
      <c r="H509" s="114"/>
    </row>
    <row r="510" spans="2:8" s="81" customFormat="1">
      <c r="B510" s="512"/>
      <c r="C510" s="122"/>
      <c r="D510" s="301"/>
      <c r="E510" s="512" t="s">
        <v>12</v>
      </c>
      <c r="F510" s="122">
        <f>F511+F513</f>
        <v>35640513</v>
      </c>
      <c r="G510" s="301"/>
      <c r="H510" s="114"/>
    </row>
    <row r="511" spans="2:8" s="81" customFormat="1">
      <c r="B511" s="421"/>
      <c r="C511" s="122"/>
      <c r="D511" s="301"/>
      <c r="E511" s="421" t="s">
        <v>38</v>
      </c>
      <c r="F511" s="122">
        <v>24840383</v>
      </c>
      <c r="G511" s="301"/>
      <c r="H511" s="114"/>
    </row>
    <row r="512" spans="2:8" s="81" customFormat="1">
      <c r="B512" s="1802"/>
      <c r="C512" s="122"/>
      <c r="D512" s="301"/>
      <c r="E512" s="1802" t="s">
        <v>36</v>
      </c>
      <c r="F512" s="122">
        <v>19739567</v>
      </c>
      <c r="G512" s="301"/>
      <c r="H512" s="114"/>
    </row>
    <row r="513" spans="2:8" s="81" customFormat="1">
      <c r="B513" s="421"/>
      <c r="C513" s="122"/>
      <c r="D513" s="301"/>
      <c r="E513" s="421" t="s">
        <v>15</v>
      </c>
      <c r="F513" s="122">
        <v>10800130</v>
      </c>
      <c r="G513" s="301"/>
      <c r="H513" s="114"/>
    </row>
    <row r="514" spans="2:8" s="81" customFormat="1">
      <c r="B514" s="1791"/>
      <c r="C514" s="122"/>
      <c r="D514" s="122"/>
      <c r="E514" s="1791" t="s">
        <v>16</v>
      </c>
      <c r="F514" s="122">
        <f>F515+F516</f>
        <v>133594213</v>
      </c>
      <c r="G514" s="288">
        <f>G515+G516</f>
        <v>24480</v>
      </c>
      <c r="H514" s="114"/>
    </row>
    <row r="515" spans="2:8" s="81" customFormat="1">
      <c r="B515" s="1793"/>
      <c r="C515" s="122"/>
      <c r="D515" s="301"/>
      <c r="E515" s="1793" t="s">
        <v>17</v>
      </c>
      <c r="F515" s="122">
        <v>17617157</v>
      </c>
      <c r="G515" s="301"/>
      <c r="H515" s="114"/>
    </row>
    <row r="516" spans="2:8" s="81" customFormat="1">
      <c r="B516" s="1793"/>
      <c r="C516" s="122"/>
      <c r="D516" s="301"/>
      <c r="E516" s="1793" t="s">
        <v>162</v>
      </c>
      <c r="F516" s="122">
        <v>115977056</v>
      </c>
      <c r="G516" s="301">
        <v>24480</v>
      </c>
      <c r="H516" s="114"/>
    </row>
    <row r="517" spans="2:8" s="81" customFormat="1" ht="26.4">
      <c r="B517" s="1791"/>
      <c r="C517" s="122"/>
      <c r="D517" s="301"/>
      <c r="E517" s="1791" t="s">
        <v>54</v>
      </c>
      <c r="F517" s="122">
        <f>F518</f>
        <v>91732</v>
      </c>
      <c r="G517" s="301"/>
      <c r="H517" s="114"/>
    </row>
    <row r="518" spans="2:8" s="81" customFormat="1">
      <c r="B518" s="1793"/>
      <c r="C518" s="122"/>
      <c r="D518" s="306"/>
      <c r="E518" s="1793" t="s">
        <v>39</v>
      </c>
      <c r="F518" s="122">
        <v>91732</v>
      </c>
      <c r="G518" s="306"/>
      <c r="H518" s="114"/>
    </row>
    <row r="519" spans="2:8" s="81" customFormat="1">
      <c r="B519" s="1791"/>
      <c r="C519" s="122"/>
      <c r="D519" s="288"/>
      <c r="E519" s="1791" t="s">
        <v>19</v>
      </c>
      <c r="F519" s="122">
        <f>F520+F522+F524</f>
        <v>147635253</v>
      </c>
      <c r="G519" s="288"/>
      <c r="H519" s="114"/>
    </row>
    <row r="520" spans="2:8" s="81" customFormat="1">
      <c r="B520" s="1793"/>
      <c r="C520" s="122"/>
      <c r="D520" s="288"/>
      <c r="E520" s="1793" t="s">
        <v>119</v>
      </c>
      <c r="F520" s="122">
        <f>F521</f>
        <v>144926472</v>
      </c>
      <c r="G520" s="288"/>
      <c r="H520" s="114"/>
    </row>
    <row r="521" spans="2:8" s="81" customFormat="1" ht="39.6">
      <c r="B521" s="1795"/>
      <c r="C521" s="122"/>
      <c r="D521" s="301"/>
      <c r="E521" s="1795" t="s">
        <v>166</v>
      </c>
      <c r="F521" s="122">
        <v>144926472</v>
      </c>
      <c r="G521" s="301"/>
      <c r="H521" s="114"/>
    </row>
    <row r="522" spans="2:8" s="81" customFormat="1" ht="26.4">
      <c r="B522" s="1793"/>
      <c r="C522" s="122"/>
      <c r="D522" s="306"/>
      <c r="E522" s="1793" t="s">
        <v>56</v>
      </c>
      <c r="F522" s="122">
        <f>F523</f>
        <v>1903783</v>
      </c>
      <c r="G522" s="306"/>
      <c r="H522" s="114"/>
    </row>
    <row r="523" spans="2:8" s="81" customFormat="1" ht="26.4">
      <c r="B523" s="1795"/>
      <c r="C523" s="122"/>
      <c r="D523" s="306"/>
      <c r="E523" s="1795" t="s">
        <v>57</v>
      </c>
      <c r="F523" s="122">
        <v>1903783</v>
      </c>
      <c r="G523" s="306"/>
      <c r="H523" s="114"/>
    </row>
    <row r="524" spans="2:8" s="81" customFormat="1" ht="26.4">
      <c r="B524" s="1793"/>
      <c r="C524" s="122"/>
      <c r="D524" s="306"/>
      <c r="E524" s="1793" t="s">
        <v>55</v>
      </c>
      <c r="F524" s="122">
        <f>F525</f>
        <v>804998</v>
      </c>
      <c r="G524" s="306"/>
      <c r="H524" s="114"/>
    </row>
    <row r="525" spans="2:8" s="81" customFormat="1" ht="26.4">
      <c r="B525" s="1795"/>
      <c r="C525" s="122"/>
      <c r="D525" s="306"/>
      <c r="E525" s="1795" t="s">
        <v>158</v>
      </c>
      <c r="F525" s="122">
        <v>804998</v>
      </c>
      <c r="G525" s="306"/>
      <c r="H525" s="114"/>
    </row>
    <row r="526" spans="2:8" s="81" customFormat="1">
      <c r="B526" s="1789"/>
      <c r="C526" s="122"/>
      <c r="D526" s="301"/>
      <c r="E526" s="1789" t="s">
        <v>3</v>
      </c>
      <c r="F526" s="122">
        <f>F527</f>
        <v>370474</v>
      </c>
      <c r="G526" s="301"/>
      <c r="H526" s="114"/>
    </row>
    <row r="527" spans="2:8" s="81" customFormat="1">
      <c r="B527" s="1791"/>
      <c r="C527" s="122"/>
      <c r="D527" s="301"/>
      <c r="E527" s="1791" t="s">
        <v>20</v>
      </c>
      <c r="F527" s="122">
        <v>370474</v>
      </c>
      <c r="G527" s="301"/>
      <c r="H527" s="114"/>
    </row>
    <row r="528" spans="2:8" s="81" customFormat="1">
      <c r="B528" s="725" t="s">
        <v>126</v>
      </c>
      <c r="C528" s="166"/>
      <c r="D528" s="308"/>
      <c r="E528" s="725" t="s">
        <v>126</v>
      </c>
      <c r="F528" s="166"/>
      <c r="G528" s="308"/>
      <c r="H528" s="114"/>
    </row>
    <row r="529" spans="2:8" s="81" customFormat="1">
      <c r="B529" s="292" t="s">
        <v>223</v>
      </c>
      <c r="C529" s="917"/>
      <c r="D529" s="1316"/>
      <c r="E529" s="239" t="s">
        <v>4</v>
      </c>
      <c r="F529" s="123">
        <f>F530+F531</f>
        <v>334489237</v>
      </c>
      <c r="G529" s="306">
        <f>G531</f>
        <v>24480</v>
      </c>
      <c r="H529" s="114"/>
    </row>
    <row r="530" spans="2:8" s="81" customFormat="1" ht="26.4">
      <c r="B530" s="2047" t="s">
        <v>226</v>
      </c>
      <c r="C530" s="86">
        <v>73600000</v>
      </c>
      <c r="D530" s="89">
        <f>G532</f>
        <v>24480</v>
      </c>
      <c r="E530" s="1789" t="s">
        <v>37</v>
      </c>
      <c r="F530" s="122">
        <v>6635988</v>
      </c>
      <c r="G530" s="301"/>
      <c r="H530" s="114"/>
    </row>
    <row r="531" spans="2:8" s="81" customFormat="1">
      <c r="B531" s="2047"/>
      <c r="C531" s="80"/>
      <c r="D531" s="87"/>
      <c r="E531" s="510" t="s">
        <v>10</v>
      </c>
      <c r="F531" s="122">
        <f>F532</f>
        <v>327853249</v>
      </c>
      <c r="G531" s="301">
        <f>G532</f>
        <v>24480</v>
      </c>
      <c r="H531" s="114"/>
    </row>
    <row r="532" spans="2:8" s="81" customFormat="1" ht="26.4">
      <c r="B532" s="512"/>
      <c r="C532" s="122"/>
      <c r="D532" s="301"/>
      <c r="E532" s="512" t="s">
        <v>11</v>
      </c>
      <c r="F532" s="122">
        <v>327853249</v>
      </c>
      <c r="G532" s="301">
        <v>24480</v>
      </c>
      <c r="H532" s="114"/>
    </row>
    <row r="533" spans="2:8" s="81" customFormat="1">
      <c r="B533" s="239"/>
      <c r="C533" s="123"/>
      <c r="D533" s="306"/>
      <c r="E533" s="239" t="s">
        <v>28</v>
      </c>
      <c r="F533" s="123">
        <f>F534+F551</f>
        <v>334489237</v>
      </c>
      <c r="G533" s="306">
        <f>G534+G551</f>
        <v>24480</v>
      </c>
      <c r="H533" s="114"/>
    </row>
    <row r="534" spans="2:8" s="81" customFormat="1">
      <c r="B534" s="510"/>
      <c r="C534" s="122"/>
      <c r="D534" s="288"/>
      <c r="E534" s="510" t="s">
        <v>2</v>
      </c>
      <c r="F534" s="122">
        <f>F535+F542+F544+F539</f>
        <v>334118763</v>
      </c>
      <c r="G534" s="288">
        <f>G535+G542+G544+G539</f>
        <v>24480</v>
      </c>
      <c r="H534" s="114"/>
    </row>
    <row r="535" spans="2:8" s="81" customFormat="1">
      <c r="B535" s="512"/>
      <c r="C535" s="122"/>
      <c r="D535" s="301"/>
      <c r="E535" s="512" t="s">
        <v>12</v>
      </c>
      <c r="F535" s="122">
        <f>F536+F538</f>
        <v>35536260</v>
      </c>
      <c r="G535" s="301"/>
      <c r="H535" s="114"/>
    </row>
    <row r="536" spans="2:8" s="81" customFormat="1">
      <c r="B536" s="421"/>
      <c r="C536" s="122"/>
      <c r="D536" s="301"/>
      <c r="E536" s="421" t="s">
        <v>38</v>
      </c>
      <c r="F536" s="122">
        <v>24794498</v>
      </c>
      <c r="G536" s="301"/>
      <c r="H536" s="114"/>
    </row>
    <row r="537" spans="2:8" s="81" customFormat="1">
      <c r="B537" s="1802"/>
      <c r="C537" s="122"/>
      <c r="D537" s="301"/>
      <c r="E537" s="1802" t="s">
        <v>36</v>
      </c>
      <c r="F537" s="122">
        <v>19711152</v>
      </c>
      <c r="G537" s="301"/>
      <c r="H537" s="114"/>
    </row>
    <row r="538" spans="2:8" s="81" customFormat="1">
      <c r="B538" s="421"/>
      <c r="C538" s="122"/>
      <c r="D538" s="301"/>
      <c r="E538" s="421" t="s">
        <v>15</v>
      </c>
      <c r="F538" s="122">
        <v>10741762</v>
      </c>
      <c r="G538" s="301"/>
      <c r="H538" s="114"/>
    </row>
    <row r="539" spans="2:8" s="81" customFormat="1">
      <c r="B539" s="1791"/>
      <c r="C539" s="122"/>
      <c r="D539" s="122"/>
      <c r="E539" s="1791" t="s">
        <v>16</v>
      </c>
      <c r="F539" s="122">
        <f>F540+F541</f>
        <v>154852878</v>
      </c>
      <c r="G539" s="288">
        <f>G540+G541</f>
        <v>24480</v>
      </c>
      <c r="H539" s="114"/>
    </row>
    <row r="540" spans="2:8" s="81" customFormat="1">
      <c r="B540" s="1793"/>
      <c r="C540" s="122"/>
      <c r="D540" s="301"/>
      <c r="E540" s="1793" t="s">
        <v>17</v>
      </c>
      <c r="F540" s="122">
        <v>17617157</v>
      </c>
      <c r="G540" s="301"/>
      <c r="H540" s="114"/>
    </row>
    <row r="541" spans="2:8" s="81" customFormat="1">
      <c r="B541" s="1793"/>
      <c r="C541" s="122"/>
      <c r="D541" s="301"/>
      <c r="E541" s="1793" t="s">
        <v>162</v>
      </c>
      <c r="F541" s="122">
        <v>137235721</v>
      </c>
      <c r="G541" s="301">
        <v>24480</v>
      </c>
      <c r="H541" s="114"/>
    </row>
    <row r="542" spans="2:8" s="81" customFormat="1" ht="26.4">
      <c r="B542" s="1791"/>
      <c r="C542" s="122"/>
      <c r="D542" s="301"/>
      <c r="E542" s="1791" t="s">
        <v>54</v>
      </c>
      <c r="F542" s="122">
        <f>F543</f>
        <v>91732</v>
      </c>
      <c r="G542" s="301"/>
      <c r="H542" s="114"/>
    </row>
    <row r="543" spans="2:8" s="81" customFormat="1">
      <c r="B543" s="1793"/>
      <c r="C543" s="122"/>
      <c r="D543" s="306"/>
      <c r="E543" s="1793" t="s">
        <v>39</v>
      </c>
      <c r="F543" s="122">
        <v>91732</v>
      </c>
      <c r="G543" s="306"/>
      <c r="H543" s="114"/>
    </row>
    <row r="544" spans="2:8" s="81" customFormat="1">
      <c r="B544" s="1791"/>
      <c r="C544" s="122"/>
      <c r="D544" s="288"/>
      <c r="E544" s="1791" t="s">
        <v>19</v>
      </c>
      <c r="F544" s="122">
        <f>F545+F547+F549</f>
        <v>143637893</v>
      </c>
      <c r="G544" s="288"/>
      <c r="H544" s="114"/>
    </row>
    <row r="545" spans="1:8" s="81" customFormat="1">
      <c r="B545" s="1793"/>
      <c r="C545" s="122"/>
      <c r="D545" s="288"/>
      <c r="E545" s="1793" t="s">
        <v>119</v>
      </c>
      <c r="F545" s="122">
        <f>F546</f>
        <v>139648927</v>
      </c>
      <c r="G545" s="288"/>
      <c r="H545" s="114"/>
    </row>
    <row r="546" spans="1:8" s="81" customFormat="1" ht="39.6">
      <c r="B546" s="1795"/>
      <c r="C546" s="122"/>
      <c r="D546" s="301"/>
      <c r="E546" s="1795" t="s">
        <v>166</v>
      </c>
      <c r="F546" s="122">
        <v>139648927</v>
      </c>
      <c r="G546" s="301"/>
      <c r="H546" s="114"/>
    </row>
    <row r="547" spans="1:8" s="81" customFormat="1" ht="26.4">
      <c r="B547" s="1793"/>
      <c r="C547" s="122"/>
      <c r="D547" s="306"/>
      <c r="E547" s="1793" t="s">
        <v>56</v>
      </c>
      <c r="F547" s="122">
        <f>F548</f>
        <v>3183968</v>
      </c>
      <c r="G547" s="306"/>
      <c r="H547" s="114"/>
    </row>
    <row r="548" spans="1:8" s="81" customFormat="1" ht="26.4">
      <c r="B548" s="1795"/>
      <c r="C548" s="122"/>
      <c r="D548" s="306"/>
      <c r="E548" s="1795" t="s">
        <v>57</v>
      </c>
      <c r="F548" s="122">
        <v>3183968</v>
      </c>
      <c r="G548" s="306"/>
      <c r="H548" s="114"/>
    </row>
    <row r="549" spans="1:8" s="81" customFormat="1" ht="26.4">
      <c r="B549" s="1793"/>
      <c r="C549" s="122"/>
      <c r="D549" s="306"/>
      <c r="E549" s="1793" t="s">
        <v>55</v>
      </c>
      <c r="F549" s="122">
        <f>F550</f>
        <v>804998</v>
      </c>
      <c r="G549" s="306"/>
      <c r="H549" s="114"/>
    </row>
    <row r="550" spans="1:8" s="81" customFormat="1" ht="26.4">
      <c r="B550" s="1795"/>
      <c r="C550" s="122"/>
      <c r="D550" s="306"/>
      <c r="E550" s="1795" t="s">
        <v>158</v>
      </c>
      <c r="F550" s="122">
        <v>804998</v>
      </c>
      <c r="G550" s="306"/>
      <c r="H550" s="114"/>
    </row>
    <row r="551" spans="1:8" s="81" customFormat="1">
      <c r="B551" s="1789"/>
      <c r="C551" s="122"/>
      <c r="D551" s="301"/>
      <c r="E551" s="1789" t="s">
        <v>3</v>
      </c>
      <c r="F551" s="122">
        <f>F552</f>
        <v>370474</v>
      </c>
      <c r="G551" s="301"/>
      <c r="H551" s="114"/>
    </row>
    <row r="552" spans="1:8" s="81" customFormat="1" ht="13.8" thickBot="1">
      <c r="B552" s="1805"/>
      <c r="C552" s="290"/>
      <c r="D552" s="1202"/>
      <c r="E552" s="1805" t="s">
        <v>20</v>
      </c>
      <c r="F552" s="290">
        <v>370474</v>
      </c>
      <c r="G552" s="1202"/>
      <c r="H552" s="114"/>
    </row>
    <row r="553" spans="1:8" s="81" customFormat="1" ht="273.60000000000002" customHeight="1" thickBot="1">
      <c r="B553" s="3653" t="s">
        <v>838</v>
      </c>
      <c r="C553" s="3654"/>
      <c r="D553" s="3654"/>
      <c r="E553" s="3654"/>
      <c r="F553" s="3654"/>
      <c r="G553" s="3655"/>
      <c r="H553" s="114"/>
    </row>
    <row r="554" spans="1:8" s="81" customFormat="1" ht="13.5" customHeight="1">
      <c r="B554" s="672"/>
      <c r="C554" s="1700"/>
      <c r="D554" s="1700"/>
      <c r="E554" s="672"/>
      <c r="F554" s="1700"/>
      <c r="G554" s="1700"/>
      <c r="H554" s="114"/>
    </row>
    <row r="555" spans="1:8" s="81" customFormat="1" ht="13.5" customHeight="1">
      <c r="B555" s="206" t="s">
        <v>113</v>
      </c>
      <c r="C555" s="1700"/>
      <c r="D555" s="1700"/>
      <c r="E555" s="672"/>
      <c r="F555" s="1700"/>
      <c r="G555" s="1700"/>
      <c r="H555" s="114"/>
    </row>
    <row r="556" spans="1:8" s="81" customFormat="1" ht="13.5" customHeight="1" thickBot="1">
      <c r="B556" s="672"/>
      <c r="C556" s="1700"/>
      <c r="D556" s="1700"/>
      <c r="E556" s="672"/>
      <c r="F556" s="1700"/>
      <c r="G556" s="1700"/>
      <c r="H556" s="114"/>
    </row>
    <row r="557" spans="1:8" s="98" customFormat="1" ht="27.75" customHeight="1">
      <c r="A557" s="2901">
        <f>A448+1</f>
        <v>116</v>
      </c>
      <c r="B557" s="436"/>
      <c r="C557" s="364"/>
      <c r="D557" s="365"/>
      <c r="E557" s="1207" t="s">
        <v>580</v>
      </c>
      <c r="F557" s="1669"/>
      <c r="G557" s="650"/>
      <c r="H557" s="3525" t="s">
        <v>34</v>
      </c>
    </row>
    <row r="558" spans="1:8" s="98" customFormat="1" ht="15.75" customHeight="1">
      <c r="B558" s="253" t="s">
        <v>167</v>
      </c>
      <c r="C558" s="343"/>
      <c r="D558" s="344"/>
      <c r="E558" s="190" t="s">
        <v>22</v>
      </c>
      <c r="F558" s="298"/>
      <c r="G558" s="182"/>
      <c r="H558" s="3051" t="s">
        <v>1139</v>
      </c>
    </row>
    <row r="559" spans="1:8" s="98" customFormat="1" ht="13.8">
      <c r="B559" s="611" t="s">
        <v>223</v>
      </c>
      <c r="C559" s="367"/>
      <c r="D559" s="368"/>
      <c r="E559" s="1720" t="s">
        <v>594</v>
      </c>
      <c r="F559" s="1673"/>
      <c r="G559" s="1674"/>
      <c r="H559" s="3051" t="s">
        <v>1140</v>
      </c>
    </row>
    <row r="560" spans="1:8" s="98" customFormat="1" ht="26.4">
      <c r="B560" s="2047" t="s">
        <v>226</v>
      </c>
      <c r="C560" s="86">
        <v>78000000</v>
      </c>
      <c r="D560" s="89">
        <f>G563</f>
        <v>356454</v>
      </c>
      <c r="E560" s="2947" t="s">
        <v>4</v>
      </c>
      <c r="F560" s="123">
        <f t="shared" ref="F560:G562" si="13">F561</f>
        <v>17389488</v>
      </c>
      <c r="G560" s="306">
        <f t="shared" si="13"/>
        <v>356454</v>
      </c>
      <c r="H560" s="3526">
        <f>'18_sb'!A6</f>
        <v>126</v>
      </c>
    </row>
    <row r="561" spans="1:8" s="98" customFormat="1">
      <c r="B561" s="1853"/>
      <c r="C561" s="122"/>
      <c r="D561" s="2049"/>
      <c r="E561" s="1722" t="s">
        <v>10</v>
      </c>
      <c r="F561" s="122">
        <f t="shared" si="13"/>
        <v>17389488</v>
      </c>
      <c r="G561" s="301">
        <f t="shared" si="13"/>
        <v>356454</v>
      </c>
      <c r="H561" s="3051" t="s">
        <v>1141</v>
      </c>
    </row>
    <row r="562" spans="1:8" s="98" customFormat="1" ht="26.4">
      <c r="B562" s="1854"/>
      <c r="C562" s="122"/>
      <c r="D562" s="2049"/>
      <c r="E562" s="1724" t="s">
        <v>11</v>
      </c>
      <c r="F562" s="122">
        <v>17389488</v>
      </c>
      <c r="G562" s="301">
        <f t="shared" si="13"/>
        <v>356454</v>
      </c>
      <c r="H562" s="2909">
        <f>'18_sb'!A144</f>
        <v>127</v>
      </c>
    </row>
    <row r="563" spans="1:8" s="98" customFormat="1">
      <c r="B563" s="1852"/>
      <c r="C563" s="122"/>
      <c r="D563" s="2049"/>
      <c r="E563" s="1721" t="s">
        <v>28</v>
      </c>
      <c r="F563" s="123">
        <f t="shared" ref="F563:G566" si="14">F564</f>
        <v>17389488</v>
      </c>
      <c r="G563" s="306">
        <f t="shared" si="14"/>
        <v>356454</v>
      </c>
      <c r="H563" s="79" t="s">
        <v>808</v>
      </c>
    </row>
    <row r="564" spans="1:8" s="98" customFormat="1">
      <c r="B564" s="1854"/>
      <c r="C564" s="122"/>
      <c r="D564" s="2049"/>
      <c r="E564" s="1722" t="s">
        <v>2</v>
      </c>
      <c r="F564" s="122">
        <f t="shared" si="14"/>
        <v>17389488</v>
      </c>
      <c r="G564" s="301">
        <f t="shared" si="14"/>
        <v>356454</v>
      </c>
      <c r="H564" s="276"/>
    </row>
    <row r="565" spans="1:8" s="98" customFormat="1" ht="15" customHeight="1">
      <c r="B565" s="1854"/>
      <c r="C565" s="122"/>
      <c r="D565" s="2049"/>
      <c r="E565" s="1705" t="s">
        <v>19</v>
      </c>
      <c r="F565" s="122">
        <f t="shared" si="14"/>
        <v>17389488</v>
      </c>
      <c r="G565" s="288">
        <f t="shared" si="14"/>
        <v>356454</v>
      </c>
      <c r="H565" s="276"/>
    </row>
    <row r="566" spans="1:8" s="98" customFormat="1">
      <c r="B566" s="1680"/>
      <c r="C566" s="122"/>
      <c r="D566" s="1676"/>
      <c r="E566" s="1706" t="s">
        <v>119</v>
      </c>
      <c r="F566" s="122">
        <f t="shared" si="14"/>
        <v>17389488</v>
      </c>
      <c r="G566" s="288">
        <f t="shared" si="14"/>
        <v>356454</v>
      </c>
      <c r="H566" s="276"/>
    </row>
    <row r="567" spans="1:8" s="98" customFormat="1" ht="40.200000000000003" thickBot="1">
      <c r="B567" s="1681"/>
      <c r="C567" s="122"/>
      <c r="D567" s="1676"/>
      <c r="E567" s="1708" t="s">
        <v>166</v>
      </c>
      <c r="F567" s="122">
        <v>17389488</v>
      </c>
      <c r="G567" s="301">
        <v>356454</v>
      </c>
      <c r="H567" s="276"/>
    </row>
    <row r="568" spans="1:8" s="98" customFormat="1" ht="159.6" customHeight="1" thickBot="1">
      <c r="B568" s="3772" t="s">
        <v>595</v>
      </c>
      <c r="C568" s="3773"/>
      <c r="D568" s="3773"/>
      <c r="E568" s="3773"/>
      <c r="F568" s="3773"/>
      <c r="G568" s="3774"/>
      <c r="H568" s="276"/>
    </row>
    <row r="569" spans="1:8" s="98" customFormat="1" ht="16.5" customHeight="1">
      <c r="A569" s="1699"/>
      <c r="B569" s="672"/>
      <c r="C569" s="1700"/>
      <c r="D569" s="1700"/>
      <c r="E569" s="672"/>
      <c r="F569" s="1700"/>
      <c r="G569" s="1700"/>
      <c r="H569" s="276"/>
    </row>
    <row r="570" spans="1:8" s="81" customFormat="1" ht="17.25" customHeight="1">
      <c r="B570" s="206" t="s">
        <v>115</v>
      </c>
      <c r="C570" s="1667"/>
      <c r="D570" s="1667"/>
      <c r="E570" s="170"/>
      <c r="F570" s="1667"/>
      <c r="G570" s="1667"/>
      <c r="H570" s="114"/>
    </row>
    <row r="571" spans="1:8" s="81" customFormat="1" ht="17.25" customHeight="1" thickBot="1">
      <c r="B571" s="206"/>
      <c r="C571" s="1667"/>
      <c r="D571" s="1667"/>
      <c r="E571" s="170"/>
      <c r="F571" s="1667"/>
      <c r="G571" s="1667"/>
      <c r="H571" s="114"/>
    </row>
    <row r="572" spans="1:8" s="98" customFormat="1" ht="28.5" customHeight="1">
      <c r="A572" s="1458">
        <f>A465+1</f>
        <v>116</v>
      </c>
      <c r="B572" s="2942" t="s">
        <v>167</v>
      </c>
      <c r="C572" s="364"/>
      <c r="D572" s="365"/>
      <c r="E572" s="208" t="s">
        <v>580</v>
      </c>
      <c r="F572" s="1669"/>
      <c r="G572" s="650"/>
      <c r="H572" s="3525" t="s">
        <v>34</v>
      </c>
    </row>
    <row r="573" spans="1:8" s="98" customFormat="1" ht="13.2" customHeight="1">
      <c r="B573" s="292" t="s">
        <v>118</v>
      </c>
      <c r="C573" s="343"/>
      <c r="D573" s="344"/>
      <c r="E573" s="113" t="s">
        <v>116</v>
      </c>
      <c r="F573" s="298"/>
      <c r="G573" s="182"/>
      <c r="H573" s="3051" t="s">
        <v>1139</v>
      </c>
    </row>
    <row r="574" spans="1:8" s="98" customFormat="1" ht="13.5" customHeight="1">
      <c r="B574" s="292" t="s">
        <v>223</v>
      </c>
      <c r="C574" s="917"/>
      <c r="D574" s="1316"/>
      <c r="E574" s="576" t="s">
        <v>117</v>
      </c>
      <c r="F574" s="298"/>
      <c r="G574" s="182"/>
      <c r="H574" s="3051" t="s">
        <v>1140</v>
      </c>
    </row>
    <row r="575" spans="1:8" s="98" customFormat="1" ht="26.4">
      <c r="B575" s="2047" t="s">
        <v>226</v>
      </c>
      <c r="C575" s="86">
        <v>78000000</v>
      </c>
      <c r="D575" s="89">
        <f>G585</f>
        <v>356454</v>
      </c>
      <c r="E575" s="725" t="s">
        <v>118</v>
      </c>
      <c r="F575" s="298"/>
      <c r="G575" s="182"/>
      <c r="H575" s="3526">
        <f>'18_sb'!A6</f>
        <v>126</v>
      </c>
    </row>
    <row r="576" spans="1:8" s="98" customFormat="1">
      <c r="B576" s="1852"/>
      <c r="C576" s="122"/>
      <c r="D576" s="1943"/>
      <c r="E576" s="239" t="s">
        <v>4</v>
      </c>
      <c r="F576" s="123">
        <f>F577+F578+F583</f>
        <v>181406831</v>
      </c>
      <c r="G576" s="306">
        <f>G583</f>
        <v>356454</v>
      </c>
      <c r="H576" s="3051" t="s">
        <v>1141</v>
      </c>
    </row>
    <row r="577" spans="2:8" s="98" customFormat="1" ht="12.75" customHeight="1">
      <c r="B577" s="1853"/>
      <c r="C577" s="122"/>
      <c r="D577" s="1943"/>
      <c r="E577" s="1789" t="s">
        <v>37</v>
      </c>
      <c r="F577" s="122">
        <v>6635988</v>
      </c>
      <c r="G577" s="306"/>
      <c r="H577" s="2909">
        <f>'18_sb'!A144</f>
        <v>127</v>
      </c>
    </row>
    <row r="578" spans="2:8" s="98" customFormat="1">
      <c r="B578" s="1854"/>
      <c r="C578" s="122"/>
      <c r="D578" s="1943"/>
      <c r="E578" s="1789" t="s">
        <v>7</v>
      </c>
      <c r="F578" s="122">
        <f>F579</f>
        <v>77760</v>
      </c>
      <c r="G578" s="306"/>
      <c r="H578" s="79" t="s">
        <v>808</v>
      </c>
    </row>
    <row r="579" spans="2:8" s="98" customFormat="1">
      <c r="B579" s="1852"/>
      <c r="C579" s="122"/>
      <c r="D579" s="1943"/>
      <c r="E579" s="1791" t="s">
        <v>8</v>
      </c>
      <c r="F579" s="122">
        <f>F580</f>
        <v>77760</v>
      </c>
      <c r="G579" s="306"/>
      <c r="H579" s="276"/>
    </row>
    <row r="580" spans="2:8" s="98" customFormat="1">
      <c r="B580" s="2056"/>
      <c r="C580" s="122"/>
      <c r="D580" s="1943"/>
      <c r="E580" s="1793" t="s">
        <v>9</v>
      </c>
      <c r="F580" s="122">
        <f>F581</f>
        <v>77760</v>
      </c>
      <c r="G580" s="306"/>
      <c r="H580" s="276"/>
    </row>
    <row r="581" spans="2:8" s="98" customFormat="1" ht="26.4">
      <c r="B581" s="1854"/>
      <c r="C581" s="122"/>
      <c r="D581" s="1943"/>
      <c r="E581" s="1795" t="s">
        <v>63</v>
      </c>
      <c r="F581" s="122">
        <f>F582</f>
        <v>77760</v>
      </c>
      <c r="G581" s="306"/>
      <c r="H581" s="276"/>
    </row>
    <row r="582" spans="2:8" s="98" customFormat="1" ht="25.5" customHeight="1">
      <c r="B582" s="1829"/>
      <c r="C582" s="122"/>
      <c r="D582" s="1943"/>
      <c r="E582" s="1797" t="s">
        <v>165</v>
      </c>
      <c r="F582" s="122">
        <v>77760</v>
      </c>
      <c r="G582" s="306"/>
      <c r="H582" s="276"/>
    </row>
    <row r="583" spans="2:8" s="98" customFormat="1" ht="14.25" customHeight="1">
      <c r="B583" s="2051"/>
      <c r="C583" s="122"/>
      <c r="D583" s="288"/>
      <c r="E583" s="510" t="s">
        <v>10</v>
      </c>
      <c r="F583" s="122">
        <f>F584</f>
        <v>174693083</v>
      </c>
      <c r="G583" s="301">
        <f>G584</f>
        <v>356454</v>
      </c>
      <c r="H583" s="276"/>
    </row>
    <row r="584" spans="2:8" s="98" customFormat="1" ht="26.4">
      <c r="B584" s="2056"/>
      <c r="C584" s="122"/>
      <c r="D584" s="288"/>
      <c r="E584" s="512" t="s">
        <v>11</v>
      </c>
      <c r="F584" s="122">
        <v>174693083</v>
      </c>
      <c r="G584" s="301">
        <f>G585</f>
        <v>356454</v>
      </c>
      <c r="H584" s="276"/>
    </row>
    <row r="585" spans="2:8" s="98" customFormat="1">
      <c r="B585" s="1854"/>
      <c r="C585" s="122"/>
      <c r="D585" s="288"/>
      <c r="E585" s="239" t="s">
        <v>28</v>
      </c>
      <c r="F585" s="123">
        <f>F586+F603</f>
        <v>181406831</v>
      </c>
      <c r="G585" s="306">
        <f>G586+G603</f>
        <v>356454</v>
      </c>
      <c r="H585" s="276"/>
    </row>
    <row r="586" spans="2:8" s="98" customFormat="1">
      <c r="B586" s="1829"/>
      <c r="C586" s="122"/>
      <c r="D586" s="288"/>
      <c r="E586" s="510" t="s">
        <v>2</v>
      </c>
      <c r="F586" s="122">
        <f>F587+F594+F596+F591</f>
        <v>181036357</v>
      </c>
      <c r="G586" s="301">
        <f>G596</f>
        <v>356454</v>
      </c>
      <c r="H586" s="276"/>
    </row>
    <row r="587" spans="2:8" s="98" customFormat="1">
      <c r="B587" s="1852"/>
      <c r="C587" s="122"/>
      <c r="D587" s="288"/>
      <c r="E587" s="512" t="s">
        <v>12</v>
      </c>
      <c r="F587" s="122">
        <f>F588+F590</f>
        <v>35692345</v>
      </c>
      <c r="G587" s="306"/>
      <c r="H587" s="276"/>
    </row>
    <row r="588" spans="2:8" s="98" customFormat="1">
      <c r="B588" s="2056"/>
      <c r="C588" s="122"/>
      <c r="D588" s="288"/>
      <c r="E588" s="421" t="s">
        <v>38</v>
      </c>
      <c r="F588" s="122">
        <v>24811520</v>
      </c>
      <c r="G588" s="306"/>
      <c r="H588" s="276"/>
    </row>
    <row r="589" spans="2:8" s="98" customFormat="1" ht="15" customHeight="1">
      <c r="B589" s="1854"/>
      <c r="C589" s="122"/>
      <c r="D589" s="288"/>
      <c r="E589" s="1802" t="s">
        <v>36</v>
      </c>
      <c r="F589" s="122">
        <v>19726462</v>
      </c>
      <c r="G589" s="306"/>
      <c r="H589" s="276"/>
    </row>
    <row r="590" spans="2:8" s="98" customFormat="1">
      <c r="B590" s="1829"/>
      <c r="C590" s="122"/>
      <c r="D590" s="1943"/>
      <c r="E590" s="421" t="s">
        <v>15</v>
      </c>
      <c r="F590" s="122">
        <v>10880825</v>
      </c>
      <c r="G590" s="306"/>
      <c r="H590" s="276"/>
    </row>
    <row r="591" spans="2:8" s="98" customFormat="1" ht="15" customHeight="1">
      <c r="B591" s="1852"/>
      <c r="C591" s="122"/>
      <c r="D591" s="1943"/>
      <c r="E591" s="1791" t="s">
        <v>16</v>
      </c>
      <c r="F591" s="122">
        <f>F592+F593</f>
        <v>123226849</v>
      </c>
      <c r="G591" s="306"/>
      <c r="H591" s="276"/>
    </row>
    <row r="592" spans="2:8" s="98" customFormat="1" ht="15" customHeight="1">
      <c r="B592" s="2056"/>
      <c r="C592" s="122"/>
      <c r="D592" s="1943"/>
      <c r="E592" s="1793" t="s">
        <v>17</v>
      </c>
      <c r="F592" s="122">
        <v>10024774</v>
      </c>
      <c r="G592" s="306"/>
      <c r="H592" s="276"/>
    </row>
    <row r="593" spans="2:8" s="98" customFormat="1" ht="15" customHeight="1">
      <c r="B593" s="1854"/>
      <c r="C593" s="122"/>
      <c r="D593" s="1943"/>
      <c r="E593" s="1793" t="s">
        <v>162</v>
      </c>
      <c r="F593" s="122">
        <v>113202075</v>
      </c>
      <c r="G593" s="306"/>
      <c r="H593" s="276"/>
    </row>
    <row r="594" spans="2:8" s="98" customFormat="1" ht="25.5" customHeight="1">
      <c r="B594" s="1680"/>
      <c r="C594" s="122"/>
      <c r="D594" s="306"/>
      <c r="E594" s="1791" t="s">
        <v>54</v>
      </c>
      <c r="F594" s="122">
        <f>F595</f>
        <v>91732</v>
      </c>
      <c r="G594" s="306"/>
      <c r="H594" s="276"/>
    </row>
    <row r="595" spans="2:8" s="98" customFormat="1">
      <c r="B595" s="1675"/>
      <c r="C595" s="122"/>
      <c r="D595" s="306"/>
      <c r="E595" s="1793" t="s">
        <v>39</v>
      </c>
      <c r="F595" s="122">
        <v>91732</v>
      </c>
      <c r="G595" s="306"/>
      <c r="H595" s="276"/>
    </row>
    <row r="596" spans="2:8" s="98" customFormat="1">
      <c r="B596" s="510"/>
      <c r="C596" s="122"/>
      <c r="D596" s="306"/>
      <c r="E596" s="1791" t="s">
        <v>19</v>
      </c>
      <c r="F596" s="122">
        <f>F597+F599+F601</f>
        <v>22025431</v>
      </c>
      <c r="G596" s="301">
        <f>G597</f>
        <v>356454</v>
      </c>
      <c r="H596" s="276"/>
    </row>
    <row r="597" spans="2:8" s="98" customFormat="1">
      <c r="B597" s="1679"/>
      <c r="C597" s="122"/>
      <c r="D597" s="306"/>
      <c r="E597" s="1793" t="s">
        <v>119</v>
      </c>
      <c r="F597" s="122">
        <f>F598</f>
        <v>18489278</v>
      </c>
      <c r="G597" s="301">
        <f>G598</f>
        <v>356454</v>
      </c>
      <c r="H597" s="276"/>
    </row>
    <row r="598" spans="2:8" s="98" customFormat="1" ht="39.6">
      <c r="B598" s="1680"/>
      <c r="C598" s="122"/>
      <c r="D598" s="306"/>
      <c r="E598" s="1795" t="s">
        <v>166</v>
      </c>
      <c r="F598" s="122">
        <v>18489278</v>
      </c>
      <c r="G598" s="301">
        <v>356454</v>
      </c>
      <c r="H598" s="276"/>
    </row>
    <row r="599" spans="2:8" s="98" customFormat="1" ht="26.4">
      <c r="B599" s="1675"/>
      <c r="C599" s="122"/>
      <c r="D599" s="306"/>
      <c r="E599" s="1793" t="s">
        <v>56</v>
      </c>
      <c r="F599" s="122">
        <f>F600</f>
        <v>2803772</v>
      </c>
      <c r="G599" s="306"/>
      <c r="H599" s="276"/>
    </row>
    <row r="600" spans="2:8" s="98" customFormat="1" ht="26.4">
      <c r="B600" s="510"/>
      <c r="C600" s="122"/>
      <c r="D600" s="306"/>
      <c r="E600" s="1795" t="s">
        <v>57</v>
      </c>
      <c r="F600" s="122">
        <v>2803772</v>
      </c>
      <c r="G600" s="306"/>
      <c r="H600" s="276"/>
    </row>
    <row r="601" spans="2:8" s="98" customFormat="1" ht="26.4">
      <c r="B601" s="1679"/>
      <c r="C601" s="122"/>
      <c r="D601" s="306"/>
      <c r="E601" s="1793" t="s">
        <v>55</v>
      </c>
      <c r="F601" s="122">
        <f>F602</f>
        <v>732381</v>
      </c>
      <c r="G601" s="306"/>
      <c r="H601" s="276"/>
    </row>
    <row r="602" spans="2:8" s="98" customFormat="1" ht="26.4">
      <c r="B602" s="1680"/>
      <c r="C602" s="122"/>
      <c r="D602" s="306"/>
      <c r="E602" s="1795" t="s">
        <v>158</v>
      </c>
      <c r="F602" s="122">
        <v>732381</v>
      </c>
      <c r="G602" s="306"/>
      <c r="H602" s="276"/>
    </row>
    <row r="603" spans="2:8" s="98" customFormat="1">
      <c r="B603" s="1675"/>
      <c r="C603" s="122"/>
      <c r="D603" s="306"/>
      <c r="E603" s="1789" t="s">
        <v>3</v>
      </c>
      <c r="F603" s="122">
        <f>F604</f>
        <v>370474</v>
      </c>
      <c r="G603" s="301"/>
      <c r="H603" s="276"/>
    </row>
    <row r="604" spans="2:8" s="98" customFormat="1">
      <c r="B604" s="510"/>
      <c r="C604" s="166"/>
      <c r="D604" s="307"/>
      <c r="E604" s="1804" t="s">
        <v>20</v>
      </c>
      <c r="F604" s="166">
        <v>370474</v>
      </c>
      <c r="G604" s="308"/>
      <c r="H604" s="276"/>
    </row>
    <row r="605" spans="2:8" s="98" customFormat="1">
      <c r="B605" s="657" t="s">
        <v>125</v>
      </c>
      <c r="C605" s="99"/>
      <c r="D605" s="182"/>
      <c r="E605" s="725" t="s">
        <v>125</v>
      </c>
      <c r="F605" s="166"/>
      <c r="G605" s="308"/>
      <c r="H605" s="276"/>
    </row>
    <row r="606" spans="2:8" s="98" customFormat="1">
      <c r="B606" s="292" t="s">
        <v>223</v>
      </c>
      <c r="C606" s="917"/>
      <c r="D606" s="1316"/>
      <c r="E606" s="239" t="s">
        <v>4</v>
      </c>
      <c r="F606" s="123">
        <f>F607+F608+F613</f>
        <v>317332185</v>
      </c>
      <c r="G606" s="306">
        <f>G613</f>
        <v>385767</v>
      </c>
      <c r="H606" s="276"/>
    </row>
    <row r="607" spans="2:8" s="98" customFormat="1" ht="26.4">
      <c r="B607" s="2047" t="s">
        <v>226</v>
      </c>
      <c r="C607" s="86">
        <v>77500000</v>
      </c>
      <c r="D607" s="89">
        <f>G614</f>
        <v>385767</v>
      </c>
      <c r="E607" s="1789" t="s">
        <v>37</v>
      </c>
      <c r="F607" s="122">
        <v>6635988</v>
      </c>
      <c r="G607" s="301"/>
      <c r="H607" s="276"/>
    </row>
    <row r="608" spans="2:8" s="98" customFormat="1">
      <c r="B608" s="2047"/>
      <c r="C608" s="80"/>
      <c r="D608" s="87"/>
      <c r="E608" s="1789" t="s">
        <v>7</v>
      </c>
      <c r="F608" s="122">
        <f>F609</f>
        <v>77760</v>
      </c>
      <c r="G608" s="301"/>
      <c r="H608" s="276"/>
    </row>
    <row r="609" spans="2:8" s="98" customFormat="1">
      <c r="B609" s="510"/>
      <c r="C609" s="1809"/>
      <c r="D609" s="1810"/>
      <c r="E609" s="1791" t="s">
        <v>8</v>
      </c>
      <c r="F609" s="122">
        <f>F610</f>
        <v>77760</v>
      </c>
      <c r="G609" s="301"/>
      <c r="H609" s="276"/>
    </row>
    <row r="610" spans="2:8" s="98" customFormat="1">
      <c r="B610" s="1679"/>
      <c r="C610" s="1809"/>
      <c r="D610" s="1810"/>
      <c r="E610" s="1793" t="s">
        <v>9</v>
      </c>
      <c r="F610" s="122">
        <f>F611</f>
        <v>77760</v>
      </c>
      <c r="G610" s="301"/>
      <c r="H610" s="276"/>
    </row>
    <row r="611" spans="2:8" s="98" customFormat="1" ht="26.4">
      <c r="B611" s="1680"/>
      <c r="C611" s="1809"/>
      <c r="D611" s="1810"/>
      <c r="E611" s="1795" t="s">
        <v>63</v>
      </c>
      <c r="F611" s="122">
        <f>F612</f>
        <v>77760</v>
      </c>
      <c r="G611" s="301"/>
      <c r="H611" s="276"/>
    </row>
    <row r="612" spans="2:8" s="98" customFormat="1" ht="39.6">
      <c r="B612" s="1675"/>
      <c r="C612" s="1809"/>
      <c r="D612" s="1810"/>
      <c r="E612" s="1797" t="s">
        <v>165</v>
      </c>
      <c r="F612" s="122">
        <v>77760</v>
      </c>
      <c r="G612" s="301"/>
      <c r="H612" s="276"/>
    </row>
    <row r="613" spans="2:8" s="98" customFormat="1">
      <c r="B613" s="1679"/>
      <c r="C613" s="1809"/>
      <c r="D613" s="1810"/>
      <c r="E613" s="510" t="s">
        <v>10</v>
      </c>
      <c r="F613" s="122">
        <f>F614</f>
        <v>310618437</v>
      </c>
      <c r="G613" s="301">
        <f>G614</f>
        <v>385767</v>
      </c>
      <c r="H613" s="276"/>
    </row>
    <row r="614" spans="2:8" s="98" customFormat="1" ht="26.4">
      <c r="B614" s="1680"/>
      <c r="C614" s="1809"/>
      <c r="D614" s="1810"/>
      <c r="E614" s="512" t="s">
        <v>11</v>
      </c>
      <c r="F614" s="122">
        <v>310618437</v>
      </c>
      <c r="G614" s="301">
        <v>385767</v>
      </c>
      <c r="H614" s="276"/>
    </row>
    <row r="615" spans="2:8" s="98" customFormat="1">
      <c r="B615" s="1675"/>
      <c r="C615" s="1809"/>
      <c r="D615" s="1810"/>
      <c r="E615" s="239" t="s">
        <v>28</v>
      </c>
      <c r="F615" s="123">
        <f>F616+F633</f>
        <v>317332185</v>
      </c>
      <c r="G615" s="306">
        <f>G616+G633</f>
        <v>385767</v>
      </c>
      <c r="H615" s="276"/>
    </row>
    <row r="616" spans="2:8" s="98" customFormat="1">
      <c r="B616" s="510"/>
      <c r="C616" s="1809"/>
      <c r="D616" s="1810"/>
      <c r="E616" s="510" t="s">
        <v>2</v>
      </c>
      <c r="F616" s="122">
        <f>F617+F624+F626+F621</f>
        <v>316961711</v>
      </c>
      <c r="G616" s="288">
        <f>G617+G624+G626+G621</f>
        <v>385767</v>
      </c>
      <c r="H616" s="276"/>
    </row>
    <row r="617" spans="2:8" s="98" customFormat="1">
      <c r="B617" s="1679"/>
      <c r="C617" s="1809"/>
      <c r="D617" s="1810"/>
      <c r="E617" s="512" t="s">
        <v>12</v>
      </c>
      <c r="F617" s="122">
        <f>F618+F620</f>
        <v>35640513</v>
      </c>
      <c r="G617" s="301"/>
      <c r="H617" s="276"/>
    </row>
    <row r="618" spans="2:8" s="98" customFormat="1">
      <c r="B618" s="1680"/>
      <c r="C618" s="1809"/>
      <c r="D618" s="1810"/>
      <c r="E618" s="421" t="s">
        <v>38</v>
      </c>
      <c r="F618" s="122">
        <v>24840383</v>
      </c>
      <c r="G618" s="301"/>
      <c r="H618" s="276"/>
    </row>
    <row r="619" spans="2:8" s="98" customFormat="1">
      <c r="B619" s="1675"/>
      <c r="C619" s="1809"/>
      <c r="D619" s="1810"/>
      <c r="E619" s="1802" t="s">
        <v>36</v>
      </c>
      <c r="F619" s="122">
        <v>19739567</v>
      </c>
      <c r="G619" s="301"/>
      <c r="H619" s="276"/>
    </row>
    <row r="620" spans="2:8" s="98" customFormat="1">
      <c r="B620" s="1679"/>
      <c r="C620" s="1809"/>
      <c r="D620" s="1810"/>
      <c r="E620" s="421" t="s">
        <v>15</v>
      </c>
      <c r="F620" s="122">
        <v>10800130</v>
      </c>
      <c r="G620" s="301"/>
      <c r="H620" s="276"/>
    </row>
    <row r="621" spans="2:8" s="98" customFormat="1">
      <c r="B621" s="1680"/>
      <c r="C621" s="1809"/>
      <c r="D621" s="1810"/>
      <c r="E621" s="1791" t="s">
        <v>16</v>
      </c>
      <c r="F621" s="122">
        <f>F622+F623</f>
        <v>133594213</v>
      </c>
      <c r="G621" s="301"/>
      <c r="H621" s="276"/>
    </row>
    <row r="622" spans="2:8" s="98" customFormat="1">
      <c r="B622" s="1675"/>
      <c r="C622" s="1809"/>
      <c r="D622" s="1810"/>
      <c r="E622" s="1793" t="s">
        <v>17</v>
      </c>
      <c r="F622" s="122">
        <v>17617157</v>
      </c>
      <c r="G622" s="301"/>
      <c r="H622" s="276"/>
    </row>
    <row r="623" spans="2:8" s="98" customFormat="1">
      <c r="B623" s="510"/>
      <c r="C623" s="1809"/>
      <c r="D623" s="1810"/>
      <c r="E623" s="1793" t="s">
        <v>162</v>
      </c>
      <c r="F623" s="122">
        <v>115977056</v>
      </c>
      <c r="G623" s="301"/>
      <c r="H623" s="276"/>
    </row>
    <row r="624" spans="2:8" s="98" customFormat="1" ht="26.4">
      <c r="B624" s="1679"/>
      <c r="C624" s="1809"/>
      <c r="D624" s="1810"/>
      <c r="E624" s="1791" t="s">
        <v>54</v>
      </c>
      <c r="F624" s="122">
        <f>F625</f>
        <v>91732</v>
      </c>
      <c r="G624" s="301"/>
      <c r="H624" s="276"/>
    </row>
    <row r="625" spans="2:8" s="98" customFormat="1">
      <c r="B625" s="1680"/>
      <c r="C625" s="1809"/>
      <c r="D625" s="1810"/>
      <c r="E625" s="1793" t="s">
        <v>39</v>
      </c>
      <c r="F625" s="122">
        <v>91732</v>
      </c>
      <c r="G625" s="306"/>
      <c r="H625" s="276"/>
    </row>
    <row r="626" spans="2:8" s="98" customFormat="1">
      <c r="B626" s="1675"/>
      <c r="C626" s="1809"/>
      <c r="D626" s="1810"/>
      <c r="E626" s="1791" t="s">
        <v>19</v>
      </c>
      <c r="F626" s="122">
        <f>F627+F629+F631</f>
        <v>147635253</v>
      </c>
      <c r="G626" s="288">
        <f>G627+G629+G631</f>
        <v>385767</v>
      </c>
      <c r="H626" s="276"/>
    </row>
    <row r="627" spans="2:8" s="98" customFormat="1">
      <c r="B627" s="1679"/>
      <c r="C627" s="1809"/>
      <c r="D627" s="1810"/>
      <c r="E627" s="1793" t="s">
        <v>119</v>
      </c>
      <c r="F627" s="122">
        <f>F628</f>
        <v>144926472</v>
      </c>
      <c r="G627" s="288">
        <f>G628</f>
        <v>385767</v>
      </c>
      <c r="H627" s="276"/>
    </row>
    <row r="628" spans="2:8" s="98" customFormat="1" ht="39.6">
      <c r="B628" s="1680"/>
      <c r="C628" s="166"/>
      <c r="D628" s="307"/>
      <c r="E628" s="1795" t="s">
        <v>166</v>
      </c>
      <c r="F628" s="122">
        <v>144926472</v>
      </c>
      <c r="G628" s="301">
        <v>385767</v>
      </c>
      <c r="H628" s="276"/>
    </row>
    <row r="629" spans="2:8" s="98" customFormat="1" ht="26.4">
      <c r="B629" s="1675"/>
      <c r="C629" s="166"/>
      <c r="D629" s="307"/>
      <c r="E629" s="1793" t="s">
        <v>56</v>
      </c>
      <c r="F629" s="122">
        <f>F630</f>
        <v>1903783</v>
      </c>
      <c r="G629" s="306"/>
      <c r="H629" s="276"/>
    </row>
    <row r="630" spans="2:8" s="98" customFormat="1" ht="26.4">
      <c r="B630" s="510"/>
      <c r="C630" s="166"/>
      <c r="D630" s="307"/>
      <c r="E630" s="1795" t="s">
        <v>57</v>
      </c>
      <c r="F630" s="122">
        <v>1903783</v>
      </c>
      <c r="G630" s="306"/>
      <c r="H630" s="276"/>
    </row>
    <row r="631" spans="2:8" s="98" customFormat="1" ht="26.4">
      <c r="B631" s="1679"/>
      <c r="C631" s="166"/>
      <c r="D631" s="307"/>
      <c r="E631" s="1793" t="s">
        <v>55</v>
      </c>
      <c r="F631" s="122">
        <f>F632</f>
        <v>804998</v>
      </c>
      <c r="G631" s="306"/>
      <c r="H631" s="276"/>
    </row>
    <row r="632" spans="2:8" s="98" customFormat="1" ht="26.4">
      <c r="B632" s="1680"/>
      <c r="C632" s="166"/>
      <c r="D632" s="307"/>
      <c r="E632" s="1795" t="s">
        <v>158</v>
      </c>
      <c r="F632" s="122">
        <v>804998</v>
      </c>
      <c r="G632" s="306"/>
      <c r="H632" s="276"/>
    </row>
    <row r="633" spans="2:8" s="98" customFormat="1">
      <c r="B633" s="1675"/>
      <c r="C633" s="166"/>
      <c r="D633" s="307"/>
      <c r="E633" s="1789" t="s">
        <v>3</v>
      </c>
      <c r="F633" s="122">
        <f>F634</f>
        <v>370474</v>
      </c>
      <c r="G633" s="301"/>
      <c r="H633" s="276"/>
    </row>
    <row r="634" spans="2:8" s="98" customFormat="1">
      <c r="B634" s="1679"/>
      <c r="C634" s="166"/>
      <c r="D634" s="307"/>
      <c r="E634" s="1791" t="s">
        <v>20</v>
      </c>
      <c r="F634" s="122">
        <v>370474</v>
      </c>
      <c r="G634" s="301"/>
      <c r="H634" s="276"/>
    </row>
    <row r="635" spans="2:8" s="98" customFormat="1">
      <c r="B635" s="657" t="s">
        <v>126</v>
      </c>
      <c r="C635" s="99"/>
      <c r="D635" s="182"/>
      <c r="E635" s="725" t="s">
        <v>126</v>
      </c>
      <c r="F635" s="166"/>
      <c r="G635" s="308"/>
      <c r="H635" s="276"/>
    </row>
    <row r="636" spans="2:8" s="98" customFormat="1">
      <c r="B636" s="292" t="s">
        <v>223</v>
      </c>
      <c r="C636" s="917"/>
      <c r="D636" s="1316"/>
      <c r="E636" s="239" t="s">
        <v>4</v>
      </c>
      <c r="F636" s="123">
        <f>F637+F638</f>
        <v>334489237</v>
      </c>
      <c r="G636" s="306">
        <f>G638</f>
        <v>392870</v>
      </c>
      <c r="H636" s="276"/>
    </row>
    <row r="637" spans="2:8" s="98" customFormat="1" ht="26.4">
      <c r="B637" s="2047" t="s">
        <v>226</v>
      </c>
      <c r="C637" s="86">
        <v>73600000</v>
      </c>
      <c r="D637" s="89">
        <f>G639</f>
        <v>392870</v>
      </c>
      <c r="E637" s="1789" t="s">
        <v>37</v>
      </c>
      <c r="F637" s="122">
        <v>6635988</v>
      </c>
      <c r="G637" s="301"/>
      <c r="H637" s="276"/>
    </row>
    <row r="638" spans="2:8" s="98" customFormat="1">
      <c r="B638" s="2047"/>
      <c r="C638" s="80"/>
      <c r="D638" s="87"/>
      <c r="E638" s="510" t="s">
        <v>10</v>
      </c>
      <c r="F638" s="122">
        <f>F639</f>
        <v>327853249</v>
      </c>
      <c r="G638" s="301">
        <f>G639</f>
        <v>392870</v>
      </c>
      <c r="H638" s="276"/>
    </row>
    <row r="639" spans="2:8" s="98" customFormat="1" ht="26.4">
      <c r="B639" s="1679"/>
      <c r="C639" s="1809"/>
      <c r="D639" s="1810"/>
      <c r="E639" s="512" t="s">
        <v>11</v>
      </c>
      <c r="F639" s="122">
        <v>327853249</v>
      </c>
      <c r="G639" s="301">
        <v>392870</v>
      </c>
      <c r="H639" s="276"/>
    </row>
    <row r="640" spans="2:8" s="98" customFormat="1">
      <c r="B640" s="1680"/>
      <c r="C640" s="1809"/>
      <c r="D640" s="1810"/>
      <c r="E640" s="239" t="s">
        <v>28</v>
      </c>
      <c r="F640" s="123">
        <f>F641+F658</f>
        <v>334489237</v>
      </c>
      <c r="G640" s="306">
        <f>G641+G658</f>
        <v>392870</v>
      </c>
      <c r="H640" s="276"/>
    </row>
    <row r="641" spans="2:8" s="98" customFormat="1">
      <c r="B641" s="1675"/>
      <c r="C641" s="1809"/>
      <c r="D641" s="1810"/>
      <c r="E641" s="510" t="s">
        <v>2</v>
      </c>
      <c r="F641" s="122">
        <f>F642+F649+F651+F646</f>
        <v>334118763</v>
      </c>
      <c r="G641" s="288">
        <f>G642+G649+G651+G646</f>
        <v>392870</v>
      </c>
      <c r="H641" s="276"/>
    </row>
    <row r="642" spans="2:8" s="98" customFormat="1">
      <c r="B642" s="510"/>
      <c r="C642" s="1809"/>
      <c r="D642" s="1810"/>
      <c r="E642" s="512" t="s">
        <v>12</v>
      </c>
      <c r="F642" s="122">
        <f>F643+F645</f>
        <v>35536260</v>
      </c>
      <c r="G642" s="301"/>
      <c r="H642" s="276"/>
    </row>
    <row r="643" spans="2:8" s="98" customFormat="1">
      <c r="B643" s="1679"/>
      <c r="C643" s="1809"/>
      <c r="D643" s="1810"/>
      <c r="E643" s="421" t="s">
        <v>38</v>
      </c>
      <c r="F643" s="122">
        <v>24794498</v>
      </c>
      <c r="G643" s="301"/>
      <c r="H643" s="276"/>
    </row>
    <row r="644" spans="2:8" s="98" customFormat="1">
      <c r="B644" s="1680"/>
      <c r="C644" s="1809"/>
      <c r="D644" s="1810"/>
      <c r="E644" s="1802" t="s">
        <v>36</v>
      </c>
      <c r="F644" s="122">
        <v>19711152</v>
      </c>
      <c r="G644" s="301"/>
      <c r="H644" s="276"/>
    </row>
    <row r="645" spans="2:8" s="98" customFormat="1">
      <c r="B645" s="1675"/>
      <c r="C645" s="1809"/>
      <c r="D645" s="1810"/>
      <c r="E645" s="421" t="s">
        <v>15</v>
      </c>
      <c r="F645" s="122">
        <v>10741762</v>
      </c>
      <c r="G645" s="301"/>
      <c r="H645" s="276"/>
    </row>
    <row r="646" spans="2:8" s="98" customFormat="1">
      <c r="B646" s="1679"/>
      <c r="C646" s="1809"/>
      <c r="D646" s="1810"/>
      <c r="E646" s="1791" t="s">
        <v>16</v>
      </c>
      <c r="F646" s="122">
        <f>F647+F648</f>
        <v>154852878</v>
      </c>
      <c r="G646" s="301"/>
      <c r="H646" s="276"/>
    </row>
    <row r="647" spans="2:8" s="98" customFormat="1">
      <c r="B647" s="1679"/>
      <c r="C647" s="1809"/>
      <c r="D647" s="1810"/>
      <c r="E647" s="1793" t="s">
        <v>17</v>
      </c>
      <c r="F647" s="122">
        <v>17617157</v>
      </c>
      <c r="G647" s="301"/>
      <c r="H647" s="276"/>
    </row>
    <row r="648" spans="2:8" s="98" customFormat="1">
      <c r="B648" s="1680"/>
      <c r="C648" s="1809"/>
      <c r="D648" s="1810"/>
      <c r="E648" s="1793" t="s">
        <v>162</v>
      </c>
      <c r="F648" s="122">
        <v>137235721</v>
      </c>
      <c r="G648" s="301"/>
      <c r="H648" s="276"/>
    </row>
    <row r="649" spans="2:8" s="98" customFormat="1" ht="26.4">
      <c r="B649" s="1675"/>
      <c r="C649" s="1809"/>
      <c r="D649" s="1810"/>
      <c r="E649" s="1791" t="s">
        <v>54</v>
      </c>
      <c r="F649" s="122">
        <f>F650</f>
        <v>91732</v>
      </c>
      <c r="G649" s="301"/>
      <c r="H649" s="276"/>
    </row>
    <row r="650" spans="2:8" s="98" customFormat="1">
      <c r="B650" s="510"/>
      <c r="C650" s="1809"/>
      <c r="D650" s="1810"/>
      <c r="E650" s="1793" t="s">
        <v>39</v>
      </c>
      <c r="F650" s="122">
        <v>91732</v>
      </c>
      <c r="G650" s="306"/>
      <c r="H650" s="276"/>
    </row>
    <row r="651" spans="2:8" s="98" customFormat="1">
      <c r="B651" s="1679"/>
      <c r="C651" s="166"/>
      <c r="D651" s="307"/>
      <c r="E651" s="1791" t="s">
        <v>19</v>
      </c>
      <c r="F651" s="122">
        <f>F652+F654+F656</f>
        <v>143637893</v>
      </c>
      <c r="G651" s="288">
        <f>G652+G654+G656</f>
        <v>392870</v>
      </c>
      <c r="H651" s="276"/>
    </row>
    <row r="652" spans="2:8" s="98" customFormat="1">
      <c r="B652" s="1680"/>
      <c r="C652" s="166"/>
      <c r="D652" s="307"/>
      <c r="E652" s="1793" t="s">
        <v>119</v>
      </c>
      <c r="F652" s="122">
        <f>F653</f>
        <v>139648927</v>
      </c>
      <c r="G652" s="288">
        <f>G653</f>
        <v>392870</v>
      </c>
      <c r="H652" s="276"/>
    </row>
    <row r="653" spans="2:8" s="98" customFormat="1" ht="39.6">
      <c r="B653" s="1675"/>
      <c r="C653" s="166"/>
      <c r="D653" s="307"/>
      <c r="E653" s="1795" t="s">
        <v>166</v>
      </c>
      <c r="F653" s="122">
        <v>139648927</v>
      </c>
      <c r="G653" s="301">
        <v>392870</v>
      </c>
      <c r="H653" s="276"/>
    </row>
    <row r="654" spans="2:8" s="98" customFormat="1" ht="26.4">
      <c r="B654" s="1679"/>
      <c r="C654" s="166"/>
      <c r="D654" s="307"/>
      <c r="E654" s="1793" t="s">
        <v>56</v>
      </c>
      <c r="F654" s="122">
        <f>F655</f>
        <v>3183968</v>
      </c>
      <c r="G654" s="306"/>
      <c r="H654" s="276"/>
    </row>
    <row r="655" spans="2:8" s="98" customFormat="1" ht="26.4">
      <c r="B655" s="1679"/>
      <c r="C655" s="166"/>
      <c r="D655" s="307"/>
      <c r="E655" s="1795" t="s">
        <v>57</v>
      </c>
      <c r="F655" s="122">
        <v>3183968</v>
      </c>
      <c r="G655" s="306"/>
      <c r="H655" s="276"/>
    </row>
    <row r="656" spans="2:8" s="98" customFormat="1" ht="26.4">
      <c r="B656" s="1680"/>
      <c r="C656" s="166"/>
      <c r="D656" s="307"/>
      <c r="E656" s="1793" t="s">
        <v>55</v>
      </c>
      <c r="F656" s="122">
        <f>F657</f>
        <v>804998</v>
      </c>
      <c r="G656" s="306"/>
      <c r="H656" s="276"/>
    </row>
    <row r="657" spans="1:8" s="98" customFormat="1" ht="26.4">
      <c r="B657" s="1675"/>
      <c r="C657" s="166"/>
      <c r="D657" s="307"/>
      <c r="E657" s="1795" t="s">
        <v>158</v>
      </c>
      <c r="F657" s="122">
        <v>804998</v>
      </c>
      <c r="G657" s="306"/>
      <c r="H657" s="276"/>
    </row>
    <row r="658" spans="1:8" s="98" customFormat="1">
      <c r="B658" s="510"/>
      <c r="C658" s="166"/>
      <c r="D658" s="307"/>
      <c r="E658" s="1789" t="s">
        <v>3</v>
      </c>
      <c r="F658" s="122">
        <f>F659</f>
        <v>370474</v>
      </c>
      <c r="G658" s="301"/>
      <c r="H658" s="276"/>
    </row>
    <row r="659" spans="1:8" s="98" customFormat="1" ht="15.75" customHeight="1" thickBot="1">
      <c r="B659" s="1811"/>
      <c r="C659" s="290"/>
      <c r="D659" s="1718"/>
      <c r="E659" s="1805" t="s">
        <v>20</v>
      </c>
      <c r="F659" s="290">
        <v>370474</v>
      </c>
      <c r="G659" s="1202"/>
      <c r="H659" s="276"/>
    </row>
    <row r="660" spans="1:8" s="98" customFormat="1" ht="177.6" customHeight="1" thickBot="1">
      <c r="B660" s="3772" t="s">
        <v>596</v>
      </c>
      <c r="C660" s="3773"/>
      <c r="D660" s="3773"/>
      <c r="E660" s="3773"/>
      <c r="F660" s="3773"/>
      <c r="G660" s="3774"/>
      <c r="H660" s="276"/>
    </row>
    <row r="661" spans="1:8" s="81" customFormat="1">
      <c r="B661" s="106"/>
      <c r="C661" s="1779"/>
      <c r="D661" s="1779"/>
      <c r="F661" s="284"/>
      <c r="G661" s="284"/>
      <c r="H661" s="114"/>
    </row>
    <row r="662" spans="1:8" s="81" customFormat="1" ht="15.6">
      <c r="B662" s="206" t="s">
        <v>113</v>
      </c>
      <c r="C662" s="1667"/>
      <c r="D662" s="1667"/>
      <c r="E662" s="170"/>
      <c r="F662" s="1667"/>
      <c r="G662" s="1667"/>
      <c r="H662" s="114"/>
    </row>
    <row r="663" spans="1:8" s="81" customFormat="1" ht="16.2" thickBot="1">
      <c r="B663" s="206"/>
      <c r="C663" s="1667"/>
      <c r="D663" s="1667"/>
      <c r="E663" s="170"/>
      <c r="F663" s="1667"/>
      <c r="G663" s="1667"/>
      <c r="H663" s="114"/>
    </row>
    <row r="664" spans="1:8" s="81" customFormat="1" ht="13.8">
      <c r="A664" s="2901">
        <f>A557+1</f>
        <v>117</v>
      </c>
      <c r="B664" s="436"/>
      <c r="C664" s="364"/>
      <c r="D664" s="365"/>
      <c r="E664" s="1207" t="s">
        <v>580</v>
      </c>
      <c r="F664" s="1669"/>
      <c r="G664" s="650"/>
      <c r="H664" s="3525" t="s">
        <v>34</v>
      </c>
    </row>
    <row r="665" spans="1:8" s="81" customFormat="1" ht="12.75" customHeight="1">
      <c r="B665" s="253" t="s">
        <v>167</v>
      </c>
      <c r="C665" s="343"/>
      <c r="D665" s="344"/>
      <c r="E665" s="190" t="s">
        <v>22</v>
      </c>
      <c r="F665" s="298"/>
      <c r="G665" s="182"/>
      <c r="H665" s="3051" t="s">
        <v>1139</v>
      </c>
    </row>
    <row r="666" spans="1:8" s="81" customFormat="1" ht="13.8">
      <c r="B666" s="611" t="s">
        <v>223</v>
      </c>
      <c r="C666" s="367"/>
      <c r="D666" s="368"/>
      <c r="E666" s="1720" t="s">
        <v>594</v>
      </c>
      <c r="F666" s="1673"/>
      <c r="G666" s="1674"/>
      <c r="H666" s="3051" t="s">
        <v>1140</v>
      </c>
    </row>
    <row r="667" spans="1:8" s="81" customFormat="1" ht="26.4">
      <c r="B667" s="2047" t="s">
        <v>226</v>
      </c>
      <c r="C667" s="86">
        <v>78000000</v>
      </c>
      <c r="D667" s="89">
        <f>G670</f>
        <v>260006</v>
      </c>
      <c r="E667" s="1721" t="s">
        <v>4</v>
      </c>
      <c r="F667" s="123">
        <f t="shared" ref="F667:G669" si="15">F668</f>
        <v>17389488</v>
      </c>
      <c r="G667" s="306">
        <f t="shared" si="15"/>
        <v>260006</v>
      </c>
      <c r="H667" s="3526">
        <f>'18_sb'!A352</f>
        <v>130</v>
      </c>
    </row>
    <row r="668" spans="1:8" s="81" customFormat="1">
      <c r="B668" s="1853"/>
      <c r="C668" s="122"/>
      <c r="D668" s="2049"/>
      <c r="E668" s="1722" t="s">
        <v>10</v>
      </c>
      <c r="F668" s="122">
        <f t="shared" si="15"/>
        <v>17389488</v>
      </c>
      <c r="G668" s="301">
        <f t="shared" si="15"/>
        <v>260006</v>
      </c>
      <c r="H668" s="79" t="s">
        <v>808</v>
      </c>
    </row>
    <row r="669" spans="1:8" s="81" customFormat="1" ht="26.4">
      <c r="B669" s="1854"/>
      <c r="C669" s="122"/>
      <c r="D669" s="2049"/>
      <c r="E669" s="1724" t="s">
        <v>11</v>
      </c>
      <c r="F669" s="122">
        <v>17389488</v>
      </c>
      <c r="G669" s="301">
        <f t="shared" si="15"/>
        <v>260006</v>
      </c>
      <c r="H669" s="2909"/>
    </row>
    <row r="670" spans="1:8" s="81" customFormat="1">
      <c r="B670" s="1852"/>
      <c r="C670" s="122"/>
      <c r="D670" s="2049"/>
      <c r="E670" s="1721" t="s">
        <v>28</v>
      </c>
      <c r="F670" s="123">
        <f t="shared" ref="F670:G673" si="16">F671</f>
        <v>17389488</v>
      </c>
      <c r="G670" s="306">
        <f t="shared" si="16"/>
        <v>260006</v>
      </c>
      <c r="H670" s="79"/>
    </row>
    <row r="671" spans="1:8" s="81" customFormat="1">
      <c r="B671" s="1854"/>
      <c r="C671" s="122"/>
      <c r="D671" s="2049"/>
      <c r="E671" s="1722" t="s">
        <v>2</v>
      </c>
      <c r="F671" s="122">
        <f t="shared" si="16"/>
        <v>17389488</v>
      </c>
      <c r="G671" s="301">
        <f t="shared" si="16"/>
        <v>260006</v>
      </c>
      <c r="H671" s="114"/>
    </row>
    <row r="672" spans="1:8" s="81" customFormat="1">
      <c r="B672" s="1854"/>
      <c r="C672" s="122"/>
      <c r="D672" s="2049"/>
      <c r="E672" s="1705" t="s">
        <v>19</v>
      </c>
      <c r="F672" s="122">
        <f t="shared" si="16"/>
        <v>17389488</v>
      </c>
      <c r="G672" s="288">
        <f t="shared" si="16"/>
        <v>260006</v>
      </c>
      <c r="H672" s="114"/>
    </row>
    <row r="673" spans="1:8" s="81" customFormat="1">
      <c r="B673" s="1680"/>
      <c r="C673" s="122"/>
      <c r="D673" s="1676"/>
      <c r="E673" s="1706" t="s">
        <v>119</v>
      </c>
      <c r="F673" s="122">
        <f t="shared" si="16"/>
        <v>17389488</v>
      </c>
      <c r="G673" s="288">
        <f t="shared" si="16"/>
        <v>260006</v>
      </c>
      <c r="H673" s="114"/>
    </row>
    <row r="674" spans="1:8" s="81" customFormat="1" ht="40.200000000000003" thickBot="1">
      <c r="B674" s="1681"/>
      <c r="C674" s="122"/>
      <c r="D674" s="1676"/>
      <c r="E674" s="1708" t="s">
        <v>166</v>
      </c>
      <c r="F674" s="122">
        <v>17389488</v>
      </c>
      <c r="G674" s="301">
        <v>260006</v>
      </c>
      <c r="H674" s="114"/>
    </row>
    <row r="675" spans="1:8" s="81" customFormat="1" ht="96" customHeight="1" thickBot="1">
      <c r="A675" s="108"/>
      <c r="B675" s="3653" t="s">
        <v>597</v>
      </c>
      <c r="C675" s="3654"/>
      <c r="D675" s="3654"/>
      <c r="E675" s="3654"/>
      <c r="F675" s="3654"/>
      <c r="G675" s="3655"/>
      <c r="H675" s="114"/>
    </row>
    <row r="676" spans="1:8" s="81" customFormat="1">
      <c r="A676" s="108"/>
      <c r="B676" s="672"/>
      <c r="C676" s="1700"/>
      <c r="D676" s="1700"/>
      <c r="E676" s="672"/>
      <c r="F676" s="1700"/>
      <c r="G676" s="1700"/>
      <c r="H676" s="114"/>
    </row>
    <row r="677" spans="1:8" s="81" customFormat="1" ht="15.6">
      <c r="B677" s="206" t="s">
        <v>115</v>
      </c>
      <c r="C677" s="1667"/>
      <c r="D677" s="1667"/>
      <c r="E677" s="170"/>
      <c r="F677" s="1667"/>
      <c r="G677" s="1667"/>
      <c r="H677" s="114"/>
    </row>
    <row r="678" spans="1:8" s="81" customFormat="1" ht="16.2" thickBot="1">
      <c r="B678" s="206"/>
      <c r="C678" s="1667"/>
      <c r="D678" s="1667"/>
      <c r="E678" s="170"/>
      <c r="F678" s="1667"/>
      <c r="G678" s="1667"/>
      <c r="H678" s="114"/>
    </row>
    <row r="679" spans="1:8" s="81" customFormat="1" ht="13.8">
      <c r="A679" s="1458">
        <f>A572+1</f>
        <v>117</v>
      </c>
      <c r="B679" s="2942" t="s">
        <v>167</v>
      </c>
      <c r="C679" s="364"/>
      <c r="D679" s="365"/>
      <c r="E679" s="208" t="s">
        <v>580</v>
      </c>
      <c r="F679" s="1669"/>
      <c r="G679" s="650"/>
      <c r="H679" s="3525" t="s">
        <v>34</v>
      </c>
    </row>
    <row r="680" spans="1:8" s="81" customFormat="1" ht="13.2" customHeight="1">
      <c r="B680" s="292" t="s">
        <v>118</v>
      </c>
      <c r="C680" s="343"/>
      <c r="D680" s="344"/>
      <c r="E680" s="113" t="s">
        <v>116</v>
      </c>
      <c r="F680" s="298"/>
      <c r="G680" s="182"/>
      <c r="H680" s="3051" t="s">
        <v>1139</v>
      </c>
    </row>
    <row r="681" spans="1:8" s="81" customFormat="1">
      <c r="B681" s="292" t="s">
        <v>223</v>
      </c>
      <c r="C681" s="917"/>
      <c r="D681" s="1316"/>
      <c r="E681" s="576" t="s">
        <v>117</v>
      </c>
      <c r="F681" s="298"/>
      <c r="G681" s="182"/>
      <c r="H681" s="3051" t="s">
        <v>1140</v>
      </c>
    </row>
    <row r="682" spans="1:8" s="81" customFormat="1" ht="26.4">
      <c r="B682" s="2047" t="s">
        <v>226</v>
      </c>
      <c r="C682" s="86">
        <v>78000000</v>
      </c>
      <c r="D682" s="89">
        <f>G692</f>
        <v>260006</v>
      </c>
      <c r="E682" s="725" t="s">
        <v>118</v>
      </c>
      <c r="F682" s="298"/>
      <c r="G682" s="182"/>
      <c r="H682" s="3526">
        <f>'18_sb'!A352</f>
        <v>130</v>
      </c>
    </row>
    <row r="683" spans="1:8" s="81" customFormat="1">
      <c r="B683" s="1852"/>
      <c r="C683" s="122"/>
      <c r="D683" s="1943"/>
      <c r="E683" s="239" t="s">
        <v>4</v>
      </c>
      <c r="F683" s="123">
        <f>F684+F685+F690</f>
        <v>181406831</v>
      </c>
      <c r="G683" s="306">
        <f>G690</f>
        <v>260006</v>
      </c>
      <c r="H683" s="79" t="s">
        <v>808</v>
      </c>
    </row>
    <row r="684" spans="1:8" s="81" customFormat="1" ht="26.4">
      <c r="B684" s="1853"/>
      <c r="C684" s="122"/>
      <c r="D684" s="1943"/>
      <c r="E684" s="1789" t="s">
        <v>37</v>
      </c>
      <c r="F684" s="122">
        <v>6635988</v>
      </c>
      <c r="G684" s="306"/>
      <c r="H684" s="114"/>
    </row>
    <row r="685" spans="1:8" s="81" customFormat="1">
      <c r="B685" s="1854"/>
      <c r="C685" s="122"/>
      <c r="D685" s="1943"/>
      <c r="E685" s="1789" t="s">
        <v>7</v>
      </c>
      <c r="F685" s="122">
        <f>F686</f>
        <v>77760</v>
      </c>
      <c r="G685" s="306"/>
      <c r="H685" s="114"/>
    </row>
    <row r="686" spans="1:8" s="81" customFormat="1">
      <c r="B686" s="1852"/>
      <c r="C686" s="122"/>
      <c r="D686" s="1943"/>
      <c r="E686" s="1791" t="s">
        <v>8</v>
      </c>
      <c r="F686" s="122">
        <f>F687</f>
        <v>77760</v>
      </c>
      <c r="G686" s="306"/>
      <c r="H686" s="114"/>
    </row>
    <row r="687" spans="1:8" s="81" customFormat="1">
      <c r="B687" s="2056"/>
      <c r="C687" s="122"/>
      <c r="D687" s="1943"/>
      <c r="E687" s="1793" t="s">
        <v>9</v>
      </c>
      <c r="F687" s="122">
        <f>F688</f>
        <v>77760</v>
      </c>
      <c r="G687" s="306"/>
      <c r="H687" s="114"/>
    </row>
    <row r="688" spans="1:8" s="81" customFormat="1" ht="26.4">
      <c r="B688" s="1854"/>
      <c r="C688" s="122"/>
      <c r="D688" s="1943"/>
      <c r="E688" s="1795" t="s">
        <v>63</v>
      </c>
      <c r="F688" s="122">
        <f>F689</f>
        <v>77760</v>
      </c>
      <c r="G688" s="306"/>
      <c r="H688" s="114"/>
    </row>
    <row r="689" spans="2:8" s="81" customFormat="1" ht="39.6">
      <c r="B689" s="1829"/>
      <c r="C689" s="122"/>
      <c r="D689" s="1943"/>
      <c r="E689" s="1797" t="s">
        <v>165</v>
      </c>
      <c r="F689" s="122">
        <v>77760</v>
      </c>
      <c r="G689" s="306"/>
      <c r="H689" s="114"/>
    </row>
    <row r="690" spans="2:8" s="81" customFormat="1">
      <c r="B690" s="2071"/>
      <c r="C690" s="122"/>
      <c r="D690" s="288"/>
      <c r="E690" s="510" t="s">
        <v>10</v>
      </c>
      <c r="F690" s="122">
        <f>F691</f>
        <v>174693083</v>
      </c>
      <c r="G690" s="301">
        <f>G691</f>
        <v>260006</v>
      </c>
      <c r="H690" s="114"/>
    </row>
    <row r="691" spans="2:8" s="81" customFormat="1" ht="26.4">
      <c r="B691" s="2072"/>
      <c r="C691" s="122"/>
      <c r="D691" s="288"/>
      <c r="E691" s="512" t="s">
        <v>11</v>
      </c>
      <c r="F691" s="122">
        <v>174693083</v>
      </c>
      <c r="G691" s="301">
        <v>260006</v>
      </c>
      <c r="H691" s="114"/>
    </row>
    <row r="692" spans="2:8" s="81" customFormat="1">
      <c r="B692" s="2073"/>
      <c r="C692" s="122"/>
      <c r="D692" s="288"/>
      <c r="E692" s="239" t="s">
        <v>28</v>
      </c>
      <c r="F692" s="123">
        <f>F693+F710</f>
        <v>181406831</v>
      </c>
      <c r="G692" s="306">
        <f>G693+G710</f>
        <v>260006</v>
      </c>
      <c r="H692" s="114"/>
    </row>
    <row r="693" spans="2:8" s="81" customFormat="1">
      <c r="B693" s="1680"/>
      <c r="C693" s="122"/>
      <c r="D693" s="288"/>
      <c r="E693" s="510" t="s">
        <v>2</v>
      </c>
      <c r="F693" s="122">
        <f>F694+F701+F703+F698</f>
        <v>181036357</v>
      </c>
      <c r="G693" s="301">
        <f>G703</f>
        <v>260006</v>
      </c>
      <c r="H693" s="114"/>
    </row>
    <row r="694" spans="2:8" s="81" customFormat="1">
      <c r="B694" s="1675"/>
      <c r="C694" s="122"/>
      <c r="D694" s="288"/>
      <c r="E694" s="512" t="s">
        <v>12</v>
      </c>
      <c r="F694" s="122">
        <f>F695+F697</f>
        <v>35692345</v>
      </c>
      <c r="G694" s="306"/>
      <c r="H694" s="114"/>
    </row>
    <row r="695" spans="2:8" s="81" customFormat="1">
      <c r="B695" s="1679"/>
      <c r="C695" s="122"/>
      <c r="D695" s="288"/>
      <c r="E695" s="421" t="s">
        <v>38</v>
      </c>
      <c r="F695" s="122">
        <v>24811520</v>
      </c>
      <c r="G695" s="306"/>
      <c r="H695" s="114"/>
    </row>
    <row r="696" spans="2:8" s="81" customFormat="1">
      <c r="B696" s="1679"/>
      <c r="C696" s="122"/>
      <c r="D696" s="288"/>
      <c r="E696" s="1802" t="s">
        <v>36</v>
      </c>
      <c r="F696" s="122">
        <v>19726462</v>
      </c>
      <c r="G696" s="306"/>
      <c r="H696" s="114"/>
    </row>
    <row r="697" spans="2:8" s="81" customFormat="1">
      <c r="B697" s="1680"/>
      <c r="C697" s="122"/>
      <c r="D697" s="306"/>
      <c r="E697" s="421" t="s">
        <v>15</v>
      </c>
      <c r="F697" s="122">
        <v>10880825</v>
      </c>
      <c r="G697" s="306"/>
      <c r="H697" s="114"/>
    </row>
    <row r="698" spans="2:8" s="81" customFormat="1">
      <c r="B698" s="1675"/>
      <c r="C698" s="122"/>
      <c r="D698" s="306"/>
      <c r="E698" s="1791" t="s">
        <v>16</v>
      </c>
      <c r="F698" s="122">
        <f>F699+F700</f>
        <v>123226849</v>
      </c>
      <c r="G698" s="306"/>
      <c r="H698" s="114"/>
    </row>
    <row r="699" spans="2:8" s="81" customFormat="1">
      <c r="B699" s="510"/>
      <c r="C699" s="122"/>
      <c r="D699" s="306"/>
      <c r="E699" s="1793" t="s">
        <v>17</v>
      </c>
      <c r="F699" s="122">
        <v>10024774</v>
      </c>
      <c r="G699" s="306"/>
      <c r="H699" s="114"/>
    </row>
    <row r="700" spans="2:8" s="81" customFormat="1">
      <c r="B700" s="1679"/>
      <c r="C700" s="122"/>
      <c r="D700" s="306"/>
      <c r="E700" s="1793" t="s">
        <v>162</v>
      </c>
      <c r="F700" s="122">
        <v>113202075</v>
      </c>
      <c r="G700" s="306"/>
      <c r="H700" s="114"/>
    </row>
    <row r="701" spans="2:8" s="81" customFormat="1" ht="26.4">
      <c r="B701" s="1680"/>
      <c r="C701" s="122"/>
      <c r="D701" s="306"/>
      <c r="E701" s="1791" t="s">
        <v>54</v>
      </c>
      <c r="F701" s="122">
        <f>F702</f>
        <v>91732</v>
      </c>
      <c r="G701" s="301"/>
      <c r="H701" s="114"/>
    </row>
    <row r="702" spans="2:8" s="81" customFormat="1">
      <c r="B702" s="1680"/>
      <c r="C702" s="122"/>
      <c r="D702" s="306"/>
      <c r="E702" s="1793" t="s">
        <v>39</v>
      </c>
      <c r="F702" s="122">
        <v>91732</v>
      </c>
      <c r="G702" s="306"/>
      <c r="H702" s="114"/>
    </row>
    <row r="703" spans="2:8" s="81" customFormat="1">
      <c r="B703" s="1675"/>
      <c r="C703" s="122"/>
      <c r="D703" s="306"/>
      <c r="E703" s="1791" t="s">
        <v>19</v>
      </c>
      <c r="F703" s="122">
        <f>F704+F706+F708</f>
        <v>22025431</v>
      </c>
      <c r="G703" s="301">
        <f>G704</f>
        <v>260006</v>
      </c>
      <c r="H703" s="114"/>
    </row>
    <row r="704" spans="2:8" s="81" customFormat="1">
      <c r="B704" s="1679"/>
      <c r="C704" s="122"/>
      <c r="D704" s="306"/>
      <c r="E704" s="1793" t="s">
        <v>119</v>
      </c>
      <c r="F704" s="122">
        <f>F705</f>
        <v>18489278</v>
      </c>
      <c r="G704" s="301">
        <f>G705</f>
        <v>260006</v>
      </c>
      <c r="H704" s="114"/>
    </row>
    <row r="705" spans="2:8" s="81" customFormat="1" ht="39.6">
      <c r="B705" s="1679"/>
      <c r="C705" s="122"/>
      <c r="D705" s="306"/>
      <c r="E705" s="1795" t="s">
        <v>166</v>
      </c>
      <c r="F705" s="122">
        <v>18489278</v>
      </c>
      <c r="G705" s="301">
        <v>260006</v>
      </c>
      <c r="H705" s="114"/>
    </row>
    <row r="706" spans="2:8" s="81" customFormat="1" ht="26.4">
      <c r="B706" s="1680"/>
      <c r="C706" s="122"/>
      <c r="D706" s="306"/>
      <c r="E706" s="1793" t="s">
        <v>56</v>
      </c>
      <c r="F706" s="122">
        <f>F707</f>
        <v>2803772</v>
      </c>
      <c r="G706" s="306"/>
      <c r="H706" s="114"/>
    </row>
    <row r="707" spans="2:8" s="81" customFormat="1" ht="26.4">
      <c r="B707" s="1675"/>
      <c r="C707" s="122"/>
      <c r="D707" s="306"/>
      <c r="E707" s="1795" t="s">
        <v>57</v>
      </c>
      <c r="F707" s="122">
        <v>2803772</v>
      </c>
      <c r="G707" s="306"/>
      <c r="H707" s="114"/>
    </row>
    <row r="708" spans="2:8" s="81" customFormat="1" ht="26.4">
      <c r="B708" s="510"/>
      <c r="C708" s="122"/>
      <c r="D708" s="306"/>
      <c r="E708" s="1793" t="s">
        <v>55</v>
      </c>
      <c r="F708" s="122">
        <f>F709</f>
        <v>732381</v>
      </c>
      <c r="G708" s="306"/>
      <c r="H708" s="114"/>
    </row>
    <row r="709" spans="2:8" s="81" customFormat="1" ht="26.4">
      <c r="B709" s="1679"/>
      <c r="C709" s="122"/>
      <c r="D709" s="306"/>
      <c r="E709" s="1795" t="s">
        <v>158</v>
      </c>
      <c r="F709" s="122">
        <v>732381</v>
      </c>
      <c r="G709" s="306"/>
      <c r="H709" s="114"/>
    </row>
    <row r="710" spans="2:8" s="81" customFormat="1">
      <c r="B710" s="1680"/>
      <c r="C710" s="122"/>
      <c r="D710" s="306"/>
      <c r="E710" s="1789" t="s">
        <v>3</v>
      </c>
      <c r="F710" s="122">
        <f>F711</f>
        <v>370474</v>
      </c>
      <c r="G710" s="301"/>
      <c r="H710" s="114"/>
    </row>
    <row r="711" spans="2:8" s="81" customFormat="1">
      <c r="B711" s="1675"/>
      <c r="C711" s="166"/>
      <c r="D711" s="307"/>
      <c r="E711" s="1804" t="s">
        <v>20</v>
      </c>
      <c r="F711" s="166">
        <v>370474</v>
      </c>
      <c r="G711" s="308"/>
      <c r="H711" s="114"/>
    </row>
    <row r="712" spans="2:8" s="81" customFormat="1">
      <c r="B712" s="657" t="s">
        <v>125</v>
      </c>
      <c r="C712" s="99"/>
      <c r="D712" s="182"/>
      <c r="E712" s="725" t="s">
        <v>125</v>
      </c>
      <c r="F712" s="166"/>
      <c r="G712" s="308"/>
      <c r="H712" s="114"/>
    </row>
    <row r="713" spans="2:8" s="81" customFormat="1">
      <c r="B713" s="292" t="s">
        <v>223</v>
      </c>
      <c r="C713" s="917"/>
      <c r="D713" s="1316"/>
      <c r="E713" s="239" t="s">
        <v>4</v>
      </c>
      <c r="F713" s="123">
        <f>F714+F715+F720</f>
        <v>317332185</v>
      </c>
      <c r="G713" s="306">
        <f>G720</f>
        <v>260006</v>
      </c>
      <c r="H713" s="114"/>
    </row>
    <row r="714" spans="2:8" s="81" customFormat="1" ht="26.4">
      <c r="B714" s="2047" t="s">
        <v>226</v>
      </c>
      <c r="C714" s="80">
        <v>77500000</v>
      </c>
      <c r="D714" s="89">
        <f>G721</f>
        <v>260006</v>
      </c>
      <c r="E714" s="1789" t="s">
        <v>37</v>
      </c>
      <c r="F714" s="122">
        <v>6635988</v>
      </c>
      <c r="G714" s="301"/>
      <c r="H714" s="114"/>
    </row>
    <row r="715" spans="2:8" s="81" customFormat="1">
      <c r="B715" s="2047"/>
      <c r="C715" s="86"/>
      <c r="D715" s="87"/>
      <c r="E715" s="1789" t="s">
        <v>7</v>
      </c>
      <c r="F715" s="122">
        <f>F716</f>
        <v>77760</v>
      </c>
      <c r="G715" s="301"/>
      <c r="H715" s="114"/>
    </row>
    <row r="716" spans="2:8" s="81" customFormat="1">
      <c r="B716" s="1675"/>
      <c r="C716" s="1809"/>
      <c r="D716" s="1810"/>
      <c r="E716" s="1791" t="s">
        <v>8</v>
      </c>
      <c r="F716" s="122">
        <f>F717</f>
        <v>77760</v>
      </c>
      <c r="G716" s="301"/>
      <c r="H716" s="114"/>
    </row>
    <row r="717" spans="2:8" s="81" customFormat="1">
      <c r="B717" s="1680"/>
      <c r="C717" s="1809"/>
      <c r="D717" s="1810"/>
      <c r="E717" s="1793" t="s">
        <v>9</v>
      </c>
      <c r="F717" s="122">
        <f>F718</f>
        <v>77760</v>
      </c>
      <c r="G717" s="301"/>
      <c r="H717" s="114"/>
    </row>
    <row r="718" spans="2:8" s="81" customFormat="1" ht="26.4">
      <c r="B718" s="1675"/>
      <c r="C718" s="1809"/>
      <c r="D718" s="1810"/>
      <c r="E718" s="1795" t="s">
        <v>63</v>
      </c>
      <c r="F718" s="122">
        <f>F719</f>
        <v>77760</v>
      </c>
      <c r="G718" s="301"/>
      <c r="H718" s="114"/>
    </row>
    <row r="719" spans="2:8" s="81" customFormat="1" ht="39.6">
      <c r="B719" s="1680"/>
      <c r="C719" s="1809"/>
      <c r="D719" s="1810"/>
      <c r="E719" s="1797" t="s">
        <v>165</v>
      </c>
      <c r="F719" s="122">
        <v>77760</v>
      </c>
      <c r="G719" s="301"/>
      <c r="H719" s="114"/>
    </row>
    <row r="720" spans="2:8" s="81" customFormat="1">
      <c r="B720" s="1675"/>
      <c r="C720" s="1809"/>
      <c r="D720" s="1810"/>
      <c r="E720" s="510" t="s">
        <v>10</v>
      </c>
      <c r="F720" s="122">
        <f>F721</f>
        <v>310618437</v>
      </c>
      <c r="G720" s="301">
        <f>G721</f>
        <v>260006</v>
      </c>
      <c r="H720" s="114"/>
    </row>
    <row r="721" spans="2:8" s="81" customFormat="1" ht="26.4">
      <c r="B721" s="1680"/>
      <c r="C721" s="1809"/>
      <c r="D721" s="1810"/>
      <c r="E721" s="512" t="s">
        <v>11</v>
      </c>
      <c r="F721" s="122">
        <v>310618437</v>
      </c>
      <c r="G721" s="301">
        <v>260006</v>
      </c>
      <c r="H721" s="114"/>
    </row>
    <row r="722" spans="2:8" s="81" customFormat="1">
      <c r="B722" s="1675"/>
      <c r="C722" s="1809"/>
      <c r="D722" s="1810"/>
      <c r="E722" s="239" t="s">
        <v>28</v>
      </c>
      <c r="F722" s="123">
        <f>F723+F740</f>
        <v>317332185</v>
      </c>
      <c r="G722" s="306">
        <f>G723+G740</f>
        <v>260006</v>
      </c>
      <c r="H722" s="114"/>
    </row>
    <row r="723" spans="2:8" s="81" customFormat="1">
      <c r="B723" s="1680"/>
      <c r="C723" s="1809"/>
      <c r="D723" s="1810"/>
      <c r="E723" s="510" t="s">
        <v>2</v>
      </c>
      <c r="F723" s="122">
        <f>F724+F731+F733+F728</f>
        <v>316961711</v>
      </c>
      <c r="G723" s="288">
        <f>G724+G731+G733+G728</f>
        <v>260006</v>
      </c>
      <c r="H723" s="114"/>
    </row>
    <row r="724" spans="2:8" s="81" customFormat="1">
      <c r="B724" s="1675"/>
      <c r="C724" s="1809"/>
      <c r="D724" s="1810"/>
      <c r="E724" s="512" t="s">
        <v>12</v>
      </c>
      <c r="F724" s="122">
        <f>F725+F727</f>
        <v>35640513</v>
      </c>
      <c r="G724" s="301"/>
      <c r="H724" s="114"/>
    </row>
    <row r="725" spans="2:8" s="81" customFormat="1">
      <c r="B725" s="1680"/>
      <c r="C725" s="1809"/>
      <c r="D725" s="1810"/>
      <c r="E725" s="421" t="s">
        <v>38</v>
      </c>
      <c r="F725" s="122">
        <v>24840383</v>
      </c>
      <c r="G725" s="301"/>
      <c r="H725" s="114"/>
    </row>
    <row r="726" spans="2:8" s="81" customFormat="1">
      <c r="B726" s="1675"/>
      <c r="C726" s="1809"/>
      <c r="D726" s="1810"/>
      <c r="E726" s="1802" t="s">
        <v>36</v>
      </c>
      <c r="F726" s="122">
        <v>19739567</v>
      </c>
      <c r="G726" s="301"/>
      <c r="H726" s="114"/>
    </row>
    <row r="727" spans="2:8" s="81" customFormat="1">
      <c r="B727" s="1680"/>
      <c r="C727" s="1809"/>
      <c r="D727" s="1810"/>
      <c r="E727" s="421" t="s">
        <v>15</v>
      </c>
      <c r="F727" s="122">
        <v>10800130</v>
      </c>
      <c r="G727" s="301"/>
      <c r="H727" s="114"/>
    </row>
    <row r="728" spans="2:8" s="81" customFormat="1">
      <c r="B728" s="1675"/>
      <c r="C728" s="1809"/>
      <c r="D728" s="1810"/>
      <c r="E728" s="1791" t="s">
        <v>16</v>
      </c>
      <c r="F728" s="122">
        <f>F729+F730</f>
        <v>133594213</v>
      </c>
      <c r="G728" s="301"/>
      <c r="H728" s="114"/>
    </row>
    <row r="729" spans="2:8" s="81" customFormat="1">
      <c r="B729" s="1680"/>
      <c r="C729" s="1809"/>
      <c r="D729" s="1810"/>
      <c r="E729" s="1793" t="s">
        <v>17</v>
      </c>
      <c r="F729" s="122">
        <v>17617157</v>
      </c>
      <c r="G729" s="301"/>
      <c r="H729" s="114"/>
    </row>
    <row r="730" spans="2:8" s="81" customFormat="1">
      <c r="B730" s="1675"/>
      <c r="C730" s="1809"/>
      <c r="D730" s="1810"/>
      <c r="E730" s="1793" t="s">
        <v>162</v>
      </c>
      <c r="F730" s="122">
        <v>115977056</v>
      </c>
      <c r="G730" s="301"/>
      <c r="H730" s="114"/>
    </row>
    <row r="731" spans="2:8" s="81" customFormat="1" ht="26.4">
      <c r="B731" s="1680"/>
      <c r="C731" s="1809"/>
      <c r="D731" s="1810"/>
      <c r="E731" s="1791" t="s">
        <v>54</v>
      </c>
      <c r="F731" s="122">
        <f>F732</f>
        <v>91732</v>
      </c>
      <c r="G731" s="301"/>
      <c r="H731" s="114"/>
    </row>
    <row r="732" spans="2:8" s="81" customFormat="1">
      <c r="B732" s="1675"/>
      <c r="C732" s="1809"/>
      <c r="D732" s="1810"/>
      <c r="E732" s="1793" t="s">
        <v>39</v>
      </c>
      <c r="F732" s="122">
        <v>91732</v>
      </c>
      <c r="G732" s="306"/>
      <c r="H732" s="114"/>
    </row>
    <row r="733" spans="2:8" s="81" customFormat="1">
      <c r="B733" s="1680"/>
      <c r="C733" s="1809"/>
      <c r="D733" s="1810"/>
      <c r="E733" s="1791" t="s">
        <v>19</v>
      </c>
      <c r="F733" s="122">
        <f>F734+F736+F738</f>
        <v>147635253</v>
      </c>
      <c r="G733" s="288">
        <f>G734+G736+G738</f>
        <v>260006</v>
      </c>
      <c r="H733" s="114"/>
    </row>
    <row r="734" spans="2:8" s="81" customFormat="1">
      <c r="B734" s="1675"/>
      <c r="C734" s="1809"/>
      <c r="D734" s="1810"/>
      <c r="E734" s="1793" t="s">
        <v>119</v>
      </c>
      <c r="F734" s="122">
        <f>F735</f>
        <v>144926472</v>
      </c>
      <c r="G734" s="288">
        <f>G735</f>
        <v>260006</v>
      </c>
      <c r="H734" s="114"/>
    </row>
    <row r="735" spans="2:8" s="81" customFormat="1" ht="39.6">
      <c r="B735" s="1680"/>
      <c r="C735" s="166"/>
      <c r="D735" s="307"/>
      <c r="E735" s="1795" t="s">
        <v>166</v>
      </c>
      <c r="F735" s="122">
        <v>144926472</v>
      </c>
      <c r="G735" s="301">
        <v>260006</v>
      </c>
      <c r="H735" s="114"/>
    </row>
    <row r="736" spans="2:8" s="81" customFormat="1" ht="26.4">
      <c r="B736" s="1675"/>
      <c r="C736" s="166"/>
      <c r="D736" s="307"/>
      <c r="E736" s="1793" t="s">
        <v>56</v>
      </c>
      <c r="F736" s="122">
        <f>F737</f>
        <v>1903783</v>
      </c>
      <c r="G736" s="306"/>
      <c r="H736" s="114"/>
    </row>
    <row r="737" spans="2:8" s="81" customFormat="1" ht="26.4">
      <c r="B737" s="1680"/>
      <c r="C737" s="166"/>
      <c r="D737" s="307"/>
      <c r="E737" s="1795" t="s">
        <v>57</v>
      </c>
      <c r="F737" s="122">
        <v>1903783</v>
      </c>
      <c r="G737" s="306"/>
      <c r="H737" s="114"/>
    </row>
    <row r="738" spans="2:8" s="81" customFormat="1" ht="26.4">
      <c r="B738" s="1675"/>
      <c r="C738" s="166"/>
      <c r="D738" s="307"/>
      <c r="E738" s="1793" t="s">
        <v>55</v>
      </c>
      <c r="F738" s="122">
        <f>F739</f>
        <v>804998</v>
      </c>
      <c r="G738" s="306"/>
      <c r="H738" s="114"/>
    </row>
    <row r="739" spans="2:8" s="81" customFormat="1" ht="26.4">
      <c r="B739" s="1680"/>
      <c r="C739" s="166"/>
      <c r="D739" s="307"/>
      <c r="E739" s="1795" t="s">
        <v>158</v>
      </c>
      <c r="F739" s="122">
        <v>804998</v>
      </c>
      <c r="G739" s="306"/>
      <c r="H739" s="114"/>
    </row>
    <row r="740" spans="2:8" s="81" customFormat="1">
      <c r="B740" s="1675"/>
      <c r="C740" s="166"/>
      <c r="D740" s="307"/>
      <c r="E740" s="1789" t="s">
        <v>3</v>
      </c>
      <c r="F740" s="122">
        <f>F741</f>
        <v>370474</v>
      </c>
      <c r="G740" s="301"/>
      <c r="H740" s="114"/>
    </row>
    <row r="741" spans="2:8" s="81" customFormat="1">
      <c r="B741" s="1680"/>
      <c r="C741" s="166"/>
      <c r="D741" s="307"/>
      <c r="E741" s="1791" t="s">
        <v>20</v>
      </c>
      <c r="F741" s="122">
        <v>370474</v>
      </c>
      <c r="G741" s="301"/>
      <c r="H741" s="114"/>
    </row>
    <row r="742" spans="2:8" s="81" customFormat="1">
      <c r="B742" s="657" t="s">
        <v>126</v>
      </c>
      <c r="C742" s="99"/>
      <c r="D742" s="182"/>
      <c r="E742" s="725" t="s">
        <v>126</v>
      </c>
      <c r="F742" s="166"/>
      <c r="G742" s="308"/>
      <c r="H742" s="114"/>
    </row>
    <row r="743" spans="2:8" s="81" customFormat="1">
      <c r="B743" s="292" t="s">
        <v>223</v>
      </c>
      <c r="C743" s="917"/>
      <c r="D743" s="1316"/>
      <c r="E743" s="239" t="s">
        <v>4</v>
      </c>
      <c r="F743" s="123">
        <f>F744+F745</f>
        <v>334489237</v>
      </c>
      <c r="G743" s="306">
        <f>G745</f>
        <v>260006</v>
      </c>
      <c r="H743" s="114"/>
    </row>
    <row r="744" spans="2:8" s="81" customFormat="1" ht="26.4">
      <c r="B744" s="2047" t="s">
        <v>226</v>
      </c>
      <c r="C744" s="86">
        <v>73600000</v>
      </c>
      <c r="D744" s="89">
        <f>G746</f>
        <v>260006</v>
      </c>
      <c r="E744" s="1789" t="s">
        <v>37</v>
      </c>
      <c r="F744" s="122">
        <v>6635988</v>
      </c>
      <c r="G744" s="301"/>
      <c r="H744" s="114"/>
    </row>
    <row r="745" spans="2:8" s="81" customFormat="1">
      <c r="B745" s="2047"/>
      <c r="C745" s="80"/>
      <c r="D745" s="87"/>
      <c r="E745" s="510" t="s">
        <v>10</v>
      </c>
      <c r="F745" s="122">
        <f>F746</f>
        <v>327853249</v>
      </c>
      <c r="G745" s="301">
        <f>G746</f>
        <v>260006</v>
      </c>
      <c r="H745" s="114"/>
    </row>
    <row r="746" spans="2:8" s="81" customFormat="1" ht="26.4">
      <c r="B746" s="1680"/>
      <c r="C746" s="1809"/>
      <c r="D746" s="1810"/>
      <c r="E746" s="512" t="s">
        <v>11</v>
      </c>
      <c r="F746" s="122">
        <v>327853249</v>
      </c>
      <c r="G746" s="301">
        <v>260006</v>
      </c>
      <c r="H746" s="114"/>
    </row>
    <row r="747" spans="2:8" s="81" customFormat="1">
      <c r="B747" s="1675"/>
      <c r="C747" s="1809"/>
      <c r="D747" s="1810"/>
      <c r="E747" s="239" t="s">
        <v>28</v>
      </c>
      <c r="F747" s="123">
        <f>F748+F765</f>
        <v>334489237</v>
      </c>
      <c r="G747" s="306">
        <f>G748+G765</f>
        <v>260006</v>
      </c>
      <c r="H747" s="114"/>
    </row>
    <row r="748" spans="2:8" s="81" customFormat="1">
      <c r="B748" s="1680"/>
      <c r="C748" s="1809"/>
      <c r="D748" s="1810"/>
      <c r="E748" s="510" t="s">
        <v>2</v>
      </c>
      <c r="F748" s="122">
        <f>F749+F756+F758+F753</f>
        <v>334118763</v>
      </c>
      <c r="G748" s="288">
        <f>G749+G756+G758+G753</f>
        <v>260006</v>
      </c>
      <c r="H748" s="114"/>
    </row>
    <row r="749" spans="2:8" s="81" customFormat="1">
      <c r="B749" s="1675"/>
      <c r="C749" s="1809"/>
      <c r="D749" s="1810"/>
      <c r="E749" s="512" t="s">
        <v>12</v>
      </c>
      <c r="F749" s="122">
        <f>F750+F752</f>
        <v>35536260</v>
      </c>
      <c r="G749" s="301"/>
      <c r="H749" s="114"/>
    </row>
    <row r="750" spans="2:8" s="81" customFormat="1">
      <c r="B750" s="1680"/>
      <c r="C750" s="1809"/>
      <c r="D750" s="1810"/>
      <c r="E750" s="421" t="s">
        <v>38</v>
      </c>
      <c r="F750" s="122">
        <v>24794498</v>
      </c>
      <c r="G750" s="301"/>
      <c r="H750" s="114"/>
    </row>
    <row r="751" spans="2:8" s="81" customFormat="1">
      <c r="B751" s="1675"/>
      <c r="C751" s="1809"/>
      <c r="D751" s="1810"/>
      <c r="E751" s="1802" t="s">
        <v>36</v>
      </c>
      <c r="F751" s="122">
        <v>19711152</v>
      </c>
      <c r="G751" s="301"/>
      <c r="H751" s="114"/>
    </row>
    <row r="752" spans="2:8" s="81" customFormat="1">
      <c r="B752" s="1680"/>
      <c r="C752" s="1809"/>
      <c r="D752" s="1810"/>
      <c r="E752" s="421" t="s">
        <v>15</v>
      </c>
      <c r="F752" s="122">
        <v>10741762</v>
      </c>
      <c r="G752" s="301"/>
      <c r="H752" s="114"/>
    </row>
    <row r="753" spans="2:8" s="81" customFormat="1">
      <c r="B753" s="1675"/>
      <c r="C753" s="1809"/>
      <c r="D753" s="1810"/>
      <c r="E753" s="1791" t="s">
        <v>16</v>
      </c>
      <c r="F753" s="122">
        <f>F754+F755</f>
        <v>154852878</v>
      </c>
      <c r="G753" s="301"/>
      <c r="H753" s="114"/>
    </row>
    <row r="754" spans="2:8" s="81" customFormat="1">
      <c r="B754" s="1680"/>
      <c r="C754" s="1809"/>
      <c r="D754" s="1810"/>
      <c r="E754" s="1793" t="s">
        <v>17</v>
      </c>
      <c r="F754" s="122">
        <v>17617157</v>
      </c>
      <c r="G754" s="301"/>
      <c r="H754" s="114"/>
    </row>
    <row r="755" spans="2:8" s="81" customFormat="1">
      <c r="B755" s="1675"/>
      <c r="C755" s="1809"/>
      <c r="D755" s="1810"/>
      <c r="E755" s="1793" t="s">
        <v>162</v>
      </c>
      <c r="F755" s="122">
        <v>137235721</v>
      </c>
      <c r="G755" s="301"/>
      <c r="H755" s="114"/>
    </row>
    <row r="756" spans="2:8" s="81" customFormat="1" ht="26.4">
      <c r="B756" s="1680"/>
      <c r="C756" s="1809"/>
      <c r="D756" s="1810"/>
      <c r="E756" s="1791" t="s">
        <v>54</v>
      </c>
      <c r="F756" s="122">
        <f>F757</f>
        <v>91732</v>
      </c>
      <c r="G756" s="301"/>
      <c r="H756" s="114"/>
    </row>
    <row r="757" spans="2:8" s="81" customFormat="1">
      <c r="B757" s="1675"/>
      <c r="C757" s="1809"/>
      <c r="D757" s="1810"/>
      <c r="E757" s="1793" t="s">
        <v>39</v>
      </c>
      <c r="F757" s="122">
        <v>91732</v>
      </c>
      <c r="G757" s="306"/>
      <c r="H757" s="114"/>
    </row>
    <row r="758" spans="2:8" s="81" customFormat="1">
      <c r="B758" s="1680"/>
      <c r="C758" s="166"/>
      <c r="D758" s="307"/>
      <c r="E758" s="1791" t="s">
        <v>19</v>
      </c>
      <c r="F758" s="122">
        <f>F759+F761+F763</f>
        <v>143637893</v>
      </c>
      <c r="G758" s="288">
        <f>G759+G761+G763</f>
        <v>260006</v>
      </c>
      <c r="H758" s="114"/>
    </row>
    <row r="759" spans="2:8" s="81" customFormat="1">
      <c r="B759" s="1675"/>
      <c r="C759" s="166"/>
      <c r="D759" s="307"/>
      <c r="E759" s="1793" t="s">
        <v>119</v>
      </c>
      <c r="F759" s="122">
        <f>F760</f>
        <v>139648927</v>
      </c>
      <c r="G759" s="288">
        <f>G760</f>
        <v>260006</v>
      </c>
      <c r="H759" s="114"/>
    </row>
    <row r="760" spans="2:8" s="81" customFormat="1" ht="39.6">
      <c r="B760" s="1680"/>
      <c r="C760" s="166"/>
      <c r="D760" s="307"/>
      <c r="E760" s="1795" t="s">
        <v>166</v>
      </c>
      <c r="F760" s="122">
        <v>139648927</v>
      </c>
      <c r="G760" s="301">
        <v>260006</v>
      </c>
      <c r="H760" s="114"/>
    </row>
    <row r="761" spans="2:8" s="81" customFormat="1" ht="26.4">
      <c r="B761" s="1675"/>
      <c r="C761" s="166"/>
      <c r="D761" s="307"/>
      <c r="E761" s="1793" t="s">
        <v>56</v>
      </c>
      <c r="F761" s="122">
        <f>F762</f>
        <v>3183968</v>
      </c>
      <c r="G761" s="306"/>
      <c r="H761" s="114"/>
    </row>
    <row r="762" spans="2:8" s="81" customFormat="1" ht="26.4">
      <c r="B762" s="1680"/>
      <c r="C762" s="166"/>
      <c r="D762" s="307"/>
      <c r="E762" s="1795" t="s">
        <v>57</v>
      </c>
      <c r="F762" s="122">
        <v>3183968</v>
      </c>
      <c r="G762" s="306"/>
      <c r="H762" s="114"/>
    </row>
    <row r="763" spans="2:8" s="81" customFormat="1" ht="26.4">
      <c r="B763" s="1675"/>
      <c r="C763" s="166"/>
      <c r="D763" s="307"/>
      <c r="E763" s="1793" t="s">
        <v>55</v>
      </c>
      <c r="F763" s="122">
        <f>F764</f>
        <v>804998</v>
      </c>
      <c r="G763" s="306"/>
      <c r="H763" s="114"/>
    </row>
    <row r="764" spans="2:8" s="81" customFormat="1" ht="26.4">
      <c r="B764" s="1680"/>
      <c r="C764" s="166"/>
      <c r="D764" s="307"/>
      <c r="E764" s="1795" t="s">
        <v>158</v>
      </c>
      <c r="F764" s="122">
        <v>804998</v>
      </c>
      <c r="G764" s="306"/>
      <c r="H764" s="114"/>
    </row>
    <row r="765" spans="2:8" s="81" customFormat="1">
      <c r="B765" s="1675"/>
      <c r="C765" s="166"/>
      <c r="D765" s="307"/>
      <c r="E765" s="1789" t="s">
        <v>3</v>
      </c>
      <c r="F765" s="122">
        <f>F766</f>
        <v>370474</v>
      </c>
      <c r="G765" s="301"/>
      <c r="H765" s="114"/>
    </row>
    <row r="766" spans="2:8" s="81" customFormat="1" ht="13.8" thickBot="1">
      <c r="B766" s="1686"/>
      <c r="C766" s="166"/>
      <c r="D766" s="307"/>
      <c r="E766" s="1804" t="s">
        <v>20</v>
      </c>
      <c r="F766" s="166">
        <v>370474</v>
      </c>
      <c r="G766" s="308"/>
      <c r="H766" s="114"/>
    </row>
    <row r="767" spans="2:8" s="81" customFormat="1" ht="152.4" customHeight="1" thickBot="1">
      <c r="B767" s="3653" t="s">
        <v>598</v>
      </c>
      <c r="C767" s="3654"/>
      <c r="D767" s="3654"/>
      <c r="E767" s="3654"/>
      <c r="F767" s="3654"/>
      <c r="G767" s="3655"/>
      <c r="H767" s="114"/>
    </row>
    <row r="768" spans="2:8" s="81" customFormat="1">
      <c r="B768" s="672"/>
      <c r="C768" s="1700"/>
      <c r="D768" s="1700"/>
      <c r="E768" s="672"/>
      <c r="F768" s="1700"/>
      <c r="G768" s="1700"/>
      <c r="H768" s="114"/>
    </row>
    <row r="769" spans="1:8" s="81" customFormat="1" ht="15.6">
      <c r="B769" s="206" t="s">
        <v>113</v>
      </c>
      <c r="C769" s="1667"/>
      <c r="D769" s="1667"/>
      <c r="E769" s="170"/>
      <c r="F769" s="1667"/>
      <c r="G769" s="1667"/>
      <c r="H769" s="114"/>
    </row>
    <row r="770" spans="1:8" s="81" customFormat="1" ht="12.6" customHeight="1" thickBot="1">
      <c r="B770" s="206"/>
      <c r="C770" s="1667"/>
      <c r="D770" s="1667"/>
      <c r="E770" s="170"/>
      <c r="F770" s="1667"/>
      <c r="G770" s="1667"/>
      <c r="H770" s="114"/>
    </row>
    <row r="771" spans="1:8" s="81" customFormat="1" ht="13.8">
      <c r="A771" s="2901">
        <f>A664+1</f>
        <v>118</v>
      </c>
      <c r="B771" s="605" t="s">
        <v>167</v>
      </c>
      <c r="C771" s="2074"/>
      <c r="D771" s="365"/>
      <c r="E771" s="1191" t="s">
        <v>580</v>
      </c>
      <c r="F771" s="1668"/>
      <c r="G771" s="628"/>
      <c r="H771" s="3525" t="s">
        <v>34</v>
      </c>
    </row>
    <row r="772" spans="1:8" s="81" customFormat="1" ht="12.75" customHeight="1">
      <c r="B772" s="611" t="s">
        <v>223</v>
      </c>
      <c r="C772" s="367"/>
      <c r="D772" s="368"/>
      <c r="E772" s="181" t="s">
        <v>22</v>
      </c>
      <c r="F772" s="99"/>
      <c r="G772" s="143"/>
      <c r="H772" s="3051" t="s">
        <v>1139</v>
      </c>
    </row>
    <row r="773" spans="1:8" s="81" customFormat="1" ht="26.25" customHeight="1">
      <c r="B773" s="2047" t="s">
        <v>226</v>
      </c>
      <c r="C773" s="86">
        <v>78000000</v>
      </c>
      <c r="D773" s="89">
        <f>2201060</f>
        <v>2201060</v>
      </c>
      <c r="E773" s="1670" t="s">
        <v>1106</v>
      </c>
      <c r="F773" s="1671"/>
      <c r="G773" s="1672"/>
      <c r="H773" s="3051" t="s">
        <v>1140</v>
      </c>
    </row>
    <row r="774" spans="1:8" s="81" customFormat="1">
      <c r="B774" s="2948" t="s">
        <v>224</v>
      </c>
      <c r="C774" s="122">
        <v>450000</v>
      </c>
      <c r="D774" s="2049">
        <f>G777-D773</f>
        <v>1017740</v>
      </c>
      <c r="E774" s="1675" t="s">
        <v>4</v>
      </c>
      <c r="F774" s="122"/>
      <c r="G774" s="289">
        <f t="shared" ref="G774:G780" si="17">G775</f>
        <v>3218800</v>
      </c>
      <c r="H774" s="3526">
        <f>A878</f>
        <v>119</v>
      </c>
    </row>
    <row r="775" spans="1:8" s="81" customFormat="1" ht="13.5" customHeight="1">
      <c r="B775" s="1853"/>
      <c r="C775" s="122"/>
      <c r="D775" s="1947"/>
      <c r="E775" s="1677" t="s">
        <v>10</v>
      </c>
      <c r="F775" s="122"/>
      <c r="G775" s="288">
        <f t="shared" si="17"/>
        <v>3218800</v>
      </c>
      <c r="H775" s="79" t="s">
        <v>808</v>
      </c>
    </row>
    <row r="776" spans="1:8" s="81" customFormat="1" ht="26.4">
      <c r="B776" s="1854"/>
      <c r="C776" s="122"/>
      <c r="D776" s="1947"/>
      <c r="E776" s="1679" t="s">
        <v>11</v>
      </c>
      <c r="F776" s="122"/>
      <c r="G776" s="288">
        <f t="shared" si="17"/>
        <v>3218800</v>
      </c>
      <c r="H776" s="114"/>
    </row>
    <row r="777" spans="1:8" s="81" customFormat="1">
      <c r="B777" s="1852"/>
      <c r="C777" s="122"/>
      <c r="D777" s="1947"/>
      <c r="E777" s="1675" t="s">
        <v>28</v>
      </c>
      <c r="F777" s="122"/>
      <c r="G777" s="289">
        <f t="shared" si="17"/>
        <v>3218800</v>
      </c>
      <c r="H777" s="114"/>
    </row>
    <row r="778" spans="1:8" s="81" customFormat="1" ht="14.25" customHeight="1">
      <c r="B778" s="1854"/>
      <c r="C778" s="122"/>
      <c r="D778" s="1947"/>
      <c r="E778" s="1780" t="s">
        <v>2</v>
      </c>
      <c r="F778" s="122"/>
      <c r="G778" s="288">
        <f t="shared" si="17"/>
        <v>3218800</v>
      </c>
      <c r="H778" s="114"/>
    </row>
    <row r="779" spans="1:8" s="81" customFormat="1">
      <c r="B779" s="1854"/>
      <c r="C779" s="122"/>
      <c r="D779" s="1947"/>
      <c r="E779" s="1791" t="s">
        <v>19</v>
      </c>
      <c r="F779" s="122"/>
      <c r="G779" s="288">
        <f t="shared" si="17"/>
        <v>3218800</v>
      </c>
      <c r="H779" s="114"/>
    </row>
    <row r="780" spans="1:8" s="81" customFormat="1" ht="26.4">
      <c r="B780" s="1829"/>
      <c r="C780" s="122"/>
      <c r="D780" s="1947"/>
      <c r="E780" s="1793" t="s">
        <v>56</v>
      </c>
      <c r="F780" s="122"/>
      <c r="G780" s="288">
        <f t="shared" si="17"/>
        <v>3218800</v>
      </c>
      <c r="H780" s="114"/>
    </row>
    <row r="781" spans="1:8" s="81" customFormat="1" ht="27" thickBot="1">
      <c r="B781" s="1680"/>
      <c r="C781" s="122"/>
      <c r="D781" s="1678"/>
      <c r="E781" s="1795" t="s">
        <v>57</v>
      </c>
      <c r="F781" s="122"/>
      <c r="G781" s="291">
        <v>3218800</v>
      </c>
      <c r="H781" s="114"/>
    </row>
    <row r="782" spans="1:8" s="81" customFormat="1" ht="58.95" customHeight="1" thickBot="1">
      <c r="B782" s="3653" t="s">
        <v>1107</v>
      </c>
      <c r="C782" s="3654"/>
      <c r="D782" s="3654"/>
      <c r="E782" s="3654"/>
      <c r="F782" s="3654"/>
      <c r="G782" s="3655"/>
      <c r="H782" s="114"/>
    </row>
    <row r="783" spans="1:8" s="81" customFormat="1" ht="15.6">
      <c r="B783" s="206"/>
      <c r="C783" s="1667"/>
      <c r="D783" s="1667"/>
      <c r="E783" s="170"/>
      <c r="F783" s="1667"/>
      <c r="G783" s="1667"/>
      <c r="H783" s="114"/>
    </row>
    <row r="784" spans="1:8" s="81" customFormat="1" ht="15.6">
      <c r="B784" s="206" t="s">
        <v>115</v>
      </c>
      <c r="C784" s="1667"/>
      <c r="D784" s="1667"/>
      <c r="E784" s="170"/>
      <c r="F784" s="1667"/>
      <c r="G784" s="1667"/>
      <c r="H784" s="114"/>
    </row>
    <row r="785" spans="1:8" s="81" customFormat="1" ht="16.2" thickBot="1">
      <c r="B785" s="206"/>
      <c r="C785" s="1667"/>
      <c r="D785" s="1667"/>
      <c r="E785" s="170"/>
      <c r="F785" s="1667"/>
      <c r="G785" s="1667"/>
      <c r="H785" s="114"/>
    </row>
    <row r="786" spans="1:8" s="98" customFormat="1" ht="13.8">
      <c r="A786" s="1458">
        <f>A679+1</f>
        <v>118</v>
      </c>
      <c r="B786" s="2942" t="s">
        <v>167</v>
      </c>
      <c r="C786" s="364"/>
      <c r="D786" s="365"/>
      <c r="E786" s="208" t="s">
        <v>580</v>
      </c>
      <c r="F786" s="1669"/>
      <c r="G786" s="650"/>
      <c r="H786" s="3525" t="s">
        <v>34</v>
      </c>
    </row>
    <row r="787" spans="1:8" s="98" customFormat="1" ht="12.75" customHeight="1">
      <c r="B787" s="292" t="s">
        <v>118</v>
      </c>
      <c r="C787" s="343"/>
      <c r="D787" s="344"/>
      <c r="E787" s="113" t="s">
        <v>116</v>
      </c>
      <c r="F787" s="298"/>
      <c r="G787" s="182"/>
      <c r="H787" s="3051" t="s">
        <v>1139</v>
      </c>
    </row>
    <row r="788" spans="1:8" s="98" customFormat="1">
      <c r="B788" s="292" t="s">
        <v>223</v>
      </c>
      <c r="C788" s="917"/>
      <c r="D788" s="1316"/>
      <c r="E788" s="576" t="s">
        <v>117</v>
      </c>
      <c r="F788" s="298"/>
      <c r="G788" s="182"/>
      <c r="H788" s="3051" t="s">
        <v>1140</v>
      </c>
    </row>
    <row r="789" spans="1:8" s="98" customFormat="1" ht="26.4">
      <c r="B789" s="2047" t="s">
        <v>226</v>
      </c>
      <c r="C789" s="86">
        <v>78000000</v>
      </c>
      <c r="D789" s="89">
        <f>2201060</f>
        <v>2201060</v>
      </c>
      <c r="E789" s="725" t="s">
        <v>118</v>
      </c>
      <c r="F789" s="298"/>
      <c r="G789" s="182"/>
      <c r="H789" s="3526">
        <f>A878</f>
        <v>119</v>
      </c>
    </row>
    <row r="790" spans="1:8" s="98" customFormat="1">
      <c r="B790" s="2948" t="s">
        <v>224</v>
      </c>
      <c r="C790" s="122">
        <v>450000</v>
      </c>
      <c r="D790" s="2049">
        <f>G799-D789</f>
        <v>1017740</v>
      </c>
      <c r="E790" s="239" t="s">
        <v>4</v>
      </c>
      <c r="F790" s="123">
        <f>F791+F792+F797</f>
        <v>181406831</v>
      </c>
      <c r="G790" s="306">
        <f>G797</f>
        <v>3218800</v>
      </c>
      <c r="H790" s="79" t="s">
        <v>808</v>
      </c>
    </row>
    <row r="791" spans="1:8" s="98" customFormat="1" ht="26.4">
      <c r="B791" s="2051"/>
      <c r="C791" s="122"/>
      <c r="D791" s="1943"/>
      <c r="E791" s="1789" t="s">
        <v>37</v>
      </c>
      <c r="F791" s="122">
        <v>6635988</v>
      </c>
      <c r="G791" s="306"/>
      <c r="H791" s="276"/>
    </row>
    <row r="792" spans="1:8" s="98" customFormat="1">
      <c r="B792" s="2051"/>
      <c r="C792" s="122"/>
      <c r="D792" s="1943"/>
      <c r="E792" s="1789" t="s">
        <v>7</v>
      </c>
      <c r="F792" s="122">
        <f>F793</f>
        <v>77760</v>
      </c>
      <c r="G792" s="306"/>
      <c r="H792" s="276"/>
    </row>
    <row r="793" spans="1:8" s="98" customFormat="1">
      <c r="B793" s="2052"/>
      <c r="C793" s="122"/>
      <c r="D793" s="1943"/>
      <c r="E793" s="1791" t="s">
        <v>8</v>
      </c>
      <c r="F793" s="122">
        <f>F794</f>
        <v>77760</v>
      </c>
      <c r="G793" s="306"/>
      <c r="H793" s="276"/>
    </row>
    <row r="794" spans="1:8" s="98" customFormat="1">
      <c r="B794" s="2053"/>
      <c r="C794" s="122"/>
      <c r="D794" s="1943"/>
      <c r="E794" s="1793" t="s">
        <v>9</v>
      </c>
      <c r="F794" s="122">
        <f>F795</f>
        <v>77760</v>
      </c>
      <c r="G794" s="306"/>
      <c r="H794" s="276"/>
    </row>
    <row r="795" spans="1:8" s="98" customFormat="1" ht="26.4">
      <c r="B795" s="2054"/>
      <c r="C795" s="122"/>
      <c r="D795" s="1943"/>
      <c r="E795" s="1795" t="s">
        <v>63</v>
      </c>
      <c r="F795" s="122">
        <f>F796</f>
        <v>77760</v>
      </c>
      <c r="G795" s="306"/>
      <c r="H795" s="276"/>
    </row>
    <row r="796" spans="1:8" s="98" customFormat="1" ht="39.6">
      <c r="B796" s="1797"/>
      <c r="C796" s="122"/>
      <c r="D796" s="306"/>
      <c r="E796" s="1797" t="s">
        <v>165</v>
      </c>
      <c r="F796" s="122">
        <v>77760</v>
      </c>
      <c r="G796" s="306"/>
      <c r="H796" s="276"/>
    </row>
    <row r="797" spans="1:8" s="98" customFormat="1">
      <c r="B797" s="510"/>
      <c r="C797" s="122"/>
      <c r="D797" s="301"/>
      <c r="E797" s="510" t="s">
        <v>10</v>
      </c>
      <c r="F797" s="122">
        <f>F798</f>
        <v>174693083</v>
      </c>
      <c r="G797" s="301">
        <f>G798</f>
        <v>3218800</v>
      </c>
      <c r="H797" s="276"/>
    </row>
    <row r="798" spans="1:8" s="98" customFormat="1" ht="26.4">
      <c r="B798" s="512"/>
      <c r="C798" s="122"/>
      <c r="D798" s="301"/>
      <c r="E798" s="512" t="s">
        <v>11</v>
      </c>
      <c r="F798" s="122">
        <v>174693083</v>
      </c>
      <c r="G798" s="288">
        <v>3218800</v>
      </c>
      <c r="H798" s="276"/>
    </row>
    <row r="799" spans="1:8" s="98" customFormat="1">
      <c r="B799" s="239"/>
      <c r="C799" s="123"/>
      <c r="D799" s="123"/>
      <c r="E799" s="239" t="s">
        <v>28</v>
      </c>
      <c r="F799" s="123">
        <f>F800+F817</f>
        <v>181406831</v>
      </c>
      <c r="G799" s="289">
        <f>G800+G817</f>
        <v>3218800</v>
      </c>
      <c r="H799" s="276"/>
    </row>
    <row r="800" spans="1:8" s="98" customFormat="1">
      <c r="B800" s="510"/>
      <c r="C800" s="122"/>
      <c r="D800" s="122"/>
      <c r="E800" s="510" t="s">
        <v>2</v>
      </c>
      <c r="F800" s="122">
        <f>F801+F808+F810+F805</f>
        <v>181036357</v>
      </c>
      <c r="G800" s="288">
        <f>G801+G808+G810+G805</f>
        <v>3218800</v>
      </c>
      <c r="H800" s="276"/>
    </row>
    <row r="801" spans="2:8" s="98" customFormat="1">
      <c r="B801" s="512"/>
      <c r="C801" s="122"/>
      <c r="D801" s="122"/>
      <c r="E801" s="512" t="s">
        <v>12</v>
      </c>
      <c r="F801" s="122">
        <f>F802+F804</f>
        <v>35692345</v>
      </c>
      <c r="G801" s="288"/>
      <c r="H801" s="276"/>
    </row>
    <row r="802" spans="2:8" s="98" customFormat="1">
      <c r="B802" s="421"/>
      <c r="C802" s="122"/>
      <c r="D802" s="306"/>
      <c r="E802" s="421" t="s">
        <v>38</v>
      </c>
      <c r="F802" s="122">
        <v>24811520</v>
      </c>
      <c r="G802" s="1676"/>
      <c r="H802" s="276"/>
    </row>
    <row r="803" spans="2:8" s="98" customFormat="1">
      <c r="B803" s="1802"/>
      <c r="C803" s="122"/>
      <c r="D803" s="306"/>
      <c r="E803" s="1802" t="s">
        <v>36</v>
      </c>
      <c r="F803" s="122">
        <v>19726462</v>
      </c>
      <c r="G803" s="1676"/>
      <c r="H803" s="276"/>
    </row>
    <row r="804" spans="2:8" s="98" customFormat="1">
      <c r="B804" s="421"/>
      <c r="C804" s="122"/>
      <c r="D804" s="306"/>
      <c r="E804" s="421" t="s">
        <v>15</v>
      </c>
      <c r="F804" s="122">
        <v>10880825</v>
      </c>
      <c r="G804" s="1676"/>
      <c r="H804" s="276"/>
    </row>
    <row r="805" spans="2:8" s="98" customFormat="1">
      <c r="B805" s="1791"/>
      <c r="C805" s="122"/>
      <c r="D805" s="122"/>
      <c r="E805" s="1791" t="s">
        <v>16</v>
      </c>
      <c r="F805" s="122">
        <f>F806+F807</f>
        <v>123226849</v>
      </c>
      <c r="G805" s="288"/>
      <c r="H805" s="276"/>
    </row>
    <row r="806" spans="2:8" s="98" customFormat="1">
      <c r="B806" s="1793"/>
      <c r="C806" s="122"/>
      <c r="D806" s="301"/>
      <c r="E806" s="1793" t="s">
        <v>17</v>
      </c>
      <c r="F806" s="122">
        <v>10024774</v>
      </c>
      <c r="G806" s="1676"/>
      <c r="H806" s="276"/>
    </row>
    <row r="807" spans="2:8" s="98" customFormat="1">
      <c r="B807" s="1793"/>
      <c r="C807" s="122"/>
      <c r="D807" s="301"/>
      <c r="E807" s="1793" t="s">
        <v>162</v>
      </c>
      <c r="F807" s="122">
        <v>113202075</v>
      </c>
      <c r="G807" s="1678"/>
      <c r="H807" s="276"/>
    </row>
    <row r="808" spans="2:8" s="98" customFormat="1" ht="24.75" customHeight="1">
      <c r="B808" s="1791"/>
      <c r="C808" s="122"/>
      <c r="D808" s="306"/>
      <c r="E808" s="1791" t="s">
        <v>54</v>
      </c>
      <c r="F808" s="122">
        <f>F809</f>
        <v>91732</v>
      </c>
      <c r="G808" s="1676"/>
      <c r="H808" s="276"/>
    </row>
    <row r="809" spans="2:8" s="98" customFormat="1">
      <c r="B809" s="1793"/>
      <c r="C809" s="122"/>
      <c r="D809" s="306"/>
      <c r="E809" s="1793" t="s">
        <v>39</v>
      </c>
      <c r="F809" s="122">
        <v>91732</v>
      </c>
      <c r="G809" s="306"/>
      <c r="H809" s="276"/>
    </row>
    <row r="810" spans="2:8" s="98" customFormat="1">
      <c r="B810" s="1791"/>
      <c r="C810" s="122"/>
      <c r="D810" s="306"/>
      <c r="E810" s="1791" t="s">
        <v>19</v>
      </c>
      <c r="F810" s="122">
        <f>F811+F813+F815</f>
        <v>22025431</v>
      </c>
      <c r="G810" s="301">
        <f>G813</f>
        <v>3218800</v>
      </c>
      <c r="H810" s="276"/>
    </row>
    <row r="811" spans="2:8" s="98" customFormat="1">
      <c r="B811" s="1793"/>
      <c r="C811" s="122"/>
      <c r="D811" s="306"/>
      <c r="E811" s="1793" t="s">
        <v>119</v>
      </c>
      <c r="F811" s="122">
        <f>F812</f>
        <v>18489278</v>
      </c>
      <c r="G811" s="306"/>
      <c r="H811" s="276"/>
    </row>
    <row r="812" spans="2:8" s="98" customFormat="1" ht="39.6">
      <c r="B812" s="1795"/>
      <c r="C812" s="122"/>
      <c r="D812" s="301"/>
      <c r="E812" s="1795" t="s">
        <v>166</v>
      </c>
      <c r="F812" s="122">
        <v>18489278</v>
      </c>
      <c r="G812" s="301"/>
      <c r="H812" s="276"/>
    </row>
    <row r="813" spans="2:8" s="98" customFormat="1" ht="26.4">
      <c r="B813" s="1793"/>
      <c r="C813" s="122"/>
      <c r="D813" s="306"/>
      <c r="E813" s="1793" t="s">
        <v>56</v>
      </c>
      <c r="F813" s="122">
        <f>F814</f>
        <v>2803772</v>
      </c>
      <c r="G813" s="301">
        <f>G814</f>
        <v>3218800</v>
      </c>
      <c r="H813" s="276"/>
    </row>
    <row r="814" spans="2:8" s="98" customFormat="1" ht="26.4">
      <c r="B814" s="1795"/>
      <c r="C814" s="122"/>
      <c r="D814" s="306"/>
      <c r="E814" s="1795" t="s">
        <v>57</v>
      </c>
      <c r="F814" s="122">
        <v>2803772</v>
      </c>
      <c r="G814" s="288">
        <v>3218800</v>
      </c>
      <c r="H814" s="276"/>
    </row>
    <row r="815" spans="2:8" s="98" customFormat="1" ht="26.4">
      <c r="B815" s="1793"/>
      <c r="C815" s="122"/>
      <c r="D815" s="306"/>
      <c r="E815" s="1793" t="s">
        <v>55</v>
      </c>
      <c r="F815" s="122">
        <f>F816</f>
        <v>732381</v>
      </c>
      <c r="G815" s="306"/>
      <c r="H815" s="276"/>
    </row>
    <row r="816" spans="2:8" s="98" customFormat="1" ht="26.4">
      <c r="B816" s="1795"/>
      <c r="C816" s="122"/>
      <c r="D816" s="306"/>
      <c r="E816" s="1795" t="s">
        <v>158</v>
      </c>
      <c r="F816" s="122">
        <v>732381</v>
      </c>
      <c r="G816" s="306"/>
      <c r="H816" s="276"/>
    </row>
    <row r="817" spans="2:9" s="98" customFormat="1">
      <c r="B817" s="1789"/>
      <c r="C817" s="122"/>
      <c r="D817" s="301"/>
      <c r="E817" s="1789" t="s">
        <v>3</v>
      </c>
      <c r="F817" s="122">
        <f>F818</f>
        <v>370474</v>
      </c>
      <c r="G817" s="301"/>
      <c r="H817" s="276"/>
    </row>
    <row r="818" spans="2:9" s="98" customFormat="1">
      <c r="B818" s="1808"/>
      <c r="C818" s="166"/>
      <c r="D818" s="308"/>
      <c r="E818" s="1808" t="s">
        <v>20</v>
      </c>
      <c r="F818" s="166">
        <v>370474</v>
      </c>
      <c r="G818" s="308"/>
      <c r="H818" s="276"/>
    </row>
    <row r="819" spans="2:9" s="98" customFormat="1">
      <c r="B819" s="725" t="s">
        <v>125</v>
      </c>
      <c r="C819" s="166"/>
      <c r="D819" s="308"/>
      <c r="E819" s="725" t="s">
        <v>125</v>
      </c>
      <c r="F819" s="166"/>
      <c r="G819" s="308"/>
      <c r="H819" s="276"/>
    </row>
    <row r="820" spans="2:9" s="98" customFormat="1">
      <c r="B820" s="292" t="s">
        <v>223</v>
      </c>
      <c r="C820" s="917"/>
      <c r="D820" s="1316"/>
      <c r="E820" s="239" t="s">
        <v>4</v>
      </c>
      <c r="F820" s="123">
        <f>F821+F822+F827</f>
        <v>317332185</v>
      </c>
      <c r="G820" s="306">
        <f>G827</f>
        <v>5829747</v>
      </c>
      <c r="H820" s="276"/>
      <c r="I820" s="2076"/>
    </row>
    <row r="821" spans="2:9" s="98" customFormat="1" ht="26.4">
      <c r="B821" s="2047" t="s">
        <v>226</v>
      </c>
      <c r="C821" s="80">
        <v>77500000</v>
      </c>
      <c r="D821" s="89">
        <f>5000000-670253</f>
        <v>4329747</v>
      </c>
      <c r="E821" s="1789" t="s">
        <v>37</v>
      </c>
      <c r="F821" s="122">
        <v>6635988</v>
      </c>
      <c r="G821" s="301"/>
      <c r="H821" s="276"/>
    </row>
    <row r="822" spans="2:9" s="98" customFormat="1">
      <c r="B822" s="2948" t="s">
        <v>224</v>
      </c>
      <c r="C822" s="122">
        <v>450000</v>
      </c>
      <c r="D822" s="306">
        <f>1500000</f>
        <v>1500000</v>
      </c>
      <c r="E822" s="1789" t="s">
        <v>7</v>
      </c>
      <c r="F822" s="122">
        <f>F823</f>
        <v>77760</v>
      </c>
      <c r="G822" s="301"/>
      <c r="H822" s="276"/>
    </row>
    <row r="823" spans="2:9" s="98" customFormat="1">
      <c r="B823" s="2948"/>
      <c r="C823" s="122"/>
      <c r="D823" s="301"/>
      <c r="E823" s="1791" t="s">
        <v>8</v>
      </c>
      <c r="F823" s="122">
        <f>F824</f>
        <v>77760</v>
      </c>
      <c r="G823" s="301"/>
      <c r="H823" s="276"/>
    </row>
    <row r="824" spans="2:9" s="98" customFormat="1">
      <c r="B824" s="1793"/>
      <c r="C824" s="122"/>
      <c r="D824" s="301"/>
      <c r="E824" s="1793" t="s">
        <v>9</v>
      </c>
      <c r="F824" s="122">
        <f>F825</f>
        <v>77760</v>
      </c>
      <c r="G824" s="301"/>
      <c r="H824" s="276"/>
    </row>
    <row r="825" spans="2:9" s="98" customFormat="1" ht="26.4">
      <c r="B825" s="1795"/>
      <c r="C825" s="122"/>
      <c r="D825" s="301"/>
      <c r="E825" s="1795" t="s">
        <v>63</v>
      </c>
      <c r="F825" s="122">
        <f>F826</f>
        <v>77760</v>
      </c>
      <c r="G825" s="301"/>
      <c r="H825" s="276"/>
    </row>
    <row r="826" spans="2:9" s="98" customFormat="1" ht="39.6">
      <c r="B826" s="1797"/>
      <c r="C826" s="122"/>
      <c r="D826" s="301"/>
      <c r="E826" s="1797" t="s">
        <v>165</v>
      </c>
      <c r="F826" s="122">
        <v>77760</v>
      </c>
      <c r="G826" s="301"/>
      <c r="H826" s="276"/>
    </row>
    <row r="827" spans="2:9" s="98" customFormat="1">
      <c r="B827" s="510"/>
      <c r="C827" s="122"/>
      <c r="D827" s="301"/>
      <c r="E827" s="510" t="s">
        <v>10</v>
      </c>
      <c r="F827" s="122">
        <f>F828</f>
        <v>310618437</v>
      </c>
      <c r="G827" s="301">
        <f>G828</f>
        <v>5829747</v>
      </c>
      <c r="H827" s="276"/>
    </row>
    <row r="828" spans="2:9" s="98" customFormat="1" ht="26.4">
      <c r="B828" s="512"/>
      <c r="C828" s="122"/>
      <c r="D828" s="301"/>
      <c r="E828" s="512" t="s">
        <v>11</v>
      </c>
      <c r="F828" s="122">
        <v>310618437</v>
      </c>
      <c r="G828" s="301">
        <v>5829747</v>
      </c>
      <c r="H828" s="276"/>
    </row>
    <row r="829" spans="2:9" s="98" customFormat="1">
      <c r="B829" s="239"/>
      <c r="C829" s="123"/>
      <c r="D829" s="306"/>
      <c r="E829" s="239" t="s">
        <v>28</v>
      </c>
      <c r="F829" s="123">
        <f>F830+F847</f>
        <v>317332185</v>
      </c>
      <c r="G829" s="306">
        <f>G830+G847</f>
        <v>5829747</v>
      </c>
      <c r="H829" s="276"/>
    </row>
    <row r="830" spans="2:9" s="98" customFormat="1">
      <c r="B830" s="510"/>
      <c r="C830" s="122"/>
      <c r="D830" s="288"/>
      <c r="E830" s="510" t="s">
        <v>2</v>
      </c>
      <c r="F830" s="122">
        <f>F831+F838+F840+F835</f>
        <v>316961711</v>
      </c>
      <c r="G830" s="288">
        <f>G831+G838+G840+G835</f>
        <v>5829747</v>
      </c>
      <c r="H830" s="276"/>
    </row>
    <row r="831" spans="2:9" s="98" customFormat="1">
      <c r="B831" s="512"/>
      <c r="C831" s="122"/>
      <c r="D831" s="301"/>
      <c r="E831" s="512" t="s">
        <v>12</v>
      </c>
      <c r="F831" s="122">
        <f>F832+F834</f>
        <v>35640513</v>
      </c>
      <c r="G831" s="301"/>
      <c r="H831" s="276"/>
    </row>
    <row r="832" spans="2:9" s="98" customFormat="1">
      <c r="B832" s="421"/>
      <c r="C832" s="122"/>
      <c r="D832" s="301"/>
      <c r="E832" s="421" t="s">
        <v>38</v>
      </c>
      <c r="F832" s="122">
        <v>24840383</v>
      </c>
      <c r="G832" s="301"/>
      <c r="H832" s="276"/>
    </row>
    <row r="833" spans="2:8" s="98" customFormat="1">
      <c r="B833" s="1802"/>
      <c r="C833" s="122"/>
      <c r="D833" s="301"/>
      <c r="E833" s="1802" t="s">
        <v>36</v>
      </c>
      <c r="F833" s="122">
        <v>19739567</v>
      </c>
      <c r="G833" s="301"/>
      <c r="H833" s="276"/>
    </row>
    <row r="834" spans="2:8" s="98" customFormat="1">
      <c r="B834" s="421"/>
      <c r="C834" s="122"/>
      <c r="D834" s="301"/>
      <c r="E834" s="421" t="s">
        <v>15</v>
      </c>
      <c r="F834" s="122">
        <v>10800130</v>
      </c>
      <c r="G834" s="301"/>
      <c r="H834" s="276"/>
    </row>
    <row r="835" spans="2:8" s="98" customFormat="1">
      <c r="B835" s="1791"/>
      <c r="C835" s="122"/>
      <c r="D835" s="122"/>
      <c r="E835" s="1791" t="s">
        <v>16</v>
      </c>
      <c r="F835" s="122">
        <f>F836+F837</f>
        <v>133594213</v>
      </c>
      <c r="G835" s="288"/>
      <c r="H835" s="276"/>
    </row>
    <row r="836" spans="2:8" s="98" customFormat="1">
      <c r="B836" s="1793"/>
      <c r="C836" s="122"/>
      <c r="D836" s="301"/>
      <c r="E836" s="1793" t="s">
        <v>17</v>
      </c>
      <c r="F836" s="122">
        <v>17617157</v>
      </c>
      <c r="G836" s="301"/>
      <c r="H836" s="276"/>
    </row>
    <row r="837" spans="2:8" s="98" customFormat="1">
      <c r="B837" s="1793"/>
      <c r="C837" s="122"/>
      <c r="D837" s="301"/>
      <c r="E837" s="1793" t="s">
        <v>162</v>
      </c>
      <c r="F837" s="122">
        <v>115977056</v>
      </c>
      <c r="G837" s="301"/>
      <c r="H837" s="276"/>
    </row>
    <row r="838" spans="2:8" s="98" customFormat="1" ht="26.4">
      <c r="B838" s="1791"/>
      <c r="C838" s="122"/>
      <c r="D838" s="301"/>
      <c r="E838" s="1791" t="s">
        <v>54</v>
      </c>
      <c r="F838" s="122">
        <f>F839</f>
        <v>91732</v>
      </c>
      <c r="G838" s="301"/>
      <c r="H838" s="276"/>
    </row>
    <row r="839" spans="2:8" s="98" customFormat="1">
      <c r="B839" s="1793"/>
      <c r="C839" s="122"/>
      <c r="D839" s="306"/>
      <c r="E839" s="1793" t="s">
        <v>39</v>
      </c>
      <c r="F839" s="122">
        <v>91732</v>
      </c>
      <c r="G839" s="306"/>
      <c r="H839" s="276"/>
    </row>
    <row r="840" spans="2:8" s="98" customFormat="1">
      <c r="B840" s="1791"/>
      <c r="C840" s="122"/>
      <c r="D840" s="288"/>
      <c r="E840" s="1791" t="s">
        <v>19</v>
      </c>
      <c r="F840" s="122">
        <f>F841+F843+F845</f>
        <v>147635253</v>
      </c>
      <c r="G840" s="288">
        <f>G841+G843+G845</f>
        <v>5829747</v>
      </c>
      <c r="H840" s="276"/>
    </row>
    <row r="841" spans="2:8" s="98" customFormat="1">
      <c r="B841" s="1793"/>
      <c r="C841" s="122"/>
      <c r="D841" s="288"/>
      <c r="E841" s="1793" t="s">
        <v>119</v>
      </c>
      <c r="F841" s="122">
        <f>F842</f>
        <v>144926472</v>
      </c>
      <c r="G841" s="288"/>
      <c r="H841" s="276"/>
    </row>
    <row r="842" spans="2:8" s="98" customFormat="1" ht="39.6">
      <c r="B842" s="1795"/>
      <c r="C842" s="122"/>
      <c r="D842" s="301"/>
      <c r="E842" s="1795" t="s">
        <v>166</v>
      </c>
      <c r="F842" s="122">
        <v>144926472</v>
      </c>
      <c r="G842" s="301"/>
      <c r="H842" s="276"/>
    </row>
    <row r="843" spans="2:8" s="98" customFormat="1" ht="26.4">
      <c r="B843" s="1793"/>
      <c r="C843" s="122"/>
      <c r="D843" s="306"/>
      <c r="E843" s="1793" t="s">
        <v>56</v>
      </c>
      <c r="F843" s="122">
        <f>F844</f>
        <v>1903783</v>
      </c>
      <c r="G843" s="301">
        <f>G844</f>
        <v>5829747</v>
      </c>
      <c r="H843" s="276"/>
    </row>
    <row r="844" spans="2:8" s="98" customFormat="1" ht="26.4">
      <c r="B844" s="1795"/>
      <c r="C844" s="122"/>
      <c r="D844" s="306"/>
      <c r="E844" s="1795" t="s">
        <v>57</v>
      </c>
      <c r="F844" s="122">
        <v>1903783</v>
      </c>
      <c r="G844" s="301">
        <v>5829747</v>
      </c>
      <c r="H844" s="276"/>
    </row>
    <row r="845" spans="2:8" s="98" customFormat="1" ht="26.4">
      <c r="B845" s="1793"/>
      <c r="C845" s="122"/>
      <c r="D845" s="306"/>
      <c r="E845" s="1793" t="s">
        <v>55</v>
      </c>
      <c r="F845" s="122">
        <f>F846</f>
        <v>804998</v>
      </c>
      <c r="G845" s="306"/>
      <c r="H845" s="276"/>
    </row>
    <row r="846" spans="2:8" s="98" customFormat="1" ht="26.4">
      <c r="B846" s="1795"/>
      <c r="C846" s="122"/>
      <c r="D846" s="306"/>
      <c r="E846" s="1795" t="s">
        <v>158</v>
      </c>
      <c r="F846" s="122">
        <v>804998</v>
      </c>
      <c r="G846" s="306"/>
      <c r="H846" s="276"/>
    </row>
    <row r="847" spans="2:8" s="98" customFormat="1">
      <c r="B847" s="1789"/>
      <c r="C847" s="122"/>
      <c r="D847" s="301"/>
      <c r="E847" s="1789" t="s">
        <v>3</v>
      </c>
      <c r="F847" s="122">
        <f>F848</f>
        <v>370474</v>
      </c>
      <c r="G847" s="301"/>
      <c r="H847" s="276"/>
    </row>
    <row r="848" spans="2:8" s="98" customFormat="1">
      <c r="B848" s="1791"/>
      <c r="C848" s="122"/>
      <c r="D848" s="301"/>
      <c r="E848" s="1791" t="s">
        <v>20</v>
      </c>
      <c r="F848" s="122">
        <v>370474</v>
      </c>
      <c r="G848" s="301"/>
      <c r="H848" s="276"/>
    </row>
    <row r="849" spans="2:9" s="98" customFormat="1">
      <c r="B849" s="725" t="s">
        <v>126</v>
      </c>
      <c r="C849" s="166"/>
      <c r="D849" s="308"/>
      <c r="E849" s="725" t="s">
        <v>126</v>
      </c>
      <c r="F849" s="166"/>
      <c r="G849" s="308"/>
      <c r="H849" s="276"/>
    </row>
    <row r="850" spans="2:9" s="98" customFormat="1">
      <c r="B850" s="292" t="s">
        <v>223</v>
      </c>
      <c r="C850" s="917"/>
      <c r="D850" s="1316"/>
      <c r="E850" s="239" t="s">
        <v>4</v>
      </c>
      <c r="F850" s="123">
        <f>F851+F852</f>
        <v>334489237</v>
      </c>
      <c r="G850" s="306">
        <f>G852</f>
        <v>5822644</v>
      </c>
      <c r="H850" s="276"/>
    </row>
    <row r="851" spans="2:9" s="98" customFormat="1" ht="26.4">
      <c r="B851" s="2047" t="s">
        <v>226</v>
      </c>
      <c r="C851" s="80">
        <v>73600000</v>
      </c>
      <c r="D851" s="89">
        <f>5000000-677356</f>
        <v>4322644</v>
      </c>
      <c r="E851" s="1789" t="s">
        <v>37</v>
      </c>
      <c r="F851" s="122">
        <v>6635988</v>
      </c>
      <c r="G851" s="301"/>
      <c r="H851" s="276"/>
    </row>
    <row r="852" spans="2:9" s="98" customFormat="1">
      <c r="B852" s="2948" t="s">
        <v>224</v>
      </c>
      <c r="C852" s="122">
        <v>450000</v>
      </c>
      <c r="D852" s="2949">
        <v>1500000</v>
      </c>
      <c r="E852" s="510" t="s">
        <v>10</v>
      </c>
      <c r="F852" s="122">
        <f>F853</f>
        <v>327853249</v>
      </c>
      <c r="G852" s="301">
        <f>G853</f>
        <v>5822644</v>
      </c>
      <c r="H852" s="276"/>
      <c r="I852" s="2076"/>
    </row>
    <row r="853" spans="2:9" s="98" customFormat="1" ht="26.4">
      <c r="B853" s="2948"/>
      <c r="C853" s="122"/>
      <c r="D853" s="1810"/>
      <c r="E853" s="512" t="s">
        <v>11</v>
      </c>
      <c r="F853" s="122">
        <v>327853249</v>
      </c>
      <c r="G853" s="301">
        <v>5822644</v>
      </c>
      <c r="H853" s="276"/>
    </row>
    <row r="854" spans="2:9" s="98" customFormat="1">
      <c r="B854" s="239"/>
      <c r="C854" s="123"/>
      <c r="D854" s="306"/>
      <c r="E854" s="239" t="s">
        <v>28</v>
      </c>
      <c r="F854" s="123">
        <f>F855+F872</f>
        <v>334489237</v>
      </c>
      <c r="G854" s="306">
        <f>G855+G872</f>
        <v>5822644</v>
      </c>
      <c r="H854" s="276"/>
    </row>
    <row r="855" spans="2:9" s="98" customFormat="1">
      <c r="B855" s="510"/>
      <c r="C855" s="122"/>
      <c r="D855" s="288"/>
      <c r="E855" s="510" t="s">
        <v>2</v>
      </c>
      <c r="F855" s="122">
        <f>F856+F863+F865+F860</f>
        <v>334118763</v>
      </c>
      <c r="G855" s="288">
        <f>G856+G863+G865+G860</f>
        <v>5822644</v>
      </c>
      <c r="H855" s="276"/>
    </row>
    <row r="856" spans="2:9" s="98" customFormat="1">
      <c r="B856" s="512"/>
      <c r="C856" s="122"/>
      <c r="D856" s="301"/>
      <c r="E856" s="512" t="s">
        <v>12</v>
      </c>
      <c r="F856" s="122">
        <f>F857+F859</f>
        <v>35536260</v>
      </c>
      <c r="G856" s="1678"/>
      <c r="H856" s="276"/>
    </row>
    <row r="857" spans="2:9" s="98" customFormat="1">
      <c r="B857" s="421"/>
      <c r="C857" s="122"/>
      <c r="D857" s="301"/>
      <c r="E857" s="421" t="s">
        <v>38</v>
      </c>
      <c r="F857" s="122">
        <v>24794498</v>
      </c>
      <c r="G857" s="1678"/>
      <c r="H857" s="276"/>
    </row>
    <row r="858" spans="2:9" s="98" customFormat="1">
      <c r="B858" s="1802"/>
      <c r="C858" s="122"/>
      <c r="D858" s="301"/>
      <c r="E858" s="1802" t="s">
        <v>36</v>
      </c>
      <c r="F858" s="122">
        <v>19711152</v>
      </c>
      <c r="G858" s="1678"/>
      <c r="H858" s="276"/>
    </row>
    <row r="859" spans="2:9" s="98" customFormat="1">
      <c r="B859" s="421"/>
      <c r="C859" s="122"/>
      <c r="D859" s="301"/>
      <c r="E859" s="421" t="s">
        <v>15</v>
      </c>
      <c r="F859" s="122">
        <v>10741762</v>
      </c>
      <c r="G859" s="1678"/>
      <c r="H859" s="276"/>
    </row>
    <row r="860" spans="2:9" s="98" customFormat="1">
      <c r="B860" s="1791"/>
      <c r="C860" s="122"/>
      <c r="D860" s="122"/>
      <c r="E860" s="1791" t="s">
        <v>16</v>
      </c>
      <c r="F860" s="122">
        <f>F861+F862</f>
        <v>154852878</v>
      </c>
      <c r="G860" s="288"/>
      <c r="H860" s="276"/>
    </row>
    <row r="861" spans="2:9" s="98" customFormat="1">
      <c r="B861" s="1793"/>
      <c r="C861" s="122"/>
      <c r="D861" s="301"/>
      <c r="E861" s="1793" t="s">
        <v>17</v>
      </c>
      <c r="F861" s="122">
        <v>17617157</v>
      </c>
      <c r="G861" s="1678"/>
      <c r="H861" s="276"/>
    </row>
    <row r="862" spans="2:9" s="98" customFormat="1">
      <c r="B862" s="1793"/>
      <c r="C862" s="122"/>
      <c r="D862" s="301"/>
      <c r="E862" s="1793" t="s">
        <v>162</v>
      </c>
      <c r="F862" s="122">
        <v>137235721</v>
      </c>
      <c r="G862" s="1678"/>
      <c r="H862" s="276"/>
    </row>
    <row r="863" spans="2:9" s="98" customFormat="1" ht="26.4">
      <c r="B863" s="1791"/>
      <c r="C863" s="122"/>
      <c r="D863" s="301"/>
      <c r="E863" s="1791" t="s">
        <v>54</v>
      </c>
      <c r="F863" s="122">
        <f>F864</f>
        <v>91732</v>
      </c>
      <c r="G863" s="1678"/>
      <c r="H863" s="276"/>
    </row>
    <row r="864" spans="2:9" s="98" customFormat="1">
      <c r="B864" s="1793"/>
      <c r="C864" s="122"/>
      <c r="D864" s="306"/>
      <c r="E864" s="1793" t="s">
        <v>39</v>
      </c>
      <c r="F864" s="122">
        <v>91732</v>
      </c>
      <c r="G864" s="306"/>
      <c r="H864" s="276"/>
    </row>
    <row r="865" spans="1:9" s="98" customFormat="1">
      <c r="B865" s="1791"/>
      <c r="C865" s="122"/>
      <c r="D865" s="288"/>
      <c r="E865" s="1791" t="s">
        <v>19</v>
      </c>
      <c r="F865" s="122">
        <f>F866+F868+F870</f>
        <v>143637893</v>
      </c>
      <c r="G865" s="288">
        <f>G866+G868+G870</f>
        <v>5822644</v>
      </c>
      <c r="H865" s="276"/>
    </row>
    <row r="866" spans="1:9" s="98" customFormat="1">
      <c r="B866" s="1793"/>
      <c r="C866" s="122"/>
      <c r="D866" s="288"/>
      <c r="E866" s="1793" t="s">
        <v>119</v>
      </c>
      <c r="F866" s="122">
        <f>F867</f>
        <v>139648927</v>
      </c>
      <c r="G866" s="288"/>
      <c r="H866" s="276"/>
    </row>
    <row r="867" spans="1:9" s="98" customFormat="1" ht="39.6">
      <c r="B867" s="1795"/>
      <c r="C867" s="122"/>
      <c r="D867" s="301"/>
      <c r="E867" s="1795" t="s">
        <v>166</v>
      </c>
      <c r="F867" s="122">
        <v>139648927</v>
      </c>
      <c r="G867" s="301"/>
      <c r="H867" s="276"/>
    </row>
    <row r="868" spans="1:9" s="98" customFormat="1" ht="26.4">
      <c r="B868" s="1793"/>
      <c r="C868" s="122"/>
      <c r="D868" s="306"/>
      <c r="E868" s="1793" t="s">
        <v>56</v>
      </c>
      <c r="F868" s="122">
        <f>F869</f>
        <v>3183968</v>
      </c>
      <c r="G868" s="301">
        <f>G869</f>
        <v>5822644</v>
      </c>
      <c r="H868" s="276"/>
    </row>
    <row r="869" spans="1:9" s="98" customFormat="1" ht="26.4">
      <c r="B869" s="1795"/>
      <c r="C869" s="122"/>
      <c r="D869" s="306"/>
      <c r="E869" s="1795" t="s">
        <v>57</v>
      </c>
      <c r="F869" s="122">
        <v>3183968</v>
      </c>
      <c r="G869" s="301">
        <v>5822644</v>
      </c>
      <c r="H869" s="276"/>
    </row>
    <row r="870" spans="1:9" s="98" customFormat="1" ht="26.4">
      <c r="B870" s="1793"/>
      <c r="C870" s="122"/>
      <c r="D870" s="306"/>
      <c r="E870" s="1793" t="s">
        <v>55</v>
      </c>
      <c r="F870" s="122">
        <f>F871</f>
        <v>804998</v>
      </c>
      <c r="G870" s="306"/>
      <c r="H870" s="276"/>
    </row>
    <row r="871" spans="1:9" s="98" customFormat="1" ht="26.4">
      <c r="B871" s="1795"/>
      <c r="C871" s="122"/>
      <c r="D871" s="306"/>
      <c r="E871" s="1795" t="s">
        <v>158</v>
      </c>
      <c r="F871" s="122">
        <v>804998</v>
      </c>
      <c r="G871" s="306"/>
      <c r="H871" s="276"/>
    </row>
    <row r="872" spans="1:9" s="98" customFormat="1">
      <c r="B872" s="1789"/>
      <c r="C872" s="122"/>
      <c r="D872" s="301"/>
      <c r="E872" s="1789" t="s">
        <v>3</v>
      </c>
      <c r="F872" s="122">
        <f>F873</f>
        <v>370474</v>
      </c>
      <c r="G872" s="301"/>
      <c r="H872" s="276"/>
    </row>
    <row r="873" spans="1:9" s="98" customFormat="1" ht="13.8" thickBot="1">
      <c r="B873" s="1805"/>
      <c r="C873" s="290"/>
      <c r="D873" s="1202"/>
      <c r="E873" s="1805" t="s">
        <v>20</v>
      </c>
      <c r="F873" s="290">
        <v>370474</v>
      </c>
      <c r="G873" s="1202"/>
      <c r="H873" s="276"/>
    </row>
    <row r="874" spans="1:9" s="81" customFormat="1" ht="164.4" customHeight="1" thickBot="1">
      <c r="B874" s="3653" t="s">
        <v>1108</v>
      </c>
      <c r="C874" s="3654"/>
      <c r="D874" s="3654"/>
      <c r="E874" s="3654"/>
      <c r="F874" s="3654"/>
      <c r="G874" s="3655"/>
      <c r="H874" s="114"/>
    </row>
    <row r="875" spans="1:9" s="81" customFormat="1" ht="11.25" customHeight="1">
      <c r="A875" s="115"/>
      <c r="B875" s="672"/>
      <c r="C875" s="1700"/>
      <c r="D875" s="1700"/>
      <c r="E875" s="672"/>
      <c r="F875" s="1700"/>
      <c r="G875" s="1700"/>
      <c r="H875" s="1550"/>
      <c r="I875" s="115"/>
    </row>
    <row r="876" spans="1:9" s="81" customFormat="1" ht="11.25" customHeight="1">
      <c r="A876" s="115"/>
      <c r="B876" s="206" t="s">
        <v>115</v>
      </c>
      <c r="C876" s="1700"/>
      <c r="D876" s="1700"/>
      <c r="E876" s="672"/>
      <c r="F876" s="1700"/>
      <c r="G876" s="1700"/>
      <c r="H876" s="1550"/>
      <c r="I876" s="115"/>
    </row>
    <row r="877" spans="1:9" s="81" customFormat="1" ht="11.25" customHeight="1" thickBot="1">
      <c r="A877" s="115"/>
      <c r="B877" s="672"/>
      <c r="C877" s="1700"/>
      <c r="D877" s="1700"/>
      <c r="E877" s="672"/>
      <c r="F877" s="1700"/>
      <c r="G877" s="1700"/>
      <c r="H877" s="1550"/>
      <c r="I877" s="115"/>
    </row>
    <row r="878" spans="1:9" s="81" customFormat="1" ht="27.6">
      <c r="A878" s="79">
        <f>A771+1</f>
        <v>119</v>
      </c>
      <c r="B878" s="453" t="s">
        <v>136</v>
      </c>
      <c r="C878" s="364"/>
      <c r="D878" s="365"/>
      <c r="E878" s="208" t="s">
        <v>580</v>
      </c>
      <c r="F878" s="1669"/>
      <c r="G878" s="650"/>
      <c r="H878" s="3525" t="s">
        <v>34</v>
      </c>
      <c r="I878" s="115"/>
    </row>
    <row r="879" spans="1:9" s="81" customFormat="1" ht="12.75" customHeight="1">
      <c r="A879" s="115"/>
      <c r="B879" s="280" t="s">
        <v>116</v>
      </c>
      <c r="C879" s="555"/>
      <c r="D879" s="344"/>
      <c r="E879" s="113" t="s">
        <v>116</v>
      </c>
      <c r="F879" s="298"/>
      <c r="G879" s="182"/>
      <c r="H879" s="3051" t="s">
        <v>1139</v>
      </c>
      <c r="I879" s="115"/>
    </row>
    <row r="880" spans="1:9" s="81" customFormat="1">
      <c r="A880" s="115"/>
      <c r="B880" s="2950" t="s">
        <v>117</v>
      </c>
      <c r="C880" s="444"/>
      <c r="D880" s="445"/>
      <c r="E880" s="576" t="s">
        <v>117</v>
      </c>
      <c r="F880" s="298"/>
      <c r="G880" s="182"/>
      <c r="H880" s="3051" t="s">
        <v>1140</v>
      </c>
      <c r="I880" s="115"/>
    </row>
    <row r="881" spans="1:9" s="81" customFormat="1" ht="19.2" customHeight="1">
      <c r="A881" s="115"/>
      <c r="B881" s="2077" t="s">
        <v>125</v>
      </c>
      <c r="C881" s="2078"/>
      <c r="D881" s="2079"/>
      <c r="E881" s="725" t="s">
        <v>125</v>
      </c>
      <c r="F881" s="122"/>
      <c r="G881" s="301"/>
      <c r="H881" s="3526">
        <f>A786</f>
        <v>118</v>
      </c>
      <c r="I881" s="115"/>
    </row>
    <row r="882" spans="1:9" s="81" customFormat="1" ht="22.2" customHeight="1">
      <c r="A882" s="115"/>
      <c r="B882" s="2080" t="s">
        <v>4</v>
      </c>
      <c r="C882" s="2509">
        <f>C883</f>
        <v>47031271</v>
      </c>
      <c r="D882" s="2079">
        <f>D883</f>
        <v>-3826653</v>
      </c>
      <c r="E882" s="239" t="s">
        <v>4</v>
      </c>
      <c r="F882" s="123">
        <f>F883+F884+F889</f>
        <v>317332185</v>
      </c>
      <c r="G882" s="306">
        <f>G889</f>
        <v>3826653</v>
      </c>
      <c r="H882" s="79" t="s">
        <v>808</v>
      </c>
      <c r="I882" s="115"/>
    </row>
    <row r="883" spans="1:9" s="81" customFormat="1" ht="26.4">
      <c r="A883" s="115"/>
      <c r="B883" s="2082" t="s">
        <v>10</v>
      </c>
      <c r="C883" s="2512">
        <f>C884</f>
        <v>47031271</v>
      </c>
      <c r="D883" s="2137">
        <f>D884</f>
        <v>-3826653</v>
      </c>
      <c r="E883" s="1789" t="s">
        <v>37</v>
      </c>
      <c r="F883" s="122">
        <v>6635988</v>
      </c>
      <c r="G883" s="301"/>
      <c r="H883" s="1550"/>
      <c r="I883" s="115"/>
    </row>
    <row r="884" spans="1:9" s="81" customFormat="1" ht="27.6">
      <c r="A884" s="115"/>
      <c r="B884" s="2084" t="s">
        <v>11</v>
      </c>
      <c r="C884" s="2512">
        <v>47031271</v>
      </c>
      <c r="D884" s="2137">
        <f>D885</f>
        <v>-3826653</v>
      </c>
      <c r="E884" s="1789" t="s">
        <v>7</v>
      </c>
      <c r="F884" s="122">
        <f>F885</f>
        <v>77760</v>
      </c>
      <c r="G884" s="301"/>
      <c r="H884" s="1550"/>
      <c r="I884" s="115"/>
    </row>
    <row r="885" spans="1:9" s="81" customFormat="1" ht="13.8">
      <c r="A885" s="115"/>
      <c r="B885" s="2085" t="s">
        <v>1</v>
      </c>
      <c r="C885" s="2512">
        <f t="shared" ref="C885:D887" si="18">C886</f>
        <v>47031271</v>
      </c>
      <c r="D885" s="2135">
        <f t="shared" si="18"/>
        <v>-3826653</v>
      </c>
      <c r="E885" s="1791" t="s">
        <v>8</v>
      </c>
      <c r="F885" s="122">
        <f>F886</f>
        <v>77760</v>
      </c>
      <c r="G885" s="301"/>
      <c r="H885" s="1550"/>
      <c r="I885" s="115"/>
    </row>
    <row r="886" spans="1:9" s="81" customFormat="1" ht="13.8">
      <c r="A886" s="115"/>
      <c r="B886" s="2084" t="s">
        <v>2</v>
      </c>
      <c r="C886" s="2512">
        <f t="shared" si="18"/>
        <v>47031271</v>
      </c>
      <c r="D886" s="2137">
        <f t="shared" si="18"/>
        <v>-3826653</v>
      </c>
      <c r="E886" s="1793" t="s">
        <v>9</v>
      </c>
      <c r="F886" s="122">
        <f>F887</f>
        <v>77760</v>
      </c>
      <c r="G886" s="301"/>
      <c r="H886" s="1550"/>
      <c r="I886" s="115"/>
    </row>
    <row r="887" spans="1:9" s="81" customFormat="1" ht="26.4">
      <c r="A887" s="115"/>
      <c r="B887" s="2082" t="s">
        <v>16</v>
      </c>
      <c r="C887" s="2512">
        <f t="shared" si="18"/>
        <v>47031271</v>
      </c>
      <c r="D887" s="2137">
        <f t="shared" si="18"/>
        <v>-3826653</v>
      </c>
      <c r="E887" s="1795" t="s">
        <v>63</v>
      </c>
      <c r="F887" s="122">
        <f>F888</f>
        <v>77760</v>
      </c>
      <c r="G887" s="301"/>
      <c r="H887" s="1550"/>
      <c r="I887" s="115"/>
    </row>
    <row r="888" spans="1:9" s="81" customFormat="1" ht="39.6">
      <c r="A888" s="115"/>
      <c r="B888" s="2951" t="s">
        <v>17</v>
      </c>
      <c r="C888" s="2512">
        <v>47031271</v>
      </c>
      <c r="D888" s="2137">
        <f>-G891</f>
        <v>-3826653</v>
      </c>
      <c r="E888" s="1797" t="s">
        <v>165</v>
      </c>
      <c r="F888" s="122">
        <v>77760</v>
      </c>
      <c r="G888" s="301"/>
      <c r="H888" s="1550"/>
      <c r="I888" s="115"/>
    </row>
    <row r="889" spans="1:9" s="81" customFormat="1">
      <c r="A889" s="115"/>
      <c r="B889" s="1793"/>
      <c r="C889" s="2517"/>
      <c r="D889" s="288"/>
      <c r="E889" s="510" t="s">
        <v>10</v>
      </c>
      <c r="F889" s="122">
        <f>F890</f>
        <v>310618437</v>
      </c>
      <c r="G889" s="301">
        <f>G890</f>
        <v>3826653</v>
      </c>
      <c r="H889" s="1550"/>
      <c r="I889" s="115"/>
    </row>
    <row r="890" spans="1:9" s="81" customFormat="1" ht="26.4">
      <c r="A890" s="115"/>
      <c r="B890" s="1793"/>
      <c r="C890" s="2517"/>
      <c r="D890" s="288"/>
      <c r="E890" s="512" t="s">
        <v>11</v>
      </c>
      <c r="F890" s="122">
        <v>310618437</v>
      </c>
      <c r="G890" s="301">
        <f>G891</f>
        <v>3826653</v>
      </c>
      <c r="H890" s="1550"/>
      <c r="I890" s="115"/>
    </row>
    <row r="891" spans="1:9" s="81" customFormat="1">
      <c r="A891" s="115"/>
      <c r="B891" s="1793"/>
      <c r="C891" s="2517"/>
      <c r="D891" s="288"/>
      <c r="E891" s="239" t="s">
        <v>28</v>
      </c>
      <c r="F891" s="123">
        <f>F892+F909</f>
        <v>317332185</v>
      </c>
      <c r="G891" s="306">
        <f>G892+G909</f>
        <v>3826653</v>
      </c>
      <c r="H891" s="1550"/>
      <c r="I891" s="115"/>
    </row>
    <row r="892" spans="1:9" s="81" customFormat="1">
      <c r="A892" s="115"/>
      <c r="B892" s="1793"/>
      <c r="C892" s="2517"/>
      <c r="D892" s="288"/>
      <c r="E892" s="510" t="s">
        <v>2</v>
      </c>
      <c r="F892" s="122">
        <f>F893+F900+F902+F897</f>
        <v>316961711</v>
      </c>
      <c r="G892" s="288">
        <f>G893+G900+G902+G897</f>
        <v>3826653</v>
      </c>
      <c r="H892" s="1550"/>
      <c r="I892" s="115"/>
    </row>
    <row r="893" spans="1:9" s="81" customFormat="1">
      <c r="A893" s="115"/>
      <c r="B893" s="1793"/>
      <c r="C893" s="2517"/>
      <c r="D893" s="288"/>
      <c r="E893" s="512" t="s">
        <v>12</v>
      </c>
      <c r="F893" s="122">
        <f>F894+F896</f>
        <v>35640513</v>
      </c>
      <c r="G893" s="301"/>
      <c r="H893" s="1550"/>
      <c r="I893" s="115"/>
    </row>
    <row r="894" spans="1:9" s="81" customFormat="1">
      <c r="A894" s="115"/>
      <c r="B894" s="1793"/>
      <c r="C894" s="2517"/>
      <c r="D894" s="288"/>
      <c r="E894" s="421" t="s">
        <v>38</v>
      </c>
      <c r="F894" s="122">
        <v>24840383</v>
      </c>
      <c r="G894" s="301"/>
      <c r="H894" s="1550"/>
      <c r="I894" s="115"/>
    </row>
    <row r="895" spans="1:9" s="81" customFormat="1">
      <c r="A895" s="115"/>
      <c r="B895" s="2087"/>
      <c r="C895" s="2088"/>
      <c r="D895" s="2089"/>
      <c r="E895" s="1802" t="s">
        <v>36</v>
      </c>
      <c r="F895" s="122">
        <v>19739567</v>
      </c>
      <c r="G895" s="301"/>
      <c r="H895" s="1550"/>
      <c r="I895" s="115"/>
    </row>
    <row r="896" spans="1:9" s="81" customFormat="1">
      <c r="A896" s="115"/>
      <c r="B896" s="2087"/>
      <c r="C896" s="2088"/>
      <c r="D896" s="2089"/>
      <c r="E896" s="421" t="s">
        <v>15</v>
      </c>
      <c r="F896" s="122">
        <v>10800130</v>
      </c>
      <c r="G896" s="301"/>
      <c r="H896" s="1550"/>
      <c r="I896" s="115"/>
    </row>
    <row r="897" spans="1:9" s="81" customFormat="1">
      <c r="A897" s="115"/>
      <c r="B897" s="2087"/>
      <c r="C897" s="2088"/>
      <c r="D897" s="2089"/>
      <c r="E897" s="1791" t="s">
        <v>16</v>
      </c>
      <c r="F897" s="122">
        <f>F898+F899</f>
        <v>133594213</v>
      </c>
      <c r="G897" s="288"/>
      <c r="H897" s="1550"/>
      <c r="I897" s="115"/>
    </row>
    <row r="898" spans="1:9" s="81" customFormat="1">
      <c r="A898" s="115"/>
      <c r="B898" s="2087"/>
      <c r="C898" s="2088"/>
      <c r="D898" s="2089"/>
      <c r="E898" s="1793" t="s">
        <v>17</v>
      </c>
      <c r="F898" s="122">
        <v>17617157</v>
      </c>
      <c r="G898" s="301"/>
      <c r="H898" s="1550"/>
      <c r="I898" s="115"/>
    </row>
    <row r="899" spans="1:9" s="81" customFormat="1">
      <c r="A899" s="115"/>
      <c r="B899" s="2087"/>
      <c r="C899" s="2088"/>
      <c r="D899" s="2089"/>
      <c r="E899" s="1793" t="s">
        <v>162</v>
      </c>
      <c r="F899" s="122">
        <v>115977056</v>
      </c>
      <c r="G899" s="301"/>
      <c r="H899" s="1550"/>
      <c r="I899" s="115"/>
    </row>
    <row r="900" spans="1:9" s="81" customFormat="1" ht="26.4">
      <c r="A900" s="115"/>
      <c r="B900" s="2087"/>
      <c r="C900" s="2088"/>
      <c r="D900" s="2089"/>
      <c r="E900" s="1791" t="s">
        <v>54</v>
      </c>
      <c r="F900" s="122">
        <f>F901</f>
        <v>91732</v>
      </c>
      <c r="G900" s="301"/>
      <c r="H900" s="1550"/>
      <c r="I900" s="115"/>
    </row>
    <row r="901" spans="1:9" s="81" customFormat="1">
      <c r="A901" s="115"/>
      <c r="B901" s="2087"/>
      <c r="C901" s="2088"/>
      <c r="D901" s="2089"/>
      <c r="E901" s="1793" t="s">
        <v>39</v>
      </c>
      <c r="F901" s="122">
        <v>91732</v>
      </c>
      <c r="G901" s="306"/>
      <c r="H901" s="1550"/>
      <c r="I901" s="115"/>
    </row>
    <row r="902" spans="1:9" s="81" customFormat="1">
      <c r="A902" s="115"/>
      <c r="B902" s="2087"/>
      <c r="C902" s="2088"/>
      <c r="D902" s="2089"/>
      <c r="E902" s="1791" t="s">
        <v>19</v>
      </c>
      <c r="F902" s="122">
        <f>F903+F905+F907</f>
        <v>147635253</v>
      </c>
      <c r="G902" s="288">
        <f>G903+G905+G907</f>
        <v>3826653</v>
      </c>
      <c r="H902" s="1550"/>
      <c r="I902" s="115"/>
    </row>
    <row r="903" spans="1:9" s="81" customFormat="1">
      <c r="A903" s="115"/>
      <c r="B903" s="2087"/>
      <c r="C903" s="2088"/>
      <c r="D903" s="2089"/>
      <c r="E903" s="1793" t="s">
        <v>119</v>
      </c>
      <c r="F903" s="122">
        <f>F904</f>
        <v>144926472</v>
      </c>
      <c r="G903" s="288"/>
      <c r="H903" s="1550"/>
      <c r="I903" s="115"/>
    </row>
    <row r="904" spans="1:9" s="81" customFormat="1" ht="39.6">
      <c r="A904" s="115"/>
      <c r="B904" s="2087"/>
      <c r="C904" s="2088"/>
      <c r="D904" s="2089"/>
      <c r="E904" s="1795" t="s">
        <v>166</v>
      </c>
      <c r="F904" s="122">
        <v>144926472</v>
      </c>
      <c r="G904" s="301"/>
      <c r="H904" s="1550"/>
      <c r="I904" s="115"/>
    </row>
    <row r="905" spans="1:9" s="81" customFormat="1" ht="26.4">
      <c r="A905" s="115"/>
      <c r="B905" s="2087"/>
      <c r="C905" s="2088"/>
      <c r="D905" s="2089"/>
      <c r="E905" s="1793" t="s">
        <v>56</v>
      </c>
      <c r="F905" s="122">
        <f>F906</f>
        <v>1903783</v>
      </c>
      <c r="G905" s="301">
        <f>G906</f>
        <v>3826653</v>
      </c>
      <c r="H905" s="1550"/>
      <c r="I905" s="115"/>
    </row>
    <row r="906" spans="1:9" s="81" customFormat="1" ht="26.4">
      <c r="A906" s="115"/>
      <c r="B906" s="2087"/>
      <c r="C906" s="2088"/>
      <c r="D906" s="2089"/>
      <c r="E906" s="1795" t="s">
        <v>57</v>
      </c>
      <c r="F906" s="122">
        <v>1903783</v>
      </c>
      <c r="G906" s="301">
        <v>3826653</v>
      </c>
      <c r="H906" s="1550"/>
      <c r="I906" s="115"/>
    </row>
    <row r="907" spans="1:9" s="81" customFormat="1" ht="26.4">
      <c r="A907" s="115"/>
      <c r="B907" s="2087"/>
      <c r="C907" s="2088"/>
      <c r="D907" s="2089"/>
      <c r="E907" s="1793" t="s">
        <v>55</v>
      </c>
      <c r="F907" s="122">
        <f>F908</f>
        <v>804998</v>
      </c>
      <c r="G907" s="306"/>
      <c r="H907" s="1550"/>
      <c r="I907" s="115"/>
    </row>
    <row r="908" spans="1:9" s="81" customFormat="1" ht="26.4">
      <c r="A908" s="115"/>
      <c r="B908" s="2087"/>
      <c r="C908" s="2088"/>
      <c r="D908" s="2089"/>
      <c r="E908" s="1795" t="s">
        <v>158</v>
      </c>
      <c r="F908" s="122">
        <v>804998</v>
      </c>
      <c r="G908" s="306"/>
      <c r="H908" s="1550"/>
      <c r="I908" s="115"/>
    </row>
    <row r="909" spans="1:9" s="81" customFormat="1">
      <c r="A909" s="115"/>
      <c r="B909" s="2087"/>
      <c r="C909" s="2088"/>
      <c r="D909" s="2089"/>
      <c r="E909" s="1789" t="s">
        <v>3</v>
      </c>
      <c r="F909" s="122">
        <f>F910</f>
        <v>370474</v>
      </c>
      <c r="G909" s="301"/>
      <c r="H909" s="1550"/>
      <c r="I909" s="115"/>
    </row>
    <row r="910" spans="1:9" s="81" customFormat="1">
      <c r="A910" s="115"/>
      <c r="B910" s="2087"/>
      <c r="C910" s="2088"/>
      <c r="D910" s="2089"/>
      <c r="E910" s="1791" t="s">
        <v>20</v>
      </c>
      <c r="F910" s="122">
        <v>370474</v>
      </c>
      <c r="G910" s="301"/>
      <c r="H910" s="1550"/>
      <c r="I910" s="115"/>
    </row>
    <row r="911" spans="1:9" s="81" customFormat="1" ht="13.8">
      <c r="A911" s="115"/>
      <c r="B911" s="2077" t="s">
        <v>126</v>
      </c>
      <c r="C911" s="2078"/>
      <c r="D911" s="434"/>
      <c r="E911" s="725" t="s">
        <v>126</v>
      </c>
      <c r="F911" s="122"/>
      <c r="G911" s="301"/>
      <c r="H911" s="1550"/>
      <c r="I911" s="115"/>
    </row>
    <row r="912" spans="1:9" s="81" customFormat="1" ht="13.8">
      <c r="A912" s="115"/>
      <c r="B912" s="2080" t="s">
        <v>4</v>
      </c>
      <c r="C912" s="2264">
        <f>C913</f>
        <v>55010757</v>
      </c>
      <c r="D912" s="2135">
        <f>D913</f>
        <v>-3833756</v>
      </c>
      <c r="E912" s="239" t="s">
        <v>4</v>
      </c>
      <c r="F912" s="123">
        <f>F913+F914</f>
        <v>334489237</v>
      </c>
      <c r="G912" s="306">
        <f>G914</f>
        <v>3833756</v>
      </c>
      <c r="H912" s="1550"/>
      <c r="I912" s="115"/>
    </row>
    <row r="913" spans="1:9" s="81" customFormat="1" ht="26.4">
      <c r="A913" s="115"/>
      <c r="B913" s="2082" t="s">
        <v>10</v>
      </c>
      <c r="C913" s="2233">
        <f>C914</f>
        <v>55010757</v>
      </c>
      <c r="D913" s="2137">
        <f>D914</f>
        <v>-3833756</v>
      </c>
      <c r="E913" s="1789" t="s">
        <v>37</v>
      </c>
      <c r="F913" s="122">
        <v>6635988</v>
      </c>
      <c r="G913" s="301"/>
      <c r="H913" s="1550"/>
      <c r="I913" s="115"/>
    </row>
    <row r="914" spans="1:9" s="81" customFormat="1" ht="27.6">
      <c r="A914" s="115"/>
      <c r="B914" s="2084" t="s">
        <v>11</v>
      </c>
      <c r="C914" s="2233">
        <v>55010757</v>
      </c>
      <c r="D914" s="2137">
        <f>D915</f>
        <v>-3833756</v>
      </c>
      <c r="E914" s="510" t="s">
        <v>10</v>
      </c>
      <c r="F914" s="122">
        <f>F915</f>
        <v>327853249</v>
      </c>
      <c r="G914" s="301">
        <f>G915</f>
        <v>3833756</v>
      </c>
      <c r="H914" s="1550"/>
      <c r="I914" s="115"/>
    </row>
    <row r="915" spans="1:9" s="81" customFormat="1" ht="26.4">
      <c r="A915" s="115"/>
      <c r="B915" s="2952" t="s">
        <v>1</v>
      </c>
      <c r="C915" s="2264">
        <f t="shared" ref="C915:D917" si="19">C916</f>
        <v>55010757</v>
      </c>
      <c r="D915" s="2135">
        <f t="shared" si="19"/>
        <v>-3833756</v>
      </c>
      <c r="E915" s="512" t="s">
        <v>11</v>
      </c>
      <c r="F915" s="122">
        <v>327853249</v>
      </c>
      <c r="G915" s="301">
        <f>G916</f>
        <v>3833756</v>
      </c>
      <c r="H915" s="1550"/>
      <c r="I915" s="115"/>
    </row>
    <row r="916" spans="1:9" s="81" customFormat="1" ht="13.8">
      <c r="A916" s="115"/>
      <c r="B916" s="2084" t="s">
        <v>2</v>
      </c>
      <c r="C916" s="2233">
        <f t="shared" si="19"/>
        <v>55010757</v>
      </c>
      <c r="D916" s="2137">
        <f t="shared" si="19"/>
        <v>-3833756</v>
      </c>
      <c r="E916" s="239" t="s">
        <v>28</v>
      </c>
      <c r="F916" s="123">
        <f>F917+F934</f>
        <v>334489237</v>
      </c>
      <c r="G916" s="306">
        <f>G917+G934</f>
        <v>3833756</v>
      </c>
      <c r="H916" s="1550"/>
      <c r="I916" s="115"/>
    </row>
    <row r="917" spans="1:9" s="81" customFormat="1" ht="13.8">
      <c r="A917" s="115"/>
      <c r="B917" s="2086" t="s">
        <v>16</v>
      </c>
      <c r="C917" s="2233">
        <f t="shared" si="19"/>
        <v>55010757</v>
      </c>
      <c r="D917" s="2137">
        <f t="shared" si="19"/>
        <v>-3833756</v>
      </c>
      <c r="E917" s="510" t="s">
        <v>2</v>
      </c>
      <c r="F917" s="122">
        <f>F918+F925+F927+F922</f>
        <v>334118763</v>
      </c>
      <c r="G917" s="288">
        <f>G918+G925+G927+G922</f>
        <v>3833756</v>
      </c>
      <c r="H917" s="1550"/>
      <c r="I917" s="115"/>
    </row>
    <row r="918" spans="1:9" s="81" customFormat="1" ht="13.8">
      <c r="A918" s="115"/>
      <c r="B918" s="2084" t="s">
        <v>17</v>
      </c>
      <c r="C918" s="2233">
        <v>55010757</v>
      </c>
      <c r="D918" s="2137">
        <f>-G916</f>
        <v>-3833756</v>
      </c>
      <c r="E918" s="512" t="s">
        <v>12</v>
      </c>
      <c r="F918" s="122">
        <f>F919+F921</f>
        <v>35536260</v>
      </c>
      <c r="G918" s="1678"/>
      <c r="H918" s="1550"/>
      <c r="I918" s="115"/>
    </row>
    <row r="919" spans="1:9" s="81" customFormat="1">
      <c r="A919" s="115"/>
      <c r="B919" s="316"/>
      <c r="C919" s="433"/>
      <c r="D919" s="434"/>
      <c r="E919" s="421" t="s">
        <v>38</v>
      </c>
      <c r="F919" s="122">
        <v>24794498</v>
      </c>
      <c r="G919" s="1678"/>
      <c r="H919" s="1550"/>
      <c r="I919" s="115"/>
    </row>
    <row r="920" spans="1:9" s="81" customFormat="1">
      <c r="A920" s="115"/>
      <c r="B920" s="2087"/>
      <c r="C920" s="2088"/>
      <c r="D920" s="2089"/>
      <c r="E920" s="1802" t="s">
        <v>36</v>
      </c>
      <c r="F920" s="122">
        <v>19711152</v>
      </c>
      <c r="G920" s="1678"/>
      <c r="H920" s="1550"/>
      <c r="I920" s="115"/>
    </row>
    <row r="921" spans="1:9" s="81" customFormat="1">
      <c r="A921" s="115"/>
      <c r="B921" s="2087"/>
      <c r="C921" s="2088"/>
      <c r="D921" s="2089"/>
      <c r="E921" s="421" t="s">
        <v>15</v>
      </c>
      <c r="F921" s="122">
        <v>10741762</v>
      </c>
      <c r="G921" s="1678"/>
      <c r="H921" s="1550"/>
      <c r="I921" s="115"/>
    </row>
    <row r="922" spans="1:9" s="81" customFormat="1">
      <c r="A922" s="115"/>
      <c r="B922" s="2087"/>
      <c r="C922" s="2088"/>
      <c r="D922" s="2089"/>
      <c r="E922" s="1791" t="s">
        <v>16</v>
      </c>
      <c r="F922" s="122">
        <f>F923+F924</f>
        <v>154852878</v>
      </c>
      <c r="G922" s="288"/>
      <c r="H922" s="1550"/>
      <c r="I922" s="115"/>
    </row>
    <row r="923" spans="1:9" s="81" customFormat="1">
      <c r="A923" s="115"/>
      <c r="B923" s="2087"/>
      <c r="C923" s="2088"/>
      <c r="D923" s="2089"/>
      <c r="E923" s="1793" t="s">
        <v>17</v>
      </c>
      <c r="F923" s="122">
        <v>17617157</v>
      </c>
      <c r="G923" s="1678"/>
      <c r="H923" s="1550"/>
      <c r="I923" s="115"/>
    </row>
    <row r="924" spans="1:9" s="81" customFormat="1">
      <c r="A924" s="115"/>
      <c r="B924" s="2087"/>
      <c r="C924" s="2088"/>
      <c r="D924" s="2089"/>
      <c r="E924" s="1793" t="s">
        <v>162</v>
      </c>
      <c r="F924" s="122">
        <v>137235721</v>
      </c>
      <c r="G924" s="1678"/>
      <c r="H924" s="1550"/>
      <c r="I924" s="115"/>
    </row>
    <row r="925" spans="1:9" s="81" customFormat="1" ht="26.4">
      <c r="A925" s="115"/>
      <c r="B925" s="2087"/>
      <c r="C925" s="2088"/>
      <c r="D925" s="2089"/>
      <c r="E925" s="1791" t="s">
        <v>54</v>
      </c>
      <c r="F925" s="122">
        <f>F926</f>
        <v>91732</v>
      </c>
      <c r="G925" s="1678"/>
      <c r="H925" s="1550"/>
      <c r="I925" s="115"/>
    </row>
    <row r="926" spans="1:9" s="81" customFormat="1">
      <c r="A926" s="115"/>
      <c r="B926" s="2087"/>
      <c r="C926" s="2088"/>
      <c r="D926" s="2089"/>
      <c r="E926" s="1793" t="s">
        <v>39</v>
      </c>
      <c r="F926" s="122">
        <v>91732</v>
      </c>
      <c r="G926" s="306"/>
      <c r="H926" s="1550"/>
      <c r="I926" s="115"/>
    </row>
    <row r="927" spans="1:9" s="81" customFormat="1">
      <c r="A927" s="115"/>
      <c r="B927" s="2087"/>
      <c r="C927" s="2088"/>
      <c r="D927" s="2089"/>
      <c r="E927" s="1791" t="s">
        <v>19</v>
      </c>
      <c r="F927" s="122">
        <f>F928+F930+F932</f>
        <v>143637893</v>
      </c>
      <c r="G927" s="288">
        <f>G928+G930+G932</f>
        <v>3833756</v>
      </c>
      <c r="H927" s="1550"/>
      <c r="I927" s="115"/>
    </row>
    <row r="928" spans="1:9" s="81" customFormat="1">
      <c r="A928" s="115"/>
      <c r="B928" s="2087"/>
      <c r="C928" s="2088"/>
      <c r="D928" s="2089"/>
      <c r="E928" s="1793" t="s">
        <v>119</v>
      </c>
      <c r="F928" s="122">
        <f>F929</f>
        <v>139648927</v>
      </c>
      <c r="G928" s="288"/>
      <c r="H928" s="1550"/>
      <c r="I928" s="115"/>
    </row>
    <row r="929" spans="1:13" s="81" customFormat="1" ht="39.6">
      <c r="A929" s="115"/>
      <c r="B929" s="2087"/>
      <c r="C929" s="2088"/>
      <c r="D929" s="2089"/>
      <c r="E929" s="1795" t="s">
        <v>166</v>
      </c>
      <c r="F929" s="122">
        <v>139648927</v>
      </c>
      <c r="G929" s="301"/>
      <c r="H929" s="1550"/>
      <c r="I929" s="115"/>
    </row>
    <row r="930" spans="1:13" s="81" customFormat="1" ht="26.4">
      <c r="A930" s="115"/>
      <c r="B930" s="2087"/>
      <c r="C930" s="2088"/>
      <c r="D930" s="2089"/>
      <c r="E930" s="1793" t="s">
        <v>56</v>
      </c>
      <c r="F930" s="122">
        <f>F931</f>
        <v>3183968</v>
      </c>
      <c r="G930" s="301">
        <f>G931</f>
        <v>3833756</v>
      </c>
      <c r="H930" s="1550"/>
      <c r="I930" s="115"/>
    </row>
    <row r="931" spans="1:13" s="81" customFormat="1" ht="26.4">
      <c r="A931" s="115"/>
      <c r="B931" s="2087"/>
      <c r="C931" s="2088"/>
      <c r="D931" s="2089"/>
      <c r="E931" s="1795" t="s">
        <v>57</v>
      </c>
      <c r="F931" s="122">
        <v>3183968</v>
      </c>
      <c r="G931" s="301">
        <v>3833756</v>
      </c>
      <c r="H931" s="1550"/>
      <c r="I931" s="115"/>
    </row>
    <row r="932" spans="1:13" s="81" customFormat="1" ht="26.4">
      <c r="A932" s="115"/>
      <c r="B932" s="2087"/>
      <c r="C932" s="2088"/>
      <c r="D932" s="2089"/>
      <c r="E932" s="1793" t="s">
        <v>55</v>
      </c>
      <c r="F932" s="122">
        <f>F933</f>
        <v>804998</v>
      </c>
      <c r="G932" s="306"/>
      <c r="H932" s="1550"/>
      <c r="I932" s="115"/>
    </row>
    <row r="933" spans="1:13" s="81" customFormat="1" ht="26.4">
      <c r="A933" s="115"/>
      <c r="B933" s="2087"/>
      <c r="C933" s="2088"/>
      <c r="D933" s="2089"/>
      <c r="E933" s="1795" t="s">
        <v>158</v>
      </c>
      <c r="F933" s="122">
        <v>804998</v>
      </c>
      <c r="G933" s="306"/>
      <c r="H933" s="1550"/>
      <c r="I933" s="115"/>
    </row>
    <row r="934" spans="1:13" s="81" customFormat="1">
      <c r="A934" s="115"/>
      <c r="B934" s="2087"/>
      <c r="C934" s="2088"/>
      <c r="D934" s="2089"/>
      <c r="E934" s="1789" t="s">
        <v>3</v>
      </c>
      <c r="F934" s="122">
        <f>F935</f>
        <v>370474</v>
      </c>
      <c r="G934" s="301"/>
      <c r="H934" s="1550"/>
      <c r="I934" s="115"/>
    </row>
    <row r="935" spans="1:13" s="81" customFormat="1" ht="13.8" thickBot="1">
      <c r="A935" s="115"/>
      <c r="B935" s="2092"/>
      <c r="C935" s="2093"/>
      <c r="D935" s="2094"/>
      <c r="E935" s="1805" t="s">
        <v>20</v>
      </c>
      <c r="F935" s="290">
        <v>370474</v>
      </c>
      <c r="G935" s="1202"/>
      <c r="H935" s="1550"/>
      <c r="I935" s="115"/>
    </row>
    <row r="936" spans="1:13" s="81" customFormat="1" ht="149.4" customHeight="1" thickBot="1">
      <c r="A936" s="115"/>
      <c r="B936" s="3653" t="s">
        <v>1109</v>
      </c>
      <c r="C936" s="3654"/>
      <c r="D936" s="3654"/>
      <c r="E936" s="3654"/>
      <c r="F936" s="3654"/>
      <c r="G936" s="3655"/>
      <c r="H936" s="1550"/>
      <c r="I936" s="115"/>
    </row>
    <row r="937" spans="1:13" s="81" customFormat="1">
      <c r="A937" s="115"/>
      <c r="B937" s="672"/>
      <c r="C937" s="1700"/>
      <c r="D937" s="1700"/>
      <c r="E937" s="672"/>
      <c r="F937" s="1700"/>
      <c r="G937" s="1700"/>
      <c r="H937" s="1550"/>
      <c r="I937" s="115"/>
    </row>
    <row r="938" spans="1:13" s="81" customFormat="1">
      <c r="A938" s="115"/>
      <c r="B938" s="1812" t="s">
        <v>113</v>
      </c>
      <c r="C938" s="1813"/>
      <c r="D938" s="1700"/>
      <c r="E938" s="672"/>
      <c r="F938" s="1700"/>
      <c r="G938" s="1700"/>
      <c r="H938" s="1550"/>
      <c r="I938" s="115"/>
    </row>
    <row r="939" spans="1:13" s="81" customFormat="1" ht="13.5" customHeight="1" thickBot="1">
      <c r="A939" s="115"/>
      <c r="B939" s="672"/>
      <c r="C939" s="1700"/>
      <c r="D939" s="1700"/>
      <c r="E939" s="672"/>
      <c r="F939" s="1700"/>
      <c r="G939" s="1700"/>
      <c r="H939" s="1550"/>
      <c r="I939" s="115"/>
    </row>
    <row r="940" spans="1:13" s="176" customFormat="1" ht="27.6">
      <c r="A940" s="2901">
        <f>A878+1</f>
        <v>120</v>
      </c>
      <c r="B940" s="1160" t="s">
        <v>575</v>
      </c>
      <c r="C940" s="1668"/>
      <c r="D940" s="1814"/>
      <c r="E940" s="1815" t="s">
        <v>40</v>
      </c>
      <c r="F940" s="1669"/>
      <c r="G940" s="650"/>
      <c r="H940" s="15" t="s">
        <v>34</v>
      </c>
      <c r="I940" s="206"/>
    </row>
    <row r="941" spans="1:13" s="176" customFormat="1">
      <c r="A941" s="175"/>
      <c r="B941" s="1816" t="s">
        <v>22</v>
      </c>
      <c r="C941" s="1817"/>
      <c r="D941" s="1818"/>
      <c r="E941" s="1816" t="s">
        <v>22</v>
      </c>
      <c r="F941" s="1817"/>
      <c r="G941" s="1818"/>
      <c r="H941" s="2953"/>
    </row>
    <row r="942" spans="1:13" s="176" customFormat="1" ht="39.6">
      <c r="A942" s="175"/>
      <c r="B942" s="1819" t="s">
        <v>599</v>
      </c>
      <c r="C942" s="1671"/>
      <c r="D942" s="1674"/>
      <c r="E942" s="1820" t="s">
        <v>600</v>
      </c>
      <c r="F942" s="1671"/>
      <c r="G942" s="1674"/>
      <c r="H942" s="2953"/>
    </row>
    <row r="943" spans="1:13" s="176" customFormat="1">
      <c r="A943" s="175"/>
      <c r="B943" s="1675" t="s">
        <v>601</v>
      </c>
      <c r="C943" s="610">
        <f t="shared" ref="C943:D946" si="20">C944</f>
        <v>50507066</v>
      </c>
      <c r="D943" s="1821">
        <f t="shared" si="20"/>
        <v>-602180</v>
      </c>
      <c r="E943" s="1675" t="s">
        <v>4</v>
      </c>
      <c r="F943" s="1822">
        <f>F944</f>
        <v>1050000</v>
      </c>
      <c r="G943" s="1823">
        <f>G944</f>
        <v>602180</v>
      </c>
      <c r="H943" s="2953"/>
      <c r="K943" s="1824"/>
      <c r="L943" s="538"/>
      <c r="M943" s="1824"/>
    </row>
    <row r="944" spans="1:13" s="176" customFormat="1" ht="15" customHeight="1">
      <c r="A944" s="175"/>
      <c r="B944" s="1677" t="s">
        <v>10</v>
      </c>
      <c r="C944" s="609">
        <f t="shared" si="20"/>
        <v>50507066</v>
      </c>
      <c r="D944" s="182">
        <f t="shared" si="20"/>
        <v>-602180</v>
      </c>
      <c r="E944" s="1677" t="s">
        <v>10</v>
      </c>
      <c r="F944" s="609">
        <f>F945</f>
        <v>1050000</v>
      </c>
      <c r="G944" s="1825">
        <f>G945</f>
        <v>602180</v>
      </c>
      <c r="H944" s="1227"/>
      <c r="K944" s="1824"/>
      <c r="L944" s="538"/>
      <c r="M944" s="538"/>
    </row>
    <row r="945" spans="1:13" s="176" customFormat="1" ht="26.4">
      <c r="A945" s="175"/>
      <c r="B945" s="1679" t="s">
        <v>11</v>
      </c>
      <c r="C945" s="609">
        <f t="shared" si="20"/>
        <v>50507066</v>
      </c>
      <c r="D945" s="182">
        <f t="shared" si="20"/>
        <v>-602180</v>
      </c>
      <c r="E945" s="1679" t="s">
        <v>11</v>
      </c>
      <c r="F945" s="609">
        <v>1050000</v>
      </c>
      <c r="G945" s="1825">
        <v>602180</v>
      </c>
      <c r="H945" s="1227"/>
      <c r="K945" s="1824"/>
      <c r="L945" s="538"/>
      <c r="M945" s="538"/>
    </row>
    <row r="946" spans="1:13" s="176" customFormat="1">
      <c r="A946" s="175"/>
      <c r="B946" s="1675" t="s">
        <v>1</v>
      </c>
      <c r="C946" s="610">
        <f t="shared" si="20"/>
        <v>50507066</v>
      </c>
      <c r="D946" s="1821">
        <f t="shared" si="20"/>
        <v>-602180</v>
      </c>
      <c r="E946" s="1675" t="s">
        <v>1</v>
      </c>
      <c r="F946" s="610">
        <f>F947+F950</f>
        <v>1050000</v>
      </c>
      <c r="G946" s="1826">
        <f>G947+G950</f>
        <v>602180</v>
      </c>
      <c r="H946" s="1227"/>
      <c r="K946" s="1824"/>
      <c r="L946" s="538"/>
      <c r="M946" s="538"/>
    </row>
    <row r="947" spans="1:13" s="176" customFormat="1">
      <c r="A947" s="175"/>
      <c r="B947" s="1780" t="s">
        <v>2</v>
      </c>
      <c r="C947" s="609">
        <f>C948</f>
        <v>50507066</v>
      </c>
      <c r="D947" s="1827">
        <f>D948</f>
        <v>-602180</v>
      </c>
      <c r="E947" s="1828" t="s">
        <v>2</v>
      </c>
      <c r="F947" s="609">
        <f>F948</f>
        <v>500</v>
      </c>
      <c r="G947" s="1827">
        <f>G948</f>
        <v>25611</v>
      </c>
      <c r="H947" s="1227"/>
      <c r="K947" s="1824"/>
      <c r="L947" s="538"/>
      <c r="M947" s="538"/>
    </row>
    <row r="948" spans="1:13" s="176" customFormat="1">
      <c r="A948" s="175"/>
      <c r="B948" s="1685" t="s">
        <v>16</v>
      </c>
      <c r="C948" s="609">
        <f>C949</f>
        <v>50507066</v>
      </c>
      <c r="D948" s="182">
        <f>D949</f>
        <v>-602180</v>
      </c>
      <c r="E948" s="1679" t="s">
        <v>12</v>
      </c>
      <c r="F948" s="609">
        <f>F949</f>
        <v>500</v>
      </c>
      <c r="G948" s="1827">
        <f>G949</f>
        <v>25611</v>
      </c>
      <c r="H948" s="1227"/>
      <c r="K948" s="1824"/>
      <c r="L948" s="538"/>
      <c r="M948" s="538"/>
    </row>
    <row r="949" spans="1:13" s="176" customFormat="1">
      <c r="A949" s="175"/>
      <c r="B949" s="1829" t="s">
        <v>17</v>
      </c>
      <c r="C949" s="1830">
        <v>50507066</v>
      </c>
      <c r="D949" s="1827">
        <v>-602180</v>
      </c>
      <c r="E949" s="1680" t="s">
        <v>15</v>
      </c>
      <c r="F949" s="609">
        <v>500</v>
      </c>
      <c r="G949" s="1825">
        <v>25611</v>
      </c>
      <c r="H949" s="1227"/>
      <c r="K949" s="1824"/>
      <c r="L949" s="538"/>
      <c r="M949" s="538"/>
    </row>
    <row r="950" spans="1:13" s="176" customFormat="1">
      <c r="A950" s="175"/>
      <c r="B950" s="797"/>
      <c r="C950" s="1831"/>
      <c r="D950" s="1832"/>
      <c r="E950" s="1681" t="s">
        <v>602</v>
      </c>
      <c r="F950" s="609">
        <f>F951</f>
        <v>1049500</v>
      </c>
      <c r="G950" s="1833">
        <f>G951</f>
        <v>576569</v>
      </c>
      <c r="H950" s="1227"/>
      <c r="K950" s="1824"/>
      <c r="L950" s="538"/>
      <c r="M950" s="538"/>
    </row>
    <row r="951" spans="1:13" s="176" customFormat="1">
      <c r="A951" s="175"/>
      <c r="B951" s="1834"/>
      <c r="C951" s="1835"/>
      <c r="D951" s="1836"/>
      <c r="E951" s="1837" t="s">
        <v>603</v>
      </c>
      <c r="F951" s="1838">
        <v>1049500</v>
      </c>
      <c r="G951" s="1839">
        <v>576569</v>
      </c>
      <c r="H951" s="1227"/>
      <c r="K951" s="1824"/>
      <c r="L951" s="538"/>
      <c r="M951" s="538"/>
    </row>
    <row r="952" spans="1:13" s="176" customFormat="1">
      <c r="A952" s="175"/>
      <c r="B952" s="1840" t="s">
        <v>215</v>
      </c>
      <c r="C952" s="1841"/>
      <c r="D952" s="1842"/>
      <c r="E952" s="1843" t="s">
        <v>215</v>
      </c>
      <c r="F952" s="1844"/>
      <c r="G952" s="1845"/>
      <c r="H952" s="1227"/>
      <c r="K952" s="538"/>
      <c r="L952" s="538"/>
      <c r="M952" s="538"/>
    </row>
    <row r="953" spans="1:13" s="176" customFormat="1" ht="30" customHeight="1">
      <c r="A953" s="175"/>
      <c r="B953" s="1846" t="s">
        <v>346</v>
      </c>
      <c r="C953" s="99"/>
      <c r="D953" s="182"/>
      <c r="E953" s="1847" t="s">
        <v>604</v>
      </c>
      <c r="F953" s="1694"/>
      <c r="G953" s="1696"/>
      <c r="H953" s="1227"/>
    </row>
    <row r="954" spans="1:13" s="176" customFormat="1">
      <c r="A954" s="175"/>
      <c r="B954" s="1848" t="s">
        <v>118</v>
      </c>
      <c r="C954" s="1849"/>
      <c r="D954" s="1850"/>
      <c r="E954" s="1851" t="s">
        <v>118</v>
      </c>
      <c r="F954" s="696"/>
      <c r="G954" s="655"/>
      <c r="H954" s="1227"/>
    </row>
    <row r="955" spans="1:13" s="176" customFormat="1">
      <c r="A955" s="175"/>
      <c r="B955" s="1852" t="s">
        <v>601</v>
      </c>
      <c r="C955" s="610">
        <f t="shared" ref="C955:D958" si="21">C956</f>
        <v>50507066</v>
      </c>
      <c r="D955" s="1821">
        <f t="shared" si="21"/>
        <v>-602180</v>
      </c>
      <c r="E955" s="1675" t="s">
        <v>4</v>
      </c>
      <c r="F955" s="1822">
        <f>F956</f>
        <v>1050000</v>
      </c>
      <c r="G955" s="1823">
        <f>G956</f>
        <v>602180</v>
      </c>
      <c r="H955" s="1227"/>
    </row>
    <row r="956" spans="1:13" s="176" customFormat="1">
      <c r="A956" s="175"/>
      <c r="B956" s="1853" t="s">
        <v>10</v>
      </c>
      <c r="C956" s="609">
        <f t="shared" si="21"/>
        <v>50507066</v>
      </c>
      <c r="D956" s="182">
        <f t="shared" si="21"/>
        <v>-602180</v>
      </c>
      <c r="E956" s="1677" t="s">
        <v>10</v>
      </c>
      <c r="F956" s="609">
        <f>F957</f>
        <v>1050000</v>
      </c>
      <c r="G956" s="1825">
        <f>G957</f>
        <v>602180</v>
      </c>
      <c r="H956" s="1227"/>
    </row>
    <row r="957" spans="1:13" s="176" customFormat="1" ht="26.4">
      <c r="A957" s="175"/>
      <c r="B957" s="1854" t="s">
        <v>11</v>
      </c>
      <c r="C957" s="609">
        <f t="shared" si="21"/>
        <v>50507066</v>
      </c>
      <c r="D957" s="182">
        <f t="shared" si="21"/>
        <v>-602180</v>
      </c>
      <c r="E957" s="1679" t="s">
        <v>11</v>
      </c>
      <c r="F957" s="609">
        <v>1050000</v>
      </c>
      <c r="G957" s="1825">
        <v>602180</v>
      </c>
      <c r="H957" s="1227"/>
      <c r="J957" s="1855"/>
    </row>
    <row r="958" spans="1:13" s="176" customFormat="1">
      <c r="A958" s="175"/>
      <c r="B958" s="1852" t="s">
        <v>1</v>
      </c>
      <c r="C958" s="610">
        <f t="shared" si="21"/>
        <v>50507066</v>
      </c>
      <c r="D958" s="1821">
        <f t="shared" si="21"/>
        <v>-602180</v>
      </c>
      <c r="E958" s="1675" t="s">
        <v>1</v>
      </c>
      <c r="F958" s="610">
        <f>F959+F962</f>
        <v>1050000</v>
      </c>
      <c r="G958" s="1826">
        <f>G959+G962</f>
        <v>602180</v>
      </c>
      <c r="H958" s="1227"/>
      <c r="J958" s="1856"/>
    </row>
    <row r="959" spans="1:13" s="176" customFormat="1">
      <c r="A959" s="175"/>
      <c r="B959" s="1857" t="s">
        <v>2</v>
      </c>
      <c r="C959" s="609">
        <f>C960</f>
        <v>50507066</v>
      </c>
      <c r="D959" s="1827">
        <f>D960</f>
        <v>-602180</v>
      </c>
      <c r="E959" s="1828" t="s">
        <v>2</v>
      </c>
      <c r="F959" s="609">
        <f>F960</f>
        <v>500</v>
      </c>
      <c r="G959" s="1827">
        <f>G960</f>
        <v>25611</v>
      </c>
      <c r="H959" s="1227"/>
      <c r="J959" s="1856"/>
    </row>
    <row r="960" spans="1:13" s="176" customFormat="1">
      <c r="A960" s="175"/>
      <c r="B960" s="1858" t="s">
        <v>16</v>
      </c>
      <c r="C960" s="609">
        <f>C961</f>
        <v>50507066</v>
      </c>
      <c r="D960" s="182">
        <f>D961</f>
        <v>-602180</v>
      </c>
      <c r="E960" s="1679" t="s">
        <v>12</v>
      </c>
      <c r="F960" s="609">
        <f>F961</f>
        <v>500</v>
      </c>
      <c r="G960" s="1827">
        <f>G961</f>
        <v>25611</v>
      </c>
      <c r="H960" s="1227"/>
      <c r="J960" s="1856"/>
    </row>
    <row r="961" spans="1:13" s="176" customFormat="1" ht="12" customHeight="1">
      <c r="A961" s="175"/>
      <c r="B961" s="1829" t="s">
        <v>17</v>
      </c>
      <c r="C961" s="1830">
        <v>50507066</v>
      </c>
      <c r="D961" s="1827">
        <v>-602180</v>
      </c>
      <c r="E961" s="1680" t="s">
        <v>15</v>
      </c>
      <c r="F961" s="609">
        <v>500</v>
      </c>
      <c r="G961" s="1825">
        <v>25611</v>
      </c>
      <c r="H961" s="1227"/>
      <c r="J961" s="1856"/>
    </row>
    <row r="962" spans="1:13" s="176" customFormat="1">
      <c r="A962" s="175"/>
      <c r="B962" s="797"/>
      <c r="C962" s="1831"/>
      <c r="D962" s="1832"/>
      <c r="E962" s="1681" t="s">
        <v>602</v>
      </c>
      <c r="F962" s="609">
        <f>F963</f>
        <v>1049500</v>
      </c>
      <c r="G962" s="1833">
        <f>G963</f>
        <v>576569</v>
      </c>
      <c r="H962" s="1227"/>
      <c r="J962" s="1856"/>
    </row>
    <row r="963" spans="1:13" s="176" customFormat="1" ht="13.8" thickBot="1">
      <c r="A963" s="175"/>
      <c r="B963" s="1834"/>
      <c r="C963" s="1859"/>
      <c r="D963" s="1836"/>
      <c r="E963" s="1837" t="s">
        <v>603</v>
      </c>
      <c r="F963" s="1860">
        <v>1049500</v>
      </c>
      <c r="G963" s="1839">
        <v>576569</v>
      </c>
      <c r="H963" s="1227"/>
    </row>
    <row r="964" spans="1:13" s="176" customFormat="1" ht="191.4" customHeight="1" thickBot="1">
      <c r="A964" s="175"/>
      <c r="B964" s="3653" t="s">
        <v>605</v>
      </c>
      <c r="C964" s="3654"/>
      <c r="D964" s="3654"/>
      <c r="E964" s="3654"/>
      <c r="F964" s="3654"/>
      <c r="G964" s="3655"/>
      <c r="H964" s="1227"/>
    </row>
    <row r="965" spans="1:13" s="176" customFormat="1">
      <c r="A965" s="175"/>
      <c r="B965" s="672"/>
      <c r="C965" s="1700"/>
      <c r="D965" s="1700"/>
      <c r="E965" s="672"/>
      <c r="F965" s="1700"/>
      <c r="G965" s="1700"/>
      <c r="H965" s="1227"/>
    </row>
    <row r="966" spans="1:13" s="176" customFormat="1" ht="13.2" customHeight="1">
      <c r="A966" s="175"/>
      <c r="B966" s="206" t="s">
        <v>115</v>
      </c>
      <c r="C966" s="1861"/>
      <c r="D966" s="1861"/>
      <c r="E966" s="672"/>
      <c r="F966" s="1700"/>
      <c r="G966" s="1700"/>
      <c r="H966" s="1227"/>
    </row>
    <row r="967" spans="1:13" s="176" customFormat="1" ht="14.4" thickBot="1">
      <c r="A967" s="175"/>
      <c r="B967" s="1862"/>
      <c r="C967" s="1863"/>
      <c r="D967" s="1863"/>
      <c r="E967" s="672"/>
      <c r="F967" s="1700"/>
      <c r="G967" s="1700"/>
      <c r="H967" s="1227"/>
    </row>
    <row r="968" spans="1:13" s="176" customFormat="1" ht="27.6">
      <c r="A968" s="1458">
        <f>A878+1</f>
        <v>120</v>
      </c>
      <c r="B968" s="1864" t="s">
        <v>575</v>
      </c>
      <c r="C968" s="1865"/>
      <c r="D968" s="1866"/>
      <c r="E968" s="1867" t="s">
        <v>40</v>
      </c>
      <c r="F968" s="1868"/>
      <c r="G968" s="1869"/>
      <c r="H968" s="15" t="s">
        <v>34</v>
      </c>
    </row>
    <row r="969" spans="1:13" s="176" customFormat="1">
      <c r="A969" s="175"/>
      <c r="B969" s="1870" t="s">
        <v>606</v>
      </c>
      <c r="C969" s="1841"/>
      <c r="D969" s="1842"/>
      <c r="E969" s="1870" t="s">
        <v>606</v>
      </c>
      <c r="F969" s="1844"/>
      <c r="G969" s="1845"/>
      <c r="H969" s="1227"/>
      <c r="K969" s="538"/>
      <c r="L969" s="538"/>
      <c r="M969" s="538"/>
    </row>
    <row r="970" spans="1:13" s="176" customFormat="1" ht="28.5" customHeight="1">
      <c r="A970" s="175"/>
      <c r="B970" s="1871" t="s">
        <v>123</v>
      </c>
      <c r="C970" s="1694"/>
      <c r="D970" s="1696"/>
      <c r="E970" s="1872" t="s">
        <v>123</v>
      </c>
      <c r="F970" s="1694"/>
      <c r="G970" s="1696"/>
      <c r="H970" s="1227"/>
    </row>
    <row r="971" spans="1:13" s="176" customFormat="1">
      <c r="A971" s="175"/>
      <c r="B971" s="1851" t="s">
        <v>118</v>
      </c>
      <c r="C971" s="1873"/>
      <c r="D971" s="1874"/>
      <c r="E971" s="1851" t="s">
        <v>118</v>
      </c>
      <c r="F971" s="696"/>
      <c r="G971" s="655"/>
      <c r="H971" s="1227"/>
    </row>
    <row r="972" spans="1:13" s="176" customFormat="1">
      <c r="A972" s="175"/>
      <c r="B972" s="1675" t="s">
        <v>601</v>
      </c>
      <c r="C972" s="1822">
        <f t="shared" ref="C972:D975" si="22">C973</f>
        <v>50507066</v>
      </c>
      <c r="D972" s="1875">
        <f t="shared" si="22"/>
        <v>-602180</v>
      </c>
      <c r="E972" s="1876" t="s">
        <v>4</v>
      </c>
      <c r="F972" s="1822">
        <f>F978+F973</f>
        <v>64576762</v>
      </c>
      <c r="G972" s="1823">
        <f>G978+G973</f>
        <v>602180</v>
      </c>
      <c r="H972" s="1227"/>
      <c r="K972" s="1824"/>
      <c r="L972" s="538"/>
      <c r="M972" s="1824"/>
    </row>
    <row r="973" spans="1:13" s="176" customFormat="1">
      <c r="A973" s="175"/>
      <c r="B973" s="1677" t="s">
        <v>10</v>
      </c>
      <c r="C973" s="609">
        <f t="shared" si="22"/>
        <v>50507066</v>
      </c>
      <c r="D973" s="182">
        <f t="shared" si="22"/>
        <v>-602180</v>
      </c>
      <c r="E973" s="1681" t="s">
        <v>7</v>
      </c>
      <c r="F973" s="609">
        <f>F974</f>
        <v>15493</v>
      </c>
      <c r="G973" s="1825"/>
      <c r="H973" s="1227"/>
      <c r="K973" s="1824"/>
      <c r="L973" s="538"/>
      <c r="M973" s="538"/>
    </row>
    <row r="974" spans="1:13" s="176" customFormat="1" ht="26.4">
      <c r="A974" s="175"/>
      <c r="B974" s="1679" t="s">
        <v>11</v>
      </c>
      <c r="C974" s="609">
        <f t="shared" si="22"/>
        <v>50507066</v>
      </c>
      <c r="D974" s="182">
        <f t="shared" si="22"/>
        <v>-602180</v>
      </c>
      <c r="E974" s="1685" t="s">
        <v>8</v>
      </c>
      <c r="F974" s="609">
        <f>F975</f>
        <v>15493</v>
      </c>
      <c r="G974" s="1825"/>
      <c r="H974" s="1227"/>
      <c r="K974" s="1824"/>
      <c r="L974" s="538"/>
      <c r="M974" s="538"/>
    </row>
    <row r="975" spans="1:13" s="176" customFormat="1">
      <c r="A975" s="175"/>
      <c r="B975" s="1675" t="s">
        <v>1</v>
      </c>
      <c r="C975" s="610">
        <f t="shared" si="22"/>
        <v>50507066</v>
      </c>
      <c r="D975" s="1821">
        <f t="shared" si="22"/>
        <v>-602180</v>
      </c>
      <c r="E975" s="1687" t="s">
        <v>9</v>
      </c>
      <c r="F975" s="609">
        <f>F976</f>
        <v>15493</v>
      </c>
      <c r="G975" s="1825"/>
      <c r="H975" s="1227"/>
      <c r="K975" s="1824"/>
      <c r="L975" s="538"/>
      <c r="M975" s="538"/>
    </row>
    <row r="976" spans="1:13" s="176" customFormat="1" ht="27" customHeight="1">
      <c r="A976" s="175"/>
      <c r="B976" s="1707" t="s">
        <v>2</v>
      </c>
      <c r="C976" s="609">
        <f>C981+C986+C977</f>
        <v>50507066</v>
      </c>
      <c r="D976" s="182">
        <f>D983+D987+D977</f>
        <v>-602180</v>
      </c>
      <c r="E976" s="1771" t="s">
        <v>63</v>
      </c>
      <c r="F976" s="609">
        <f>F977</f>
        <v>15493</v>
      </c>
      <c r="G976" s="1825"/>
      <c r="H976" s="1227"/>
      <c r="K976" s="1824"/>
      <c r="L976" s="538"/>
      <c r="M976" s="538"/>
    </row>
    <row r="977" spans="1:13" s="176" customFormat="1" ht="39.6">
      <c r="A977" s="175"/>
      <c r="B977" s="1685" t="s">
        <v>16</v>
      </c>
      <c r="C977" s="609">
        <f>C978</f>
        <v>50507066</v>
      </c>
      <c r="D977" s="182">
        <f>D991+D978</f>
        <v>-602180</v>
      </c>
      <c r="E977" s="1773" t="s">
        <v>165</v>
      </c>
      <c r="F977" s="609">
        <v>15493</v>
      </c>
      <c r="G977" s="1825"/>
      <c r="H977" s="1227"/>
      <c r="K977" s="1824"/>
      <c r="L977" s="538"/>
      <c r="M977" s="538"/>
    </row>
    <row r="978" spans="1:13" s="176" customFormat="1">
      <c r="A978" s="175"/>
      <c r="B978" s="1680" t="s">
        <v>17</v>
      </c>
      <c r="C978" s="607">
        <v>50507066</v>
      </c>
      <c r="D978" s="1827">
        <v>-602180</v>
      </c>
      <c r="E978" s="1677" t="s">
        <v>10</v>
      </c>
      <c r="F978" s="609">
        <f>F979+F980</f>
        <v>64561269</v>
      </c>
      <c r="G978" s="1827">
        <f>G979+G980</f>
        <v>602180</v>
      </c>
      <c r="H978" s="1227"/>
      <c r="K978" s="1824"/>
      <c r="L978" s="538"/>
      <c r="M978" s="538"/>
    </row>
    <row r="979" spans="1:13" s="176" customFormat="1" ht="26.4">
      <c r="A979" s="175"/>
      <c r="B979" s="1877"/>
      <c r="C979" s="1878"/>
      <c r="D979" s="1879"/>
      <c r="E979" s="1679" t="s">
        <v>11</v>
      </c>
      <c r="F979" s="609">
        <v>32517890</v>
      </c>
      <c r="G979" s="1825">
        <v>602180</v>
      </c>
      <c r="H979" s="1227"/>
      <c r="K979" s="1824"/>
      <c r="L979" s="538"/>
      <c r="M979" s="538"/>
    </row>
    <row r="980" spans="1:13" s="176" customFormat="1" ht="26.4">
      <c r="A980" s="175"/>
      <c r="B980" s="1877"/>
      <c r="C980" s="1878"/>
      <c r="D980" s="1879"/>
      <c r="E980" s="1679" t="s">
        <v>67</v>
      </c>
      <c r="F980" s="609">
        <v>32043379</v>
      </c>
      <c r="G980" s="1825"/>
      <c r="H980" s="1227"/>
      <c r="K980" s="1824"/>
      <c r="L980" s="538"/>
      <c r="M980" s="538"/>
    </row>
    <row r="981" spans="1:13" s="176" customFormat="1">
      <c r="A981" s="175"/>
      <c r="B981" s="1880"/>
      <c r="C981" s="1881"/>
      <c r="D981" s="1882"/>
      <c r="E981" s="1675" t="s">
        <v>1</v>
      </c>
      <c r="F981" s="610">
        <f>F982+F996</f>
        <v>64576762</v>
      </c>
      <c r="G981" s="1883">
        <f>G982+G996</f>
        <v>602180</v>
      </c>
      <c r="H981" s="1227"/>
      <c r="K981" s="1824"/>
      <c r="L981" s="538"/>
      <c r="M981" s="538"/>
    </row>
    <row r="982" spans="1:13" s="176" customFormat="1">
      <c r="A982" s="175"/>
      <c r="B982" s="1870"/>
      <c r="C982" s="1881"/>
      <c r="D982" s="1882"/>
      <c r="E982" s="1780" t="s">
        <v>2</v>
      </c>
      <c r="F982" s="609">
        <f>F983+F987+F990</f>
        <v>63527097</v>
      </c>
      <c r="G982" s="1827">
        <f>G983+G987+G990</f>
        <v>25611</v>
      </c>
      <c r="H982" s="1227"/>
      <c r="K982" s="1824"/>
      <c r="L982" s="538"/>
      <c r="M982" s="538"/>
    </row>
    <row r="983" spans="1:13" s="176" customFormat="1">
      <c r="A983" s="175"/>
      <c r="B983" s="1251"/>
      <c r="C983" s="609"/>
      <c r="D983" s="1821"/>
      <c r="E983" s="1679" t="s">
        <v>12</v>
      </c>
      <c r="F983" s="609">
        <f>F984+F986</f>
        <v>4830614</v>
      </c>
      <c r="G983" s="1827">
        <f>G984+G986</f>
        <v>25611</v>
      </c>
      <c r="H983" s="1227"/>
      <c r="K983" s="1824"/>
      <c r="L983" s="538"/>
      <c r="M983" s="538"/>
    </row>
    <row r="984" spans="1:13" s="176" customFormat="1">
      <c r="A984" s="175"/>
      <c r="B984" s="1254"/>
      <c r="C984" s="609"/>
      <c r="D984" s="1821"/>
      <c r="E984" s="1680" t="s">
        <v>13</v>
      </c>
      <c r="F984" s="609">
        <v>2737884</v>
      </c>
      <c r="G984" s="1825"/>
      <c r="H984" s="1227"/>
      <c r="K984" s="1824"/>
      <c r="L984" s="538"/>
      <c r="M984" s="538"/>
    </row>
    <row r="985" spans="1:13" s="176" customFormat="1">
      <c r="A985" s="175"/>
      <c r="B985" s="1254"/>
      <c r="C985" s="609"/>
      <c r="D985" s="1821"/>
      <c r="E985" s="1680" t="s">
        <v>14</v>
      </c>
      <c r="F985" s="609">
        <v>2177227</v>
      </c>
      <c r="G985" s="1825"/>
      <c r="H985" s="1227"/>
      <c r="K985" s="1824"/>
      <c r="L985" s="538"/>
      <c r="M985" s="538"/>
    </row>
    <row r="986" spans="1:13" s="176" customFormat="1">
      <c r="A986" s="175"/>
      <c r="B986" s="1254"/>
      <c r="C986" s="609"/>
      <c r="D986" s="1821"/>
      <c r="E986" s="1680" t="s">
        <v>15</v>
      </c>
      <c r="F986" s="609">
        <v>2092730</v>
      </c>
      <c r="G986" s="1825">
        <v>25611</v>
      </c>
      <c r="H986" s="1227"/>
      <c r="K986" s="1824"/>
      <c r="L986" s="538"/>
      <c r="M986" s="538"/>
    </row>
    <row r="987" spans="1:13" s="176" customFormat="1">
      <c r="A987" s="175"/>
      <c r="B987" s="1251"/>
      <c r="C987" s="609"/>
      <c r="D987" s="1821"/>
      <c r="E987" s="1685" t="s">
        <v>16</v>
      </c>
      <c r="F987" s="609">
        <f>F988+F989</f>
        <v>15153544</v>
      </c>
      <c r="G987" s="1827"/>
      <c r="H987" s="1227"/>
      <c r="K987" s="1824"/>
      <c r="L987" s="538"/>
      <c r="M987" s="538"/>
    </row>
    <row r="988" spans="1:13" s="176" customFormat="1">
      <c r="A988" s="175"/>
      <c r="B988" s="1254"/>
      <c r="C988" s="609"/>
      <c r="D988" s="1821"/>
      <c r="E988" s="1687" t="s">
        <v>17</v>
      </c>
      <c r="F988" s="609">
        <v>14906795</v>
      </c>
      <c r="G988" s="1825"/>
      <c r="H988" s="1227"/>
      <c r="K988" s="1824"/>
      <c r="L988" s="538"/>
      <c r="M988" s="538"/>
    </row>
    <row r="989" spans="1:13" s="176" customFormat="1">
      <c r="A989" s="175"/>
      <c r="B989" s="1254"/>
      <c r="C989" s="609"/>
      <c r="D989" s="182"/>
      <c r="E989" s="1687" t="s">
        <v>162</v>
      </c>
      <c r="F989" s="609">
        <v>246749</v>
      </c>
      <c r="G989" s="182"/>
      <c r="H989" s="1227"/>
      <c r="K989" s="1824"/>
      <c r="L989" s="538"/>
      <c r="M989" s="538"/>
    </row>
    <row r="990" spans="1:13" s="176" customFormat="1">
      <c r="A990" s="175"/>
      <c r="B990" s="1870"/>
      <c r="C990" s="1881"/>
      <c r="D990" s="1882"/>
      <c r="E990" s="1685" t="s">
        <v>19</v>
      </c>
      <c r="F990" s="609">
        <f>F991+F993+F995</f>
        <v>43542939</v>
      </c>
      <c r="G990" s="1827"/>
      <c r="H990" s="1227"/>
      <c r="K990" s="1824"/>
      <c r="L990" s="538"/>
      <c r="M990" s="538"/>
    </row>
    <row r="991" spans="1:13" s="176" customFormat="1">
      <c r="A991" s="175"/>
      <c r="B991" s="1877"/>
      <c r="C991" s="1878"/>
      <c r="D991" s="1879"/>
      <c r="E991" s="1687" t="s">
        <v>119</v>
      </c>
      <c r="F991" s="609">
        <f>F992</f>
        <v>919833</v>
      </c>
      <c r="G991" s="1827"/>
      <c r="H991" s="1227"/>
      <c r="K991" s="1824"/>
      <c r="L991" s="538"/>
      <c r="M991" s="538"/>
    </row>
    <row r="992" spans="1:13" s="176" customFormat="1" ht="39.6">
      <c r="A992" s="175"/>
      <c r="B992" s="1877"/>
      <c r="C992" s="1878"/>
      <c r="D992" s="1879"/>
      <c r="E992" s="1771" t="s">
        <v>166</v>
      </c>
      <c r="F992" s="609">
        <v>919833</v>
      </c>
      <c r="G992" s="1833"/>
      <c r="H992" s="1227"/>
      <c r="K992" s="1824"/>
      <c r="L992" s="538"/>
      <c r="M992" s="538"/>
    </row>
    <row r="993" spans="1:13" s="176" customFormat="1" ht="26.4">
      <c r="A993" s="175"/>
      <c r="B993" s="1870"/>
      <c r="C993" s="1881"/>
      <c r="D993" s="1882"/>
      <c r="E993" s="1687" t="s">
        <v>56</v>
      </c>
      <c r="F993" s="609">
        <f>F994</f>
        <v>10579727</v>
      </c>
      <c r="G993" s="1827"/>
      <c r="H993" s="1227"/>
      <c r="K993" s="1824"/>
      <c r="L993" s="538"/>
      <c r="M993" s="538"/>
    </row>
    <row r="994" spans="1:13" s="176" customFormat="1" ht="66">
      <c r="A994" s="175"/>
      <c r="B994" s="1870"/>
      <c r="C994" s="1881"/>
      <c r="D994" s="1882"/>
      <c r="E994" s="1771" t="s">
        <v>77</v>
      </c>
      <c r="F994" s="609">
        <v>10579727</v>
      </c>
      <c r="G994" s="1833"/>
      <c r="H994" s="1227"/>
      <c r="K994" s="1824"/>
      <c r="L994" s="538"/>
      <c r="M994" s="538"/>
    </row>
    <row r="995" spans="1:13" s="176" customFormat="1" ht="24.75" customHeight="1">
      <c r="A995" s="175"/>
      <c r="B995" s="1877"/>
      <c r="C995" s="1878"/>
      <c r="D995" s="1879"/>
      <c r="E995" s="1687" t="s">
        <v>105</v>
      </c>
      <c r="F995" s="609">
        <v>32043379</v>
      </c>
      <c r="G995" s="1827"/>
      <c r="H995" s="1227"/>
      <c r="K995" s="1824"/>
      <c r="L995" s="538"/>
      <c r="M995" s="538"/>
    </row>
    <row r="996" spans="1:13" s="176" customFormat="1" ht="12" customHeight="1">
      <c r="A996" s="175"/>
      <c r="B996" s="1877"/>
      <c r="C996" s="1878"/>
      <c r="D996" s="1879"/>
      <c r="E996" s="1681" t="s">
        <v>602</v>
      </c>
      <c r="F996" s="609">
        <f>F997</f>
        <v>1049665</v>
      </c>
      <c r="G996" s="1833">
        <f>G997</f>
        <v>576569</v>
      </c>
      <c r="H996" s="1227"/>
      <c r="K996" s="1824"/>
      <c r="L996" s="538"/>
      <c r="M996" s="538"/>
    </row>
    <row r="997" spans="1:13" s="176" customFormat="1" ht="13.8" thickBot="1">
      <c r="A997" s="175"/>
      <c r="B997" s="1884"/>
      <c r="C997" s="1885"/>
      <c r="D997" s="1886"/>
      <c r="E997" s="1761" t="s">
        <v>603</v>
      </c>
      <c r="F997" s="1860">
        <v>1049665</v>
      </c>
      <c r="G997" s="1887">
        <v>576569</v>
      </c>
      <c r="H997" s="1227"/>
      <c r="K997" s="1824"/>
      <c r="L997" s="538"/>
      <c r="M997" s="538"/>
    </row>
    <row r="998" spans="1:13" s="176" customFormat="1" ht="193.95" customHeight="1" thickBot="1">
      <c r="A998" s="175"/>
      <c r="B998" s="3653" t="s">
        <v>605</v>
      </c>
      <c r="C998" s="3654"/>
      <c r="D998" s="3654"/>
      <c r="E998" s="3654"/>
      <c r="F998" s="3654"/>
      <c r="G998" s="3655"/>
      <c r="H998" s="1227"/>
    </row>
    <row r="999" spans="1:13" s="176" customFormat="1">
      <c r="A999" s="175"/>
      <c r="B999" s="672"/>
      <c r="C999" s="1700"/>
      <c r="D999" s="1700"/>
      <c r="E999" s="672"/>
      <c r="F999" s="1700"/>
      <c r="G999" s="1700"/>
      <c r="H999" s="1227"/>
    </row>
    <row r="1000" spans="1:13" s="176" customFormat="1">
      <c r="A1000" s="175"/>
      <c r="B1000" s="206" t="s">
        <v>113</v>
      </c>
      <c r="C1000" s="1700"/>
      <c r="D1000" s="1700"/>
      <c r="E1000" s="672"/>
      <c r="F1000" s="1700"/>
      <c r="G1000" s="1700"/>
      <c r="H1000" s="1227"/>
    </row>
    <row r="1001" spans="1:13" s="176" customFormat="1" ht="13.8" thickBot="1">
      <c r="A1001" s="175"/>
      <c r="B1001" s="1888"/>
      <c r="C1001" s="1779"/>
      <c r="D1001" s="1779"/>
      <c r="F1001" s="284"/>
      <c r="G1001" s="284"/>
      <c r="H1001" s="1227"/>
    </row>
    <row r="1002" spans="1:13" s="176" customFormat="1" ht="27.6">
      <c r="A1002" s="2901">
        <f>A940+1</f>
        <v>121</v>
      </c>
      <c r="B1002" s="1864" t="s">
        <v>575</v>
      </c>
      <c r="C1002" s="1865"/>
      <c r="D1002" s="1866"/>
      <c r="E1002" s="1867" t="s">
        <v>40</v>
      </c>
      <c r="F1002" s="1889"/>
      <c r="G1002" s="1890"/>
      <c r="H1002" s="175" t="s">
        <v>34</v>
      </c>
      <c r="I1002" s="206"/>
    </row>
    <row r="1003" spans="1:13" s="176" customFormat="1">
      <c r="A1003" s="175"/>
      <c r="B1003" s="1891" t="s">
        <v>22</v>
      </c>
      <c r="C1003" s="99"/>
      <c r="D1003" s="182"/>
      <c r="E1003" s="1892" t="s">
        <v>22</v>
      </c>
      <c r="F1003" s="736"/>
      <c r="G1003" s="143"/>
      <c r="H1003" s="1227"/>
    </row>
    <row r="1004" spans="1:13" s="176" customFormat="1" ht="43.5" customHeight="1">
      <c r="A1004" s="175"/>
      <c r="B1004" s="1819" t="s">
        <v>599</v>
      </c>
      <c r="C1004" s="1671"/>
      <c r="D1004" s="1674"/>
      <c r="E1004" s="1893" t="s">
        <v>607</v>
      </c>
      <c r="F1004" s="1894"/>
      <c r="G1004" s="1672"/>
      <c r="H1004" s="1227"/>
    </row>
    <row r="1005" spans="1:13" s="176" customFormat="1">
      <c r="A1005" s="175"/>
      <c r="B1005" s="1675" t="s">
        <v>601</v>
      </c>
      <c r="C1005" s="610">
        <f t="shared" ref="C1005:D1008" si="23">C1006</f>
        <v>50507066</v>
      </c>
      <c r="D1005" s="1875">
        <f t="shared" si="23"/>
        <v>-84500</v>
      </c>
      <c r="E1005" s="1895" t="s">
        <v>4</v>
      </c>
      <c r="F1005" s="1896">
        <f>F1011+F1006</f>
        <v>30550349</v>
      </c>
      <c r="G1005" s="1897">
        <f>G1011+G1006</f>
        <v>84500</v>
      </c>
      <c r="H1005" s="1227"/>
      <c r="K1005" s="1824"/>
      <c r="L1005" s="538"/>
      <c r="M1005" s="1824"/>
    </row>
    <row r="1006" spans="1:13" s="176" customFormat="1">
      <c r="A1006" s="175"/>
      <c r="B1006" s="1677" t="s">
        <v>10</v>
      </c>
      <c r="C1006" s="609">
        <f t="shared" si="23"/>
        <v>50507066</v>
      </c>
      <c r="D1006" s="182">
        <f t="shared" si="23"/>
        <v>-84500</v>
      </c>
      <c r="E1006" s="1789" t="s">
        <v>7</v>
      </c>
      <c r="F1006" s="1898">
        <f>F1007</f>
        <v>14938</v>
      </c>
      <c r="G1006" s="1899"/>
      <c r="H1006" s="1227"/>
      <c r="K1006" s="1824"/>
      <c r="L1006" s="538"/>
      <c r="M1006" s="538"/>
    </row>
    <row r="1007" spans="1:13" s="176" customFormat="1" ht="26.4">
      <c r="A1007" s="175"/>
      <c r="B1007" s="1679" t="s">
        <v>11</v>
      </c>
      <c r="C1007" s="609">
        <f t="shared" si="23"/>
        <v>50507066</v>
      </c>
      <c r="D1007" s="182">
        <f t="shared" si="23"/>
        <v>-84500</v>
      </c>
      <c r="E1007" s="1791" t="s">
        <v>8</v>
      </c>
      <c r="F1007" s="1898">
        <f>F1008</f>
        <v>14938</v>
      </c>
      <c r="G1007" s="1899"/>
      <c r="H1007" s="1227"/>
      <c r="K1007" s="1824"/>
      <c r="L1007" s="538"/>
      <c r="M1007" s="538"/>
    </row>
    <row r="1008" spans="1:13" s="176" customFormat="1">
      <c r="A1008" s="175"/>
      <c r="B1008" s="1675" t="s">
        <v>1</v>
      </c>
      <c r="C1008" s="610">
        <f t="shared" si="23"/>
        <v>50507066</v>
      </c>
      <c r="D1008" s="1821">
        <f t="shared" si="23"/>
        <v>-84500</v>
      </c>
      <c r="E1008" s="1793" t="s">
        <v>9</v>
      </c>
      <c r="F1008" s="1898">
        <f>F1009</f>
        <v>14938</v>
      </c>
      <c r="G1008" s="1899"/>
      <c r="H1008" s="1227"/>
      <c r="K1008" s="1824"/>
      <c r="L1008" s="538"/>
      <c r="M1008" s="538"/>
    </row>
    <row r="1009" spans="1:13" s="176" customFormat="1" ht="24.75" customHeight="1">
      <c r="A1009" s="175"/>
      <c r="B1009" s="1677" t="s">
        <v>2</v>
      </c>
      <c r="C1009" s="609">
        <f>C1014+C1010</f>
        <v>50507066</v>
      </c>
      <c r="D1009" s="182">
        <f>D1015+D1019+D1010</f>
        <v>-84500</v>
      </c>
      <c r="E1009" s="1795" t="s">
        <v>63</v>
      </c>
      <c r="F1009" s="1898">
        <f>F1010</f>
        <v>14938</v>
      </c>
      <c r="G1009" s="1899"/>
      <c r="H1009" s="1227"/>
      <c r="K1009" s="1824"/>
      <c r="L1009" s="538"/>
      <c r="M1009" s="538"/>
    </row>
    <row r="1010" spans="1:13" s="176" customFormat="1" ht="39.6">
      <c r="A1010" s="175"/>
      <c r="B1010" s="1685" t="s">
        <v>16</v>
      </c>
      <c r="C1010" s="609">
        <f>C1011</f>
        <v>50507066</v>
      </c>
      <c r="D1010" s="182">
        <f>D1023+D1011</f>
        <v>-84500</v>
      </c>
      <c r="E1010" s="1797" t="s">
        <v>165</v>
      </c>
      <c r="F1010" s="1898">
        <v>14938</v>
      </c>
      <c r="G1010" s="1899"/>
      <c r="H1010" s="1227"/>
      <c r="K1010" s="1824"/>
      <c r="L1010" s="538"/>
      <c r="M1010" s="538"/>
    </row>
    <row r="1011" spans="1:13" s="176" customFormat="1" ht="15" customHeight="1">
      <c r="A1011" s="175"/>
      <c r="B1011" s="1687" t="s">
        <v>17</v>
      </c>
      <c r="C1011" s="607">
        <v>50507066</v>
      </c>
      <c r="D1011" s="1827">
        <v>-84500</v>
      </c>
      <c r="E1011" s="510" t="s">
        <v>10</v>
      </c>
      <c r="F1011" s="1898">
        <f>F1012</f>
        <v>30535411</v>
      </c>
      <c r="G1011" s="1899">
        <f>G1012</f>
        <v>84500</v>
      </c>
      <c r="H1011" s="1227"/>
      <c r="K1011" s="1824"/>
      <c r="L1011" s="538"/>
      <c r="M1011" s="538"/>
    </row>
    <row r="1012" spans="1:13" s="176" customFormat="1" ht="27.75" customHeight="1">
      <c r="A1012" s="175"/>
      <c r="B1012" s="1877"/>
      <c r="C1012" s="1878"/>
      <c r="D1012" s="1879"/>
      <c r="E1012" s="512" t="s">
        <v>11</v>
      </c>
      <c r="F1012" s="1898">
        <v>30535411</v>
      </c>
      <c r="G1012" s="1899">
        <v>84500</v>
      </c>
      <c r="H1012" s="1227"/>
      <c r="K1012" s="1824"/>
      <c r="L1012" s="538"/>
      <c r="M1012" s="538"/>
    </row>
    <row r="1013" spans="1:13" s="176" customFormat="1">
      <c r="A1013" s="175"/>
      <c r="B1013" s="1880"/>
      <c r="C1013" s="1881"/>
      <c r="D1013" s="1882"/>
      <c r="E1013" s="1675" t="s">
        <v>1</v>
      </c>
      <c r="F1013" s="1900">
        <f>F1014</f>
        <v>30550349</v>
      </c>
      <c r="G1013" s="1901">
        <f>G1014</f>
        <v>84500</v>
      </c>
      <c r="H1013" s="1227"/>
      <c r="K1013" s="1824"/>
      <c r="L1013" s="538"/>
      <c r="M1013" s="538"/>
    </row>
    <row r="1014" spans="1:13" s="176" customFormat="1">
      <c r="A1014" s="175"/>
      <c r="B1014" s="1870"/>
      <c r="C1014" s="1881"/>
      <c r="D1014" s="1882"/>
      <c r="E1014" s="1780" t="s">
        <v>2</v>
      </c>
      <c r="F1014" s="1898">
        <f>F1015+F1019+F1022</f>
        <v>30550349</v>
      </c>
      <c r="G1014" s="1899">
        <f>G1015+G1019+G1022</f>
        <v>84500</v>
      </c>
      <c r="H1014" s="1227"/>
      <c r="K1014" s="1824"/>
      <c r="L1014" s="538"/>
      <c r="M1014" s="538"/>
    </row>
    <row r="1015" spans="1:13" s="176" customFormat="1">
      <c r="A1015" s="175"/>
      <c r="B1015" s="1251"/>
      <c r="C1015" s="609"/>
      <c r="D1015" s="1821"/>
      <c r="E1015" s="512" t="s">
        <v>12</v>
      </c>
      <c r="F1015" s="1898">
        <f>F1016+F1018</f>
        <v>3897245</v>
      </c>
      <c r="G1015" s="1899">
        <f>G1016+G1018</f>
        <v>84500</v>
      </c>
      <c r="H1015" s="1227"/>
      <c r="K1015" s="1824"/>
      <c r="L1015" s="538"/>
      <c r="M1015" s="538"/>
    </row>
    <row r="1016" spans="1:13" s="176" customFormat="1">
      <c r="A1016" s="175"/>
      <c r="B1016" s="1254"/>
      <c r="C1016" s="609"/>
      <c r="D1016" s="1821"/>
      <c r="E1016" s="421" t="s">
        <v>13</v>
      </c>
      <c r="F1016" s="1898">
        <v>1895792</v>
      </c>
      <c r="G1016" s="1899">
        <v>71633</v>
      </c>
      <c r="H1016" s="1227"/>
      <c r="K1016" s="1824"/>
      <c r="L1016" s="538"/>
      <c r="M1016" s="538"/>
    </row>
    <row r="1017" spans="1:13" s="176" customFormat="1">
      <c r="A1017" s="175"/>
      <c r="B1017" s="1254"/>
      <c r="C1017" s="609"/>
      <c r="D1017" s="1821"/>
      <c r="E1017" s="421" t="s">
        <v>14</v>
      </c>
      <c r="F1017" s="1898">
        <v>1525296</v>
      </c>
      <c r="G1017" s="1899">
        <v>57727</v>
      </c>
      <c r="H1017" s="1227"/>
      <c r="K1017" s="1824"/>
      <c r="L1017" s="538"/>
      <c r="M1017" s="538"/>
    </row>
    <row r="1018" spans="1:13" s="176" customFormat="1">
      <c r="A1018" s="175"/>
      <c r="B1018" s="1254"/>
      <c r="C1018" s="609"/>
      <c r="D1018" s="1821"/>
      <c r="E1018" s="421" t="s">
        <v>15</v>
      </c>
      <c r="F1018" s="1898">
        <v>2001453</v>
      </c>
      <c r="G1018" s="1899">
        <v>12867</v>
      </c>
      <c r="H1018" s="1227"/>
      <c r="K1018" s="1824"/>
      <c r="L1018" s="538"/>
      <c r="M1018" s="538"/>
    </row>
    <row r="1019" spans="1:13" s="176" customFormat="1">
      <c r="A1019" s="175"/>
      <c r="B1019" s="1251"/>
      <c r="C1019" s="609"/>
      <c r="D1019" s="1821"/>
      <c r="E1019" s="1791" t="s">
        <v>16</v>
      </c>
      <c r="F1019" s="1898">
        <f>F1020+F1021</f>
        <v>15153544</v>
      </c>
      <c r="G1019" s="1899"/>
      <c r="H1019" s="1227"/>
      <c r="K1019" s="1824"/>
      <c r="L1019" s="538"/>
      <c r="M1019" s="538"/>
    </row>
    <row r="1020" spans="1:13" s="176" customFormat="1">
      <c r="A1020" s="175"/>
      <c r="B1020" s="1254"/>
      <c r="C1020" s="609"/>
      <c r="D1020" s="1821"/>
      <c r="E1020" s="1793" t="s">
        <v>17</v>
      </c>
      <c r="F1020" s="1898">
        <v>14906795</v>
      </c>
      <c r="G1020" s="1899"/>
      <c r="H1020" s="1227"/>
      <c r="K1020" s="1824"/>
      <c r="L1020" s="538"/>
      <c r="M1020" s="538"/>
    </row>
    <row r="1021" spans="1:13" s="176" customFormat="1">
      <c r="A1021" s="175"/>
      <c r="B1021" s="1254"/>
      <c r="C1021" s="609"/>
      <c r="D1021" s="182"/>
      <c r="E1021" s="1793" t="s">
        <v>162</v>
      </c>
      <c r="F1021" s="1898">
        <v>246749</v>
      </c>
      <c r="G1021" s="143"/>
      <c r="H1021" s="1227"/>
      <c r="K1021" s="1824"/>
      <c r="L1021" s="538"/>
      <c r="M1021" s="538"/>
    </row>
    <row r="1022" spans="1:13" s="176" customFormat="1">
      <c r="A1022" s="175"/>
      <c r="B1022" s="1870"/>
      <c r="C1022" s="1902"/>
      <c r="D1022" s="1903"/>
      <c r="E1022" s="1791" t="s">
        <v>19</v>
      </c>
      <c r="F1022" s="1898">
        <f>F1023+F1025</f>
        <v>11499560</v>
      </c>
      <c r="G1022" s="143"/>
      <c r="H1022" s="1227"/>
      <c r="K1022" s="1824"/>
      <c r="L1022" s="538"/>
      <c r="M1022" s="538"/>
    </row>
    <row r="1023" spans="1:13" s="176" customFormat="1">
      <c r="A1023" s="175"/>
      <c r="B1023" s="1877"/>
      <c r="C1023" s="1904"/>
      <c r="D1023" s="1879"/>
      <c r="E1023" s="1793" t="s">
        <v>119</v>
      </c>
      <c r="F1023" s="1898">
        <f>F1024</f>
        <v>919833</v>
      </c>
      <c r="G1023" s="1905"/>
      <c r="H1023" s="1227"/>
      <c r="K1023" s="1824"/>
      <c r="L1023" s="538"/>
      <c r="M1023" s="538"/>
    </row>
    <row r="1024" spans="1:13" s="176" customFormat="1" ht="26.25" customHeight="1">
      <c r="A1024" s="175"/>
      <c r="B1024" s="1877"/>
      <c r="C1024" s="1904"/>
      <c r="D1024" s="1879"/>
      <c r="E1024" s="1795" t="s">
        <v>166</v>
      </c>
      <c r="F1024" s="1898">
        <v>919833</v>
      </c>
      <c r="G1024" s="1906"/>
      <c r="H1024" s="1227"/>
      <c r="K1024" s="1824"/>
      <c r="L1024" s="538"/>
      <c r="M1024" s="538"/>
    </row>
    <row r="1025" spans="1:13" s="176" customFormat="1" ht="26.4">
      <c r="A1025" s="175"/>
      <c r="B1025" s="1870"/>
      <c r="C1025" s="1902"/>
      <c r="D1025" s="1903"/>
      <c r="E1025" s="1793" t="s">
        <v>56</v>
      </c>
      <c r="F1025" s="1898">
        <f>F1026</f>
        <v>10579727</v>
      </c>
      <c r="G1025" s="1905"/>
      <c r="H1025" s="1227"/>
      <c r="K1025" s="1824"/>
      <c r="L1025" s="538"/>
      <c r="M1025" s="538"/>
    </row>
    <row r="1026" spans="1:13" s="176" customFormat="1" ht="51.75" customHeight="1">
      <c r="A1026" s="175"/>
      <c r="B1026" s="1907"/>
      <c r="C1026" s="1908"/>
      <c r="D1026" s="1909"/>
      <c r="E1026" s="1910" t="s">
        <v>77</v>
      </c>
      <c r="F1026" s="1911">
        <v>10579727</v>
      </c>
      <c r="G1026" s="1912"/>
      <c r="H1026" s="1227"/>
      <c r="K1026" s="1824"/>
      <c r="L1026" s="538"/>
      <c r="M1026" s="538"/>
    </row>
    <row r="1027" spans="1:13" s="176" customFormat="1">
      <c r="A1027" s="175"/>
      <c r="B1027" s="1870" t="s">
        <v>215</v>
      </c>
      <c r="C1027" s="1841"/>
      <c r="D1027" s="1842"/>
      <c r="E1027" s="1913" t="s">
        <v>215</v>
      </c>
      <c r="F1027" s="1914"/>
      <c r="G1027" s="1915"/>
      <c r="H1027" s="1227"/>
      <c r="K1027" s="538"/>
      <c r="L1027" s="538"/>
      <c r="M1027" s="538"/>
    </row>
    <row r="1028" spans="1:13" s="176" customFormat="1" ht="26.4">
      <c r="A1028" s="175"/>
      <c r="B1028" s="1693" t="s">
        <v>346</v>
      </c>
      <c r="C1028" s="1694"/>
      <c r="D1028" s="1696"/>
      <c r="E1028" s="1916" t="s">
        <v>608</v>
      </c>
      <c r="F1028" s="1917"/>
      <c r="G1028" s="1695"/>
      <c r="H1028" s="1227"/>
    </row>
    <row r="1029" spans="1:13" s="176" customFormat="1">
      <c r="A1029" s="175"/>
      <c r="B1029" s="1918" t="s">
        <v>118</v>
      </c>
      <c r="C1029" s="1919"/>
      <c r="D1029" s="1920"/>
      <c r="E1029" s="1921" t="s">
        <v>118</v>
      </c>
      <c r="F1029" s="1922"/>
      <c r="G1029" s="1923"/>
      <c r="H1029" s="1227"/>
    </row>
    <row r="1030" spans="1:13" s="176" customFormat="1">
      <c r="A1030" s="175"/>
      <c r="B1030" s="1924" t="s">
        <v>601</v>
      </c>
      <c r="C1030" s="610">
        <f t="shared" ref="C1030:D1033" si="24">C1031</f>
        <v>50507066</v>
      </c>
      <c r="D1030" s="1821">
        <f t="shared" si="24"/>
        <v>-84500</v>
      </c>
      <c r="E1030" s="1925" t="s">
        <v>4</v>
      </c>
      <c r="F1030" s="1926">
        <f>F1036+F1031</f>
        <v>30550349</v>
      </c>
      <c r="G1030" s="1927">
        <f>G1036+G1031</f>
        <v>84500</v>
      </c>
      <c r="H1030" s="1227"/>
    </row>
    <row r="1031" spans="1:13" s="176" customFormat="1" ht="14.25" customHeight="1">
      <c r="A1031" s="175"/>
      <c r="B1031" s="1928" t="s">
        <v>10</v>
      </c>
      <c r="C1031" s="609">
        <f t="shared" si="24"/>
        <v>50507066</v>
      </c>
      <c r="D1031" s="182">
        <f t="shared" si="24"/>
        <v>-84500</v>
      </c>
      <c r="E1031" s="1929" t="s">
        <v>7</v>
      </c>
      <c r="F1031" s="1930">
        <f>F1032</f>
        <v>14938</v>
      </c>
      <c r="G1031" s="1678"/>
      <c r="H1031" s="1227"/>
    </row>
    <row r="1032" spans="1:13" s="176" customFormat="1" ht="26.4">
      <c r="A1032" s="175"/>
      <c r="B1032" s="1931" t="s">
        <v>11</v>
      </c>
      <c r="C1032" s="609">
        <f t="shared" si="24"/>
        <v>50507066</v>
      </c>
      <c r="D1032" s="182">
        <f t="shared" si="24"/>
        <v>-84500</v>
      </c>
      <c r="E1032" s="1791" t="s">
        <v>8</v>
      </c>
      <c r="F1032" s="1930">
        <f>F1033</f>
        <v>14938</v>
      </c>
      <c r="G1032" s="1678"/>
      <c r="H1032" s="1227"/>
      <c r="J1032" s="1855"/>
    </row>
    <row r="1033" spans="1:13" s="176" customFormat="1">
      <c r="A1033" s="175"/>
      <c r="B1033" s="1924" t="s">
        <v>1</v>
      </c>
      <c r="C1033" s="610">
        <f t="shared" si="24"/>
        <v>50507066</v>
      </c>
      <c r="D1033" s="1821">
        <f t="shared" si="24"/>
        <v>-84500</v>
      </c>
      <c r="E1033" s="1932" t="s">
        <v>9</v>
      </c>
      <c r="F1033" s="1930">
        <f>F1034</f>
        <v>14938</v>
      </c>
      <c r="G1033" s="1678"/>
      <c r="H1033" s="1227"/>
      <c r="J1033" s="1856"/>
    </row>
    <row r="1034" spans="1:13" s="176" customFormat="1" ht="26.4">
      <c r="A1034" s="175"/>
      <c r="B1034" s="187" t="s">
        <v>2</v>
      </c>
      <c r="C1034" s="609">
        <f>C1039+C1035</f>
        <v>50507066</v>
      </c>
      <c r="D1034" s="1827">
        <f>D1039+D1035</f>
        <v>-84500</v>
      </c>
      <c r="E1034" s="1933" t="s">
        <v>63</v>
      </c>
      <c r="F1034" s="1930">
        <f>F1035</f>
        <v>14938</v>
      </c>
      <c r="G1034" s="1678"/>
      <c r="H1034" s="1227"/>
      <c r="J1034" s="1856"/>
    </row>
    <row r="1035" spans="1:13" s="176" customFormat="1" ht="39.6">
      <c r="A1035" s="175"/>
      <c r="B1035" s="1934" t="s">
        <v>16</v>
      </c>
      <c r="C1035" s="609">
        <f>C1036</f>
        <v>50507066</v>
      </c>
      <c r="D1035" s="182">
        <f>D1047+D1036</f>
        <v>-84500</v>
      </c>
      <c r="E1035" s="1935" t="s">
        <v>165</v>
      </c>
      <c r="F1035" s="1930">
        <v>14938</v>
      </c>
      <c r="G1035" s="1678"/>
      <c r="H1035" s="1227"/>
      <c r="J1035" s="1856"/>
    </row>
    <row r="1036" spans="1:13" s="176" customFormat="1">
      <c r="A1036" s="175"/>
      <c r="B1036" s="1936" t="s">
        <v>17</v>
      </c>
      <c r="C1036" s="609">
        <v>50507066</v>
      </c>
      <c r="D1036" s="1827">
        <v>-84500</v>
      </c>
      <c r="E1036" s="1937" t="s">
        <v>10</v>
      </c>
      <c r="F1036" s="1930">
        <f>F1037</f>
        <v>30535411</v>
      </c>
      <c r="G1036" s="1678">
        <f>G1037</f>
        <v>84500</v>
      </c>
      <c r="H1036" s="1227"/>
      <c r="J1036" s="1856"/>
    </row>
    <row r="1037" spans="1:13" s="176" customFormat="1" ht="26.4">
      <c r="A1037" s="175"/>
      <c r="B1037" s="797"/>
      <c r="C1037" s="1831"/>
      <c r="D1037" s="1832"/>
      <c r="E1037" s="1938" t="s">
        <v>11</v>
      </c>
      <c r="F1037" s="1930">
        <v>30535411</v>
      </c>
      <c r="G1037" s="1678">
        <v>84500</v>
      </c>
      <c r="H1037" s="1227"/>
      <c r="J1037" s="1856"/>
    </row>
    <row r="1038" spans="1:13" s="176" customFormat="1">
      <c r="A1038" s="175"/>
      <c r="B1038" s="1939"/>
      <c r="C1038" s="1830"/>
      <c r="D1038" s="1940"/>
      <c r="E1038" s="1941" t="s">
        <v>1</v>
      </c>
      <c r="F1038" s="1942">
        <f>F1039</f>
        <v>30550349</v>
      </c>
      <c r="G1038" s="1676">
        <f>G1039</f>
        <v>84500</v>
      </c>
      <c r="H1038" s="1227"/>
      <c r="J1038" s="1856"/>
    </row>
    <row r="1039" spans="1:13" s="176" customFormat="1">
      <c r="A1039" s="175"/>
      <c r="B1039" s="1939"/>
      <c r="C1039" s="1830"/>
      <c r="D1039" s="1940"/>
      <c r="E1039" s="1937" t="s">
        <v>2</v>
      </c>
      <c r="F1039" s="1930">
        <f>F1040+F1044+F1047</f>
        <v>30550349</v>
      </c>
      <c r="G1039" s="1678">
        <f>G1040+G1044+G1047</f>
        <v>84500</v>
      </c>
      <c r="H1039" s="1227"/>
      <c r="J1039" s="1856"/>
    </row>
    <row r="1040" spans="1:13" s="176" customFormat="1">
      <c r="A1040" s="175"/>
      <c r="B1040" s="1291"/>
      <c r="C1040" s="122"/>
      <c r="D1040" s="1943"/>
      <c r="E1040" s="1944" t="s">
        <v>12</v>
      </c>
      <c r="F1040" s="1930">
        <f>F1041+F1043</f>
        <v>3897245</v>
      </c>
      <c r="G1040" s="1678">
        <f>G1041+G1043</f>
        <v>84500</v>
      </c>
      <c r="H1040" s="1227"/>
      <c r="J1040" s="1856"/>
    </row>
    <row r="1041" spans="1:10" s="176" customFormat="1">
      <c r="A1041" s="175"/>
      <c r="B1041" s="205"/>
      <c r="C1041" s="122"/>
      <c r="D1041" s="1943"/>
      <c r="E1041" s="1945" t="s">
        <v>13</v>
      </c>
      <c r="F1041" s="1898">
        <v>1895792</v>
      </c>
      <c r="G1041" s="1678">
        <v>71633</v>
      </c>
      <c r="H1041" s="1227"/>
      <c r="J1041" s="1856"/>
    </row>
    <row r="1042" spans="1:10" s="176" customFormat="1" ht="13.5" customHeight="1">
      <c r="A1042" s="175"/>
      <c r="B1042" s="205"/>
      <c r="C1042" s="122"/>
      <c r="D1042" s="1943"/>
      <c r="E1042" s="1946" t="s">
        <v>36</v>
      </c>
      <c r="F1042" s="1898">
        <v>1525296</v>
      </c>
      <c r="G1042" s="1678">
        <v>57727</v>
      </c>
      <c r="H1042" s="1227"/>
      <c r="J1042" s="1856"/>
    </row>
    <row r="1043" spans="1:10" s="176" customFormat="1">
      <c r="A1043" s="175"/>
      <c r="B1043" s="205"/>
      <c r="C1043" s="122"/>
      <c r="D1043" s="1943"/>
      <c r="E1043" s="1945" t="s">
        <v>15</v>
      </c>
      <c r="F1043" s="1898">
        <v>2001453</v>
      </c>
      <c r="G1043" s="1678">
        <v>12867</v>
      </c>
      <c r="H1043" s="1227"/>
      <c r="J1043" s="1856"/>
    </row>
    <row r="1044" spans="1:10" s="176" customFormat="1">
      <c r="A1044" s="175"/>
      <c r="B1044" s="1291"/>
      <c r="C1044" s="122"/>
      <c r="D1044" s="1943"/>
      <c r="E1044" s="1944" t="s">
        <v>16</v>
      </c>
      <c r="F1044" s="1930">
        <f>F1045+F1046</f>
        <v>15153544</v>
      </c>
      <c r="G1044" s="1678"/>
      <c r="H1044" s="1227"/>
      <c r="J1044" s="1856"/>
    </row>
    <row r="1045" spans="1:10" s="176" customFormat="1">
      <c r="A1045" s="175"/>
      <c r="B1045" s="205"/>
      <c r="C1045" s="122"/>
      <c r="D1045" s="1943"/>
      <c r="E1045" s="1945" t="s">
        <v>17</v>
      </c>
      <c r="F1045" s="1898">
        <v>14906795</v>
      </c>
      <c r="G1045" s="1947"/>
      <c r="H1045" s="1227"/>
      <c r="J1045" s="1856"/>
    </row>
    <row r="1046" spans="1:10" s="176" customFormat="1">
      <c r="A1046" s="175"/>
      <c r="B1046" s="205"/>
      <c r="C1046" s="122"/>
      <c r="D1046" s="1948"/>
      <c r="E1046" s="1945" t="s">
        <v>162</v>
      </c>
      <c r="F1046" s="1898">
        <v>246749</v>
      </c>
      <c r="G1046" s="1949"/>
      <c r="H1046" s="1227"/>
      <c r="J1046" s="1856"/>
    </row>
    <row r="1047" spans="1:10" s="176" customFormat="1">
      <c r="A1047" s="175"/>
      <c r="B1047" s="1939"/>
      <c r="C1047" s="1830"/>
      <c r="D1047" s="1940"/>
      <c r="E1047" s="1944" t="s">
        <v>19</v>
      </c>
      <c r="F1047" s="1930">
        <f>F1048+F1050</f>
        <v>11499560</v>
      </c>
      <c r="G1047" s="1949"/>
      <c r="H1047" s="1227"/>
      <c r="J1047" s="1856"/>
    </row>
    <row r="1048" spans="1:10" s="176" customFormat="1">
      <c r="A1048" s="175"/>
      <c r="B1048" s="797"/>
      <c r="C1048" s="1831"/>
      <c r="D1048" s="1832"/>
      <c r="E1048" s="1793" t="s">
        <v>119</v>
      </c>
      <c r="F1048" s="1930">
        <f>F1049</f>
        <v>919833</v>
      </c>
      <c r="G1048" s="841"/>
      <c r="H1048" s="1227"/>
      <c r="J1048" s="1856"/>
    </row>
    <row r="1049" spans="1:10" s="176" customFormat="1" ht="27.75" customHeight="1">
      <c r="A1049" s="175"/>
      <c r="B1049" s="797"/>
      <c r="C1049" s="1831"/>
      <c r="D1049" s="1832"/>
      <c r="E1049" s="1795" t="s">
        <v>166</v>
      </c>
      <c r="F1049" s="1898">
        <v>919833</v>
      </c>
      <c r="G1049" s="841"/>
      <c r="H1049" s="1227"/>
      <c r="J1049" s="1856"/>
    </row>
    <row r="1050" spans="1:10" s="176" customFormat="1" ht="27.75" customHeight="1">
      <c r="A1050" s="175"/>
      <c r="B1050" s="1939"/>
      <c r="C1050" s="1830"/>
      <c r="D1050" s="1940"/>
      <c r="E1050" s="1793" t="s">
        <v>56</v>
      </c>
      <c r="F1050" s="1930">
        <f>F1051</f>
        <v>10579727</v>
      </c>
      <c r="G1050" s="288"/>
      <c r="H1050" s="1227"/>
    </row>
    <row r="1051" spans="1:10" s="176" customFormat="1" ht="53.25" customHeight="1" thickBot="1">
      <c r="A1051" s="175"/>
      <c r="B1051" s="1939"/>
      <c r="C1051" s="1859"/>
      <c r="D1051" s="1940"/>
      <c r="E1051" s="1795" t="s">
        <v>77</v>
      </c>
      <c r="F1051" s="1950">
        <v>10579727</v>
      </c>
      <c r="G1051" s="1951"/>
      <c r="H1051" s="1227"/>
    </row>
    <row r="1052" spans="1:10" s="176" customFormat="1" ht="88.2" customHeight="1" thickBot="1">
      <c r="A1052" s="175"/>
      <c r="B1052" s="3653" t="s">
        <v>609</v>
      </c>
      <c r="C1052" s="3654"/>
      <c r="D1052" s="3654"/>
      <c r="E1052" s="3654"/>
      <c r="F1052" s="3654"/>
      <c r="G1052" s="3655"/>
      <c r="H1052" s="1227"/>
    </row>
    <row r="1053" spans="1:10" s="176" customFormat="1">
      <c r="A1053" s="175"/>
      <c r="B1053" s="1806"/>
      <c r="C1053" s="1806"/>
      <c r="D1053" s="1806"/>
      <c r="E1053" s="1806"/>
      <c r="F1053" s="1806"/>
      <c r="G1053" s="1806"/>
      <c r="H1053" s="1227"/>
    </row>
    <row r="1054" spans="1:10" s="176" customFormat="1" ht="13.2" customHeight="1">
      <c r="A1054" s="175"/>
      <c r="B1054" s="206" t="s">
        <v>115</v>
      </c>
      <c r="C1054" s="1861"/>
      <c r="D1054" s="1861"/>
      <c r="E1054" s="672"/>
      <c r="F1054" s="1700"/>
      <c r="G1054" s="1700"/>
      <c r="H1054" s="1227"/>
    </row>
    <row r="1055" spans="1:10" s="176" customFormat="1" ht="13.8" thickBot="1">
      <c r="A1055" s="175"/>
      <c r="B1055" s="1952"/>
      <c r="C1055" s="1952"/>
      <c r="D1055" s="1952"/>
      <c r="E1055" s="1953"/>
      <c r="F1055" s="1954"/>
      <c r="G1055" s="1954"/>
      <c r="H1055" s="1227"/>
    </row>
    <row r="1056" spans="1:10" s="176" customFormat="1" ht="27.6">
      <c r="A1056" s="1458">
        <f>A968+1</f>
        <v>121</v>
      </c>
      <c r="B1056" s="1864" t="s">
        <v>575</v>
      </c>
      <c r="C1056" s="1865"/>
      <c r="D1056" s="1866"/>
      <c r="E1056" s="2954" t="s">
        <v>40</v>
      </c>
      <c r="F1056" s="1868"/>
      <c r="G1056" s="1869"/>
      <c r="H1056" s="15" t="s">
        <v>34</v>
      </c>
    </row>
    <row r="1057" spans="1:13" s="176" customFormat="1">
      <c r="A1057" s="175"/>
      <c r="B1057" s="1870" t="s">
        <v>606</v>
      </c>
      <c r="C1057" s="1841"/>
      <c r="D1057" s="1842"/>
      <c r="E1057" s="1870" t="s">
        <v>606</v>
      </c>
      <c r="F1057" s="1844"/>
      <c r="G1057" s="1845"/>
      <c r="H1057" s="1227"/>
      <c r="K1057" s="538"/>
      <c r="L1057" s="538"/>
      <c r="M1057" s="538"/>
    </row>
    <row r="1058" spans="1:13" s="176" customFormat="1" ht="39.6">
      <c r="A1058" s="175"/>
      <c r="B1058" s="1872" t="s">
        <v>123</v>
      </c>
      <c r="C1058" s="1694"/>
      <c r="D1058" s="1696"/>
      <c r="E1058" s="1872" t="s">
        <v>123</v>
      </c>
      <c r="F1058" s="1694"/>
      <c r="G1058" s="1696"/>
      <c r="H1058" s="1227"/>
    </row>
    <row r="1059" spans="1:13" s="176" customFormat="1">
      <c r="A1059" s="175"/>
      <c r="B1059" s="1851" t="s">
        <v>118</v>
      </c>
      <c r="C1059" s="1873"/>
      <c r="D1059" s="1874"/>
      <c r="E1059" s="1851" t="s">
        <v>118</v>
      </c>
      <c r="F1059" s="99"/>
      <c r="G1059" s="182"/>
      <c r="H1059" s="1227"/>
    </row>
    <row r="1060" spans="1:13" s="176" customFormat="1" ht="13.5" customHeight="1">
      <c r="A1060" s="175"/>
      <c r="B1060" s="1876" t="s">
        <v>601</v>
      </c>
      <c r="C1060" s="1822">
        <f>C1061</f>
        <v>50507066</v>
      </c>
      <c r="D1060" s="1875">
        <f>D1061</f>
        <v>-84500</v>
      </c>
      <c r="E1060" s="1876" t="s">
        <v>4</v>
      </c>
      <c r="F1060" s="1822">
        <f>F1066+F1061</f>
        <v>64576762</v>
      </c>
      <c r="G1060" s="1823">
        <f>G1066+G1061</f>
        <v>84500</v>
      </c>
      <c r="H1060" s="1227"/>
      <c r="K1060" s="1824"/>
      <c r="L1060" s="538"/>
      <c r="M1060" s="1824"/>
    </row>
    <row r="1061" spans="1:13" s="176" customFormat="1">
      <c r="A1061" s="175"/>
      <c r="B1061" s="1928" t="s">
        <v>10</v>
      </c>
      <c r="C1061" s="609">
        <f t="shared" ref="C1061:D1063" si="25">C1062</f>
        <v>50507066</v>
      </c>
      <c r="D1061" s="182">
        <f t="shared" si="25"/>
        <v>-84500</v>
      </c>
      <c r="E1061" s="667" t="s">
        <v>7</v>
      </c>
      <c r="F1061" s="609">
        <f>F1062</f>
        <v>15493</v>
      </c>
      <c r="G1061" s="1825"/>
      <c r="H1061" s="1227"/>
      <c r="K1061" s="1824"/>
      <c r="L1061" s="538"/>
      <c r="M1061" s="538"/>
    </row>
    <row r="1062" spans="1:13" s="176" customFormat="1" ht="26.4">
      <c r="A1062" s="175"/>
      <c r="B1062" s="1931" t="s">
        <v>11</v>
      </c>
      <c r="C1062" s="609">
        <f t="shared" si="25"/>
        <v>50507066</v>
      </c>
      <c r="D1062" s="182">
        <f t="shared" si="25"/>
        <v>-84500</v>
      </c>
      <c r="E1062" s="1934" t="s">
        <v>8</v>
      </c>
      <c r="F1062" s="609">
        <f>F1063</f>
        <v>15493</v>
      </c>
      <c r="G1062" s="1825"/>
      <c r="H1062" s="1227"/>
      <c r="K1062" s="1824"/>
      <c r="L1062" s="538"/>
      <c r="M1062" s="538"/>
    </row>
    <row r="1063" spans="1:13" s="176" customFormat="1">
      <c r="A1063" s="175"/>
      <c r="B1063" s="1924" t="s">
        <v>1</v>
      </c>
      <c r="C1063" s="610">
        <f t="shared" si="25"/>
        <v>50507066</v>
      </c>
      <c r="D1063" s="1821">
        <f t="shared" si="25"/>
        <v>-84500</v>
      </c>
      <c r="E1063" s="642" t="s">
        <v>9</v>
      </c>
      <c r="F1063" s="609">
        <f>F1064</f>
        <v>15493</v>
      </c>
      <c r="G1063" s="1825"/>
      <c r="H1063" s="1227"/>
      <c r="K1063" s="1824"/>
      <c r="L1063" s="538"/>
      <c r="M1063" s="538"/>
    </row>
    <row r="1064" spans="1:13" s="176" customFormat="1" ht="27" customHeight="1">
      <c r="A1064" s="175"/>
      <c r="B1064" s="187" t="s">
        <v>2</v>
      </c>
      <c r="C1064" s="609">
        <f>C1071+C1076+C1065</f>
        <v>50507066</v>
      </c>
      <c r="D1064" s="182">
        <f>D1071+D1076+D1065</f>
        <v>-84500</v>
      </c>
      <c r="E1064" s="643" t="s">
        <v>63</v>
      </c>
      <c r="F1064" s="609">
        <f>F1065</f>
        <v>15493</v>
      </c>
      <c r="G1064" s="1825"/>
      <c r="H1064" s="1227"/>
      <c r="K1064" s="1824"/>
      <c r="L1064" s="538"/>
      <c r="M1064" s="538"/>
    </row>
    <row r="1065" spans="1:13" s="176" customFormat="1" ht="39.6">
      <c r="A1065" s="175"/>
      <c r="B1065" s="1934" t="s">
        <v>16</v>
      </c>
      <c r="C1065" s="609">
        <f>C1080+C1066</f>
        <v>50507066</v>
      </c>
      <c r="D1065" s="182">
        <f>D1080+D1066</f>
        <v>-84500</v>
      </c>
      <c r="E1065" s="1955" t="s">
        <v>165</v>
      </c>
      <c r="F1065" s="609">
        <v>15493</v>
      </c>
      <c r="G1065" s="1825"/>
      <c r="H1065" s="1227"/>
      <c r="K1065" s="1824"/>
      <c r="L1065" s="538"/>
      <c r="M1065" s="538"/>
    </row>
    <row r="1066" spans="1:13" s="176" customFormat="1">
      <c r="A1066" s="175"/>
      <c r="B1066" s="642" t="s">
        <v>17</v>
      </c>
      <c r="C1066" s="609">
        <v>50507066</v>
      </c>
      <c r="D1066" s="1827">
        <v>-84500</v>
      </c>
      <c r="E1066" s="1928" t="s">
        <v>10</v>
      </c>
      <c r="F1066" s="609">
        <f>F1067+F1068</f>
        <v>64561269</v>
      </c>
      <c r="G1066" s="1827">
        <f>G1067+G1068</f>
        <v>84500</v>
      </c>
      <c r="H1066" s="1227"/>
      <c r="K1066" s="1824"/>
      <c r="L1066" s="538"/>
      <c r="M1066" s="538"/>
    </row>
    <row r="1067" spans="1:13" s="176" customFormat="1" ht="26.4">
      <c r="A1067" s="175"/>
      <c r="B1067" s="1877"/>
      <c r="C1067" s="1904"/>
      <c r="D1067" s="1879"/>
      <c r="E1067" s="1956" t="s">
        <v>11</v>
      </c>
      <c r="F1067" s="609">
        <v>32517890</v>
      </c>
      <c r="G1067" s="1825">
        <v>84500</v>
      </c>
      <c r="H1067" s="1227"/>
      <c r="K1067" s="1824"/>
      <c r="L1067" s="538"/>
      <c r="M1067" s="538"/>
    </row>
    <row r="1068" spans="1:13" s="176" customFormat="1" ht="25.5" customHeight="1">
      <c r="A1068" s="175"/>
      <c r="B1068" s="1877"/>
      <c r="C1068" s="1904"/>
      <c r="D1068" s="1879"/>
      <c r="E1068" s="1957" t="s">
        <v>67</v>
      </c>
      <c r="F1068" s="609">
        <v>32043379</v>
      </c>
      <c r="G1068" s="1825"/>
      <c r="H1068" s="1227"/>
      <c r="K1068" s="1824"/>
      <c r="L1068" s="538"/>
      <c r="M1068" s="538"/>
    </row>
    <row r="1069" spans="1:13" s="176" customFormat="1">
      <c r="A1069" s="175"/>
      <c r="B1069" s="1880"/>
      <c r="C1069" s="1902"/>
      <c r="D1069" s="1903"/>
      <c r="E1069" s="1876" t="s">
        <v>1</v>
      </c>
      <c r="F1069" s="610">
        <f>F1070+F1085</f>
        <v>64576762</v>
      </c>
      <c r="G1069" s="1883">
        <f>G1070+G1085</f>
        <v>84500</v>
      </c>
      <c r="H1069" s="1227"/>
      <c r="K1069" s="1824"/>
      <c r="L1069" s="538"/>
      <c r="M1069" s="538"/>
    </row>
    <row r="1070" spans="1:13" s="176" customFormat="1">
      <c r="A1070" s="175"/>
      <c r="B1070" s="1870"/>
      <c r="C1070" s="1902"/>
      <c r="D1070" s="1903"/>
      <c r="E1070" s="1928" t="s">
        <v>2</v>
      </c>
      <c r="F1070" s="609">
        <f>F1071+F1076+F1079</f>
        <v>63527097</v>
      </c>
      <c r="G1070" s="1827">
        <f>G1071+G1076+G1079</f>
        <v>84500</v>
      </c>
      <c r="H1070" s="1227"/>
      <c r="K1070" s="1824"/>
      <c r="L1070" s="538"/>
      <c r="M1070" s="538"/>
    </row>
    <row r="1071" spans="1:13" s="176" customFormat="1">
      <c r="A1071" s="175"/>
      <c r="B1071" s="1251"/>
      <c r="C1071" s="609"/>
      <c r="D1071" s="1821"/>
      <c r="E1071" s="635" t="s">
        <v>12</v>
      </c>
      <c r="F1071" s="609">
        <f>F1072+F1074</f>
        <v>4830614</v>
      </c>
      <c r="G1071" s="1827">
        <f>G1072+G1074</f>
        <v>84500</v>
      </c>
      <c r="H1071" s="1227"/>
      <c r="K1071" s="1824"/>
      <c r="L1071" s="538"/>
      <c r="M1071" s="538"/>
    </row>
    <row r="1072" spans="1:13" s="176" customFormat="1">
      <c r="A1072" s="175"/>
      <c r="B1072" s="1254"/>
      <c r="C1072" s="609"/>
      <c r="D1072" s="1821"/>
      <c r="E1072" s="642" t="s">
        <v>13</v>
      </c>
      <c r="F1072" s="609">
        <v>2737884</v>
      </c>
      <c r="G1072" s="1825">
        <v>71633</v>
      </c>
      <c r="H1072" s="1227"/>
      <c r="K1072" s="1824"/>
      <c r="L1072" s="538"/>
      <c r="M1072" s="538"/>
    </row>
    <row r="1073" spans="1:13" s="176" customFormat="1">
      <c r="A1073" s="175"/>
      <c r="B1073" s="1254"/>
      <c r="C1073" s="609"/>
      <c r="D1073" s="1821"/>
      <c r="E1073" s="643" t="s">
        <v>36</v>
      </c>
      <c r="F1073" s="609">
        <v>2177227</v>
      </c>
      <c r="G1073" s="1825">
        <v>57727</v>
      </c>
      <c r="H1073" s="1227"/>
      <c r="K1073" s="1824"/>
      <c r="L1073" s="538"/>
      <c r="M1073" s="538"/>
    </row>
    <row r="1074" spans="1:13" s="176" customFormat="1">
      <c r="A1074" s="175"/>
      <c r="B1074" s="1254"/>
      <c r="C1074" s="609"/>
      <c r="D1074" s="1821"/>
      <c r="E1074" s="642" t="s">
        <v>15</v>
      </c>
      <c r="F1074" s="609">
        <v>2092730</v>
      </c>
      <c r="G1074" s="1825">
        <v>12867</v>
      </c>
      <c r="H1074" s="1227"/>
      <c r="K1074" s="1824"/>
      <c r="L1074" s="538"/>
      <c r="M1074" s="538"/>
    </row>
    <row r="1075" spans="1:13" s="176" customFormat="1" ht="13.2" hidden="1" customHeight="1">
      <c r="A1075" s="175"/>
      <c r="B1075" s="1251"/>
      <c r="C1075" s="609"/>
      <c r="D1075" s="1821"/>
      <c r="E1075" s="1254" t="s">
        <v>330</v>
      </c>
      <c r="F1075" s="609"/>
      <c r="G1075" s="1825"/>
      <c r="H1075" s="1227"/>
      <c r="K1075" s="1824"/>
      <c r="L1075" s="538"/>
      <c r="M1075" s="538"/>
    </row>
    <row r="1076" spans="1:13" s="176" customFormat="1" ht="15.75" customHeight="1">
      <c r="A1076" s="175"/>
      <c r="B1076" s="1251"/>
      <c r="C1076" s="609"/>
      <c r="D1076" s="1821"/>
      <c r="E1076" s="635" t="s">
        <v>16</v>
      </c>
      <c r="F1076" s="609">
        <f>F1077+F1078</f>
        <v>15153544</v>
      </c>
      <c r="G1076" s="1827"/>
      <c r="H1076" s="1227"/>
      <c r="K1076" s="1824"/>
      <c r="L1076" s="538"/>
      <c r="M1076" s="538"/>
    </row>
    <row r="1077" spans="1:13" s="176" customFormat="1">
      <c r="A1077" s="175"/>
      <c r="B1077" s="1680"/>
      <c r="C1077" s="609"/>
      <c r="D1077" s="1821"/>
      <c r="E1077" s="642" t="s">
        <v>17</v>
      </c>
      <c r="F1077" s="122">
        <v>14906795</v>
      </c>
      <c r="G1077" s="1825"/>
      <c r="H1077" s="1227"/>
      <c r="K1077" s="1824"/>
      <c r="L1077" s="538"/>
      <c r="M1077" s="538"/>
    </row>
    <row r="1078" spans="1:13" s="176" customFormat="1">
      <c r="A1078" s="175"/>
      <c r="B1078" s="1675"/>
      <c r="C1078" s="609"/>
      <c r="D1078" s="182"/>
      <c r="E1078" s="642" t="s">
        <v>162</v>
      </c>
      <c r="F1078" s="122">
        <v>246749</v>
      </c>
      <c r="G1078" s="182"/>
      <c r="H1078" s="1227"/>
      <c r="K1078" s="1824"/>
      <c r="L1078" s="538"/>
      <c r="M1078" s="538"/>
    </row>
    <row r="1079" spans="1:13" s="176" customFormat="1">
      <c r="A1079" s="175"/>
      <c r="B1079" s="1680"/>
      <c r="C1079" s="1902"/>
      <c r="D1079" s="1903"/>
      <c r="E1079" s="635" t="s">
        <v>19</v>
      </c>
      <c r="F1079" s="609">
        <f>F1080+F1082+F1084</f>
        <v>43542939</v>
      </c>
      <c r="G1079" s="1827"/>
      <c r="H1079" s="1227"/>
      <c r="K1079" s="1824"/>
      <c r="L1079" s="538"/>
      <c r="M1079" s="538"/>
    </row>
    <row r="1080" spans="1:13" s="176" customFormat="1" ht="15.75" customHeight="1">
      <c r="A1080" s="175"/>
      <c r="B1080" s="1675"/>
      <c r="C1080" s="1904"/>
      <c r="D1080" s="1879"/>
      <c r="E1080" s="1958" t="s">
        <v>119</v>
      </c>
      <c r="F1080" s="609">
        <f>F1081</f>
        <v>919833</v>
      </c>
      <c r="G1080" s="1827"/>
      <c r="H1080" s="1227"/>
      <c r="K1080" s="1824"/>
      <c r="L1080" s="538"/>
      <c r="M1080" s="538"/>
    </row>
    <row r="1081" spans="1:13" s="176" customFormat="1" ht="39.6">
      <c r="A1081" s="175"/>
      <c r="B1081" s="1877"/>
      <c r="C1081" s="1878"/>
      <c r="D1081" s="1879"/>
      <c r="E1081" s="1959" t="s">
        <v>166</v>
      </c>
      <c r="F1081" s="609">
        <v>919833</v>
      </c>
      <c r="G1081" s="1833"/>
      <c r="H1081" s="1227"/>
      <c r="K1081" s="1824"/>
      <c r="L1081" s="538"/>
      <c r="M1081" s="538"/>
    </row>
    <row r="1082" spans="1:13" s="176" customFormat="1" ht="26.4">
      <c r="A1082" s="175"/>
      <c r="B1082" s="1870"/>
      <c r="C1082" s="1881"/>
      <c r="D1082" s="1882"/>
      <c r="E1082" s="1958" t="s">
        <v>56</v>
      </c>
      <c r="F1082" s="609">
        <f>F1083</f>
        <v>10579727</v>
      </c>
      <c r="G1082" s="1827"/>
      <c r="H1082" s="1227"/>
      <c r="K1082" s="1824"/>
      <c r="L1082" s="538"/>
      <c r="M1082" s="538"/>
    </row>
    <row r="1083" spans="1:13" s="176" customFormat="1" ht="53.25" customHeight="1">
      <c r="A1083" s="175"/>
      <c r="B1083" s="1870"/>
      <c r="C1083" s="1881"/>
      <c r="D1083" s="1882"/>
      <c r="E1083" s="1960" t="s">
        <v>77</v>
      </c>
      <c r="F1083" s="609">
        <v>10579727</v>
      </c>
      <c r="G1083" s="1833"/>
      <c r="H1083" s="1227"/>
      <c r="K1083" s="1824"/>
      <c r="L1083" s="538"/>
      <c r="M1083" s="538"/>
    </row>
    <row r="1084" spans="1:13" s="176" customFormat="1" ht="26.4">
      <c r="A1084" s="175"/>
      <c r="B1084" s="1877"/>
      <c r="C1084" s="1878"/>
      <c r="D1084" s="1879"/>
      <c r="E1084" s="1961" t="s">
        <v>105</v>
      </c>
      <c r="F1084" s="609">
        <v>32043379</v>
      </c>
      <c r="G1084" s="1827"/>
      <c r="H1084" s="1227"/>
      <c r="K1084" s="1824"/>
      <c r="L1084" s="538"/>
      <c r="M1084" s="538"/>
    </row>
    <row r="1085" spans="1:13" s="176" customFormat="1">
      <c r="A1085" s="175"/>
      <c r="B1085" s="1877"/>
      <c r="C1085" s="1878"/>
      <c r="D1085" s="1879"/>
      <c r="E1085" s="1962" t="s">
        <v>602</v>
      </c>
      <c r="F1085" s="609">
        <f>F1086</f>
        <v>1049665</v>
      </c>
      <c r="G1085" s="1833"/>
      <c r="H1085" s="1227"/>
      <c r="K1085" s="1824"/>
      <c r="L1085" s="538"/>
      <c r="M1085" s="538"/>
    </row>
    <row r="1086" spans="1:13" s="176" customFormat="1" ht="13.8" thickBot="1">
      <c r="A1086" s="175"/>
      <c r="B1086" s="1884"/>
      <c r="C1086" s="1885"/>
      <c r="D1086" s="1886"/>
      <c r="E1086" s="1963" t="s">
        <v>603</v>
      </c>
      <c r="F1086" s="1860">
        <v>1049665</v>
      </c>
      <c r="G1086" s="1887"/>
      <c r="H1086" s="1227"/>
      <c r="K1086" s="1824"/>
      <c r="L1086" s="538"/>
      <c r="M1086" s="538"/>
    </row>
    <row r="1087" spans="1:13" s="176" customFormat="1" ht="84.75" customHeight="1" thickBot="1">
      <c r="A1087" s="175"/>
      <c r="B1087" s="3653" t="s">
        <v>609</v>
      </c>
      <c r="C1087" s="3654"/>
      <c r="D1087" s="3654"/>
      <c r="E1087" s="3654"/>
      <c r="F1087" s="3654"/>
      <c r="G1087" s="3655"/>
      <c r="H1087" s="1227"/>
    </row>
    <row r="1088" spans="1:13" s="176" customFormat="1">
      <c r="A1088" s="175"/>
      <c r="B1088" s="672"/>
      <c r="C1088" s="1700"/>
      <c r="D1088" s="1700"/>
      <c r="E1088" s="672"/>
      <c r="F1088" s="1700"/>
      <c r="G1088" s="1700"/>
      <c r="H1088" s="1227"/>
    </row>
    <row r="1089" spans="1:12" s="176" customFormat="1">
      <c r="A1089" s="175"/>
      <c r="B1089" s="206" t="s">
        <v>113</v>
      </c>
      <c r="C1089" s="1700"/>
      <c r="D1089" s="1700"/>
      <c r="E1089" s="672"/>
      <c r="F1089" s="1700"/>
      <c r="G1089" s="1700"/>
      <c r="H1089" s="1227"/>
    </row>
    <row r="1090" spans="1:12" s="176" customFormat="1" ht="13.8" thickBot="1">
      <c r="A1090" s="175"/>
      <c r="B1090" s="206"/>
      <c r="C1090" s="1700"/>
      <c r="D1090" s="1700"/>
      <c r="E1090" s="672"/>
      <c r="F1090" s="1700"/>
      <c r="G1090" s="1700"/>
      <c r="H1090" s="1227"/>
    </row>
    <row r="1091" spans="1:12" s="96" customFormat="1" ht="13.8">
      <c r="A1091" s="176"/>
      <c r="B1091" s="1365" t="s">
        <v>40</v>
      </c>
      <c r="C1091" s="1868"/>
      <c r="D1091" s="1869"/>
      <c r="E1091" s="176"/>
      <c r="F1091" s="1964"/>
      <c r="G1091" s="1964"/>
      <c r="H1091" s="175" t="s">
        <v>34</v>
      </c>
      <c r="I1091" s="176"/>
    </row>
    <row r="1092" spans="1:12" s="176" customFormat="1">
      <c r="A1092" s="2901">
        <f>A1002+1</f>
        <v>122</v>
      </c>
      <c r="B1092" s="1891" t="s">
        <v>22</v>
      </c>
      <c r="C1092" s="99"/>
      <c r="D1092" s="182"/>
      <c r="F1092" s="1763"/>
      <c r="G1092" s="1763"/>
      <c r="H1092" s="1227"/>
      <c r="I1092" s="206"/>
    </row>
    <row r="1093" spans="1:12" s="176" customFormat="1" ht="26.4">
      <c r="A1093" s="175"/>
      <c r="B1093" s="1820" t="s">
        <v>607</v>
      </c>
      <c r="C1093" s="1671"/>
      <c r="D1093" s="1674"/>
      <c r="F1093" s="1763"/>
      <c r="G1093" s="1763"/>
      <c r="H1093" s="1227"/>
    </row>
    <row r="1094" spans="1:12" s="176" customFormat="1">
      <c r="A1094" s="175"/>
      <c r="B1094" s="1876" t="s">
        <v>4</v>
      </c>
      <c r="C1094" s="1822">
        <f>C1100+C1095</f>
        <v>30550349</v>
      </c>
      <c r="D1094" s="1965"/>
      <c r="F1094" s="1763"/>
      <c r="G1094" s="1763"/>
      <c r="H1094" s="1227"/>
    </row>
    <row r="1095" spans="1:12" s="176" customFormat="1">
      <c r="A1095" s="175"/>
      <c r="B1095" s="667" t="s">
        <v>7</v>
      </c>
      <c r="C1095" s="609">
        <f>C1096</f>
        <v>14938</v>
      </c>
      <c r="D1095" s="1825"/>
      <c r="F1095" s="1763"/>
      <c r="G1095" s="1763"/>
      <c r="H1095" s="1227"/>
      <c r="L1095" s="1966"/>
    </row>
    <row r="1096" spans="1:12" s="176" customFormat="1">
      <c r="A1096" s="175"/>
      <c r="B1096" s="635" t="s">
        <v>8</v>
      </c>
      <c r="C1096" s="609">
        <f>C1097</f>
        <v>14938</v>
      </c>
      <c r="D1096" s="1825"/>
      <c r="F1096" s="1763"/>
      <c r="G1096" s="1763"/>
      <c r="H1096" s="1227"/>
    </row>
    <row r="1097" spans="1:12" s="176" customFormat="1">
      <c r="A1097" s="175"/>
      <c r="B1097" s="642" t="s">
        <v>9</v>
      </c>
      <c r="C1097" s="609">
        <f>C1098</f>
        <v>14938</v>
      </c>
      <c r="D1097" s="1825"/>
      <c r="F1097" s="1763"/>
      <c r="G1097" s="1763"/>
      <c r="H1097" s="1227"/>
      <c r="L1097" s="538"/>
    </row>
    <row r="1098" spans="1:12" s="176" customFormat="1" ht="29.25" customHeight="1">
      <c r="A1098" s="175"/>
      <c r="B1098" s="643" t="s">
        <v>63</v>
      </c>
      <c r="C1098" s="609">
        <f>C1099</f>
        <v>14938</v>
      </c>
      <c r="D1098" s="1825"/>
      <c r="F1098" s="1763"/>
      <c r="G1098" s="1763"/>
      <c r="H1098" s="1227"/>
    </row>
    <row r="1099" spans="1:12" s="176" customFormat="1" ht="40.5" customHeight="1">
      <c r="A1099" s="175"/>
      <c r="B1099" s="1955" t="s">
        <v>165</v>
      </c>
      <c r="C1099" s="609">
        <v>14938</v>
      </c>
      <c r="D1099" s="1825"/>
      <c r="F1099" s="1763"/>
      <c r="G1099" s="1763"/>
      <c r="H1099" s="1227"/>
    </row>
    <row r="1100" spans="1:12" s="176" customFormat="1">
      <c r="A1100" s="175"/>
      <c r="B1100" s="1928" t="s">
        <v>10</v>
      </c>
      <c r="C1100" s="609">
        <f>C1101</f>
        <v>30535411</v>
      </c>
      <c r="D1100" s="1825"/>
      <c r="F1100" s="1763"/>
      <c r="G1100" s="1763"/>
      <c r="H1100" s="1227"/>
    </row>
    <row r="1101" spans="1:12" s="176" customFormat="1" ht="26.4">
      <c r="A1101" s="175"/>
      <c r="B1101" s="1931" t="s">
        <v>11</v>
      </c>
      <c r="C1101" s="609">
        <v>30535411</v>
      </c>
      <c r="D1101" s="1825"/>
      <c r="F1101" s="1763"/>
      <c r="G1101" s="1763"/>
      <c r="H1101" s="1227"/>
    </row>
    <row r="1102" spans="1:12" s="176" customFormat="1" ht="15" customHeight="1">
      <c r="A1102" s="175"/>
      <c r="B1102" s="1924" t="s">
        <v>1</v>
      </c>
      <c r="C1102" s="610">
        <f>C1103</f>
        <v>30550349</v>
      </c>
      <c r="D1102" s="1826"/>
      <c r="F1102" s="1763"/>
      <c r="G1102" s="1763"/>
      <c r="H1102" s="1227"/>
    </row>
    <row r="1103" spans="1:12" s="176" customFormat="1">
      <c r="A1103" s="175"/>
      <c r="B1103" s="1928" t="s">
        <v>2</v>
      </c>
      <c r="C1103" s="609">
        <f>C1104+C1108+C1111</f>
        <v>30550349</v>
      </c>
      <c r="D1103" s="1825"/>
      <c r="F1103" s="1964"/>
      <c r="G1103" s="1964"/>
      <c r="H1103" s="1227"/>
    </row>
    <row r="1104" spans="1:12" s="176" customFormat="1">
      <c r="A1104" s="175"/>
      <c r="B1104" s="635" t="s">
        <v>12</v>
      </c>
      <c r="C1104" s="609">
        <f>C1105+C1107</f>
        <v>3897245</v>
      </c>
      <c r="D1104" s="1825"/>
      <c r="F1104" s="1964"/>
      <c r="G1104" s="1964"/>
      <c r="H1104" s="1227"/>
    </row>
    <row r="1105" spans="1:8" s="176" customFormat="1">
      <c r="A1105" s="175"/>
      <c r="B1105" s="642" t="s">
        <v>13</v>
      </c>
      <c r="C1105" s="609">
        <v>1895792</v>
      </c>
      <c r="D1105" s="1825"/>
      <c r="F1105" s="284"/>
      <c r="G1105" s="284"/>
      <c r="H1105" s="1227"/>
    </row>
    <row r="1106" spans="1:8" s="176" customFormat="1">
      <c r="A1106" s="175"/>
      <c r="B1106" s="643" t="s">
        <v>610</v>
      </c>
      <c r="C1106" s="609">
        <v>1525296</v>
      </c>
      <c r="D1106" s="1825"/>
      <c r="F1106" s="284"/>
      <c r="G1106" s="284"/>
      <c r="H1106" s="1227"/>
    </row>
    <row r="1107" spans="1:8" s="176" customFormat="1">
      <c r="A1107" s="175"/>
      <c r="B1107" s="642" t="s">
        <v>15</v>
      </c>
      <c r="C1107" s="609">
        <v>2001453</v>
      </c>
      <c r="D1107" s="1825"/>
      <c r="F1107" s="284"/>
      <c r="G1107" s="284"/>
      <c r="H1107" s="1227"/>
    </row>
    <row r="1108" spans="1:8" s="176" customFormat="1">
      <c r="A1108" s="175"/>
      <c r="B1108" s="635" t="s">
        <v>16</v>
      </c>
      <c r="C1108" s="609">
        <f>C1109+C1110</f>
        <v>15153544</v>
      </c>
      <c r="D1108" s="1825">
        <f>D1109+D1110</f>
        <v>-35000</v>
      </c>
      <c r="F1108" s="284"/>
      <c r="G1108" s="284"/>
      <c r="H1108" s="1227"/>
    </row>
    <row r="1109" spans="1:8" s="176" customFormat="1">
      <c r="A1109" s="175"/>
      <c r="B1109" s="642" t="s">
        <v>17</v>
      </c>
      <c r="C1109" s="609">
        <v>14906795</v>
      </c>
      <c r="D1109" s="1825">
        <v>-35000</v>
      </c>
      <c r="F1109" s="284"/>
      <c r="G1109" s="284"/>
      <c r="H1109" s="1227"/>
    </row>
    <row r="1110" spans="1:8" s="176" customFormat="1">
      <c r="A1110" s="175"/>
      <c r="B1110" s="642" t="s">
        <v>162</v>
      </c>
      <c r="C1110" s="609">
        <v>246749</v>
      </c>
      <c r="D1110" s="182"/>
      <c r="F1110" s="284"/>
      <c r="G1110" s="284"/>
      <c r="H1110" s="1227"/>
    </row>
    <row r="1111" spans="1:8" s="176" customFormat="1">
      <c r="A1111" s="175"/>
      <c r="B1111" s="635" t="s">
        <v>19</v>
      </c>
      <c r="C1111" s="609">
        <f>C1112+C1114</f>
        <v>11499560</v>
      </c>
      <c r="D1111" s="182">
        <f>D1112+D1114</f>
        <v>35000</v>
      </c>
      <c r="F1111" s="284"/>
      <c r="G1111" s="284"/>
      <c r="H1111" s="1227"/>
    </row>
    <row r="1112" spans="1:8" s="176" customFormat="1">
      <c r="A1112" s="175"/>
      <c r="B1112" s="1967" t="s">
        <v>520</v>
      </c>
      <c r="C1112" s="609">
        <f>C1113</f>
        <v>919833</v>
      </c>
      <c r="D1112" s="1827"/>
      <c r="F1112" s="284"/>
      <c r="G1112" s="284"/>
      <c r="H1112" s="1227"/>
    </row>
    <row r="1113" spans="1:8" s="176" customFormat="1" ht="26.4">
      <c r="A1113" s="175"/>
      <c r="B1113" s="1968" t="s">
        <v>166</v>
      </c>
      <c r="C1113" s="609">
        <v>919833</v>
      </c>
      <c r="D1113" s="1827"/>
      <c r="F1113" s="284"/>
      <c r="G1113" s="284"/>
      <c r="H1113" s="1227"/>
    </row>
    <row r="1114" spans="1:8" s="176" customFormat="1" ht="26.4">
      <c r="A1114" s="175"/>
      <c r="B1114" s="1967" t="s">
        <v>56</v>
      </c>
      <c r="C1114" s="609">
        <f>C1115+C1116</f>
        <v>10579727</v>
      </c>
      <c r="D1114" s="1827">
        <f>D1115+D1116</f>
        <v>35000</v>
      </c>
      <c r="F1114" s="284"/>
      <c r="G1114" s="284"/>
      <c r="H1114" s="1227"/>
    </row>
    <row r="1115" spans="1:8" s="176" customFormat="1" ht="52.8">
      <c r="A1115" s="175"/>
      <c r="B1115" s="1968" t="s">
        <v>77</v>
      </c>
      <c r="C1115" s="609">
        <v>10579727</v>
      </c>
      <c r="D1115" s="1827"/>
      <c r="F1115" s="284"/>
      <c r="G1115" s="284"/>
      <c r="H1115" s="1227"/>
    </row>
    <row r="1116" spans="1:8" s="176" customFormat="1" ht="39.6">
      <c r="A1116" s="175"/>
      <c r="B1116" s="1960" t="s">
        <v>58</v>
      </c>
      <c r="C1116" s="1838"/>
      <c r="D1116" s="1969">
        <v>35000</v>
      </c>
      <c r="F1116" s="284"/>
      <c r="G1116" s="284"/>
      <c r="H1116" s="1227"/>
    </row>
    <row r="1117" spans="1:8" s="96" customFormat="1">
      <c r="A1117" s="98"/>
      <c r="B1117" s="1840" t="s">
        <v>215</v>
      </c>
      <c r="C1117" s="1970"/>
      <c r="D1117" s="1971"/>
      <c r="F1117" s="1551"/>
      <c r="G1117" s="1551"/>
      <c r="H1117" s="277"/>
    </row>
    <row r="1118" spans="1:8" s="96" customFormat="1">
      <c r="A1118" s="98"/>
      <c r="B1118" s="1972" t="s">
        <v>608</v>
      </c>
      <c r="C1118" s="1970"/>
      <c r="D1118" s="1971"/>
      <c r="F1118" s="1551"/>
      <c r="G1118" s="1551"/>
      <c r="H1118" s="277"/>
    </row>
    <row r="1119" spans="1:8" s="96" customFormat="1">
      <c r="A1119" s="98"/>
      <c r="B1119" s="1973" t="s">
        <v>118</v>
      </c>
      <c r="C1119" s="1974"/>
      <c r="D1119" s="1975"/>
      <c r="F1119" s="1551"/>
      <c r="G1119" s="1551"/>
      <c r="H1119" s="277"/>
    </row>
    <row r="1120" spans="1:8" s="81" customFormat="1">
      <c r="B1120" s="1876" t="s">
        <v>4</v>
      </c>
      <c r="C1120" s="1822">
        <f>C1126+C1121</f>
        <v>30550349</v>
      </c>
      <c r="D1120" s="1965"/>
      <c r="F1120" s="284"/>
      <c r="G1120" s="284"/>
      <c r="H1120" s="114"/>
    </row>
    <row r="1121" spans="2:8" s="81" customFormat="1">
      <c r="B1121" s="667" t="s">
        <v>7</v>
      </c>
      <c r="C1121" s="609">
        <f>C1122</f>
        <v>14938</v>
      </c>
      <c r="D1121" s="1825"/>
      <c r="F1121" s="284"/>
      <c r="G1121" s="284"/>
      <c r="H1121" s="114"/>
    </row>
    <row r="1122" spans="2:8" s="81" customFormat="1">
      <c r="B1122" s="635" t="s">
        <v>8</v>
      </c>
      <c r="C1122" s="609">
        <f>C1123</f>
        <v>14938</v>
      </c>
      <c r="D1122" s="1825"/>
      <c r="F1122" s="284"/>
      <c r="G1122" s="284"/>
      <c r="H1122" s="114"/>
    </row>
    <row r="1123" spans="2:8" s="81" customFormat="1">
      <c r="B1123" s="642" t="s">
        <v>9</v>
      </c>
      <c r="C1123" s="609">
        <f>C1124</f>
        <v>14938</v>
      </c>
      <c r="D1123" s="1825"/>
      <c r="F1123" s="284"/>
      <c r="G1123" s="284"/>
      <c r="H1123" s="114"/>
    </row>
    <row r="1124" spans="2:8" s="81" customFormat="1" ht="26.4">
      <c r="B1124" s="643" t="s">
        <v>63</v>
      </c>
      <c r="C1124" s="609">
        <f>C1125</f>
        <v>14938</v>
      </c>
      <c r="D1124" s="1825"/>
      <c r="F1124" s="284"/>
      <c r="G1124" s="284"/>
      <c r="H1124" s="114"/>
    </row>
    <row r="1125" spans="2:8" s="81" customFormat="1" ht="39.6">
      <c r="B1125" s="1955" t="s">
        <v>165</v>
      </c>
      <c r="C1125" s="609">
        <v>14938</v>
      </c>
      <c r="D1125" s="1825"/>
      <c r="F1125" s="284"/>
      <c r="G1125" s="284"/>
      <c r="H1125" s="114"/>
    </row>
    <row r="1126" spans="2:8" s="81" customFormat="1">
      <c r="B1126" s="1928" t="s">
        <v>10</v>
      </c>
      <c r="C1126" s="609">
        <f>C1127</f>
        <v>30535411</v>
      </c>
      <c r="D1126" s="1825"/>
      <c r="F1126" s="284"/>
      <c r="G1126" s="284"/>
      <c r="H1126" s="114"/>
    </row>
    <row r="1127" spans="2:8" s="81" customFormat="1" ht="26.4">
      <c r="B1127" s="1931" t="s">
        <v>11</v>
      </c>
      <c r="C1127" s="609">
        <v>30535411</v>
      </c>
      <c r="D1127" s="1825"/>
      <c r="F1127" s="284"/>
      <c r="G1127" s="284"/>
      <c r="H1127" s="114"/>
    </row>
    <row r="1128" spans="2:8" s="81" customFormat="1">
      <c r="B1128" s="1924" t="s">
        <v>1</v>
      </c>
      <c r="C1128" s="610">
        <f>C1129</f>
        <v>30550349</v>
      </c>
      <c r="D1128" s="1826"/>
      <c r="F1128" s="284"/>
      <c r="G1128" s="284"/>
      <c r="H1128" s="114"/>
    </row>
    <row r="1129" spans="2:8" s="81" customFormat="1">
      <c r="B1129" s="1928" t="s">
        <v>2</v>
      </c>
      <c r="C1129" s="609">
        <f>C1130+C1134+C1137</f>
        <v>30550349</v>
      </c>
      <c r="D1129" s="1825"/>
      <c r="F1129" s="284"/>
      <c r="G1129" s="284"/>
      <c r="H1129" s="114"/>
    </row>
    <row r="1130" spans="2:8" s="81" customFormat="1">
      <c r="B1130" s="635" t="s">
        <v>12</v>
      </c>
      <c r="C1130" s="609">
        <f>C1131+C1133</f>
        <v>3897245</v>
      </c>
      <c r="D1130" s="1825"/>
      <c r="F1130" s="284"/>
      <c r="G1130" s="284"/>
      <c r="H1130" s="114"/>
    </row>
    <row r="1131" spans="2:8" s="81" customFormat="1">
      <c r="B1131" s="642" t="s">
        <v>13</v>
      </c>
      <c r="C1131" s="609">
        <v>1895792</v>
      </c>
      <c r="D1131" s="1825"/>
      <c r="F1131" s="284"/>
      <c r="G1131" s="284"/>
      <c r="H1131" s="114"/>
    </row>
    <row r="1132" spans="2:8" s="81" customFormat="1">
      <c r="B1132" s="643" t="s">
        <v>36</v>
      </c>
      <c r="C1132" s="609">
        <v>1525296</v>
      </c>
      <c r="D1132" s="1825"/>
      <c r="F1132" s="284"/>
      <c r="G1132" s="284"/>
      <c r="H1132" s="114"/>
    </row>
    <row r="1133" spans="2:8" s="81" customFormat="1">
      <c r="B1133" s="642" t="s">
        <v>15</v>
      </c>
      <c r="C1133" s="609">
        <v>2001453</v>
      </c>
      <c r="D1133" s="1825"/>
      <c r="F1133" s="284"/>
      <c r="G1133" s="284"/>
      <c r="H1133" s="114"/>
    </row>
    <row r="1134" spans="2:8" s="81" customFormat="1">
      <c r="B1134" s="635" t="s">
        <v>16</v>
      </c>
      <c r="C1134" s="609">
        <f>C1135+C1136</f>
        <v>15153544</v>
      </c>
      <c r="D1134" s="1825">
        <f>D1135+D1136</f>
        <v>-35000</v>
      </c>
      <c r="F1134" s="284"/>
      <c r="G1134" s="284"/>
      <c r="H1134" s="114"/>
    </row>
    <row r="1135" spans="2:8" s="81" customFormat="1">
      <c r="B1135" s="1254" t="s">
        <v>611</v>
      </c>
      <c r="C1135" s="609">
        <v>14906795</v>
      </c>
      <c r="D1135" s="1825">
        <v>-35000</v>
      </c>
      <c r="F1135" s="284"/>
      <c r="G1135" s="284"/>
      <c r="H1135" s="114"/>
    </row>
    <row r="1136" spans="2:8" s="81" customFormat="1">
      <c r="B1136" s="1254" t="s">
        <v>612</v>
      </c>
      <c r="C1136" s="609">
        <v>246749</v>
      </c>
      <c r="D1136" s="182"/>
      <c r="F1136" s="284"/>
      <c r="G1136" s="284"/>
      <c r="H1136" s="114"/>
    </row>
    <row r="1137" spans="1:8" s="81" customFormat="1">
      <c r="B1137" s="635" t="s">
        <v>19</v>
      </c>
      <c r="C1137" s="609">
        <f>C1138+C1140</f>
        <v>11499560</v>
      </c>
      <c r="D1137" s="182">
        <f>D1138+D1140</f>
        <v>35000</v>
      </c>
      <c r="F1137" s="284"/>
      <c r="G1137" s="284"/>
      <c r="H1137" s="114"/>
    </row>
    <row r="1138" spans="1:8" s="81" customFormat="1">
      <c r="B1138" s="1958" t="s">
        <v>520</v>
      </c>
      <c r="C1138" s="609">
        <f>C1139</f>
        <v>919833</v>
      </c>
      <c r="D1138" s="1827"/>
      <c r="F1138" s="284"/>
      <c r="G1138" s="284"/>
      <c r="H1138" s="114"/>
    </row>
    <row r="1139" spans="1:8" s="81" customFormat="1" ht="26.4">
      <c r="B1139" s="1959" t="s">
        <v>166</v>
      </c>
      <c r="C1139" s="609">
        <v>919833</v>
      </c>
      <c r="D1139" s="1833"/>
      <c r="F1139" s="284"/>
      <c r="G1139" s="284"/>
      <c r="H1139" s="114"/>
    </row>
    <row r="1140" spans="1:8" s="81" customFormat="1" ht="26.4">
      <c r="B1140" s="1958" t="s">
        <v>56</v>
      </c>
      <c r="C1140" s="609">
        <f>C1141+C1142</f>
        <v>10579727</v>
      </c>
      <c r="D1140" s="1833">
        <f>D1141+D1142</f>
        <v>35000</v>
      </c>
      <c r="F1140" s="284"/>
      <c r="G1140" s="284"/>
      <c r="H1140" s="114"/>
    </row>
    <row r="1141" spans="1:8" s="81" customFormat="1" ht="54.75" customHeight="1">
      <c r="B1141" s="1959" t="s">
        <v>77</v>
      </c>
      <c r="C1141" s="609">
        <v>10579727</v>
      </c>
      <c r="D1141" s="1833"/>
      <c r="F1141" s="284"/>
      <c r="G1141" s="284"/>
      <c r="H1141" s="114"/>
    </row>
    <row r="1142" spans="1:8" s="81" customFormat="1" ht="40.200000000000003" thickBot="1">
      <c r="B1142" s="1959" t="s">
        <v>58</v>
      </c>
      <c r="C1142" s="1860"/>
      <c r="D1142" s="1833">
        <v>35000</v>
      </c>
      <c r="F1142" s="284"/>
      <c r="G1142" s="284"/>
      <c r="H1142" s="114"/>
    </row>
    <row r="1143" spans="1:8" s="81" customFormat="1" ht="174" customHeight="1" thickBot="1">
      <c r="B1143" s="3777" t="s">
        <v>613</v>
      </c>
      <c r="C1143" s="3778"/>
      <c r="D1143" s="3779"/>
      <c r="F1143" s="284"/>
      <c r="G1143" s="284"/>
      <c r="H1143" s="114"/>
    </row>
    <row r="1144" spans="1:8" s="81" customFormat="1">
      <c r="B1144" s="1976"/>
      <c r="C1144" s="1977"/>
      <c r="D1144" s="1977"/>
      <c r="F1144" s="284"/>
      <c r="G1144" s="284"/>
      <c r="H1144" s="114"/>
    </row>
    <row r="1145" spans="1:8" s="81" customFormat="1" ht="13.2" customHeight="1">
      <c r="B1145" s="3780" t="s">
        <v>115</v>
      </c>
      <c r="C1145" s="3780"/>
      <c r="D1145" s="3780"/>
      <c r="F1145" s="284"/>
      <c r="G1145" s="284"/>
      <c r="H1145" s="114"/>
    </row>
    <row r="1146" spans="1:8" s="81" customFormat="1" ht="13.8" thickBot="1">
      <c r="B1146" s="1978"/>
      <c r="C1146" s="1979"/>
      <c r="D1146" s="1980"/>
      <c r="F1146" s="284"/>
      <c r="G1146" s="284"/>
      <c r="H1146" s="114"/>
    </row>
    <row r="1147" spans="1:8" s="81" customFormat="1" ht="13.8">
      <c r="A1147" s="2902">
        <f>A1056+1</f>
        <v>122</v>
      </c>
      <c r="B1147" s="1365" t="s">
        <v>40</v>
      </c>
      <c r="C1147" s="1868"/>
      <c r="D1147" s="1869"/>
      <c r="F1147" s="284"/>
      <c r="G1147" s="284"/>
      <c r="H1147" s="79" t="s">
        <v>34</v>
      </c>
    </row>
    <row r="1148" spans="1:8" s="81" customFormat="1">
      <c r="A1148" s="108"/>
      <c r="B1148" s="1840" t="s">
        <v>606</v>
      </c>
      <c r="C1148" s="1841"/>
      <c r="D1148" s="1842"/>
      <c r="F1148" s="284"/>
      <c r="G1148" s="284"/>
      <c r="H1148" s="114"/>
    </row>
    <row r="1149" spans="1:8" s="81" customFormat="1" ht="26.4">
      <c r="A1149" s="108"/>
      <c r="B1149" s="692" t="s">
        <v>123</v>
      </c>
      <c r="C1149" s="99"/>
      <c r="D1149" s="182"/>
      <c r="F1149" s="284"/>
      <c r="G1149" s="284"/>
      <c r="H1149" s="114"/>
    </row>
    <row r="1150" spans="1:8" s="81" customFormat="1">
      <c r="A1150" s="108"/>
      <c r="B1150" s="1981" t="s">
        <v>118</v>
      </c>
      <c r="C1150" s="696"/>
      <c r="D1150" s="655"/>
      <c r="F1150" s="284"/>
      <c r="G1150" s="284"/>
      <c r="H1150" s="114"/>
    </row>
    <row r="1151" spans="1:8" s="81" customFormat="1">
      <c r="A1151" s="108"/>
      <c r="B1151" s="1982" t="s">
        <v>4</v>
      </c>
      <c r="C1151" s="1822">
        <f>C1157+C1152</f>
        <v>64576762</v>
      </c>
      <c r="D1151" s="1823"/>
      <c r="F1151" s="284"/>
      <c r="G1151" s="284"/>
      <c r="H1151" s="114"/>
    </row>
    <row r="1152" spans="1:8" s="81" customFormat="1">
      <c r="A1152" s="108"/>
      <c r="B1152" s="667" t="s">
        <v>7</v>
      </c>
      <c r="C1152" s="609">
        <f>C1153</f>
        <v>15493</v>
      </c>
      <c r="D1152" s="182"/>
      <c r="F1152" s="284"/>
      <c r="G1152" s="284"/>
      <c r="H1152" s="114"/>
    </row>
    <row r="1153" spans="1:8" s="81" customFormat="1">
      <c r="A1153" s="108"/>
      <c r="B1153" s="635" t="s">
        <v>8</v>
      </c>
      <c r="C1153" s="609">
        <f>C1154</f>
        <v>15493</v>
      </c>
      <c r="D1153" s="182"/>
      <c r="F1153" s="284"/>
      <c r="G1153" s="284"/>
      <c r="H1153" s="114"/>
    </row>
    <row r="1154" spans="1:8" s="81" customFormat="1">
      <c r="A1154" s="108"/>
      <c r="B1154" s="642" t="s">
        <v>9</v>
      </c>
      <c r="C1154" s="609">
        <f>C1155</f>
        <v>15493</v>
      </c>
      <c r="D1154" s="182"/>
      <c r="F1154" s="284"/>
      <c r="G1154" s="284"/>
      <c r="H1154" s="114"/>
    </row>
    <row r="1155" spans="1:8" s="81" customFormat="1" ht="26.4">
      <c r="A1155" s="108"/>
      <c r="B1155" s="643" t="s">
        <v>63</v>
      </c>
      <c r="C1155" s="609">
        <f>C1156</f>
        <v>15493</v>
      </c>
      <c r="D1155" s="182"/>
      <c r="F1155" s="284"/>
      <c r="G1155" s="284"/>
      <c r="H1155" s="114"/>
    </row>
    <row r="1156" spans="1:8" s="81" customFormat="1" ht="39.6">
      <c r="A1156" s="108"/>
      <c r="B1156" s="1955" t="s">
        <v>165</v>
      </c>
      <c r="C1156" s="609">
        <v>15493</v>
      </c>
      <c r="D1156" s="182"/>
      <c r="F1156" s="284"/>
      <c r="G1156" s="284"/>
      <c r="H1156" s="114"/>
    </row>
    <row r="1157" spans="1:8" s="81" customFormat="1">
      <c r="A1157" s="108"/>
      <c r="B1157" s="1983" t="s">
        <v>10</v>
      </c>
      <c r="C1157" s="609">
        <f>C1158+C1159</f>
        <v>64561269</v>
      </c>
      <c r="D1157" s="1827"/>
      <c r="F1157" s="284"/>
      <c r="G1157" s="284"/>
      <c r="H1157" s="114"/>
    </row>
    <row r="1158" spans="1:8" s="81" customFormat="1" ht="26.4">
      <c r="A1158" s="108"/>
      <c r="B1158" s="1984" t="s">
        <v>11</v>
      </c>
      <c r="C1158" s="609">
        <v>32517890</v>
      </c>
      <c r="D1158" s="182"/>
      <c r="F1158" s="284"/>
      <c r="G1158" s="284"/>
      <c r="H1158" s="114"/>
    </row>
    <row r="1159" spans="1:8" s="81" customFormat="1" ht="26.4">
      <c r="A1159" s="108"/>
      <c r="B1159" s="1957" t="s">
        <v>67</v>
      </c>
      <c r="C1159" s="609">
        <v>32043379</v>
      </c>
      <c r="D1159" s="182"/>
      <c r="F1159" s="284"/>
      <c r="G1159" s="284"/>
      <c r="H1159" s="114"/>
    </row>
    <row r="1160" spans="1:8" s="81" customFormat="1">
      <c r="A1160" s="108"/>
      <c r="B1160" s="1982" t="s">
        <v>1</v>
      </c>
      <c r="C1160" s="610">
        <f>C1161+C1176</f>
        <v>64576762</v>
      </c>
      <c r="D1160" s="1883"/>
      <c r="F1160" s="284"/>
      <c r="G1160" s="284"/>
      <c r="H1160" s="114"/>
    </row>
    <row r="1161" spans="1:8" s="81" customFormat="1">
      <c r="A1161" s="108"/>
      <c r="B1161" s="1983" t="s">
        <v>2</v>
      </c>
      <c r="C1161" s="609">
        <f>C1162+C1166+C1169</f>
        <v>63527097</v>
      </c>
      <c r="D1161" s="1827"/>
      <c r="F1161" s="284"/>
      <c r="G1161" s="284"/>
      <c r="H1161" s="114"/>
    </row>
    <row r="1162" spans="1:8" s="81" customFormat="1">
      <c r="A1162" s="108"/>
      <c r="B1162" s="635" t="s">
        <v>12</v>
      </c>
      <c r="C1162" s="609">
        <f>C1163+C1165</f>
        <v>4830614</v>
      </c>
      <c r="D1162" s="1827"/>
      <c r="F1162" s="284"/>
      <c r="G1162" s="284"/>
      <c r="H1162" s="114"/>
    </row>
    <row r="1163" spans="1:8" s="81" customFormat="1">
      <c r="A1163" s="108"/>
      <c r="B1163" s="642" t="s">
        <v>13</v>
      </c>
      <c r="C1163" s="609">
        <v>2737884</v>
      </c>
      <c r="D1163" s="182"/>
      <c r="F1163" s="284"/>
      <c r="G1163" s="284"/>
      <c r="H1163" s="114"/>
    </row>
    <row r="1164" spans="1:8" s="81" customFormat="1">
      <c r="A1164" s="108"/>
      <c r="B1164" s="643" t="s">
        <v>36</v>
      </c>
      <c r="C1164" s="609">
        <v>2177227</v>
      </c>
      <c r="D1164" s="182"/>
      <c r="F1164" s="284"/>
      <c r="G1164" s="284"/>
      <c r="H1164" s="114"/>
    </row>
    <row r="1165" spans="1:8" s="81" customFormat="1">
      <c r="A1165" s="108"/>
      <c r="B1165" s="642" t="s">
        <v>15</v>
      </c>
      <c r="C1165" s="609">
        <v>2092730</v>
      </c>
      <c r="D1165" s="182"/>
      <c r="F1165" s="284"/>
      <c r="G1165" s="284"/>
      <c r="H1165" s="114"/>
    </row>
    <row r="1166" spans="1:8" s="81" customFormat="1">
      <c r="A1166" s="108"/>
      <c r="B1166" s="635" t="s">
        <v>16</v>
      </c>
      <c r="C1166" s="609">
        <f>C1167+C1168</f>
        <v>15153544</v>
      </c>
      <c r="D1166" s="1827">
        <f>D1167+D1168</f>
        <v>-35000</v>
      </c>
      <c r="F1166" s="284"/>
      <c r="G1166" s="284"/>
      <c r="H1166" s="114"/>
    </row>
    <row r="1167" spans="1:8" s="81" customFormat="1">
      <c r="A1167" s="108"/>
      <c r="B1167" s="642" t="s">
        <v>17</v>
      </c>
      <c r="C1167" s="122">
        <v>14906795</v>
      </c>
      <c r="D1167" s="182">
        <v>-35000</v>
      </c>
      <c r="F1167" s="284"/>
      <c r="G1167" s="284"/>
      <c r="H1167" s="114"/>
    </row>
    <row r="1168" spans="1:8" s="81" customFormat="1">
      <c r="A1168" s="108"/>
      <c r="B1168" s="642" t="s">
        <v>162</v>
      </c>
      <c r="C1168" s="122">
        <v>246749</v>
      </c>
      <c r="D1168" s="182"/>
      <c r="F1168" s="284"/>
      <c r="G1168" s="284"/>
      <c r="H1168" s="114"/>
    </row>
    <row r="1169" spans="1:8" s="81" customFormat="1">
      <c r="A1169" s="108"/>
      <c r="B1169" s="635" t="s">
        <v>19</v>
      </c>
      <c r="C1169" s="609">
        <f>C1170+C1172+C1175</f>
        <v>43542939</v>
      </c>
      <c r="D1169" s="1827">
        <f>D1170+D1172+D1175</f>
        <v>35000</v>
      </c>
      <c r="F1169" s="284"/>
      <c r="G1169" s="284"/>
      <c r="H1169" s="114"/>
    </row>
    <row r="1170" spans="1:8" s="81" customFormat="1">
      <c r="A1170" s="108"/>
      <c r="B1170" s="1958" t="s">
        <v>119</v>
      </c>
      <c r="C1170" s="609">
        <f>C1171</f>
        <v>919833</v>
      </c>
      <c r="D1170" s="1827"/>
      <c r="F1170" s="284"/>
      <c r="G1170" s="284"/>
      <c r="H1170" s="114"/>
    </row>
    <row r="1171" spans="1:8" s="81" customFormat="1" ht="26.4">
      <c r="A1171" s="108"/>
      <c r="B1171" s="1959" t="s">
        <v>166</v>
      </c>
      <c r="C1171" s="609">
        <v>919833</v>
      </c>
      <c r="D1171" s="1827"/>
      <c r="F1171" s="284"/>
      <c r="G1171" s="284"/>
      <c r="H1171" s="114"/>
    </row>
    <row r="1172" spans="1:8" s="81" customFormat="1" ht="26.4">
      <c r="A1172" s="108"/>
      <c r="B1172" s="1958" t="s">
        <v>56</v>
      </c>
      <c r="C1172" s="609">
        <f>C1173+C1174</f>
        <v>10579727</v>
      </c>
      <c r="D1172" s="1827">
        <f>D1173+D1174</f>
        <v>35000</v>
      </c>
      <c r="F1172" s="284"/>
      <c r="G1172" s="284"/>
      <c r="H1172" s="114"/>
    </row>
    <row r="1173" spans="1:8" s="81" customFormat="1" ht="52.8">
      <c r="A1173" s="108"/>
      <c r="B1173" s="1959" t="s">
        <v>77</v>
      </c>
      <c r="C1173" s="609">
        <v>10579727</v>
      </c>
      <c r="D1173" s="1827"/>
      <c r="F1173" s="284"/>
      <c r="G1173" s="284"/>
      <c r="H1173" s="114"/>
    </row>
    <row r="1174" spans="1:8" s="81" customFormat="1" ht="39.6">
      <c r="A1174" s="108"/>
      <c r="B1174" s="1960" t="s">
        <v>58</v>
      </c>
      <c r="C1174" s="609"/>
      <c r="D1174" s="1827">
        <v>35000</v>
      </c>
      <c r="F1174" s="284"/>
      <c r="G1174" s="284"/>
      <c r="H1174" s="114"/>
    </row>
    <row r="1175" spans="1:8" s="81" customFormat="1" ht="26.4">
      <c r="A1175" s="108"/>
      <c r="B1175" s="1961" t="s">
        <v>105</v>
      </c>
      <c r="C1175" s="609">
        <v>32043379</v>
      </c>
      <c r="D1175" s="1827"/>
      <c r="F1175" s="284"/>
      <c r="G1175" s="284"/>
      <c r="H1175" s="114"/>
    </row>
    <row r="1176" spans="1:8" s="81" customFormat="1">
      <c r="A1176" s="108"/>
      <c r="B1176" s="1962" t="s">
        <v>602</v>
      </c>
      <c r="C1176" s="609">
        <f>C1177</f>
        <v>1049665</v>
      </c>
      <c r="D1176" s="1827"/>
      <c r="F1176" s="284"/>
      <c r="G1176" s="284"/>
      <c r="H1176" s="114"/>
    </row>
    <row r="1177" spans="1:8" s="81" customFormat="1" ht="13.8" thickBot="1">
      <c r="A1177" s="108"/>
      <c r="B1177" s="1963" t="s">
        <v>20</v>
      </c>
      <c r="C1177" s="1860">
        <v>1049665</v>
      </c>
      <c r="D1177" s="1985"/>
      <c r="F1177" s="284"/>
      <c r="G1177" s="284"/>
      <c r="H1177" s="114"/>
    </row>
    <row r="1178" spans="1:8" s="81" customFormat="1" ht="174.6" customHeight="1" thickBot="1">
      <c r="A1178" s="108"/>
      <c r="B1178" s="3777" t="s">
        <v>613</v>
      </c>
      <c r="C1178" s="3778"/>
      <c r="D1178" s="3779"/>
      <c r="F1178" s="284"/>
      <c r="G1178" s="284"/>
      <c r="H1178" s="114"/>
    </row>
    <row r="1179" spans="1:8" s="81" customFormat="1">
      <c r="B1179" s="1986"/>
      <c r="C1179" s="1986"/>
      <c r="D1179" s="1986"/>
      <c r="F1179" s="284"/>
      <c r="G1179" s="284"/>
      <c r="H1179" s="114"/>
    </row>
    <row r="1180" spans="1:8" s="81" customFormat="1">
      <c r="B1180" s="206" t="s">
        <v>113</v>
      </c>
      <c r="C1180" s="1987"/>
      <c r="D1180" s="1987"/>
      <c r="F1180" s="284"/>
      <c r="G1180" s="284"/>
      <c r="H1180" s="114"/>
    </row>
    <row r="1181" spans="1:8" s="81" customFormat="1" ht="13.8" thickBot="1">
      <c r="B1181" s="1987"/>
      <c r="C1181" s="1987"/>
      <c r="D1181" s="1988"/>
      <c r="F1181" s="284"/>
      <c r="G1181" s="284"/>
      <c r="H1181" s="114"/>
    </row>
    <row r="1182" spans="1:8" s="81" customFormat="1" ht="13.8">
      <c r="A1182" s="3191">
        <f>A1092+1</f>
        <v>123</v>
      </c>
      <c r="B1182" s="1365" t="s">
        <v>40</v>
      </c>
      <c r="C1182" s="1868"/>
      <c r="D1182" s="1869"/>
      <c r="F1182" s="284"/>
      <c r="G1182" s="284"/>
      <c r="H1182" s="79" t="s">
        <v>34</v>
      </c>
    </row>
    <row r="1183" spans="1:8" s="81" customFormat="1">
      <c r="A1183" s="175"/>
      <c r="B1183" s="1891" t="s">
        <v>22</v>
      </c>
      <c r="C1183" s="99"/>
      <c r="D1183" s="182"/>
      <c r="F1183" s="284"/>
      <c r="G1183" s="284"/>
      <c r="H1183" s="114"/>
    </row>
    <row r="1184" spans="1:8" s="81" customFormat="1" ht="26.4">
      <c r="B1184" s="1820" t="s">
        <v>614</v>
      </c>
      <c r="C1184" s="1671"/>
      <c r="D1184" s="1674"/>
      <c r="F1184" s="284"/>
      <c r="G1184" s="284"/>
      <c r="H1184" s="114"/>
    </row>
    <row r="1185" spans="2:8" s="81" customFormat="1">
      <c r="B1185" s="1876" t="s">
        <v>4</v>
      </c>
      <c r="C1185" s="1822">
        <f>C1186</f>
        <v>932479</v>
      </c>
      <c r="D1185" s="1823"/>
      <c r="F1185" s="284"/>
      <c r="G1185" s="284"/>
      <c r="H1185" s="114"/>
    </row>
    <row r="1186" spans="2:8" s="81" customFormat="1">
      <c r="B1186" s="1928" t="s">
        <v>10</v>
      </c>
      <c r="C1186" s="609">
        <f>C1187</f>
        <v>932479</v>
      </c>
      <c r="D1186" s="1825"/>
      <c r="F1186" s="284"/>
      <c r="G1186" s="284"/>
      <c r="H1186" s="114"/>
    </row>
    <row r="1187" spans="2:8" s="81" customFormat="1" ht="26.4">
      <c r="B1187" s="1931" t="s">
        <v>11</v>
      </c>
      <c r="C1187" s="609">
        <v>932479</v>
      </c>
      <c r="D1187" s="1825"/>
      <c r="F1187" s="284"/>
      <c r="G1187" s="284"/>
      <c r="H1187" s="114"/>
    </row>
    <row r="1188" spans="2:8" s="81" customFormat="1">
      <c r="B1188" s="1924" t="s">
        <v>1</v>
      </c>
      <c r="C1188" s="610">
        <f>C1189+C1194</f>
        <v>932479</v>
      </c>
      <c r="D1188" s="1883">
        <f>D1189+D1194</f>
        <v>0</v>
      </c>
      <c r="F1188" s="284"/>
      <c r="G1188" s="284"/>
      <c r="H1188" s="114"/>
    </row>
    <row r="1189" spans="2:8" s="81" customFormat="1">
      <c r="B1189" s="1928" t="s">
        <v>2</v>
      </c>
      <c r="C1189" s="609">
        <f>C1190</f>
        <v>932314</v>
      </c>
      <c r="D1189" s="1827">
        <f>D1190</f>
        <v>-435</v>
      </c>
      <c r="F1189" s="284"/>
      <c r="G1189" s="284"/>
      <c r="H1189" s="114"/>
    </row>
    <row r="1190" spans="2:8" s="81" customFormat="1">
      <c r="B1190" s="635" t="s">
        <v>12</v>
      </c>
      <c r="C1190" s="609">
        <f>C1191+C1193</f>
        <v>932314</v>
      </c>
      <c r="D1190" s="1827">
        <f>D1191+D1193</f>
        <v>-435</v>
      </c>
      <c r="F1190" s="284"/>
      <c r="G1190" s="284"/>
      <c r="H1190" s="114"/>
    </row>
    <row r="1191" spans="2:8" s="81" customFormat="1">
      <c r="B1191" s="642" t="s">
        <v>13</v>
      </c>
      <c r="C1191" s="609">
        <v>842092</v>
      </c>
      <c r="D1191" s="1825"/>
      <c r="F1191" s="284"/>
      <c r="G1191" s="284"/>
      <c r="H1191" s="114"/>
    </row>
    <row r="1192" spans="2:8" s="81" customFormat="1">
      <c r="B1192" s="643" t="s">
        <v>36</v>
      </c>
      <c r="C1192" s="609">
        <v>651931</v>
      </c>
      <c r="D1192" s="1825"/>
      <c r="F1192" s="284"/>
      <c r="G1192" s="284"/>
      <c r="H1192" s="114"/>
    </row>
    <row r="1193" spans="2:8" s="81" customFormat="1">
      <c r="B1193" s="642" t="s">
        <v>15</v>
      </c>
      <c r="C1193" s="609">
        <v>90222</v>
      </c>
      <c r="D1193" s="1825">
        <v>-435</v>
      </c>
      <c r="F1193" s="284"/>
      <c r="G1193" s="284"/>
      <c r="H1193" s="114"/>
    </row>
    <row r="1194" spans="2:8" s="81" customFormat="1">
      <c r="B1194" s="1989" t="s">
        <v>602</v>
      </c>
      <c r="C1194" s="609">
        <f>C1195</f>
        <v>165</v>
      </c>
      <c r="D1194" s="1827">
        <f>D1195</f>
        <v>435</v>
      </c>
      <c r="F1194" s="284"/>
      <c r="G1194" s="284"/>
      <c r="H1194" s="114"/>
    </row>
    <row r="1195" spans="2:8" s="81" customFormat="1">
      <c r="B1195" s="1990" t="s">
        <v>20</v>
      </c>
      <c r="C1195" s="1838">
        <v>165</v>
      </c>
      <c r="D1195" s="1839">
        <v>435</v>
      </c>
      <c r="F1195" s="284"/>
      <c r="G1195" s="284"/>
      <c r="H1195" s="114"/>
    </row>
    <row r="1196" spans="2:8" s="81" customFormat="1">
      <c r="B1196" s="1870" t="s">
        <v>59</v>
      </c>
      <c r="C1196" s="304"/>
      <c r="D1196" s="1991"/>
      <c r="F1196" s="284"/>
      <c r="G1196" s="284"/>
      <c r="H1196" s="114"/>
    </row>
    <row r="1197" spans="2:8" s="81" customFormat="1">
      <c r="B1197" s="1847" t="s">
        <v>615</v>
      </c>
      <c r="C1197" s="304"/>
      <c r="D1197" s="1991"/>
      <c r="F1197" s="284"/>
      <c r="G1197" s="284"/>
      <c r="H1197" s="114"/>
    </row>
    <row r="1198" spans="2:8" s="81" customFormat="1" ht="39.75" customHeight="1">
      <c r="B1198" s="1992" t="s">
        <v>616</v>
      </c>
      <c r="C1198" s="1993"/>
      <c r="D1198" s="1994"/>
      <c r="F1198" s="284"/>
      <c r="G1198" s="284"/>
      <c r="H1198" s="114"/>
    </row>
    <row r="1199" spans="2:8" s="81" customFormat="1">
      <c r="B1199" s="1995" t="s">
        <v>118</v>
      </c>
      <c r="C1199" s="1996"/>
      <c r="D1199" s="1997"/>
      <c r="F1199" s="284"/>
      <c r="G1199" s="284"/>
      <c r="H1199" s="114"/>
    </row>
    <row r="1200" spans="2:8" s="81" customFormat="1">
      <c r="B1200" s="1876" t="s">
        <v>4</v>
      </c>
      <c r="C1200" s="1822">
        <f>C1201</f>
        <v>401004</v>
      </c>
      <c r="D1200" s="1823"/>
      <c r="F1200" s="284"/>
      <c r="G1200" s="284"/>
      <c r="H1200" s="114"/>
    </row>
    <row r="1201" spans="1:8" s="81" customFormat="1">
      <c r="B1201" s="1931" t="s">
        <v>10</v>
      </c>
      <c r="C1201" s="609">
        <f>C1202</f>
        <v>401004</v>
      </c>
      <c r="D1201" s="1825"/>
      <c r="F1201" s="284"/>
      <c r="G1201" s="284"/>
      <c r="H1201" s="114"/>
    </row>
    <row r="1202" spans="1:8" s="81" customFormat="1" ht="26.4">
      <c r="B1202" s="1998" t="s">
        <v>11</v>
      </c>
      <c r="C1202" s="609">
        <v>401004</v>
      </c>
      <c r="D1202" s="1825"/>
      <c r="F1202" s="284"/>
      <c r="G1202" s="284"/>
      <c r="H1202" s="114"/>
    </row>
    <row r="1203" spans="1:8" s="81" customFormat="1">
      <c r="B1203" s="1924" t="s">
        <v>1</v>
      </c>
      <c r="C1203" s="610">
        <f>C1204+C1209</f>
        <v>401004</v>
      </c>
      <c r="D1203" s="1883">
        <f>D1204+D1209</f>
        <v>0</v>
      </c>
      <c r="F1203" s="284"/>
      <c r="G1203" s="284"/>
      <c r="H1203" s="114"/>
    </row>
    <row r="1204" spans="1:8" s="81" customFormat="1">
      <c r="B1204" s="1928" t="s">
        <v>2</v>
      </c>
      <c r="C1204" s="609">
        <f>C1205</f>
        <v>400839</v>
      </c>
      <c r="D1204" s="1827">
        <f>D1205</f>
        <v>-435</v>
      </c>
      <c r="F1204" s="284"/>
      <c r="G1204" s="284"/>
      <c r="H1204" s="114"/>
    </row>
    <row r="1205" spans="1:8" s="81" customFormat="1">
      <c r="B1205" s="635" t="s">
        <v>12</v>
      </c>
      <c r="C1205" s="609">
        <f>C1206+C1208</f>
        <v>400839</v>
      </c>
      <c r="D1205" s="1825">
        <f>D1206+D1208</f>
        <v>-435</v>
      </c>
      <c r="F1205" s="284"/>
      <c r="G1205" s="284"/>
      <c r="H1205" s="114"/>
    </row>
    <row r="1206" spans="1:8" s="81" customFormat="1">
      <c r="B1206" s="642" t="s">
        <v>13</v>
      </c>
      <c r="C1206" s="609">
        <v>366632</v>
      </c>
      <c r="D1206" s="1825"/>
      <c r="F1206" s="284"/>
      <c r="G1206" s="284"/>
      <c r="H1206" s="114"/>
    </row>
    <row r="1207" spans="1:8" s="81" customFormat="1">
      <c r="B1207" s="643" t="s">
        <v>36</v>
      </c>
      <c r="C1207" s="609">
        <v>294011</v>
      </c>
      <c r="D1207" s="1825"/>
      <c r="F1207" s="284"/>
      <c r="G1207" s="284"/>
      <c r="H1207" s="114"/>
    </row>
    <row r="1208" spans="1:8" s="81" customFormat="1">
      <c r="B1208" s="642" t="s">
        <v>15</v>
      </c>
      <c r="C1208" s="609">
        <v>34207</v>
      </c>
      <c r="D1208" s="1825">
        <v>-435</v>
      </c>
      <c r="F1208" s="284"/>
      <c r="G1208" s="284"/>
      <c r="H1208" s="114"/>
    </row>
    <row r="1209" spans="1:8" s="81" customFormat="1">
      <c r="B1209" s="1989" t="s">
        <v>602</v>
      </c>
      <c r="C1209" s="609">
        <f>C1210</f>
        <v>165</v>
      </c>
      <c r="D1209" s="1827">
        <f>D1210</f>
        <v>435</v>
      </c>
      <c r="F1209" s="284"/>
      <c r="G1209" s="284"/>
      <c r="H1209" s="114"/>
    </row>
    <row r="1210" spans="1:8" s="81" customFormat="1" ht="13.8" thickBot="1">
      <c r="B1210" s="1963" t="s">
        <v>20</v>
      </c>
      <c r="C1210" s="1860">
        <v>165</v>
      </c>
      <c r="D1210" s="1887">
        <v>435</v>
      </c>
      <c r="F1210" s="284"/>
      <c r="G1210" s="284"/>
      <c r="H1210" s="114"/>
    </row>
    <row r="1211" spans="1:8" s="81" customFormat="1" ht="82.95" customHeight="1" thickBot="1">
      <c r="B1211" s="3777" t="s">
        <v>617</v>
      </c>
      <c r="C1211" s="3778"/>
      <c r="D1211" s="3779"/>
      <c r="F1211" s="284"/>
      <c r="G1211" s="284"/>
      <c r="H1211" s="114"/>
    </row>
    <row r="1212" spans="1:8" s="81" customFormat="1">
      <c r="B1212" s="1976"/>
      <c r="C1212" s="1977"/>
      <c r="D1212" s="1977"/>
      <c r="F1212" s="284"/>
      <c r="G1212" s="284"/>
      <c r="H1212" s="114"/>
    </row>
    <row r="1213" spans="1:8" s="81" customFormat="1" ht="13.2" customHeight="1">
      <c r="B1213" s="206" t="s">
        <v>115</v>
      </c>
      <c r="C1213" s="1861"/>
      <c r="D1213" s="1861"/>
      <c r="F1213" s="284"/>
      <c r="G1213" s="284"/>
      <c r="H1213" s="114"/>
    </row>
    <row r="1214" spans="1:8" s="81" customFormat="1" ht="13.8" thickBot="1">
      <c r="B1214" s="1978"/>
      <c r="C1214" s="1979"/>
      <c r="D1214" s="1980"/>
      <c r="F1214" s="284"/>
      <c r="G1214" s="284"/>
      <c r="H1214" s="114"/>
    </row>
    <row r="1215" spans="1:8" s="81" customFormat="1" ht="13.8">
      <c r="A1215" s="2909">
        <f>A1147+1</f>
        <v>123</v>
      </c>
      <c r="B1215" s="1365" t="s">
        <v>40</v>
      </c>
      <c r="C1215" s="1868"/>
      <c r="D1215" s="1869"/>
      <c r="F1215" s="284"/>
      <c r="G1215" s="284"/>
      <c r="H1215" s="79" t="s">
        <v>34</v>
      </c>
    </row>
    <row r="1216" spans="1:8" s="81" customFormat="1">
      <c r="A1216" s="175"/>
      <c r="B1216" s="1870" t="s">
        <v>606</v>
      </c>
      <c r="C1216" s="1844"/>
      <c r="D1216" s="1845"/>
      <c r="F1216" s="284"/>
      <c r="G1216" s="284"/>
      <c r="H1216" s="114"/>
    </row>
    <row r="1217" spans="2:8" s="81" customFormat="1" ht="26.4">
      <c r="B1217" s="1872" t="s">
        <v>123</v>
      </c>
      <c r="C1217" s="1694"/>
      <c r="D1217" s="1696"/>
      <c r="F1217" s="284"/>
      <c r="G1217" s="284"/>
      <c r="H1217" s="114"/>
    </row>
    <row r="1218" spans="2:8" s="81" customFormat="1">
      <c r="B1218" s="1851" t="s">
        <v>118</v>
      </c>
      <c r="C1218" s="696"/>
      <c r="D1218" s="655"/>
      <c r="F1218" s="284"/>
      <c r="G1218" s="284"/>
      <c r="H1218" s="114"/>
    </row>
    <row r="1219" spans="2:8" s="81" customFormat="1">
      <c r="B1219" s="1876" t="s">
        <v>4</v>
      </c>
      <c r="C1219" s="1822">
        <f>C1225+C1220</f>
        <v>64576762</v>
      </c>
      <c r="D1219" s="1823"/>
      <c r="F1219" s="284"/>
      <c r="G1219" s="284"/>
      <c r="H1219" s="114"/>
    </row>
    <row r="1220" spans="2:8" s="81" customFormat="1">
      <c r="B1220" s="667" t="s">
        <v>7</v>
      </c>
      <c r="C1220" s="609">
        <f>C1221</f>
        <v>15493</v>
      </c>
      <c r="D1220" s="1825"/>
      <c r="F1220" s="284"/>
      <c r="G1220" s="284"/>
      <c r="H1220" s="114"/>
    </row>
    <row r="1221" spans="2:8" s="81" customFormat="1">
      <c r="B1221" s="635" t="s">
        <v>8</v>
      </c>
      <c r="C1221" s="609">
        <f>C1222</f>
        <v>15493</v>
      </c>
      <c r="D1221" s="1825"/>
      <c r="F1221" s="284"/>
      <c r="G1221" s="284"/>
      <c r="H1221" s="114"/>
    </row>
    <row r="1222" spans="2:8" s="81" customFormat="1">
      <c r="B1222" s="642" t="s">
        <v>9</v>
      </c>
      <c r="C1222" s="609">
        <f>C1223</f>
        <v>15493</v>
      </c>
      <c r="D1222" s="1825"/>
      <c r="F1222" s="284"/>
      <c r="G1222" s="284"/>
      <c r="H1222" s="114"/>
    </row>
    <row r="1223" spans="2:8" s="81" customFormat="1" ht="26.4">
      <c r="B1223" s="643" t="s">
        <v>63</v>
      </c>
      <c r="C1223" s="609">
        <f>C1224</f>
        <v>15493</v>
      </c>
      <c r="D1223" s="1825"/>
      <c r="F1223" s="284"/>
      <c r="G1223" s="284"/>
      <c r="H1223" s="114"/>
    </row>
    <row r="1224" spans="2:8" s="81" customFormat="1" ht="39.6">
      <c r="B1224" s="1955" t="s">
        <v>165</v>
      </c>
      <c r="C1224" s="609">
        <v>15493</v>
      </c>
      <c r="D1224" s="1825"/>
      <c r="F1224" s="284"/>
      <c r="G1224" s="284"/>
      <c r="H1224" s="114"/>
    </row>
    <row r="1225" spans="2:8" s="81" customFormat="1">
      <c r="B1225" s="1928" t="s">
        <v>10</v>
      </c>
      <c r="C1225" s="609">
        <f>C1226+C1227</f>
        <v>64561269</v>
      </c>
      <c r="D1225" s="1827"/>
      <c r="F1225" s="284"/>
      <c r="G1225" s="284"/>
      <c r="H1225" s="114"/>
    </row>
    <row r="1226" spans="2:8" s="81" customFormat="1" ht="26.4">
      <c r="B1226" s="1956" t="s">
        <v>11</v>
      </c>
      <c r="C1226" s="609">
        <v>32517890</v>
      </c>
      <c r="D1226" s="1825"/>
      <c r="F1226" s="284"/>
      <c r="G1226" s="284"/>
      <c r="H1226" s="114"/>
    </row>
    <row r="1227" spans="2:8" s="81" customFormat="1" ht="26.4">
      <c r="B1227" s="1957" t="s">
        <v>67</v>
      </c>
      <c r="C1227" s="609">
        <v>32043379</v>
      </c>
      <c r="D1227" s="1825"/>
      <c r="F1227" s="284"/>
      <c r="G1227" s="284"/>
      <c r="H1227" s="114"/>
    </row>
    <row r="1228" spans="2:8" s="81" customFormat="1">
      <c r="B1228" s="1876" t="s">
        <v>1</v>
      </c>
      <c r="C1228" s="610">
        <f>C1229+C1243</f>
        <v>64576762</v>
      </c>
      <c r="D1228" s="1883">
        <f>D1229+D1243</f>
        <v>0</v>
      </c>
      <c r="F1228" s="284"/>
      <c r="G1228" s="284"/>
      <c r="H1228" s="114"/>
    </row>
    <row r="1229" spans="2:8" s="81" customFormat="1">
      <c r="B1229" s="1928" t="s">
        <v>2</v>
      </c>
      <c r="C1229" s="609">
        <f>C1230+C1234+C1237</f>
        <v>63527097</v>
      </c>
      <c r="D1229" s="1827">
        <f>D1230+D1234+D1237</f>
        <v>-435</v>
      </c>
      <c r="F1229" s="284"/>
      <c r="G1229" s="284"/>
      <c r="H1229" s="114"/>
    </row>
    <row r="1230" spans="2:8" s="81" customFormat="1">
      <c r="B1230" s="635" t="s">
        <v>12</v>
      </c>
      <c r="C1230" s="609">
        <f>C1231+C1233</f>
        <v>4830614</v>
      </c>
      <c r="D1230" s="1827">
        <f>D1231+D1233</f>
        <v>-435</v>
      </c>
      <c r="F1230" s="284"/>
      <c r="G1230" s="284"/>
      <c r="H1230" s="114"/>
    </row>
    <row r="1231" spans="2:8" s="81" customFormat="1">
      <c r="B1231" s="642" t="s">
        <v>13</v>
      </c>
      <c r="C1231" s="609">
        <v>2737884</v>
      </c>
      <c r="D1231" s="1825"/>
      <c r="F1231" s="284"/>
      <c r="G1231" s="284"/>
      <c r="H1231" s="114"/>
    </row>
    <row r="1232" spans="2:8" s="81" customFormat="1">
      <c r="B1232" s="643" t="s">
        <v>36</v>
      </c>
      <c r="C1232" s="609">
        <v>2177227</v>
      </c>
      <c r="D1232" s="1825"/>
      <c r="F1232" s="284"/>
      <c r="G1232" s="284"/>
      <c r="H1232" s="114"/>
    </row>
    <row r="1233" spans="1:8" s="81" customFormat="1">
      <c r="B1233" s="642" t="s">
        <v>15</v>
      </c>
      <c r="C1233" s="609">
        <v>2092730</v>
      </c>
      <c r="D1233" s="1825">
        <v>-435</v>
      </c>
      <c r="F1233" s="284"/>
      <c r="G1233" s="284"/>
      <c r="H1233" s="114"/>
    </row>
    <row r="1234" spans="1:8" s="81" customFormat="1">
      <c r="B1234" s="635" t="s">
        <v>16</v>
      </c>
      <c r="C1234" s="609">
        <f>C1235+C1236</f>
        <v>15153544</v>
      </c>
      <c r="D1234" s="1827"/>
      <c r="F1234" s="284"/>
      <c r="G1234" s="284"/>
      <c r="H1234" s="114"/>
    </row>
    <row r="1235" spans="1:8" s="81" customFormat="1">
      <c r="B1235" s="642" t="s">
        <v>17</v>
      </c>
      <c r="C1235" s="122">
        <v>14906795</v>
      </c>
      <c r="D1235" s="1825"/>
      <c r="F1235" s="284"/>
      <c r="G1235" s="284"/>
      <c r="H1235" s="114"/>
    </row>
    <row r="1236" spans="1:8" s="81" customFormat="1">
      <c r="B1236" s="642" t="s">
        <v>162</v>
      </c>
      <c r="C1236" s="122">
        <v>246749</v>
      </c>
      <c r="D1236" s="182"/>
      <c r="F1236" s="284"/>
      <c r="G1236" s="284"/>
      <c r="H1236" s="114"/>
    </row>
    <row r="1237" spans="1:8" s="81" customFormat="1">
      <c r="B1237" s="635" t="s">
        <v>19</v>
      </c>
      <c r="C1237" s="609">
        <f>C1238+C1240+C1242</f>
        <v>43542939</v>
      </c>
      <c r="D1237" s="1827"/>
      <c r="F1237" s="284"/>
      <c r="G1237" s="284"/>
      <c r="H1237" s="114"/>
    </row>
    <row r="1238" spans="1:8" s="81" customFormat="1">
      <c r="B1238" s="1958" t="s">
        <v>520</v>
      </c>
      <c r="C1238" s="609">
        <f>C1239</f>
        <v>919833</v>
      </c>
      <c r="D1238" s="1827"/>
      <c r="F1238" s="284"/>
      <c r="G1238" s="284"/>
      <c r="H1238" s="114"/>
    </row>
    <row r="1239" spans="1:8" s="81" customFormat="1" ht="26.4">
      <c r="B1239" s="1959" t="s">
        <v>166</v>
      </c>
      <c r="C1239" s="609">
        <v>919833</v>
      </c>
      <c r="D1239" s="1833"/>
      <c r="F1239" s="284"/>
      <c r="G1239" s="284"/>
      <c r="H1239" s="114"/>
    </row>
    <row r="1240" spans="1:8" s="81" customFormat="1" ht="26.4">
      <c r="B1240" s="1958" t="s">
        <v>56</v>
      </c>
      <c r="C1240" s="609">
        <f>C1241</f>
        <v>10579727</v>
      </c>
      <c r="D1240" s="1827"/>
      <c r="F1240" s="284"/>
      <c r="G1240" s="284"/>
      <c r="H1240" s="114"/>
    </row>
    <row r="1241" spans="1:8" s="81" customFormat="1" ht="54" customHeight="1">
      <c r="B1241" s="1959" t="s">
        <v>77</v>
      </c>
      <c r="C1241" s="609">
        <v>10579727</v>
      </c>
      <c r="D1241" s="1833"/>
      <c r="F1241" s="284"/>
      <c r="G1241" s="284"/>
      <c r="H1241" s="114"/>
    </row>
    <row r="1242" spans="1:8" s="81" customFormat="1" ht="26.4">
      <c r="B1242" s="1961" t="s">
        <v>105</v>
      </c>
      <c r="C1242" s="609">
        <v>32043379</v>
      </c>
      <c r="D1242" s="1827"/>
      <c r="F1242" s="284"/>
      <c r="G1242" s="284"/>
      <c r="H1242" s="114"/>
    </row>
    <row r="1243" spans="1:8" s="81" customFormat="1">
      <c r="B1243" s="1962" t="s">
        <v>602</v>
      </c>
      <c r="C1243" s="609">
        <f>C1244</f>
        <v>1049665</v>
      </c>
      <c r="D1243" s="1833">
        <f>D1244</f>
        <v>435</v>
      </c>
      <c r="F1243" s="284"/>
      <c r="G1243" s="284"/>
      <c r="H1243" s="114"/>
    </row>
    <row r="1244" spans="1:8" s="81" customFormat="1" ht="13.8" thickBot="1">
      <c r="B1244" s="1963" t="s">
        <v>20</v>
      </c>
      <c r="C1244" s="1860">
        <v>1049665</v>
      </c>
      <c r="D1244" s="1887">
        <v>435</v>
      </c>
      <c r="F1244" s="284"/>
      <c r="G1244" s="284"/>
      <c r="H1244" s="114"/>
    </row>
    <row r="1245" spans="1:8" s="81" customFormat="1" ht="85.2" customHeight="1" thickBot="1">
      <c r="B1245" s="3777" t="s">
        <v>617</v>
      </c>
      <c r="C1245" s="3778"/>
      <c r="D1245" s="3779"/>
      <c r="F1245" s="284"/>
      <c r="G1245" s="284"/>
      <c r="H1245" s="114"/>
    </row>
    <row r="1246" spans="1:8" s="108" customFormat="1" ht="17.25" customHeight="1">
      <c r="B1246" s="672"/>
      <c r="C1246" s="1700"/>
      <c r="D1246" s="1700"/>
      <c r="E1246" s="672"/>
      <c r="F1246" s="1700"/>
      <c r="G1246" s="1700"/>
      <c r="H1246" s="109"/>
    </row>
    <row r="1247" spans="1:8" s="108" customFormat="1" ht="17.25" customHeight="1">
      <c r="A1247" s="81"/>
      <c r="B1247" s="206" t="s">
        <v>113</v>
      </c>
      <c r="C1247" s="1987"/>
      <c r="D1247" s="1987"/>
      <c r="E1247" s="672"/>
      <c r="F1247" s="1700"/>
      <c r="G1247" s="1700"/>
      <c r="H1247" s="109"/>
    </row>
    <row r="1248" spans="1:8" s="81" customFormat="1" ht="17.25" customHeight="1" thickBot="1">
      <c r="B1248" s="1987"/>
      <c r="C1248" s="1987"/>
      <c r="D1248" s="1988"/>
      <c r="E1248" s="981"/>
      <c r="F1248" s="983"/>
      <c r="G1248" s="114"/>
      <c r="H1248" s="114"/>
    </row>
    <row r="1249" spans="1:8" s="81" customFormat="1" ht="12" customHeight="1">
      <c r="B1249" s="1365" t="s">
        <v>40</v>
      </c>
      <c r="C1249" s="1868"/>
      <c r="D1249" s="1869"/>
      <c r="E1249" s="114"/>
      <c r="F1249" s="114"/>
      <c r="G1249" s="114"/>
      <c r="H1249" s="79" t="s">
        <v>34</v>
      </c>
    </row>
    <row r="1250" spans="1:8" s="81" customFormat="1" ht="12" customHeight="1">
      <c r="A1250" s="2901">
        <f>A1182+1</f>
        <v>124</v>
      </c>
      <c r="B1250" s="1891" t="s">
        <v>22</v>
      </c>
      <c r="C1250" s="99"/>
      <c r="D1250" s="182"/>
      <c r="E1250" s="114"/>
      <c r="F1250" s="114"/>
      <c r="G1250" s="114"/>
      <c r="H1250" s="114"/>
    </row>
    <row r="1251" spans="1:8" s="81" customFormat="1" ht="26.4">
      <c r="B1251" s="1820" t="s">
        <v>618</v>
      </c>
      <c r="C1251" s="1671"/>
      <c r="D1251" s="1674"/>
      <c r="E1251" s="114"/>
      <c r="F1251" s="114"/>
      <c r="G1251" s="114"/>
      <c r="H1251" s="114"/>
    </row>
    <row r="1252" spans="1:8" s="81" customFormat="1">
      <c r="B1252" s="1876" t="s">
        <v>4</v>
      </c>
      <c r="C1252" s="1822"/>
      <c r="D1252" s="1823">
        <f>D1253</f>
        <v>14191</v>
      </c>
      <c r="E1252" s="284"/>
      <c r="F1252" s="114"/>
      <c r="G1252" s="114"/>
      <c r="H1252" s="114"/>
    </row>
    <row r="1253" spans="1:8" s="81" customFormat="1">
      <c r="B1253" s="1928" t="s">
        <v>75</v>
      </c>
      <c r="C1253" s="609"/>
      <c r="D1253" s="1825">
        <v>14191</v>
      </c>
      <c r="E1253" s="981"/>
      <c r="F1253" s="983"/>
      <c r="G1253" s="114"/>
      <c r="H1253" s="114"/>
    </row>
    <row r="1254" spans="1:8" s="133" customFormat="1">
      <c r="A1254" s="108"/>
      <c r="B1254" s="1924" t="s">
        <v>1</v>
      </c>
      <c r="C1254" s="610"/>
      <c r="D1254" s="1883">
        <f>D1255</f>
        <v>14191</v>
      </c>
      <c r="E1254" s="173"/>
      <c r="F1254" s="207"/>
      <c r="G1254" s="1552"/>
      <c r="H1254" s="1549"/>
    </row>
    <row r="1255" spans="1:8" s="133" customFormat="1" ht="14.25" customHeight="1">
      <c r="A1255" s="108"/>
      <c r="B1255" s="1928" t="s">
        <v>2</v>
      </c>
      <c r="C1255" s="609"/>
      <c r="D1255" s="1827">
        <f>D1256</f>
        <v>14191</v>
      </c>
      <c r="F1255" s="1552"/>
      <c r="G1255" s="1552"/>
      <c r="H1255" s="1549"/>
    </row>
    <row r="1256" spans="1:8" s="81" customFormat="1">
      <c r="B1256" s="635" t="s">
        <v>12</v>
      </c>
      <c r="C1256" s="609"/>
      <c r="D1256" s="1827">
        <f>D1257+D1259</f>
        <v>14191</v>
      </c>
      <c r="F1256" s="284"/>
      <c r="G1256" s="284"/>
      <c r="H1256" s="114"/>
    </row>
    <row r="1257" spans="1:8" s="81" customFormat="1">
      <c r="B1257" s="642" t="s">
        <v>13</v>
      </c>
      <c r="C1257" s="609"/>
      <c r="D1257" s="1825">
        <v>13853</v>
      </c>
      <c r="F1257" s="284"/>
      <c r="G1257" s="284"/>
      <c r="H1257" s="114"/>
    </row>
    <row r="1258" spans="1:8" s="81" customFormat="1">
      <c r="B1258" s="643" t="s">
        <v>36</v>
      </c>
      <c r="C1258" s="609"/>
      <c r="D1258" s="1825">
        <v>11163</v>
      </c>
      <c r="F1258" s="284"/>
      <c r="G1258" s="284"/>
      <c r="H1258" s="114"/>
    </row>
    <row r="1259" spans="1:8" s="81" customFormat="1">
      <c r="B1259" s="1999" t="s">
        <v>15</v>
      </c>
      <c r="C1259" s="1838"/>
      <c r="D1259" s="2000">
        <v>338</v>
      </c>
      <c r="F1259" s="284"/>
      <c r="G1259" s="284"/>
      <c r="H1259" s="114"/>
    </row>
    <row r="1260" spans="1:8" s="81" customFormat="1">
      <c r="B1260" s="1870" t="s">
        <v>215</v>
      </c>
      <c r="C1260" s="304"/>
      <c r="D1260" s="1991"/>
      <c r="E1260" s="987"/>
      <c r="F1260" s="1553"/>
      <c r="G1260" s="1553"/>
      <c r="H1260" s="114"/>
    </row>
    <row r="1261" spans="1:8" s="81" customFormat="1" ht="26.4">
      <c r="B1261" s="2001" t="s">
        <v>619</v>
      </c>
      <c r="C1261" s="304"/>
      <c r="D1261" s="2002"/>
      <c r="E1261" s="987"/>
      <c r="F1261" s="1553"/>
      <c r="G1261" s="1553"/>
      <c r="H1261" s="114"/>
    </row>
    <row r="1262" spans="1:8" s="81" customFormat="1">
      <c r="B1262" s="1992" t="s">
        <v>620</v>
      </c>
      <c r="C1262" s="1996"/>
      <c r="D1262" s="1997"/>
      <c r="E1262" s="987"/>
      <c r="F1262" s="1553"/>
      <c r="G1262" s="1553"/>
      <c r="H1262" s="114"/>
    </row>
    <row r="1263" spans="1:8" s="81" customFormat="1">
      <c r="B1263" s="1995" t="s">
        <v>118</v>
      </c>
      <c r="C1263" s="1996"/>
      <c r="D1263" s="1997"/>
      <c r="E1263" s="987"/>
      <c r="F1263" s="1553"/>
      <c r="G1263" s="1553"/>
      <c r="H1263" s="114"/>
    </row>
    <row r="1264" spans="1:8" s="81" customFormat="1">
      <c r="B1264" s="1876" t="s">
        <v>4</v>
      </c>
      <c r="C1264" s="1822"/>
      <c r="D1264" s="1823">
        <f>D1265</f>
        <v>14191</v>
      </c>
      <c r="E1264" s="987"/>
      <c r="F1264" s="1553"/>
      <c r="G1264" s="1553"/>
      <c r="H1264" s="114"/>
    </row>
    <row r="1265" spans="2:8" s="81" customFormat="1">
      <c r="B1265" s="1928" t="s">
        <v>75</v>
      </c>
      <c r="C1265" s="609"/>
      <c r="D1265" s="1825">
        <v>14191</v>
      </c>
      <c r="E1265" s="986"/>
      <c r="F1265" s="1553"/>
      <c r="G1265" s="1553"/>
      <c r="H1265" s="114"/>
    </row>
    <row r="1266" spans="2:8" s="81" customFormat="1">
      <c r="B1266" s="1924" t="s">
        <v>1</v>
      </c>
      <c r="C1266" s="610"/>
      <c r="D1266" s="1883">
        <f>D1267</f>
        <v>14191</v>
      </c>
      <c r="E1266" s="986"/>
      <c r="F1266" s="1553"/>
      <c r="G1266" s="1553"/>
      <c r="H1266" s="114"/>
    </row>
    <row r="1267" spans="2:8" s="81" customFormat="1">
      <c r="B1267" s="1928" t="s">
        <v>2</v>
      </c>
      <c r="C1267" s="609"/>
      <c r="D1267" s="1827">
        <f>D1268</f>
        <v>14191</v>
      </c>
      <c r="E1267" s="987"/>
      <c r="F1267" s="1553"/>
      <c r="G1267" s="1553"/>
      <c r="H1267" s="114"/>
    </row>
    <row r="1268" spans="2:8" s="81" customFormat="1">
      <c r="B1268" s="635" t="s">
        <v>12</v>
      </c>
      <c r="C1268" s="609"/>
      <c r="D1268" s="1827">
        <f>D1269+D1271</f>
        <v>14191</v>
      </c>
      <c r="E1268" s="987"/>
      <c r="F1268" s="1553"/>
      <c r="G1268" s="1553"/>
      <c r="H1268" s="114"/>
    </row>
    <row r="1269" spans="2:8" s="81" customFormat="1">
      <c r="B1269" s="642" t="s">
        <v>13</v>
      </c>
      <c r="C1269" s="609"/>
      <c r="D1269" s="1825">
        <v>13853</v>
      </c>
      <c r="E1269" s="988"/>
      <c r="F1269" s="1553"/>
      <c r="G1269" s="1553"/>
      <c r="H1269" s="114"/>
    </row>
    <row r="1270" spans="2:8" s="81" customFormat="1">
      <c r="B1270" s="643" t="s">
        <v>36</v>
      </c>
      <c r="C1270" s="609"/>
      <c r="D1270" s="1825">
        <v>11163</v>
      </c>
      <c r="E1270" s="989"/>
      <c r="F1270" s="1553"/>
      <c r="G1270" s="1553"/>
      <c r="H1270" s="114"/>
    </row>
    <row r="1271" spans="2:8" s="81" customFormat="1">
      <c r="B1271" s="642" t="s">
        <v>15</v>
      </c>
      <c r="C1271" s="609"/>
      <c r="D1271" s="1825">
        <v>338</v>
      </c>
      <c r="E1271" s="990"/>
      <c r="F1271" s="1553"/>
      <c r="G1271" s="1553"/>
      <c r="H1271" s="114"/>
    </row>
    <row r="1272" spans="2:8" s="81" customFormat="1">
      <c r="B1272" s="1995" t="s">
        <v>125</v>
      </c>
      <c r="C1272" s="609"/>
      <c r="D1272" s="1827"/>
      <c r="E1272" s="990"/>
      <c r="F1272" s="1553"/>
      <c r="G1272" s="1553"/>
      <c r="H1272" s="114"/>
    </row>
    <row r="1273" spans="2:8" s="81" customFormat="1">
      <c r="B1273" s="1876" t="s">
        <v>4</v>
      </c>
      <c r="C1273" s="1822"/>
      <c r="D1273" s="1823">
        <f>D1274</f>
        <v>17542</v>
      </c>
      <c r="E1273" s="990"/>
      <c r="F1273" s="1553"/>
      <c r="G1273" s="1553"/>
      <c r="H1273" s="114"/>
    </row>
    <row r="1274" spans="2:8" s="81" customFormat="1">
      <c r="B1274" s="1928" t="s">
        <v>75</v>
      </c>
      <c r="C1274" s="609"/>
      <c r="D1274" s="1825">
        <v>17542</v>
      </c>
      <c r="E1274" s="990"/>
      <c r="F1274" s="1553"/>
      <c r="G1274" s="1553"/>
      <c r="H1274" s="114"/>
    </row>
    <row r="1275" spans="2:8" s="81" customFormat="1">
      <c r="B1275" s="1924" t="s">
        <v>1</v>
      </c>
      <c r="C1275" s="610"/>
      <c r="D1275" s="1883">
        <f>D1276</f>
        <v>17542</v>
      </c>
      <c r="E1275" s="990"/>
      <c r="F1275" s="1553"/>
      <c r="G1275" s="1553"/>
      <c r="H1275" s="114"/>
    </row>
    <row r="1276" spans="2:8" s="81" customFormat="1">
      <c r="B1276" s="1928" t="s">
        <v>2</v>
      </c>
      <c r="C1276" s="609"/>
      <c r="D1276" s="1827">
        <f>D1277</f>
        <v>17542</v>
      </c>
      <c r="E1276" s="990"/>
      <c r="F1276" s="1553"/>
      <c r="G1276" s="1553"/>
      <c r="H1276" s="114"/>
    </row>
    <row r="1277" spans="2:8" s="81" customFormat="1">
      <c r="B1277" s="635" t="s">
        <v>12</v>
      </c>
      <c r="C1277" s="609"/>
      <c r="D1277" s="1827">
        <f>D1278+D1280</f>
        <v>17542</v>
      </c>
      <c r="E1277" s="990"/>
      <c r="F1277" s="1553"/>
      <c r="G1277" s="1553"/>
      <c r="H1277" s="114"/>
    </row>
    <row r="1278" spans="2:8" s="81" customFormat="1">
      <c r="B1278" s="642" t="s">
        <v>13</v>
      </c>
      <c r="C1278" s="609"/>
      <c r="D1278" s="1825">
        <v>11618</v>
      </c>
      <c r="E1278" s="990"/>
      <c r="F1278" s="1553"/>
      <c r="G1278" s="1553"/>
      <c r="H1278" s="114"/>
    </row>
    <row r="1279" spans="2:8" s="81" customFormat="1">
      <c r="B1279" s="643" t="s">
        <v>36</v>
      </c>
      <c r="C1279" s="609"/>
      <c r="D1279" s="1825">
        <v>9450</v>
      </c>
      <c r="E1279" s="990"/>
      <c r="F1279" s="1553"/>
      <c r="G1279" s="1553"/>
      <c r="H1279" s="114"/>
    </row>
    <row r="1280" spans="2:8" s="81" customFormat="1" ht="13.8" thickBot="1">
      <c r="B1280" s="642" t="s">
        <v>15</v>
      </c>
      <c r="C1280" s="1860"/>
      <c r="D1280" s="1825">
        <v>5924</v>
      </c>
      <c r="E1280" s="990"/>
      <c r="F1280" s="1553"/>
      <c r="G1280" s="1553"/>
      <c r="H1280" s="114"/>
    </row>
    <row r="1281" spans="1:8" s="81" customFormat="1" ht="93" customHeight="1" thickBot="1">
      <c r="B1281" s="3777" t="s">
        <v>621</v>
      </c>
      <c r="C1281" s="3778"/>
      <c r="D1281" s="3779"/>
      <c r="E1281" s="991"/>
      <c r="F1281" s="1553"/>
      <c r="G1281" s="1553"/>
      <c r="H1281" s="114"/>
    </row>
    <row r="1282" spans="1:8" s="81" customFormat="1">
      <c r="B1282" s="106"/>
      <c r="C1282" s="1779"/>
      <c r="D1282" s="1779"/>
      <c r="E1282" s="987"/>
      <c r="F1282" s="1553"/>
      <c r="G1282" s="1553"/>
      <c r="H1282" s="114"/>
    </row>
    <row r="1283" spans="1:8" s="81" customFormat="1" ht="13.2" customHeight="1">
      <c r="B1283" s="2003" t="s">
        <v>115</v>
      </c>
      <c r="C1283" s="1861"/>
      <c r="D1283" s="1861"/>
      <c r="E1283" s="987"/>
      <c r="F1283" s="1553"/>
      <c r="G1283" s="1553"/>
      <c r="H1283" s="114"/>
    </row>
    <row r="1284" spans="1:8" s="81" customFormat="1" ht="13.8" thickBot="1">
      <c r="B1284" s="1978"/>
      <c r="C1284" s="1979"/>
      <c r="D1284" s="1980"/>
      <c r="E1284" s="987"/>
      <c r="F1284" s="1553"/>
      <c r="G1284" s="1553"/>
      <c r="H1284" s="114"/>
    </row>
    <row r="1285" spans="1:8" s="81" customFormat="1" ht="13.8">
      <c r="A1285" s="2902">
        <f>A1215+1</f>
        <v>124</v>
      </c>
      <c r="B1285" s="1365" t="s">
        <v>40</v>
      </c>
      <c r="C1285" s="1868"/>
      <c r="D1285" s="1869"/>
      <c r="E1285" s="987"/>
      <c r="F1285" s="1553"/>
      <c r="G1285" s="1553"/>
      <c r="H1285" s="114"/>
    </row>
    <row r="1286" spans="1:8" s="81" customFormat="1">
      <c r="A1286" s="108"/>
      <c r="B1286" s="1840" t="s">
        <v>606</v>
      </c>
      <c r="C1286" s="1841"/>
      <c r="D1286" s="1842"/>
      <c r="E1286" s="987"/>
      <c r="F1286" s="1553"/>
      <c r="G1286" s="1553"/>
      <c r="H1286" s="114"/>
    </row>
    <row r="1287" spans="1:8" s="81" customFormat="1" ht="26.4">
      <c r="A1287" s="108"/>
      <c r="B1287" s="692" t="s">
        <v>123</v>
      </c>
      <c r="C1287" s="99"/>
      <c r="D1287" s="182"/>
      <c r="E1287" s="987"/>
      <c r="F1287" s="1553"/>
      <c r="G1287" s="1553"/>
      <c r="H1287" s="114"/>
    </row>
    <row r="1288" spans="1:8" s="81" customFormat="1">
      <c r="A1288" s="108"/>
      <c r="B1288" s="1981" t="s">
        <v>118</v>
      </c>
      <c r="C1288" s="696"/>
      <c r="D1288" s="655"/>
      <c r="E1288" s="987"/>
      <c r="F1288" s="1553"/>
      <c r="G1288" s="1553"/>
      <c r="H1288" s="114"/>
    </row>
    <row r="1289" spans="1:8" s="81" customFormat="1">
      <c r="B1289" s="1876" t="s">
        <v>4</v>
      </c>
      <c r="C1289" s="1822">
        <f>C1296+C1291</f>
        <v>64576762</v>
      </c>
      <c r="D1289" s="1823">
        <f>D1290</f>
        <v>14191</v>
      </c>
      <c r="E1289" s="987"/>
      <c r="F1289" s="1553"/>
      <c r="G1289" s="1553"/>
      <c r="H1289" s="114"/>
    </row>
    <row r="1290" spans="1:8" s="81" customFormat="1">
      <c r="B1290" s="1928" t="s">
        <v>75</v>
      </c>
      <c r="C1290" s="1822"/>
      <c r="D1290" s="2004">
        <v>14191</v>
      </c>
      <c r="E1290" s="987"/>
      <c r="F1290" s="1553"/>
      <c r="G1290" s="1553"/>
      <c r="H1290" s="114"/>
    </row>
    <row r="1291" spans="1:8" s="81" customFormat="1">
      <c r="B1291" s="667" t="s">
        <v>7</v>
      </c>
      <c r="C1291" s="609">
        <f>C1292</f>
        <v>15493</v>
      </c>
      <c r="D1291" s="1825"/>
      <c r="E1291" s="987"/>
      <c r="F1291" s="1553"/>
      <c r="G1291" s="1553"/>
      <c r="H1291" s="114"/>
    </row>
    <row r="1292" spans="1:8" s="81" customFormat="1">
      <c r="B1292" s="635" t="s">
        <v>8</v>
      </c>
      <c r="C1292" s="609">
        <f>C1293</f>
        <v>15493</v>
      </c>
      <c r="D1292" s="1825"/>
      <c r="E1292" s="986"/>
      <c r="F1292" s="1553"/>
      <c r="G1292" s="1553"/>
      <c r="H1292" s="114"/>
    </row>
    <row r="1293" spans="1:8" s="81" customFormat="1">
      <c r="B1293" s="642" t="s">
        <v>9</v>
      </c>
      <c r="C1293" s="609">
        <f>C1294</f>
        <v>15493</v>
      </c>
      <c r="D1293" s="1825"/>
      <c r="E1293" s="986"/>
      <c r="F1293" s="1553"/>
      <c r="G1293" s="1553"/>
      <c r="H1293" s="114"/>
    </row>
    <row r="1294" spans="1:8" s="81" customFormat="1" ht="26.4">
      <c r="B1294" s="643" t="s">
        <v>63</v>
      </c>
      <c r="C1294" s="609">
        <f>C1295</f>
        <v>15493</v>
      </c>
      <c r="D1294" s="1825"/>
      <c r="E1294" s="986"/>
      <c r="F1294" s="1553"/>
      <c r="G1294" s="1553"/>
      <c r="H1294" s="114"/>
    </row>
    <row r="1295" spans="1:8" s="81" customFormat="1" ht="39.6">
      <c r="B1295" s="1955" t="s">
        <v>165</v>
      </c>
      <c r="C1295" s="609">
        <v>15493</v>
      </c>
      <c r="D1295" s="1825"/>
      <c r="E1295" s="987"/>
      <c r="F1295" s="1553"/>
      <c r="G1295" s="1553"/>
      <c r="H1295" s="114"/>
    </row>
    <row r="1296" spans="1:8" s="81" customFormat="1">
      <c r="B1296" s="1928" t="s">
        <v>10</v>
      </c>
      <c r="C1296" s="609">
        <f>C1297+C1298</f>
        <v>64561269</v>
      </c>
      <c r="D1296" s="1827"/>
      <c r="E1296" s="987"/>
      <c r="F1296" s="1553"/>
      <c r="G1296" s="1553"/>
      <c r="H1296" s="114"/>
    </row>
    <row r="1297" spans="2:8" s="81" customFormat="1" ht="26.4">
      <c r="B1297" s="1956" t="s">
        <v>11</v>
      </c>
      <c r="C1297" s="609">
        <v>32517890</v>
      </c>
      <c r="D1297" s="1825"/>
      <c r="E1297" s="987"/>
      <c r="F1297" s="1553"/>
      <c r="G1297" s="1553"/>
      <c r="H1297" s="114"/>
    </row>
    <row r="1298" spans="2:8" s="81" customFormat="1" ht="26.4">
      <c r="B1298" s="1957" t="s">
        <v>67</v>
      </c>
      <c r="C1298" s="609">
        <v>32043379</v>
      </c>
      <c r="D1298" s="1825"/>
      <c r="E1298" s="987"/>
      <c r="F1298" s="1553"/>
      <c r="G1298" s="1553"/>
      <c r="H1298" s="114"/>
    </row>
    <row r="1299" spans="2:8" s="81" customFormat="1">
      <c r="B1299" s="1876" t="s">
        <v>1</v>
      </c>
      <c r="C1299" s="610">
        <f>C1300+C1314</f>
        <v>64576762</v>
      </c>
      <c r="D1299" s="1883">
        <f>D1300</f>
        <v>14191</v>
      </c>
      <c r="E1299" s="987"/>
      <c r="F1299" s="1553"/>
      <c r="G1299" s="1553"/>
      <c r="H1299" s="114"/>
    </row>
    <row r="1300" spans="2:8" s="81" customFormat="1">
      <c r="B1300" s="1928" t="s">
        <v>2</v>
      </c>
      <c r="C1300" s="609">
        <f>C1301+C1305+C1308</f>
        <v>63527097</v>
      </c>
      <c r="D1300" s="1827">
        <f>D1301</f>
        <v>14191</v>
      </c>
      <c r="E1300" s="987"/>
      <c r="F1300" s="1553"/>
      <c r="G1300" s="1553"/>
      <c r="H1300" s="114"/>
    </row>
    <row r="1301" spans="2:8" s="81" customFormat="1">
      <c r="B1301" s="635" t="s">
        <v>12</v>
      </c>
      <c r="C1301" s="609">
        <f>C1302+C1304</f>
        <v>4830614</v>
      </c>
      <c r="D1301" s="1827">
        <f>D1302+D1304</f>
        <v>14191</v>
      </c>
      <c r="E1301" s="174"/>
      <c r="F1301" s="1553"/>
      <c r="G1301" s="1553"/>
      <c r="H1301" s="114"/>
    </row>
    <row r="1302" spans="2:8" s="81" customFormat="1">
      <c r="B1302" s="642" t="s">
        <v>13</v>
      </c>
      <c r="C1302" s="609">
        <v>2737884</v>
      </c>
      <c r="D1302" s="1825">
        <v>13853</v>
      </c>
      <c r="E1302" s="174"/>
      <c r="F1302" s="1553"/>
      <c r="G1302" s="1553"/>
      <c r="H1302" s="114"/>
    </row>
    <row r="1303" spans="2:8" s="81" customFormat="1">
      <c r="B1303" s="643" t="s">
        <v>36</v>
      </c>
      <c r="C1303" s="609">
        <v>2177227</v>
      </c>
      <c r="D1303" s="1825">
        <v>11163</v>
      </c>
      <c r="E1303" s="174"/>
      <c r="F1303" s="1553"/>
      <c r="G1303" s="1553"/>
      <c r="H1303" s="114"/>
    </row>
    <row r="1304" spans="2:8" s="81" customFormat="1">
      <c r="B1304" s="642" t="s">
        <v>15</v>
      </c>
      <c r="C1304" s="609">
        <v>2092730</v>
      </c>
      <c r="D1304" s="1825">
        <v>338</v>
      </c>
      <c r="E1304" s="115"/>
      <c r="F1304" s="1553"/>
      <c r="G1304" s="1553"/>
      <c r="H1304" s="114"/>
    </row>
    <row r="1305" spans="2:8" s="81" customFormat="1">
      <c r="B1305" s="635" t="s">
        <v>16</v>
      </c>
      <c r="C1305" s="609">
        <f>C1306+C1307</f>
        <v>15153544</v>
      </c>
      <c r="D1305" s="1827"/>
      <c r="E1305" s="115"/>
      <c r="F1305" s="1553"/>
      <c r="G1305" s="1553"/>
      <c r="H1305" s="114"/>
    </row>
    <row r="1306" spans="2:8" s="81" customFormat="1">
      <c r="B1306" s="642" t="s">
        <v>17</v>
      </c>
      <c r="C1306" s="122">
        <v>14906795</v>
      </c>
      <c r="D1306" s="1825"/>
      <c r="F1306" s="284"/>
      <c r="G1306" s="284"/>
      <c r="H1306" s="114"/>
    </row>
    <row r="1307" spans="2:8" s="81" customFormat="1">
      <c r="B1307" s="643" t="s">
        <v>162</v>
      </c>
      <c r="C1307" s="122">
        <v>246749</v>
      </c>
      <c r="D1307" s="182"/>
      <c r="F1307" s="284"/>
      <c r="G1307" s="284"/>
      <c r="H1307" s="114"/>
    </row>
    <row r="1308" spans="2:8" s="81" customFormat="1">
      <c r="B1308" s="635" t="s">
        <v>19</v>
      </c>
      <c r="C1308" s="609">
        <f>C1309+C1311+C1313</f>
        <v>43542939</v>
      </c>
      <c r="D1308" s="1827"/>
      <c r="F1308" s="284"/>
      <c r="G1308" s="284"/>
      <c r="H1308" s="114"/>
    </row>
    <row r="1309" spans="2:8" s="81" customFormat="1">
      <c r="B1309" s="1958" t="s">
        <v>520</v>
      </c>
      <c r="C1309" s="609">
        <f>C1310</f>
        <v>919833</v>
      </c>
      <c r="D1309" s="1827"/>
      <c r="F1309" s="284"/>
      <c r="G1309" s="284"/>
      <c r="H1309" s="114"/>
    </row>
    <row r="1310" spans="2:8" s="81" customFormat="1" ht="26.4">
      <c r="B1310" s="1959" t="s">
        <v>166</v>
      </c>
      <c r="C1310" s="609">
        <v>919833</v>
      </c>
      <c r="D1310" s="1833"/>
      <c r="F1310" s="284"/>
      <c r="G1310" s="284"/>
      <c r="H1310" s="114"/>
    </row>
    <row r="1311" spans="2:8" s="81" customFormat="1" ht="26.4">
      <c r="B1311" s="1958" t="s">
        <v>56</v>
      </c>
      <c r="C1311" s="609">
        <f>C1312</f>
        <v>10579727</v>
      </c>
      <c r="D1311" s="1827"/>
      <c r="F1311" s="284"/>
      <c r="G1311" s="284"/>
      <c r="H1311" s="114"/>
    </row>
    <row r="1312" spans="2:8" s="81" customFormat="1" ht="52.8">
      <c r="B1312" s="1959" t="s">
        <v>77</v>
      </c>
      <c r="C1312" s="609">
        <v>10579727</v>
      </c>
      <c r="D1312" s="1833"/>
      <c r="F1312" s="284"/>
      <c r="G1312" s="284"/>
      <c r="H1312" s="114"/>
    </row>
    <row r="1313" spans="2:8" s="81" customFormat="1" ht="26.4">
      <c r="B1313" s="1961" t="s">
        <v>105</v>
      </c>
      <c r="C1313" s="609">
        <v>32043379</v>
      </c>
      <c r="D1313" s="1827"/>
      <c r="F1313" s="284"/>
      <c r="G1313" s="284"/>
      <c r="H1313" s="114"/>
    </row>
    <row r="1314" spans="2:8" s="81" customFormat="1">
      <c r="B1314" s="1962" t="s">
        <v>602</v>
      </c>
      <c r="C1314" s="609">
        <f>C1315</f>
        <v>1049665</v>
      </c>
      <c r="D1314" s="1833"/>
      <c r="F1314" s="284"/>
      <c r="G1314" s="284"/>
      <c r="H1314" s="114"/>
    </row>
    <row r="1315" spans="2:8" s="81" customFormat="1">
      <c r="B1315" s="1990" t="s">
        <v>20</v>
      </c>
      <c r="C1315" s="1838">
        <v>1049665</v>
      </c>
      <c r="D1315" s="1839"/>
      <c r="F1315" s="284"/>
      <c r="G1315" s="284"/>
      <c r="H1315" s="114"/>
    </row>
    <row r="1316" spans="2:8" s="81" customFormat="1">
      <c r="B1316" s="1981" t="s">
        <v>125</v>
      </c>
      <c r="C1316" s="99"/>
      <c r="D1316" s="182"/>
      <c r="F1316" s="284"/>
      <c r="G1316" s="284"/>
      <c r="H1316" s="114"/>
    </row>
    <row r="1317" spans="2:8" s="81" customFormat="1">
      <c r="B1317" s="1876" t="s">
        <v>4</v>
      </c>
      <c r="C1317" s="1822">
        <f>C1324+C1319</f>
        <v>26726771</v>
      </c>
      <c r="D1317" s="1823">
        <f>D1318</f>
        <v>17542</v>
      </c>
      <c r="F1317" s="284"/>
      <c r="G1317" s="284"/>
      <c r="H1317" s="114"/>
    </row>
    <row r="1318" spans="2:8" s="81" customFormat="1">
      <c r="B1318" s="667" t="s">
        <v>236</v>
      </c>
      <c r="C1318" s="2005"/>
      <c r="D1318" s="2006">
        <v>17542</v>
      </c>
      <c r="F1318" s="284"/>
      <c r="G1318" s="284"/>
      <c r="H1318" s="114"/>
    </row>
    <row r="1319" spans="2:8" s="81" customFormat="1">
      <c r="B1319" s="1928" t="s">
        <v>10</v>
      </c>
      <c r="C1319" s="2007">
        <f>C1320+C1321</f>
        <v>24720693</v>
      </c>
      <c r="D1319" s="2008"/>
      <c r="F1319" s="284"/>
      <c r="G1319" s="284"/>
      <c r="H1319" s="114"/>
    </row>
    <row r="1320" spans="2:8" s="81" customFormat="1" ht="26.4">
      <c r="B1320" s="1956" t="s">
        <v>11</v>
      </c>
      <c r="C1320" s="2007">
        <v>13470356</v>
      </c>
      <c r="D1320" s="2009"/>
      <c r="F1320" s="284"/>
      <c r="G1320" s="284"/>
      <c r="H1320" s="114"/>
    </row>
    <row r="1321" spans="2:8" s="81" customFormat="1" ht="26.4">
      <c r="B1321" s="1957" t="s">
        <v>67</v>
      </c>
      <c r="C1321" s="2007">
        <v>11250337</v>
      </c>
      <c r="D1321" s="2009"/>
      <c r="F1321" s="284"/>
      <c r="G1321" s="284"/>
      <c r="H1321" s="114"/>
    </row>
    <row r="1322" spans="2:8" s="81" customFormat="1">
      <c r="B1322" s="1876" t="s">
        <v>1</v>
      </c>
      <c r="C1322" s="608">
        <f>C1323+C1336</f>
        <v>24720693</v>
      </c>
      <c r="D1322" s="2010">
        <f>D1323+D1336</f>
        <v>17542</v>
      </c>
      <c r="F1322" s="284"/>
      <c r="G1322" s="284"/>
      <c r="H1322" s="114"/>
    </row>
    <row r="1323" spans="2:8" s="81" customFormat="1">
      <c r="B1323" s="1928" t="s">
        <v>2</v>
      </c>
      <c r="C1323" s="2007">
        <f>C1324+C1328+C1330</f>
        <v>23360693</v>
      </c>
      <c r="D1323" s="2008">
        <f>D1324+D1328+D1330</f>
        <v>17542</v>
      </c>
      <c r="F1323" s="284"/>
      <c r="G1323" s="284"/>
      <c r="H1323" s="114"/>
    </row>
    <row r="1324" spans="2:8" s="81" customFormat="1">
      <c r="B1324" s="635" t="s">
        <v>12</v>
      </c>
      <c r="C1324" s="2007">
        <f>C1325+C1327</f>
        <v>2006078</v>
      </c>
      <c r="D1324" s="2008">
        <f>D1325+D1327</f>
        <v>17542</v>
      </c>
      <c r="F1324" s="284"/>
      <c r="G1324" s="284"/>
      <c r="H1324" s="114"/>
    </row>
    <row r="1325" spans="2:8" s="81" customFormat="1">
      <c r="B1325" s="642" t="s">
        <v>13</v>
      </c>
      <c r="C1325" s="2007">
        <v>1512390</v>
      </c>
      <c r="D1325" s="2009">
        <v>11618</v>
      </c>
      <c r="F1325" s="284"/>
      <c r="G1325" s="284"/>
      <c r="H1325" s="114"/>
    </row>
    <row r="1326" spans="2:8" s="81" customFormat="1">
      <c r="B1326" s="643" t="s">
        <v>36</v>
      </c>
      <c r="C1326" s="2007">
        <v>1203849</v>
      </c>
      <c r="D1326" s="2009">
        <v>9450</v>
      </c>
      <c r="F1326" s="284"/>
      <c r="G1326" s="284"/>
      <c r="H1326" s="114"/>
    </row>
    <row r="1327" spans="2:8" s="81" customFormat="1">
      <c r="B1327" s="642" t="s">
        <v>15</v>
      </c>
      <c r="C1327" s="2007">
        <v>493688</v>
      </c>
      <c r="D1327" s="2009">
        <v>5924</v>
      </c>
      <c r="F1327" s="284"/>
      <c r="G1327" s="284"/>
      <c r="H1327" s="114"/>
    </row>
    <row r="1328" spans="2:8" s="81" customFormat="1">
      <c r="B1328" s="635" t="s">
        <v>16</v>
      </c>
      <c r="C1328" s="2007">
        <f>C1329</f>
        <v>7840223</v>
      </c>
      <c r="D1328" s="2008"/>
      <c r="F1328" s="284"/>
      <c r="G1328" s="284"/>
      <c r="H1328" s="114"/>
    </row>
    <row r="1329" spans="1:8" s="81" customFormat="1">
      <c r="B1329" s="642" t="s">
        <v>17</v>
      </c>
      <c r="C1329" s="92">
        <v>7840223</v>
      </c>
      <c r="D1329" s="2009"/>
      <c r="F1329" s="284"/>
      <c r="G1329" s="284"/>
      <c r="H1329" s="114"/>
    </row>
    <row r="1330" spans="1:8" s="81" customFormat="1">
      <c r="B1330" s="635" t="s">
        <v>19</v>
      </c>
      <c r="C1330" s="2007">
        <f>C1331+C1333+C1335</f>
        <v>13514392</v>
      </c>
      <c r="D1330" s="2008"/>
      <c r="F1330" s="284"/>
      <c r="G1330" s="284"/>
      <c r="H1330" s="114"/>
    </row>
    <row r="1331" spans="1:8" s="81" customFormat="1">
      <c r="B1331" s="1958" t="s">
        <v>119</v>
      </c>
      <c r="C1331" s="2007">
        <f>C1332</f>
        <v>273844</v>
      </c>
      <c r="D1331" s="2008"/>
      <c r="F1331" s="284"/>
      <c r="G1331" s="284"/>
      <c r="H1331" s="114"/>
    </row>
    <row r="1332" spans="1:8" s="81" customFormat="1" ht="26.4">
      <c r="B1332" s="1959" t="s">
        <v>166</v>
      </c>
      <c r="C1332" s="609">
        <v>273844</v>
      </c>
      <c r="D1332" s="2011"/>
      <c r="F1332" s="284"/>
      <c r="G1332" s="284"/>
      <c r="H1332" s="114"/>
    </row>
    <row r="1333" spans="1:8" s="81" customFormat="1" ht="26.4">
      <c r="B1333" s="1958" t="s">
        <v>56</v>
      </c>
      <c r="C1333" s="609">
        <f>C1334</f>
        <v>1990211</v>
      </c>
      <c r="D1333" s="2008"/>
      <c r="F1333" s="284"/>
      <c r="G1333" s="284"/>
      <c r="H1333" s="114"/>
    </row>
    <row r="1334" spans="1:8" s="81" customFormat="1" ht="52.8">
      <c r="B1334" s="1960" t="s">
        <v>77</v>
      </c>
      <c r="C1334" s="609">
        <v>1990211</v>
      </c>
      <c r="D1334" s="2011"/>
      <c r="F1334" s="284"/>
      <c r="G1334" s="284"/>
      <c r="H1334" s="114"/>
    </row>
    <row r="1335" spans="1:8" s="81" customFormat="1" ht="26.4">
      <c r="B1335" s="1961" t="s">
        <v>105</v>
      </c>
      <c r="C1335" s="609">
        <v>11250337</v>
      </c>
      <c r="D1335" s="2008"/>
      <c r="F1335" s="284"/>
      <c r="G1335" s="284"/>
      <c r="H1335" s="114"/>
    </row>
    <row r="1336" spans="1:8" s="81" customFormat="1">
      <c r="B1336" s="1962" t="s">
        <v>602</v>
      </c>
      <c r="C1336" s="2007">
        <f>C1337</f>
        <v>1360000</v>
      </c>
      <c r="D1336" s="2011"/>
      <c r="F1336" s="284"/>
      <c r="G1336" s="284"/>
      <c r="H1336" s="114"/>
    </row>
    <row r="1337" spans="1:8" s="81" customFormat="1" ht="13.8" thickBot="1">
      <c r="B1337" s="1963" t="s">
        <v>603</v>
      </c>
      <c r="C1337" s="2012">
        <v>1360000</v>
      </c>
      <c r="D1337" s="2013"/>
      <c r="F1337" s="284"/>
      <c r="G1337" s="284"/>
      <c r="H1337" s="114"/>
    </row>
    <row r="1338" spans="1:8" s="81" customFormat="1" ht="80.400000000000006" customHeight="1" thickBot="1">
      <c r="B1338" s="3777" t="s">
        <v>621</v>
      </c>
      <c r="C1338" s="3778"/>
      <c r="D1338" s="3779"/>
      <c r="F1338" s="284"/>
      <c r="G1338" s="284"/>
      <c r="H1338" s="114"/>
    </row>
    <row r="1339" spans="1:8" s="81" customFormat="1">
      <c r="B1339" s="106"/>
      <c r="C1339" s="1779"/>
      <c r="D1339" s="1779"/>
      <c r="F1339" s="284"/>
      <c r="G1339" s="284"/>
      <c r="H1339" s="114"/>
    </row>
    <row r="1340" spans="1:8" s="81" customFormat="1">
      <c r="A1340" s="175"/>
      <c r="B1340" s="206" t="s">
        <v>113</v>
      </c>
      <c r="C1340" s="1700"/>
      <c r="D1340" s="1700"/>
      <c r="E1340" s="672"/>
      <c r="F1340" s="1700"/>
      <c r="G1340" s="1700"/>
      <c r="H1340" s="1227"/>
    </row>
    <row r="1341" spans="1:8" s="81" customFormat="1" ht="13.8" thickBot="1">
      <c r="A1341" s="175"/>
      <c r="B1341" s="1888"/>
      <c r="C1341" s="1779"/>
      <c r="D1341" s="1779"/>
      <c r="E1341" s="176"/>
      <c r="F1341" s="284"/>
      <c r="G1341" s="284"/>
      <c r="H1341" s="1227"/>
    </row>
    <row r="1342" spans="1:8" s="81" customFormat="1" ht="27.6">
      <c r="A1342" s="2901">
        <f>A1250+1</f>
        <v>125</v>
      </c>
      <c r="B1342" s="1864" t="s">
        <v>575</v>
      </c>
      <c r="C1342" s="1865"/>
      <c r="D1342" s="1866"/>
      <c r="E1342" s="1867" t="s">
        <v>40</v>
      </c>
      <c r="F1342" s="1868"/>
      <c r="G1342" s="1869"/>
      <c r="H1342" s="15" t="s">
        <v>34</v>
      </c>
    </row>
    <row r="1343" spans="1:8" s="81" customFormat="1">
      <c r="A1343" s="175"/>
      <c r="B1343" s="1891" t="s">
        <v>22</v>
      </c>
      <c r="C1343" s="99"/>
      <c r="D1343" s="182"/>
      <c r="E1343" s="1891" t="s">
        <v>22</v>
      </c>
      <c r="F1343" s="99"/>
      <c r="G1343" s="182"/>
      <c r="H1343" s="1227"/>
    </row>
    <row r="1344" spans="1:8" s="81" customFormat="1" ht="39.6">
      <c r="A1344" s="175"/>
      <c r="B1344" s="1819" t="s">
        <v>599</v>
      </c>
      <c r="C1344" s="1671"/>
      <c r="D1344" s="1674"/>
      <c r="E1344" s="1820" t="s">
        <v>618</v>
      </c>
      <c r="F1344" s="1671"/>
      <c r="G1344" s="1674"/>
      <c r="H1344" s="1227"/>
    </row>
    <row r="1345" spans="2:8" s="81" customFormat="1">
      <c r="B1345" s="1675" t="s">
        <v>601</v>
      </c>
      <c r="C1345" s="610">
        <f>C1346</f>
        <v>50507066</v>
      </c>
      <c r="D1345" s="1821">
        <f>D1346</f>
        <v>-11693</v>
      </c>
      <c r="E1345" s="1876" t="s">
        <v>4</v>
      </c>
      <c r="F1345" s="2005"/>
      <c r="G1345" s="2014">
        <f t="shared" ref="G1345:G1350" si="26">G1346</f>
        <v>11693</v>
      </c>
      <c r="H1345" s="114"/>
    </row>
    <row r="1346" spans="2:8" s="81" customFormat="1">
      <c r="B1346" s="1677" t="s">
        <v>10</v>
      </c>
      <c r="C1346" s="609">
        <f>C1347</f>
        <v>50507066</v>
      </c>
      <c r="D1346" s="182">
        <f>D1347</f>
        <v>-11693</v>
      </c>
      <c r="E1346" s="1677" t="s">
        <v>10</v>
      </c>
      <c r="F1346" s="2007"/>
      <c r="G1346" s="2009">
        <f t="shared" si="26"/>
        <v>11693</v>
      </c>
      <c r="H1346" s="114"/>
    </row>
    <row r="1347" spans="2:8" s="81" customFormat="1" ht="26.4">
      <c r="B1347" s="1679" t="s">
        <v>11</v>
      </c>
      <c r="C1347" s="609">
        <f>C1348</f>
        <v>50507066</v>
      </c>
      <c r="D1347" s="182">
        <v>-11693</v>
      </c>
      <c r="E1347" s="1679" t="s">
        <v>11</v>
      </c>
      <c r="F1347" s="2007"/>
      <c r="G1347" s="1825">
        <f t="shared" si="26"/>
        <v>11693</v>
      </c>
      <c r="H1347" s="114"/>
    </row>
    <row r="1348" spans="2:8" s="81" customFormat="1">
      <c r="B1348" s="1675" t="s">
        <v>1</v>
      </c>
      <c r="C1348" s="610">
        <f>C1349</f>
        <v>50507066</v>
      </c>
      <c r="D1348" s="1821">
        <f>D1349</f>
        <v>-11693</v>
      </c>
      <c r="E1348" s="1675" t="s">
        <v>1</v>
      </c>
      <c r="F1348" s="608"/>
      <c r="G1348" s="2015">
        <f t="shared" si="26"/>
        <v>11693</v>
      </c>
      <c r="H1348" s="114"/>
    </row>
    <row r="1349" spans="2:8" s="81" customFormat="1">
      <c r="B1349" s="1677" t="s">
        <v>2</v>
      </c>
      <c r="C1349" s="609">
        <f>C1354+C1350</f>
        <v>50507066</v>
      </c>
      <c r="D1349" s="1827">
        <f>D1350</f>
        <v>-11693</v>
      </c>
      <c r="E1349" s="1780" t="s">
        <v>2</v>
      </c>
      <c r="F1349" s="2007"/>
      <c r="G1349" s="2009">
        <f t="shared" si="26"/>
        <v>11693</v>
      </c>
      <c r="H1349" s="114"/>
    </row>
    <row r="1350" spans="2:8" s="81" customFormat="1">
      <c r="B1350" s="1685" t="s">
        <v>16</v>
      </c>
      <c r="C1350" s="609">
        <f>C1351</f>
        <v>50507066</v>
      </c>
      <c r="D1350" s="182">
        <f>D1351</f>
        <v>-11693</v>
      </c>
      <c r="E1350" s="1679" t="s">
        <v>12</v>
      </c>
      <c r="F1350" s="2007"/>
      <c r="G1350" s="2009">
        <f t="shared" si="26"/>
        <v>11693</v>
      </c>
      <c r="H1350" s="114"/>
    </row>
    <row r="1351" spans="2:8" s="81" customFormat="1">
      <c r="B1351" s="2016" t="s">
        <v>17</v>
      </c>
      <c r="C1351" s="2017">
        <v>50507066</v>
      </c>
      <c r="D1351" s="1969">
        <v>-11693</v>
      </c>
      <c r="E1351" s="2018" t="s">
        <v>15</v>
      </c>
      <c r="F1351" s="2019"/>
      <c r="G1351" s="2020">
        <v>11693</v>
      </c>
      <c r="H1351" s="114"/>
    </row>
    <row r="1352" spans="2:8" s="81" customFormat="1">
      <c r="B1352" s="1870" t="s">
        <v>215</v>
      </c>
      <c r="C1352" s="1841"/>
      <c r="D1352" s="1842"/>
      <c r="E1352" s="1843" t="s">
        <v>215</v>
      </c>
      <c r="F1352" s="1844"/>
      <c r="G1352" s="1845"/>
      <c r="H1352" s="114"/>
    </row>
    <row r="1353" spans="2:8" s="81" customFormat="1" ht="26.4">
      <c r="B1353" s="1693" t="s">
        <v>346</v>
      </c>
      <c r="C1353" s="1694"/>
      <c r="D1353" s="1696"/>
      <c r="E1353" s="2021" t="s">
        <v>619</v>
      </c>
      <c r="F1353" s="1694"/>
      <c r="G1353" s="1696"/>
      <c r="H1353" s="114"/>
    </row>
    <row r="1354" spans="2:8" s="81" customFormat="1">
      <c r="B1354" s="1918"/>
      <c r="C1354" s="1919"/>
      <c r="D1354" s="1920"/>
      <c r="E1354" s="1992" t="s">
        <v>620</v>
      </c>
      <c r="F1354" s="696"/>
      <c r="G1354" s="655"/>
      <c r="H1354" s="114"/>
    </row>
    <row r="1355" spans="2:8" s="81" customFormat="1">
      <c r="B1355" s="1918" t="s">
        <v>118</v>
      </c>
      <c r="C1355" s="1919"/>
      <c r="D1355" s="1920"/>
      <c r="E1355" s="1918" t="s">
        <v>118</v>
      </c>
      <c r="F1355" s="1996"/>
      <c r="G1355" s="1997"/>
      <c r="H1355" s="114"/>
    </row>
    <row r="1356" spans="2:8" s="81" customFormat="1">
      <c r="B1356" s="1924" t="s">
        <v>601</v>
      </c>
      <c r="C1356" s="610">
        <f>C1357</f>
        <v>50507066</v>
      </c>
      <c r="D1356" s="1821">
        <f>D1357</f>
        <v>-11693</v>
      </c>
      <c r="E1356" s="1876" t="s">
        <v>4</v>
      </c>
      <c r="F1356" s="2005"/>
      <c r="G1356" s="2014">
        <f t="shared" ref="G1356:G1361" si="27">G1357</f>
        <v>11693</v>
      </c>
      <c r="H1356" s="114"/>
    </row>
    <row r="1357" spans="2:8" s="81" customFormat="1">
      <c r="B1357" s="1928" t="s">
        <v>10</v>
      </c>
      <c r="C1357" s="609">
        <f>C1358</f>
        <v>50507066</v>
      </c>
      <c r="D1357" s="182">
        <f>D1358</f>
        <v>-11693</v>
      </c>
      <c r="E1357" s="1677" t="s">
        <v>10</v>
      </c>
      <c r="F1357" s="2007"/>
      <c r="G1357" s="2009">
        <f t="shared" si="27"/>
        <v>11693</v>
      </c>
      <c r="H1357" s="114"/>
    </row>
    <row r="1358" spans="2:8" s="81" customFormat="1" ht="26.4">
      <c r="B1358" s="1931" t="s">
        <v>11</v>
      </c>
      <c r="C1358" s="609">
        <f>C1362</f>
        <v>50507066</v>
      </c>
      <c r="D1358" s="182">
        <v>-11693</v>
      </c>
      <c r="E1358" s="1679" t="s">
        <v>11</v>
      </c>
      <c r="F1358" s="2007"/>
      <c r="G1358" s="2009">
        <f t="shared" si="27"/>
        <v>11693</v>
      </c>
      <c r="H1358" s="114"/>
    </row>
    <row r="1359" spans="2:8" s="81" customFormat="1">
      <c r="B1359" s="1924" t="s">
        <v>1</v>
      </c>
      <c r="C1359" s="610">
        <f t="shared" ref="C1359:D1361" si="28">C1360</f>
        <v>50507066</v>
      </c>
      <c r="D1359" s="1821">
        <f t="shared" si="28"/>
        <v>-11693</v>
      </c>
      <c r="E1359" s="1675" t="s">
        <v>1</v>
      </c>
      <c r="F1359" s="608"/>
      <c r="G1359" s="2015">
        <f t="shared" si="27"/>
        <v>11693</v>
      </c>
      <c r="H1359" s="114"/>
    </row>
    <row r="1360" spans="2:8" s="81" customFormat="1">
      <c r="B1360" s="187" t="s">
        <v>2</v>
      </c>
      <c r="C1360" s="609">
        <f t="shared" si="28"/>
        <v>50507066</v>
      </c>
      <c r="D1360" s="1827">
        <f t="shared" si="28"/>
        <v>-11693</v>
      </c>
      <c r="E1360" s="1780" t="s">
        <v>2</v>
      </c>
      <c r="F1360" s="2007"/>
      <c r="G1360" s="2009">
        <f t="shared" si="27"/>
        <v>11693</v>
      </c>
      <c r="H1360" s="114"/>
    </row>
    <row r="1361" spans="1:8" s="81" customFormat="1">
      <c r="B1361" s="1934" t="s">
        <v>16</v>
      </c>
      <c r="C1361" s="609">
        <f t="shared" si="28"/>
        <v>50507066</v>
      </c>
      <c r="D1361" s="182">
        <f t="shared" si="28"/>
        <v>-11693</v>
      </c>
      <c r="E1361" s="1679" t="s">
        <v>12</v>
      </c>
      <c r="F1361" s="2007"/>
      <c r="G1361" s="2009">
        <f t="shared" si="27"/>
        <v>11693</v>
      </c>
      <c r="H1361" s="114"/>
    </row>
    <row r="1362" spans="1:8" s="81" customFormat="1">
      <c r="B1362" s="1936" t="s">
        <v>17</v>
      </c>
      <c r="C1362" s="609">
        <v>50507066</v>
      </c>
      <c r="D1362" s="1827">
        <v>-11693</v>
      </c>
      <c r="E1362" s="1680" t="s">
        <v>15</v>
      </c>
      <c r="F1362" s="2007"/>
      <c r="G1362" s="2009">
        <v>11693</v>
      </c>
      <c r="H1362" s="114"/>
    </row>
    <row r="1363" spans="1:8" s="81" customFormat="1">
      <c r="B1363" s="1918" t="s">
        <v>125</v>
      </c>
      <c r="C1363" s="2022"/>
      <c r="D1363" s="2023"/>
      <c r="E1363" s="416" t="s">
        <v>125</v>
      </c>
      <c r="F1363" s="1996"/>
      <c r="G1363" s="1997"/>
      <c r="H1363" s="114"/>
    </row>
    <row r="1364" spans="1:8" s="81" customFormat="1">
      <c r="B1364" s="1924" t="s">
        <v>601</v>
      </c>
      <c r="C1364" s="1411">
        <v>595875296</v>
      </c>
      <c r="D1364" s="2024">
        <f t="shared" ref="D1364:D1369" si="29">D1365</f>
        <v>-11696</v>
      </c>
      <c r="E1364" s="2025" t="s">
        <v>4</v>
      </c>
      <c r="F1364" s="2005"/>
      <c r="G1364" s="2014">
        <f t="shared" ref="G1364:G1369" si="30">G1365</f>
        <v>11696</v>
      </c>
      <c r="H1364" s="114"/>
    </row>
    <row r="1365" spans="1:8" s="81" customFormat="1">
      <c r="B1365" s="1928" t="s">
        <v>10</v>
      </c>
      <c r="C1365" s="1413">
        <v>595875296</v>
      </c>
      <c r="D1365" s="2023">
        <f t="shared" si="29"/>
        <v>-11696</v>
      </c>
      <c r="E1365" s="510" t="s">
        <v>10</v>
      </c>
      <c r="F1365" s="2007"/>
      <c r="G1365" s="2009">
        <f t="shared" si="30"/>
        <v>11696</v>
      </c>
      <c r="H1365" s="114"/>
    </row>
    <row r="1366" spans="1:8" s="81" customFormat="1" ht="26.4">
      <c r="B1366" s="1931" t="s">
        <v>11</v>
      </c>
      <c r="C1366" s="1413">
        <v>595875296</v>
      </c>
      <c r="D1366" s="2023">
        <f t="shared" si="29"/>
        <v>-11696</v>
      </c>
      <c r="E1366" s="512" t="s">
        <v>11</v>
      </c>
      <c r="F1366" s="2007"/>
      <c r="G1366" s="1825">
        <f t="shared" si="30"/>
        <v>11696</v>
      </c>
      <c r="H1366" s="114"/>
    </row>
    <row r="1367" spans="1:8" s="81" customFormat="1">
      <c r="B1367" s="1924" t="s">
        <v>1</v>
      </c>
      <c r="C1367" s="1411">
        <v>595875296</v>
      </c>
      <c r="D1367" s="2024">
        <f t="shared" si="29"/>
        <v>-11696</v>
      </c>
      <c r="E1367" s="239" t="s">
        <v>1</v>
      </c>
      <c r="F1367" s="608"/>
      <c r="G1367" s="2015">
        <f t="shared" si="30"/>
        <v>11696</v>
      </c>
      <c r="H1367" s="114"/>
    </row>
    <row r="1368" spans="1:8" s="81" customFormat="1">
      <c r="B1368" s="187" t="s">
        <v>2</v>
      </c>
      <c r="C1368" s="1413">
        <v>595875296</v>
      </c>
      <c r="D1368" s="2023">
        <f t="shared" si="29"/>
        <v>-11696</v>
      </c>
      <c r="E1368" s="2026" t="s">
        <v>2</v>
      </c>
      <c r="F1368" s="2007"/>
      <c r="G1368" s="2009">
        <f t="shared" si="30"/>
        <v>11696</v>
      </c>
      <c r="H1368" s="114"/>
    </row>
    <row r="1369" spans="1:8" s="81" customFormat="1">
      <c r="B1369" s="1934" t="s">
        <v>16</v>
      </c>
      <c r="C1369" s="1413">
        <v>595875296</v>
      </c>
      <c r="D1369" s="2023">
        <f t="shared" si="29"/>
        <v>-11696</v>
      </c>
      <c r="E1369" s="512" t="s">
        <v>12</v>
      </c>
      <c r="F1369" s="2007"/>
      <c r="G1369" s="2009">
        <f t="shared" si="30"/>
        <v>11696</v>
      </c>
      <c r="H1369" s="114"/>
    </row>
    <row r="1370" spans="1:8" s="81" customFormat="1" ht="13.8" thickBot="1">
      <c r="B1370" s="1936" t="s">
        <v>17</v>
      </c>
      <c r="C1370" s="2027">
        <v>595875296</v>
      </c>
      <c r="D1370" s="2028">
        <v>-11696</v>
      </c>
      <c r="E1370" s="518" t="s">
        <v>15</v>
      </c>
      <c r="F1370" s="2012"/>
      <c r="G1370" s="2009">
        <v>11696</v>
      </c>
      <c r="H1370" s="114"/>
    </row>
    <row r="1371" spans="1:8" s="81" customFormat="1" ht="71.400000000000006" customHeight="1" thickBot="1">
      <c r="B1371" s="3653" t="s">
        <v>622</v>
      </c>
      <c r="C1371" s="3654"/>
      <c r="D1371" s="3654"/>
      <c r="E1371" s="3654"/>
      <c r="F1371" s="3654"/>
      <c r="G1371" s="3655"/>
      <c r="H1371" s="114"/>
    </row>
    <row r="1372" spans="1:8" s="81" customFormat="1">
      <c r="B1372" s="106"/>
      <c r="C1372" s="1779"/>
      <c r="D1372" s="1779"/>
      <c r="F1372" s="284"/>
      <c r="G1372" s="284"/>
      <c r="H1372" s="114"/>
    </row>
    <row r="1373" spans="1:8" s="81" customFormat="1" ht="13.2" customHeight="1">
      <c r="B1373" s="206" t="s">
        <v>115</v>
      </c>
      <c r="C1373" s="1861"/>
      <c r="D1373" s="1861"/>
      <c r="F1373" s="284"/>
      <c r="G1373" s="284"/>
      <c r="H1373" s="114"/>
    </row>
    <row r="1374" spans="1:8" s="81" customFormat="1" ht="13.8" thickBot="1">
      <c r="B1374" s="106"/>
      <c r="C1374" s="1779"/>
      <c r="D1374" s="1779"/>
      <c r="F1374" s="284"/>
      <c r="G1374" s="284"/>
      <c r="H1374" s="114"/>
    </row>
    <row r="1375" spans="1:8" s="81" customFormat="1" ht="27.6">
      <c r="A1375" s="1458">
        <f>A1285+1</f>
        <v>125</v>
      </c>
      <c r="B1375" s="1864" t="s">
        <v>575</v>
      </c>
      <c r="C1375" s="1865"/>
      <c r="D1375" s="1866"/>
      <c r="E1375" s="1867" t="s">
        <v>40</v>
      </c>
      <c r="F1375" s="1868"/>
      <c r="G1375" s="1869"/>
      <c r="H1375" s="15" t="s">
        <v>34</v>
      </c>
    </row>
    <row r="1376" spans="1:8" s="81" customFormat="1">
      <c r="A1376" s="175"/>
      <c r="B1376" s="1870" t="s">
        <v>606</v>
      </c>
      <c r="C1376" s="1841"/>
      <c r="D1376" s="1842"/>
      <c r="E1376" s="1870" t="s">
        <v>606</v>
      </c>
      <c r="F1376" s="1844"/>
      <c r="G1376" s="1845"/>
      <c r="H1376" s="1227"/>
    </row>
    <row r="1377" spans="1:8" s="81" customFormat="1" ht="39.6">
      <c r="A1377" s="175"/>
      <c r="B1377" s="1871" t="s">
        <v>123</v>
      </c>
      <c r="C1377" s="1694"/>
      <c r="D1377" s="1696"/>
      <c r="E1377" s="1872" t="s">
        <v>123</v>
      </c>
      <c r="F1377" s="1694"/>
      <c r="G1377" s="1696"/>
      <c r="H1377" s="1227"/>
    </row>
    <row r="1378" spans="1:8" s="81" customFormat="1">
      <c r="A1378" s="175"/>
      <c r="B1378" s="1851" t="s">
        <v>118</v>
      </c>
      <c r="C1378" s="1873"/>
      <c r="D1378" s="1874"/>
      <c r="E1378" s="1851" t="s">
        <v>118</v>
      </c>
      <c r="F1378" s="696"/>
      <c r="G1378" s="655"/>
      <c r="H1378" s="1227"/>
    </row>
    <row r="1379" spans="1:8" s="81" customFormat="1">
      <c r="B1379" s="1876" t="s">
        <v>601</v>
      </c>
      <c r="C1379" s="1822">
        <f>C1380</f>
        <v>50507066</v>
      </c>
      <c r="D1379" s="1875">
        <f>D1380</f>
        <v>-11693</v>
      </c>
      <c r="E1379" s="1876" t="s">
        <v>4</v>
      </c>
      <c r="F1379" s="1822">
        <f>F1385+F1380</f>
        <v>64576762</v>
      </c>
      <c r="G1379" s="1823">
        <f>G1385</f>
        <v>11693</v>
      </c>
      <c r="H1379" s="114"/>
    </row>
    <row r="1380" spans="1:8" s="81" customFormat="1">
      <c r="B1380" s="1928" t="s">
        <v>10</v>
      </c>
      <c r="C1380" s="609">
        <f t="shared" ref="C1380:D1382" si="31">C1381</f>
        <v>50507066</v>
      </c>
      <c r="D1380" s="182">
        <f t="shared" si="31"/>
        <v>-11693</v>
      </c>
      <c r="E1380" s="667" t="s">
        <v>7</v>
      </c>
      <c r="F1380" s="609">
        <f>F1381</f>
        <v>15493</v>
      </c>
      <c r="G1380" s="1825"/>
      <c r="H1380" s="114"/>
    </row>
    <row r="1381" spans="1:8" s="81" customFormat="1" ht="26.4">
      <c r="B1381" s="1931" t="s">
        <v>11</v>
      </c>
      <c r="C1381" s="609">
        <f t="shared" si="31"/>
        <v>50507066</v>
      </c>
      <c r="D1381" s="182">
        <f t="shared" si="31"/>
        <v>-11693</v>
      </c>
      <c r="E1381" s="635" t="s">
        <v>8</v>
      </c>
      <c r="F1381" s="609">
        <f>F1382</f>
        <v>15493</v>
      </c>
      <c r="G1381" s="1825"/>
      <c r="H1381" s="114"/>
    </row>
    <row r="1382" spans="1:8" s="81" customFormat="1">
      <c r="B1382" s="1924" t="s">
        <v>1</v>
      </c>
      <c r="C1382" s="610">
        <f t="shared" si="31"/>
        <v>50507066</v>
      </c>
      <c r="D1382" s="1821">
        <f t="shared" si="31"/>
        <v>-11693</v>
      </c>
      <c r="E1382" s="642" t="s">
        <v>9</v>
      </c>
      <c r="F1382" s="609">
        <f>F1383</f>
        <v>15493</v>
      </c>
      <c r="G1382" s="1825"/>
      <c r="H1382" s="114"/>
    </row>
    <row r="1383" spans="1:8" s="81" customFormat="1" ht="26.4">
      <c r="B1383" s="187" t="s">
        <v>2</v>
      </c>
      <c r="C1383" s="609">
        <f>C1390+C1395+C1384</f>
        <v>50507066</v>
      </c>
      <c r="D1383" s="182">
        <f>D1390+D1395+D1384</f>
        <v>-11693</v>
      </c>
      <c r="E1383" s="643" t="s">
        <v>63</v>
      </c>
      <c r="F1383" s="609">
        <f>F1384</f>
        <v>15493</v>
      </c>
      <c r="G1383" s="1825"/>
      <c r="H1383" s="114"/>
    </row>
    <row r="1384" spans="1:8" s="81" customFormat="1" ht="39.6">
      <c r="B1384" s="1934" t="s">
        <v>16</v>
      </c>
      <c r="C1384" s="609">
        <f>C1399+C1385</f>
        <v>50507066</v>
      </c>
      <c r="D1384" s="182">
        <f>D1399+D1385</f>
        <v>-11693</v>
      </c>
      <c r="E1384" s="1955" t="s">
        <v>165</v>
      </c>
      <c r="F1384" s="609">
        <v>15493</v>
      </c>
      <c r="G1384" s="1825"/>
      <c r="H1384" s="114"/>
    </row>
    <row r="1385" spans="1:8" s="81" customFormat="1">
      <c r="B1385" s="642" t="s">
        <v>17</v>
      </c>
      <c r="C1385" s="609">
        <v>50507066</v>
      </c>
      <c r="D1385" s="1827">
        <v>-11693</v>
      </c>
      <c r="E1385" s="1928" t="s">
        <v>10</v>
      </c>
      <c r="F1385" s="609">
        <f>F1386+F1387</f>
        <v>64561269</v>
      </c>
      <c r="G1385" s="1827">
        <f>G1386</f>
        <v>11693</v>
      </c>
      <c r="H1385" s="114"/>
    </row>
    <row r="1386" spans="1:8" s="81" customFormat="1" ht="26.4">
      <c r="B1386" s="642"/>
      <c r="C1386" s="609"/>
      <c r="D1386" s="1827"/>
      <c r="E1386" s="1956" t="s">
        <v>11</v>
      </c>
      <c r="F1386" s="609">
        <v>32517890</v>
      </c>
      <c r="G1386" s="1825">
        <v>11693</v>
      </c>
      <c r="H1386" s="114"/>
    </row>
    <row r="1387" spans="1:8" s="81" customFormat="1" ht="26.4">
      <c r="B1387" s="642"/>
      <c r="C1387" s="609"/>
      <c r="D1387" s="1827"/>
      <c r="E1387" s="1957" t="s">
        <v>67</v>
      </c>
      <c r="F1387" s="609">
        <v>32043379</v>
      </c>
      <c r="G1387" s="1825"/>
      <c r="H1387" s="114"/>
    </row>
    <row r="1388" spans="1:8" s="81" customFormat="1">
      <c r="B1388" s="642"/>
      <c r="C1388" s="609"/>
      <c r="D1388" s="1827"/>
      <c r="E1388" s="1876" t="s">
        <v>1</v>
      </c>
      <c r="F1388" s="610">
        <f>F1389+F1403</f>
        <v>64576762</v>
      </c>
      <c r="G1388" s="1883">
        <f>G1389</f>
        <v>11693</v>
      </c>
      <c r="H1388" s="114"/>
    </row>
    <row r="1389" spans="1:8" s="81" customFormat="1">
      <c r="B1389" s="642"/>
      <c r="C1389" s="609"/>
      <c r="D1389" s="1827"/>
      <c r="E1389" s="1928" t="s">
        <v>2</v>
      </c>
      <c r="F1389" s="609">
        <f>F1390+F1394+F1397</f>
        <v>63527097</v>
      </c>
      <c r="G1389" s="1827">
        <f>G1390</f>
        <v>11693</v>
      </c>
      <c r="H1389" s="114"/>
    </row>
    <row r="1390" spans="1:8" s="81" customFormat="1">
      <c r="B1390" s="642"/>
      <c r="C1390" s="609"/>
      <c r="D1390" s="1827"/>
      <c r="E1390" s="635" t="s">
        <v>12</v>
      </c>
      <c r="F1390" s="609">
        <f>F1391+F1393</f>
        <v>4830614</v>
      </c>
      <c r="G1390" s="1827">
        <f>G1393</f>
        <v>11693</v>
      </c>
      <c r="H1390" s="114"/>
    </row>
    <row r="1391" spans="1:8" s="81" customFormat="1">
      <c r="B1391" s="642"/>
      <c r="C1391" s="609"/>
      <c r="D1391" s="1827"/>
      <c r="E1391" s="642" t="s">
        <v>13</v>
      </c>
      <c r="F1391" s="609">
        <v>2737884</v>
      </c>
      <c r="G1391" s="1825"/>
      <c r="H1391" s="114"/>
    </row>
    <row r="1392" spans="1:8" s="81" customFormat="1">
      <c r="B1392" s="642"/>
      <c r="C1392" s="609"/>
      <c r="D1392" s="1827"/>
      <c r="E1392" s="643" t="s">
        <v>36</v>
      </c>
      <c r="F1392" s="609">
        <v>2177227</v>
      </c>
      <c r="G1392" s="1825"/>
      <c r="H1392" s="114"/>
    </row>
    <row r="1393" spans="2:8" s="81" customFormat="1">
      <c r="B1393" s="642"/>
      <c r="C1393" s="609"/>
      <c r="D1393" s="1827"/>
      <c r="E1393" s="642" t="s">
        <v>15</v>
      </c>
      <c r="F1393" s="609">
        <v>2092730</v>
      </c>
      <c r="G1393" s="1825">
        <v>11693</v>
      </c>
      <c r="H1393" s="114"/>
    </row>
    <row r="1394" spans="2:8" s="81" customFormat="1">
      <c r="B1394" s="642"/>
      <c r="C1394" s="609"/>
      <c r="D1394" s="1827"/>
      <c r="E1394" s="635" t="s">
        <v>16</v>
      </c>
      <c r="F1394" s="609">
        <f>F1395+F1396</f>
        <v>15153544</v>
      </c>
      <c r="G1394" s="1827"/>
      <c r="H1394" s="114"/>
    </row>
    <row r="1395" spans="2:8" s="81" customFormat="1">
      <c r="B1395" s="642"/>
      <c r="C1395" s="609"/>
      <c r="D1395" s="1827"/>
      <c r="E1395" s="642" t="s">
        <v>17</v>
      </c>
      <c r="F1395" s="122">
        <v>14906795</v>
      </c>
      <c r="G1395" s="1825"/>
      <c r="H1395" s="114"/>
    </row>
    <row r="1396" spans="2:8" s="81" customFormat="1">
      <c r="B1396" s="642"/>
      <c r="C1396" s="609"/>
      <c r="D1396" s="1827"/>
      <c r="E1396" s="642" t="s">
        <v>162</v>
      </c>
      <c r="F1396" s="122">
        <v>246749</v>
      </c>
      <c r="G1396" s="182"/>
      <c r="H1396" s="114"/>
    </row>
    <row r="1397" spans="2:8" s="81" customFormat="1">
      <c r="B1397" s="642"/>
      <c r="C1397" s="609"/>
      <c r="D1397" s="1827"/>
      <c r="E1397" s="635" t="s">
        <v>19</v>
      </c>
      <c r="F1397" s="609">
        <f>F1398+F1400+F1402</f>
        <v>43542939</v>
      </c>
      <c r="G1397" s="1827"/>
      <c r="H1397" s="114"/>
    </row>
    <row r="1398" spans="2:8" s="81" customFormat="1">
      <c r="B1398" s="642"/>
      <c r="C1398" s="609"/>
      <c r="D1398" s="1827"/>
      <c r="E1398" s="1958" t="s">
        <v>520</v>
      </c>
      <c r="F1398" s="609">
        <f>F1399</f>
        <v>919833</v>
      </c>
      <c r="G1398" s="1827"/>
      <c r="H1398" s="114"/>
    </row>
    <row r="1399" spans="2:8" s="81" customFormat="1" ht="39.6">
      <c r="B1399" s="642"/>
      <c r="C1399" s="609"/>
      <c r="D1399" s="1827"/>
      <c r="E1399" s="1959" t="s">
        <v>166</v>
      </c>
      <c r="F1399" s="609">
        <v>919833</v>
      </c>
      <c r="G1399" s="1833"/>
      <c r="H1399" s="114"/>
    </row>
    <row r="1400" spans="2:8" s="81" customFormat="1" ht="26.4">
      <c r="B1400" s="642"/>
      <c r="C1400" s="609"/>
      <c r="D1400" s="1827"/>
      <c r="E1400" s="1958" t="s">
        <v>56</v>
      </c>
      <c r="F1400" s="609">
        <f>F1401</f>
        <v>10579727</v>
      </c>
      <c r="G1400" s="1827"/>
      <c r="H1400" s="114"/>
    </row>
    <row r="1401" spans="2:8" s="81" customFormat="1" ht="66">
      <c r="B1401" s="642"/>
      <c r="C1401" s="609"/>
      <c r="D1401" s="1827"/>
      <c r="E1401" s="1959" t="s">
        <v>77</v>
      </c>
      <c r="F1401" s="609">
        <v>10579727</v>
      </c>
      <c r="G1401" s="1833"/>
      <c r="H1401" s="114"/>
    </row>
    <row r="1402" spans="2:8" s="81" customFormat="1" ht="26.4">
      <c r="B1402" s="642"/>
      <c r="C1402" s="609"/>
      <c r="D1402" s="1827"/>
      <c r="E1402" s="1961" t="s">
        <v>105</v>
      </c>
      <c r="F1402" s="609">
        <v>32043379</v>
      </c>
      <c r="G1402" s="1827"/>
      <c r="H1402" s="114"/>
    </row>
    <row r="1403" spans="2:8" s="81" customFormat="1">
      <c r="B1403" s="642"/>
      <c r="C1403" s="609"/>
      <c r="D1403" s="1827"/>
      <c r="E1403" s="1962" t="s">
        <v>602</v>
      </c>
      <c r="F1403" s="609">
        <f>F1404</f>
        <v>1049665</v>
      </c>
      <c r="G1403" s="1833"/>
      <c r="H1403" s="114"/>
    </row>
    <row r="1404" spans="2:8" s="81" customFormat="1">
      <c r="B1404" s="642"/>
      <c r="C1404" s="609"/>
      <c r="D1404" s="1827"/>
      <c r="E1404" s="1990" t="s">
        <v>20</v>
      </c>
      <c r="F1404" s="1838">
        <v>1049665</v>
      </c>
      <c r="G1404" s="1839"/>
      <c r="H1404" s="114"/>
    </row>
    <row r="1405" spans="2:8" s="81" customFormat="1">
      <c r="B1405" s="1851" t="s">
        <v>125</v>
      </c>
      <c r="C1405" s="1873"/>
      <c r="D1405" s="1874"/>
      <c r="E1405" s="1851" t="s">
        <v>125</v>
      </c>
      <c r="F1405" s="99"/>
      <c r="G1405" s="182"/>
      <c r="H1405" s="114"/>
    </row>
    <row r="1406" spans="2:8" s="81" customFormat="1">
      <c r="B1406" s="3193" t="s">
        <v>4</v>
      </c>
      <c r="C1406" s="2519">
        <v>595875296</v>
      </c>
      <c r="D1406" s="2024">
        <f t="shared" ref="D1406:D1411" si="32">D1407</f>
        <v>-11696</v>
      </c>
      <c r="E1406" s="81" t="s">
        <v>4</v>
      </c>
      <c r="F1406" s="2519">
        <v>24720693</v>
      </c>
      <c r="G1406" s="2029">
        <f>G1407</f>
        <v>11696</v>
      </c>
      <c r="H1406" s="114"/>
    </row>
    <row r="1407" spans="2:8" s="81" customFormat="1">
      <c r="B1407" s="1681" t="s">
        <v>10</v>
      </c>
      <c r="C1407" s="2517">
        <v>595875296</v>
      </c>
      <c r="D1407" s="2023">
        <f t="shared" si="32"/>
        <v>-11696</v>
      </c>
      <c r="E1407" s="1681" t="s">
        <v>10</v>
      </c>
      <c r="F1407" s="2517">
        <v>24720693</v>
      </c>
      <c r="G1407" s="2030">
        <f>G1408</f>
        <v>11696</v>
      </c>
      <c r="H1407" s="114"/>
    </row>
    <row r="1408" spans="2:8" s="81" customFormat="1" ht="26.4">
      <c r="B1408" s="1685" t="s">
        <v>11</v>
      </c>
      <c r="C1408" s="2517">
        <v>595875296</v>
      </c>
      <c r="D1408" s="2023">
        <f t="shared" si="32"/>
        <v>-11696</v>
      </c>
      <c r="E1408" s="1685" t="s">
        <v>11</v>
      </c>
      <c r="F1408" s="2517">
        <v>13470356</v>
      </c>
      <c r="G1408" s="2030">
        <v>11696</v>
      </c>
      <c r="H1408" s="114"/>
    </row>
    <row r="1409" spans="2:8" s="81" customFormat="1" ht="26.4">
      <c r="B1409" s="3194" t="s">
        <v>28</v>
      </c>
      <c r="C1409" s="2519">
        <v>595875296</v>
      </c>
      <c r="D1409" s="2024">
        <f t="shared" si="32"/>
        <v>-11696</v>
      </c>
      <c r="E1409" s="1685" t="s">
        <v>67</v>
      </c>
      <c r="F1409" s="2517">
        <v>11250337</v>
      </c>
      <c r="G1409" s="2030"/>
      <c r="H1409" s="114"/>
    </row>
    <row r="1410" spans="2:8" s="81" customFormat="1">
      <c r="B1410" s="1681" t="s">
        <v>2</v>
      </c>
      <c r="C1410" s="2517">
        <v>595875296</v>
      </c>
      <c r="D1410" s="2023">
        <f t="shared" si="32"/>
        <v>-11696</v>
      </c>
      <c r="E1410" s="81" t="s">
        <v>28</v>
      </c>
      <c r="F1410" s="2519">
        <v>24720693</v>
      </c>
      <c r="G1410" s="2029">
        <f>G1411</f>
        <v>11696</v>
      </c>
      <c r="H1410" s="114"/>
    </row>
    <row r="1411" spans="2:8" s="81" customFormat="1">
      <c r="B1411" s="1685" t="s">
        <v>16</v>
      </c>
      <c r="C1411" s="2517">
        <v>595875296</v>
      </c>
      <c r="D1411" s="2023">
        <f t="shared" si="32"/>
        <v>-11696</v>
      </c>
      <c r="E1411" s="1681" t="s">
        <v>2</v>
      </c>
      <c r="F1411" s="2517">
        <v>23360693</v>
      </c>
      <c r="G1411" s="2030">
        <f>G1412</f>
        <v>11696</v>
      </c>
      <c r="H1411" s="114"/>
    </row>
    <row r="1412" spans="2:8" s="81" customFormat="1">
      <c r="B1412" s="1687" t="s">
        <v>17</v>
      </c>
      <c r="C1412" s="2517">
        <v>595875296</v>
      </c>
      <c r="D1412" s="2023">
        <v>-11696</v>
      </c>
      <c r="E1412" s="1685" t="s">
        <v>12</v>
      </c>
      <c r="F1412" s="2517">
        <v>2006078</v>
      </c>
      <c r="G1412" s="2030">
        <f>G1415</f>
        <v>11696</v>
      </c>
      <c r="H1412" s="114"/>
    </row>
    <row r="1413" spans="2:8" s="81" customFormat="1">
      <c r="B1413" s="2031"/>
      <c r="C1413" s="2022"/>
      <c r="D1413" s="2023"/>
      <c r="E1413" s="1687" t="s">
        <v>38</v>
      </c>
      <c r="F1413" s="2517">
        <v>1512390</v>
      </c>
      <c r="G1413" s="2030"/>
      <c r="H1413" s="114"/>
    </row>
    <row r="1414" spans="2:8" s="81" customFormat="1">
      <c r="B1414" s="2031"/>
      <c r="C1414" s="2022"/>
      <c r="D1414" s="2023"/>
      <c r="E1414" s="1771" t="s">
        <v>36</v>
      </c>
      <c r="F1414" s="2517">
        <v>1203849</v>
      </c>
      <c r="G1414" s="2030"/>
      <c r="H1414" s="114"/>
    </row>
    <row r="1415" spans="2:8" s="81" customFormat="1">
      <c r="B1415" s="2031"/>
      <c r="C1415" s="2022"/>
      <c r="D1415" s="2023"/>
      <c r="E1415" s="1687" t="s">
        <v>15</v>
      </c>
      <c r="F1415" s="2517">
        <v>493688</v>
      </c>
      <c r="G1415" s="2030">
        <v>11696</v>
      </c>
      <c r="H1415" s="114"/>
    </row>
    <row r="1416" spans="2:8" s="81" customFormat="1">
      <c r="B1416" s="2031"/>
      <c r="C1416" s="2022"/>
      <c r="D1416" s="2023"/>
      <c r="E1416" s="1685" t="s">
        <v>16</v>
      </c>
      <c r="F1416" s="2517">
        <v>7840223</v>
      </c>
      <c r="G1416" s="2030"/>
      <c r="H1416" s="114"/>
    </row>
    <row r="1417" spans="2:8" s="81" customFormat="1">
      <c r="B1417" s="2031"/>
      <c r="C1417" s="2022"/>
      <c r="D1417" s="2023"/>
      <c r="E1417" s="1687" t="s">
        <v>17</v>
      </c>
      <c r="F1417" s="2517">
        <v>7840223</v>
      </c>
      <c r="G1417" s="2030"/>
      <c r="H1417" s="114"/>
    </row>
    <row r="1418" spans="2:8" s="81" customFormat="1">
      <c r="B1418" s="2031"/>
      <c r="C1418" s="2022"/>
      <c r="D1418" s="2023"/>
      <c r="E1418" s="1687" t="s">
        <v>162</v>
      </c>
      <c r="F1418" s="2517"/>
      <c r="G1418" s="2030"/>
      <c r="H1418" s="114"/>
    </row>
    <row r="1419" spans="2:8" s="81" customFormat="1">
      <c r="B1419" s="2031"/>
      <c r="C1419" s="2022"/>
      <c r="D1419" s="2023"/>
      <c r="E1419" s="1685" t="s">
        <v>19</v>
      </c>
      <c r="F1419" s="2517">
        <v>13514392</v>
      </c>
      <c r="G1419" s="2030"/>
      <c r="H1419" s="114"/>
    </row>
    <row r="1420" spans="2:8" s="81" customFormat="1">
      <c r="B1420" s="2031"/>
      <c r="C1420" s="2022"/>
      <c r="D1420" s="2023"/>
      <c r="E1420" s="1687" t="s">
        <v>119</v>
      </c>
      <c r="F1420" s="2517">
        <v>273844</v>
      </c>
      <c r="G1420" s="2030"/>
      <c r="H1420" s="114"/>
    </row>
    <row r="1421" spans="2:8" s="81" customFormat="1" ht="39.6">
      <c r="B1421" s="2031"/>
      <c r="C1421" s="2022"/>
      <c r="D1421" s="2023"/>
      <c r="E1421" s="1771" t="s">
        <v>166</v>
      </c>
      <c r="F1421" s="2517">
        <v>273844</v>
      </c>
      <c r="G1421" s="2030"/>
      <c r="H1421" s="114"/>
    </row>
    <row r="1422" spans="2:8" s="81" customFormat="1" ht="26.4">
      <c r="B1422" s="2031"/>
      <c r="C1422" s="2022"/>
      <c r="D1422" s="2023"/>
      <c r="E1422" s="1687" t="s">
        <v>56</v>
      </c>
      <c r="F1422" s="2517">
        <v>1990211</v>
      </c>
      <c r="G1422" s="2030"/>
      <c r="H1422" s="114"/>
    </row>
    <row r="1423" spans="2:8" s="81" customFormat="1" ht="66">
      <c r="B1423" s="2031"/>
      <c r="C1423" s="2022"/>
      <c r="D1423" s="2023"/>
      <c r="E1423" s="1771" t="s">
        <v>77</v>
      </c>
      <c r="F1423" s="2517">
        <v>1990211</v>
      </c>
      <c r="G1423" s="2030"/>
      <c r="H1423" s="114"/>
    </row>
    <row r="1424" spans="2:8" s="81" customFormat="1" ht="26.4">
      <c r="B1424" s="2031"/>
      <c r="C1424" s="2022"/>
      <c r="D1424" s="2023"/>
      <c r="E1424" s="1687" t="s">
        <v>105</v>
      </c>
      <c r="F1424" s="2517">
        <v>11250337</v>
      </c>
      <c r="G1424" s="2030"/>
      <c r="H1424" s="114"/>
    </row>
    <row r="1425" spans="2:8" s="81" customFormat="1">
      <c r="B1425" s="2031"/>
      <c r="C1425" s="2022"/>
      <c r="D1425" s="2023"/>
      <c r="E1425" s="1681" t="s">
        <v>3</v>
      </c>
      <c r="F1425" s="2517">
        <v>1360000</v>
      </c>
      <c r="G1425" s="2030"/>
      <c r="H1425" s="114"/>
    </row>
    <row r="1426" spans="2:8" s="81" customFormat="1" ht="13.8" thickBot="1">
      <c r="B1426" s="2031"/>
      <c r="C1426" s="2032"/>
      <c r="D1426" s="2023"/>
      <c r="E1426" s="1685" t="s">
        <v>20</v>
      </c>
      <c r="F1426" s="2517">
        <v>1360000</v>
      </c>
      <c r="G1426" s="2030"/>
      <c r="H1426" s="114"/>
    </row>
    <row r="1427" spans="2:8" s="81" customFormat="1" ht="70.2" customHeight="1" thickBot="1">
      <c r="B1427" s="3653" t="s">
        <v>622</v>
      </c>
      <c r="C1427" s="3654"/>
      <c r="D1427" s="3654"/>
      <c r="E1427" s="3654"/>
      <c r="F1427" s="3654"/>
      <c r="G1427" s="3655"/>
      <c r="H1427" s="114"/>
    </row>
    <row r="1428" spans="2:8" s="81" customFormat="1">
      <c r="B1428" s="106"/>
      <c r="C1428" s="1779"/>
      <c r="D1428" s="1779"/>
      <c r="F1428" s="284"/>
      <c r="G1428" s="284"/>
      <c r="H1428" s="114"/>
    </row>
    <row r="1429" spans="2:8" s="81" customFormat="1">
      <c r="B1429" s="106"/>
      <c r="C1429" s="1779"/>
      <c r="D1429" s="1779"/>
      <c r="F1429" s="284"/>
      <c r="G1429" s="284"/>
      <c r="H1429" s="114"/>
    </row>
    <row r="1430" spans="2:8" s="81" customFormat="1">
      <c r="B1430" s="106"/>
      <c r="C1430" s="1779"/>
      <c r="D1430" s="1779"/>
      <c r="F1430" s="284"/>
      <c r="G1430" s="284"/>
      <c r="H1430" s="114"/>
    </row>
    <row r="1431" spans="2:8" s="81" customFormat="1">
      <c r="B1431" s="106"/>
      <c r="C1431" s="1779"/>
      <c r="D1431" s="1779"/>
      <c r="F1431" s="284"/>
      <c r="G1431" s="284"/>
      <c r="H1431" s="114"/>
    </row>
    <row r="1432" spans="2:8" s="81" customFormat="1">
      <c r="B1432" s="106"/>
      <c r="C1432" s="1779"/>
      <c r="D1432" s="1779"/>
      <c r="F1432" s="284"/>
      <c r="G1432" s="284"/>
      <c r="H1432" s="114"/>
    </row>
    <row r="1433" spans="2:8" s="81" customFormat="1">
      <c r="B1433" s="106"/>
      <c r="C1433" s="1779"/>
      <c r="D1433" s="1779"/>
      <c r="F1433" s="284"/>
      <c r="G1433" s="284"/>
      <c r="H1433" s="114"/>
    </row>
  </sheetData>
  <mergeCells count="38">
    <mergeCell ref="B1245:D1245"/>
    <mergeCell ref="B1281:D1281"/>
    <mergeCell ref="B1338:D1338"/>
    <mergeCell ref="B1371:G1371"/>
    <mergeCell ref="B1427:G1427"/>
    <mergeCell ref="B1211:D1211"/>
    <mergeCell ref="B675:G675"/>
    <mergeCell ref="B767:G767"/>
    <mergeCell ref="B782:G782"/>
    <mergeCell ref="B874:G874"/>
    <mergeCell ref="B964:G964"/>
    <mergeCell ref="B998:G998"/>
    <mergeCell ref="B936:G936"/>
    <mergeCell ref="B1052:G1052"/>
    <mergeCell ref="B1087:G1087"/>
    <mergeCell ref="B1143:D1143"/>
    <mergeCell ref="B1145:D1145"/>
    <mergeCell ref="B1178:D1178"/>
    <mergeCell ref="B553:G553"/>
    <mergeCell ref="B568:G568"/>
    <mergeCell ref="B660:G660"/>
    <mergeCell ref="B407:G407"/>
    <mergeCell ref="B444:G444"/>
    <mergeCell ref="H1:H2"/>
    <mergeCell ref="D1:D2"/>
    <mergeCell ref="G1:G2"/>
    <mergeCell ref="C1:C2"/>
    <mergeCell ref="F1:F2"/>
    <mergeCell ref="B69:G69"/>
    <mergeCell ref="B106:G106"/>
    <mergeCell ref="B150:G150"/>
    <mergeCell ref="B217:G217"/>
    <mergeCell ref="B235:D235"/>
    <mergeCell ref="B272:D272"/>
    <mergeCell ref="B289:G289"/>
    <mergeCell ref="B381:D381"/>
    <mergeCell ref="B382:D382"/>
    <mergeCell ref="B461:G461"/>
  </mergeCells>
  <pageMargins left="0.19685039370078741" right="0.15748031496062992" top="0.31496062992125984" bottom="0.47" header="0.19685039370078741" footer="0"/>
  <pageSetup paperSize="9" scale="80" firstPageNumber="2" orientation="landscape" r:id="rId1"/>
  <headerFooter alignWithMargins="0">
    <oddFooter>&amp;L&amp;"Arial,Slīpraksts"&amp;8&amp;F&amp;C&amp;P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475"/>
  <sheetViews>
    <sheetView zoomScale="70" zoomScaleNormal="70" zoomScaleSheetLayoutView="80" workbookViewId="0"/>
  </sheetViews>
  <sheetFormatPr defaultColWidth="9.109375" defaultRowHeight="13.2"/>
  <cols>
    <col min="1" max="1" width="6.5546875" style="81" customWidth="1"/>
    <col min="2" max="2" width="52.33203125" style="106" customWidth="1"/>
    <col min="3" max="3" width="13.33203125" style="107" customWidth="1"/>
    <col min="4" max="4" width="13.109375" style="107" customWidth="1"/>
    <col min="5" max="5" width="54.44140625" style="81" customWidth="1"/>
    <col min="6" max="6" width="13.33203125" style="81" customWidth="1"/>
    <col min="7" max="7" width="13.109375" style="81" customWidth="1"/>
    <col min="8" max="8" width="12" style="81" customWidth="1"/>
    <col min="9" max="16384" width="9.109375" style="81"/>
  </cols>
  <sheetData>
    <row r="1" spans="1:8" s="52" customFormat="1" ht="13.2" customHeight="1">
      <c r="A1" s="78"/>
      <c r="B1" s="73"/>
      <c r="C1" s="3603" t="s">
        <v>147</v>
      </c>
      <c r="D1" s="3603" t="s">
        <v>30</v>
      </c>
      <c r="E1" s="73"/>
      <c r="F1" s="3603" t="s">
        <v>147</v>
      </c>
      <c r="G1" s="3603" t="s">
        <v>30</v>
      </c>
      <c r="H1" s="3793" t="s">
        <v>44</v>
      </c>
    </row>
    <row r="2" spans="1:8" s="52" customFormat="1" ht="13.8" thickBot="1">
      <c r="A2" s="78"/>
      <c r="B2" s="74"/>
      <c r="C2" s="3604"/>
      <c r="D2" s="3604"/>
      <c r="E2" s="74"/>
      <c r="F2" s="3604"/>
      <c r="G2" s="3604"/>
      <c r="H2" s="3794"/>
    </row>
    <row r="3" spans="1:8" s="52" customFormat="1" ht="14.25" customHeight="1">
      <c r="A3" s="78"/>
      <c r="B3" s="3143"/>
      <c r="C3" s="3144"/>
      <c r="D3" s="3144"/>
      <c r="E3" s="3143"/>
      <c r="F3" s="3144"/>
      <c r="G3" s="3144"/>
    </row>
    <row r="4" spans="1:8" s="3055" customFormat="1">
      <c r="B4" s="539" t="s">
        <v>113</v>
      </c>
      <c r="C4" s="3056"/>
      <c r="D4" s="3056"/>
      <c r="E4" s="3056"/>
      <c r="F4" s="3056"/>
      <c r="G4" s="3056"/>
    </row>
    <row r="5" spans="1:8" s="3055" customFormat="1" ht="13.8" thickBot="1">
      <c r="B5" s="539"/>
      <c r="C5" s="3056"/>
      <c r="D5" s="3056"/>
      <c r="E5" s="3056"/>
      <c r="F5" s="3056"/>
      <c r="G5" s="3056"/>
    </row>
    <row r="6" spans="1:8" s="3055" customFormat="1" ht="13.8">
      <c r="A6" s="3149">
        <f>'18_pb'!A1342+1</f>
        <v>126</v>
      </c>
      <c r="B6" s="82" t="s">
        <v>839</v>
      </c>
      <c r="C6" s="116"/>
      <c r="D6" s="127"/>
      <c r="E6" s="3050"/>
      <c r="F6" s="2699"/>
      <c r="G6" s="3057"/>
      <c r="H6" s="3525" t="s">
        <v>34</v>
      </c>
    </row>
    <row r="7" spans="1:8" s="3055" customFormat="1" ht="12.75" customHeight="1">
      <c r="B7" s="3058" t="s">
        <v>840</v>
      </c>
      <c r="C7" s="3059"/>
      <c r="D7" s="3060"/>
      <c r="E7" s="3061"/>
      <c r="F7" s="3062"/>
      <c r="G7" s="3063"/>
      <c r="H7" s="3051" t="s">
        <v>1139</v>
      </c>
    </row>
    <row r="8" spans="1:8" s="120" customFormat="1">
      <c r="B8" s="3145" t="s">
        <v>841</v>
      </c>
      <c r="C8" s="3146"/>
      <c r="D8" s="3147"/>
      <c r="E8" s="3064"/>
      <c r="F8" s="3062"/>
      <c r="G8" s="3063"/>
      <c r="H8" s="3051" t="s">
        <v>1140</v>
      </c>
    </row>
    <row r="9" spans="1:8" s="3055" customFormat="1" ht="15" customHeight="1">
      <c r="B9" s="3052" t="s">
        <v>842</v>
      </c>
      <c r="C9" s="88">
        <f>C10+C15+C22</f>
        <v>12738765</v>
      </c>
      <c r="D9" s="89">
        <f>D10+D15+D22</f>
        <v>109224</v>
      </c>
      <c r="E9" s="3053"/>
      <c r="F9" s="128"/>
      <c r="G9" s="128"/>
      <c r="H9" s="3526">
        <f>'18_pb'!A572</f>
        <v>116</v>
      </c>
    </row>
    <row r="10" spans="1:8" s="3055" customFormat="1" ht="15" customHeight="1">
      <c r="B10" s="3054" t="s">
        <v>843</v>
      </c>
      <c r="C10" s="86">
        <f>C11</f>
        <v>7346244</v>
      </c>
      <c r="D10" s="125"/>
      <c r="E10" s="3065"/>
      <c r="F10" s="80"/>
      <c r="G10" s="3066"/>
      <c r="H10" s="3527" t="s">
        <v>808</v>
      </c>
    </row>
    <row r="11" spans="1:8" s="3055" customFormat="1">
      <c r="B11" s="3067" t="s">
        <v>844</v>
      </c>
      <c r="C11" s="86">
        <f>C12</f>
        <v>7346244</v>
      </c>
      <c r="D11" s="125"/>
      <c r="E11" s="3068"/>
      <c r="F11" s="80"/>
      <c r="G11" s="3066"/>
    </row>
    <row r="12" spans="1:8" s="3055" customFormat="1" ht="15" customHeight="1">
      <c r="B12" s="3069" t="s">
        <v>845</v>
      </c>
      <c r="C12" s="86">
        <f>C13</f>
        <v>7346244</v>
      </c>
      <c r="D12" s="125"/>
      <c r="E12" s="3070"/>
      <c r="F12" s="80"/>
      <c r="G12" s="3066"/>
    </row>
    <row r="13" spans="1:8" s="3055" customFormat="1" ht="26.4">
      <c r="B13" s="3071" t="s">
        <v>846</v>
      </c>
      <c r="C13" s="86">
        <f>C14</f>
        <v>7346244</v>
      </c>
      <c r="D13" s="125"/>
      <c r="E13" s="3072"/>
      <c r="F13" s="80"/>
      <c r="G13" s="3066"/>
    </row>
    <row r="14" spans="1:8" s="3055" customFormat="1" ht="26.4">
      <c r="B14" s="3073" t="s">
        <v>847</v>
      </c>
      <c r="C14" s="86">
        <v>7346244</v>
      </c>
      <c r="D14" s="125"/>
      <c r="E14" s="3074"/>
      <c r="F14" s="80"/>
      <c r="G14" s="3066"/>
    </row>
    <row r="15" spans="1:8" s="3055" customFormat="1" ht="15" customHeight="1">
      <c r="B15" s="3054" t="s">
        <v>848</v>
      </c>
      <c r="C15" s="86">
        <f>C16</f>
        <v>4048443</v>
      </c>
      <c r="D15" s="125"/>
      <c r="E15" s="3065"/>
      <c r="F15" s="80"/>
      <c r="G15" s="3066"/>
    </row>
    <row r="16" spans="1:8" s="3055" customFormat="1">
      <c r="B16" s="3075" t="s">
        <v>849</v>
      </c>
      <c r="C16" s="86">
        <f>C17+C20</f>
        <v>4048443</v>
      </c>
      <c r="D16" s="125"/>
      <c r="E16" s="3076"/>
      <c r="F16" s="80"/>
      <c r="G16" s="3066"/>
    </row>
    <row r="17" spans="1:7" s="3055" customFormat="1" ht="26.4">
      <c r="B17" s="3077" t="s">
        <v>850</v>
      </c>
      <c r="C17" s="86">
        <f>C18+C19</f>
        <v>130080</v>
      </c>
      <c r="D17" s="125"/>
      <c r="E17" s="3078"/>
      <c r="F17" s="80"/>
      <c r="G17" s="3066"/>
    </row>
    <row r="18" spans="1:7" s="3055" customFormat="1">
      <c r="B18" s="3079" t="s">
        <v>851</v>
      </c>
      <c r="C18" s="86">
        <v>80</v>
      </c>
      <c r="D18" s="125"/>
      <c r="E18" s="3080"/>
      <c r="F18" s="80"/>
      <c r="G18" s="3066"/>
    </row>
    <row r="19" spans="1:7" s="3055" customFormat="1" ht="14.4" customHeight="1">
      <c r="B19" s="3079" t="s">
        <v>852</v>
      </c>
      <c r="C19" s="86">
        <v>130000</v>
      </c>
      <c r="D19" s="125"/>
      <c r="E19" s="3080"/>
      <c r="F19" s="80"/>
      <c r="G19" s="3066"/>
    </row>
    <row r="20" spans="1:7" s="3055" customFormat="1" ht="26.4">
      <c r="B20" s="3077" t="s">
        <v>853</v>
      </c>
      <c r="C20" s="86">
        <f>C21</f>
        <v>3918363</v>
      </c>
      <c r="D20" s="125"/>
      <c r="E20" s="3078"/>
      <c r="F20" s="80"/>
      <c r="G20" s="3066"/>
    </row>
    <row r="21" spans="1:7" s="3055" customFormat="1" ht="26.4">
      <c r="B21" s="3079" t="s">
        <v>854</v>
      </c>
      <c r="C21" s="86">
        <v>3918363</v>
      </c>
      <c r="D21" s="125"/>
      <c r="E21" s="3080"/>
      <c r="F21" s="80"/>
      <c r="G21" s="3066"/>
    </row>
    <row r="22" spans="1:7" s="3055" customFormat="1">
      <c r="B22" s="731" t="s">
        <v>7</v>
      </c>
      <c r="C22" s="86">
        <f>C23</f>
        <v>1344078</v>
      </c>
      <c r="D22" s="87">
        <f>D23</f>
        <v>109224</v>
      </c>
      <c r="E22" s="3081"/>
      <c r="F22" s="80"/>
      <c r="G22" s="80"/>
    </row>
    <row r="23" spans="1:7" s="120" customFormat="1">
      <c r="B23" s="3082" t="s">
        <v>8</v>
      </c>
      <c r="C23" s="86">
        <f>C24+C27</f>
        <v>1344078</v>
      </c>
      <c r="D23" s="87">
        <f>D24+D27</f>
        <v>109224</v>
      </c>
      <c r="E23" s="3083"/>
      <c r="F23" s="80"/>
      <c r="G23" s="80"/>
    </row>
    <row r="24" spans="1:7" s="120" customFormat="1" ht="26.4">
      <c r="B24" s="3084" t="s">
        <v>855</v>
      </c>
      <c r="C24" s="86">
        <f>C25</f>
        <v>109357</v>
      </c>
      <c r="D24" s="87">
        <f>D25</f>
        <v>109224</v>
      </c>
      <c r="E24" s="3085"/>
      <c r="F24" s="80"/>
      <c r="G24" s="80"/>
    </row>
    <row r="25" spans="1:7" ht="26.4">
      <c r="B25" s="3086" t="s">
        <v>856</v>
      </c>
      <c r="C25" s="86">
        <f>C26</f>
        <v>109357</v>
      </c>
      <c r="D25" s="87">
        <f>D26</f>
        <v>109224</v>
      </c>
      <c r="E25" s="3087"/>
      <c r="F25" s="80"/>
      <c r="G25" s="80"/>
    </row>
    <row r="26" spans="1:7" s="120" customFormat="1" ht="26.4">
      <c r="B26" s="3073" t="s">
        <v>857</v>
      </c>
      <c r="C26" s="86">
        <v>109357</v>
      </c>
      <c r="D26" s="135">
        <v>109224</v>
      </c>
      <c r="E26" s="3074"/>
      <c r="F26" s="80"/>
      <c r="G26" s="3088"/>
    </row>
    <row r="27" spans="1:7" s="3055" customFormat="1" ht="15.6">
      <c r="A27" s="249"/>
      <c r="B27" s="3077" t="s">
        <v>858</v>
      </c>
      <c r="C27" s="3089">
        <f>C28</f>
        <v>1234721</v>
      </c>
      <c r="D27" s="3090"/>
      <c r="E27" s="3078"/>
      <c r="F27" s="3091"/>
      <c r="G27" s="3091"/>
    </row>
    <row r="28" spans="1:7" s="3055" customFormat="1" ht="13.95" customHeight="1">
      <c r="B28" s="3079" t="s">
        <v>859</v>
      </c>
      <c r="C28" s="3089">
        <f>C29+C30</f>
        <v>1234721</v>
      </c>
      <c r="D28" s="3090"/>
      <c r="E28" s="3080"/>
      <c r="F28" s="3091"/>
      <c r="G28" s="3091"/>
    </row>
    <row r="29" spans="1:7" s="3055" customFormat="1" ht="26.4">
      <c r="B29" s="3073" t="s">
        <v>860</v>
      </c>
      <c r="C29" s="86">
        <v>14362</v>
      </c>
      <c r="D29" s="3092"/>
      <c r="E29" s="3074"/>
      <c r="F29" s="80"/>
      <c r="G29" s="3093"/>
    </row>
    <row r="30" spans="1:7" s="3055" customFormat="1" ht="39.6">
      <c r="B30" s="3073" t="s">
        <v>861</v>
      </c>
      <c r="C30" s="86">
        <v>1220359</v>
      </c>
      <c r="D30" s="135"/>
      <c r="E30" s="3074"/>
      <c r="F30" s="80"/>
      <c r="G30" s="3088"/>
    </row>
    <row r="31" spans="1:7" s="3055" customFormat="1">
      <c r="B31" s="3094" t="s">
        <v>28</v>
      </c>
      <c r="C31" s="88">
        <f>C32</f>
        <v>61947728</v>
      </c>
      <c r="D31" s="89">
        <f>D32</f>
        <v>0</v>
      </c>
      <c r="E31" s="3095"/>
      <c r="F31" s="128"/>
      <c r="G31" s="128"/>
    </row>
    <row r="32" spans="1:7" s="3055" customFormat="1">
      <c r="B32" s="731" t="s">
        <v>2</v>
      </c>
      <c r="C32" s="86">
        <f>C33+C35+C38</f>
        <v>61947728</v>
      </c>
      <c r="D32" s="87"/>
      <c r="E32" s="3081"/>
      <c r="F32" s="80"/>
      <c r="G32" s="80"/>
    </row>
    <row r="33" spans="2:7" s="3055" customFormat="1">
      <c r="B33" s="711" t="s">
        <v>12</v>
      </c>
      <c r="C33" s="86">
        <f>C34</f>
        <v>447061</v>
      </c>
      <c r="D33" s="87"/>
      <c r="E33" s="3096"/>
      <c r="F33" s="80"/>
      <c r="G33" s="80"/>
    </row>
    <row r="34" spans="2:7" s="3055" customFormat="1">
      <c r="B34" s="717" t="s">
        <v>15</v>
      </c>
      <c r="C34" s="86">
        <v>447061</v>
      </c>
      <c r="D34" s="135"/>
      <c r="E34" s="3097"/>
      <c r="F34" s="80"/>
      <c r="G34" s="3088"/>
    </row>
    <row r="35" spans="2:7" s="3055" customFormat="1">
      <c r="B35" s="711" t="s">
        <v>16</v>
      </c>
      <c r="C35" s="86">
        <f>C36+C37</f>
        <v>52312554</v>
      </c>
      <c r="D35" s="135"/>
      <c r="E35" s="3096"/>
      <c r="F35" s="80"/>
      <c r="G35" s="3088"/>
    </row>
    <row r="36" spans="2:7" s="3055" customFormat="1">
      <c r="B36" s="717" t="s">
        <v>17</v>
      </c>
      <c r="C36" s="86">
        <v>5270629</v>
      </c>
      <c r="D36" s="135"/>
      <c r="E36" s="3097"/>
      <c r="F36" s="80"/>
      <c r="G36" s="3088"/>
    </row>
    <row r="37" spans="2:7" s="3055" customFormat="1">
      <c r="B37" s="717" t="s">
        <v>162</v>
      </c>
      <c r="C37" s="86">
        <v>47041925</v>
      </c>
      <c r="D37" s="135"/>
      <c r="E37" s="3097"/>
      <c r="F37" s="80"/>
      <c r="G37" s="3088"/>
    </row>
    <row r="38" spans="2:7" s="3055" customFormat="1">
      <c r="B38" s="711" t="s">
        <v>19</v>
      </c>
      <c r="C38" s="86">
        <f>C39+C41</f>
        <v>9188113</v>
      </c>
      <c r="D38" s="87"/>
      <c r="E38" s="3096"/>
      <c r="F38" s="80"/>
      <c r="G38" s="80"/>
    </row>
    <row r="39" spans="2:7" s="3055" customFormat="1">
      <c r="B39" s="3077" t="s">
        <v>520</v>
      </c>
      <c r="C39" s="86">
        <f>C40</f>
        <v>8814733</v>
      </c>
      <c r="D39" s="87"/>
      <c r="E39" s="3078"/>
      <c r="F39" s="80"/>
      <c r="G39" s="80"/>
    </row>
    <row r="40" spans="2:7" s="3055" customFormat="1" ht="26.4">
      <c r="B40" s="3079" t="s">
        <v>862</v>
      </c>
      <c r="C40" s="86">
        <v>8814733</v>
      </c>
      <c r="D40" s="135"/>
      <c r="E40" s="3080"/>
      <c r="F40" s="80"/>
      <c r="G40" s="3088"/>
    </row>
    <row r="41" spans="2:7" s="3055" customFormat="1" ht="26.4">
      <c r="B41" s="3084" t="s">
        <v>56</v>
      </c>
      <c r="C41" s="86">
        <f>C42+C43</f>
        <v>373380</v>
      </c>
      <c r="D41" s="87"/>
      <c r="E41" s="3085"/>
      <c r="F41" s="80"/>
      <c r="G41" s="80"/>
    </row>
    <row r="42" spans="2:7" s="3055" customFormat="1" ht="26.4">
      <c r="B42" s="3079" t="s">
        <v>57</v>
      </c>
      <c r="C42" s="86">
        <v>353780</v>
      </c>
      <c r="D42" s="135"/>
      <c r="E42" s="3080"/>
      <c r="F42" s="80"/>
      <c r="G42" s="3088"/>
    </row>
    <row r="43" spans="2:7" s="3055" customFormat="1" ht="39.6">
      <c r="B43" s="3079" t="s">
        <v>58</v>
      </c>
      <c r="C43" s="86">
        <v>19600</v>
      </c>
      <c r="D43" s="135"/>
      <c r="E43" s="3080"/>
      <c r="F43" s="80"/>
      <c r="G43" s="3088"/>
    </row>
    <row r="44" spans="2:7" s="3055" customFormat="1">
      <c r="B44" s="2350" t="s">
        <v>68</v>
      </c>
      <c r="C44" s="86">
        <f>C9-C31</f>
        <v>-49208963</v>
      </c>
      <c r="D44" s="87">
        <f>D9-D31</f>
        <v>109224</v>
      </c>
      <c r="E44" s="3098"/>
      <c r="F44" s="80"/>
      <c r="G44" s="80"/>
    </row>
    <row r="45" spans="2:7" s="3055" customFormat="1">
      <c r="B45" s="3099" t="s">
        <v>23</v>
      </c>
      <c r="C45" s="86">
        <f>C47</f>
        <v>49208963</v>
      </c>
      <c r="D45" s="3100">
        <f>-D44</f>
        <v>-109224</v>
      </c>
      <c r="E45" s="3101"/>
      <c r="F45" s="80"/>
      <c r="G45" s="3102"/>
    </row>
    <row r="46" spans="2:7" s="3055" customFormat="1">
      <c r="B46" s="2051" t="s">
        <v>24</v>
      </c>
      <c r="C46" s="86">
        <v>49208963</v>
      </c>
      <c r="D46" s="3100">
        <f>D45</f>
        <v>-109224</v>
      </c>
      <c r="E46" s="3103"/>
      <c r="F46" s="80"/>
      <c r="G46" s="3102"/>
    </row>
    <row r="47" spans="2:7" s="3055" customFormat="1" ht="27" thickBot="1">
      <c r="B47" s="3104" t="s">
        <v>863</v>
      </c>
      <c r="C47" s="102">
        <f>C46</f>
        <v>49208963</v>
      </c>
      <c r="D47" s="3105">
        <f>D46</f>
        <v>-109224</v>
      </c>
      <c r="E47" s="3106"/>
      <c r="F47" s="80"/>
      <c r="G47" s="3102"/>
    </row>
    <row r="48" spans="2:7" s="3055" customFormat="1" ht="300" customHeight="1" thickBot="1">
      <c r="B48" s="3781" t="s">
        <v>864</v>
      </c>
      <c r="C48" s="3782"/>
      <c r="D48" s="3783"/>
      <c r="E48" s="3107"/>
      <c r="F48" s="3107"/>
      <c r="G48" s="3107"/>
    </row>
    <row r="49" spans="1:8">
      <c r="A49" s="108"/>
      <c r="B49" s="197"/>
      <c r="C49" s="198"/>
      <c r="D49" s="198"/>
      <c r="E49" s="108"/>
      <c r="F49" s="108"/>
      <c r="G49" s="108" t="s">
        <v>0</v>
      </c>
      <c r="H49" s="108"/>
    </row>
    <row r="50" spans="1:8" ht="13.95" customHeight="1">
      <c r="A50" s="108"/>
      <c r="B50" s="3108" t="s">
        <v>115</v>
      </c>
      <c r="C50" s="2862"/>
      <c r="D50" s="2862"/>
      <c r="H50" s="108"/>
    </row>
    <row r="51" spans="1:8" ht="13.95" customHeight="1" thickBot="1">
      <c r="A51" s="108"/>
      <c r="B51" s="197"/>
      <c r="C51" s="198"/>
      <c r="D51" s="198"/>
      <c r="E51" s="3141"/>
      <c r="F51" s="3141"/>
      <c r="G51" s="3141"/>
      <c r="H51" s="108"/>
    </row>
    <row r="52" spans="1:8" ht="13.95" customHeight="1">
      <c r="A52" s="3148">
        <f>A6</f>
        <v>126</v>
      </c>
      <c r="B52" s="82" t="s">
        <v>865</v>
      </c>
      <c r="C52" s="116"/>
      <c r="D52" s="127"/>
      <c r="E52" s="3050"/>
      <c r="F52" s="2699"/>
      <c r="G52" s="3057"/>
      <c r="H52" s="3525" t="s">
        <v>34</v>
      </c>
    </row>
    <row r="53" spans="1:8" ht="13.95" customHeight="1">
      <c r="A53" s="108"/>
      <c r="B53" s="3109" t="s">
        <v>116</v>
      </c>
      <c r="C53" s="3110"/>
      <c r="D53" s="3111"/>
      <c r="E53" s="3061"/>
      <c r="F53" s="3062"/>
      <c r="G53" s="3063"/>
      <c r="H53" s="3051" t="s">
        <v>1139</v>
      </c>
    </row>
    <row r="54" spans="1:8" ht="13.95" customHeight="1">
      <c r="A54" s="108"/>
      <c r="B54" s="2950" t="s">
        <v>117</v>
      </c>
      <c r="C54" s="3110"/>
      <c r="D54" s="3111"/>
      <c r="E54" s="3112"/>
      <c r="F54" s="3062"/>
      <c r="G54" s="3063"/>
      <c r="H54" s="3051" t="s">
        <v>1140</v>
      </c>
    </row>
    <row r="55" spans="1:8" ht="13.95" customHeight="1">
      <c r="A55" s="108"/>
      <c r="B55" s="3113" t="s">
        <v>118</v>
      </c>
      <c r="C55" s="3110"/>
      <c r="D55" s="3111"/>
      <c r="E55" s="3064"/>
      <c r="F55" s="3062"/>
      <c r="G55" s="3063"/>
      <c r="H55" s="3526">
        <f>'18_pb'!A572</f>
        <v>116</v>
      </c>
    </row>
    <row r="56" spans="1:8">
      <c r="A56" s="108"/>
      <c r="B56" s="3052" t="s">
        <v>842</v>
      </c>
      <c r="C56" s="88">
        <f>C57+C59+C61+C60</f>
        <v>1368583704</v>
      </c>
      <c r="D56" s="89">
        <f>D57+D59+D61+D60</f>
        <v>109224</v>
      </c>
      <c r="E56" s="3053"/>
      <c r="F56" s="128"/>
      <c r="G56" s="128"/>
      <c r="H56" s="3527" t="s">
        <v>808</v>
      </c>
    </row>
    <row r="57" spans="1:8">
      <c r="A57" s="108"/>
      <c r="B57" s="3114" t="s">
        <v>843</v>
      </c>
      <c r="C57" s="86">
        <f>C58</f>
        <v>1343132681</v>
      </c>
      <c r="D57" s="135"/>
      <c r="E57" s="3115"/>
      <c r="F57" s="80"/>
      <c r="G57" s="3088"/>
      <c r="H57" s="108"/>
    </row>
    <row r="58" spans="1:8">
      <c r="A58" s="108"/>
      <c r="B58" s="711" t="s">
        <v>844</v>
      </c>
      <c r="C58" s="86">
        <v>1343132681</v>
      </c>
      <c r="D58" s="135"/>
      <c r="E58" s="3096"/>
      <c r="F58" s="80"/>
      <c r="G58" s="3088"/>
      <c r="H58" s="108"/>
    </row>
    <row r="59" spans="1:8">
      <c r="A59" s="108"/>
      <c r="B59" s="3054" t="s">
        <v>848</v>
      </c>
      <c r="C59" s="86">
        <v>5993252</v>
      </c>
      <c r="D59" s="135"/>
      <c r="E59" s="3065"/>
      <c r="F59" s="80"/>
      <c r="G59" s="3088"/>
      <c r="H59" s="108"/>
    </row>
    <row r="60" spans="1:8" ht="26.4">
      <c r="A60" s="108"/>
      <c r="B60" s="1789" t="s">
        <v>37</v>
      </c>
      <c r="C60" s="86">
        <v>40140</v>
      </c>
      <c r="D60" s="135"/>
      <c r="E60" s="1790"/>
      <c r="F60" s="80"/>
      <c r="G60" s="3088"/>
      <c r="H60" s="108"/>
    </row>
    <row r="61" spans="1:8">
      <c r="A61" s="108"/>
      <c r="B61" s="3116" t="s">
        <v>7</v>
      </c>
      <c r="C61" s="86">
        <v>19417631</v>
      </c>
      <c r="D61" s="135">
        <v>109224</v>
      </c>
      <c r="E61" s="3117"/>
      <c r="F61" s="80"/>
      <c r="G61" s="3088"/>
      <c r="H61" s="108"/>
    </row>
    <row r="62" spans="1:8">
      <c r="A62" s="108"/>
      <c r="B62" s="3118" t="s">
        <v>28</v>
      </c>
      <c r="C62" s="88">
        <f>C63+C78</f>
        <v>1425236818</v>
      </c>
      <c r="D62" s="89">
        <f>D63</f>
        <v>0</v>
      </c>
      <c r="E62" s="3119"/>
      <c r="F62" s="128"/>
      <c r="G62" s="128"/>
      <c r="H62" s="108"/>
    </row>
    <row r="63" spans="1:8">
      <c r="A63" s="108"/>
      <c r="B63" s="731" t="s">
        <v>2</v>
      </c>
      <c r="C63" s="86">
        <f>C64+C69+C74+C68+C72</f>
        <v>1424667210</v>
      </c>
      <c r="D63" s="87"/>
      <c r="E63" s="3081"/>
      <c r="F63" s="80"/>
      <c r="G63" s="80"/>
      <c r="H63" s="108"/>
    </row>
    <row r="64" spans="1:8">
      <c r="A64" s="108"/>
      <c r="B64" s="3067" t="s">
        <v>12</v>
      </c>
      <c r="C64" s="86">
        <f>C65+C67</f>
        <v>9599583</v>
      </c>
      <c r="D64" s="87"/>
      <c r="E64" s="3068"/>
      <c r="F64" s="80"/>
      <c r="G64" s="80"/>
      <c r="H64" s="108"/>
    </row>
    <row r="65" spans="1:8" ht="13.95" customHeight="1">
      <c r="A65" s="108"/>
      <c r="B65" s="717" t="s">
        <v>13</v>
      </c>
      <c r="C65" s="86">
        <v>6866460</v>
      </c>
      <c r="D65" s="87"/>
      <c r="E65" s="3097"/>
      <c r="F65" s="80"/>
      <c r="G65" s="80"/>
      <c r="H65" s="108"/>
    </row>
    <row r="66" spans="1:8" ht="13.95" customHeight="1">
      <c r="A66" s="108"/>
      <c r="B66" s="719" t="s">
        <v>36</v>
      </c>
      <c r="C66" s="86">
        <v>5537255</v>
      </c>
      <c r="D66" s="87"/>
      <c r="E66" s="3120"/>
      <c r="F66" s="80"/>
      <c r="G66" s="80"/>
      <c r="H66" s="108"/>
    </row>
    <row r="67" spans="1:8" ht="13.95" customHeight="1">
      <c r="A67" s="108"/>
      <c r="B67" s="717" t="s">
        <v>15</v>
      </c>
      <c r="C67" s="86">
        <v>2733123</v>
      </c>
      <c r="D67" s="135"/>
      <c r="E67" s="3097"/>
      <c r="F67" s="80"/>
      <c r="G67" s="3088"/>
      <c r="H67" s="108"/>
    </row>
    <row r="68" spans="1:8" ht="13.95" customHeight="1">
      <c r="A68" s="108"/>
      <c r="B68" s="711" t="s">
        <v>330</v>
      </c>
      <c r="C68" s="86">
        <v>8113</v>
      </c>
      <c r="D68" s="135"/>
      <c r="E68" s="3096"/>
      <c r="F68" s="80"/>
      <c r="G68" s="3088"/>
      <c r="H68" s="108"/>
    </row>
    <row r="69" spans="1:8" ht="13.95" customHeight="1">
      <c r="A69" s="108"/>
      <c r="B69" s="711" t="s">
        <v>16</v>
      </c>
      <c r="C69" s="86">
        <f>C70+C71</f>
        <v>1414587734</v>
      </c>
      <c r="D69" s="135"/>
      <c r="E69" s="3096"/>
      <c r="F69" s="80"/>
      <c r="G69" s="3088"/>
      <c r="H69" s="108"/>
    </row>
    <row r="70" spans="1:8" ht="13.95" customHeight="1">
      <c r="A70" s="108"/>
      <c r="B70" s="717" t="s">
        <v>17</v>
      </c>
      <c r="C70" s="86">
        <v>5367575</v>
      </c>
      <c r="D70" s="135"/>
      <c r="E70" s="3097"/>
      <c r="F70" s="80"/>
      <c r="G70" s="3088"/>
      <c r="H70" s="108"/>
    </row>
    <row r="71" spans="1:8" ht="13.95" customHeight="1">
      <c r="A71" s="108"/>
      <c r="B71" s="717" t="s">
        <v>162</v>
      </c>
      <c r="C71" s="86">
        <v>1409220159</v>
      </c>
      <c r="D71" s="135"/>
      <c r="E71" s="3097"/>
      <c r="F71" s="80"/>
      <c r="G71" s="3088"/>
      <c r="H71" s="108"/>
    </row>
    <row r="72" spans="1:8" ht="26.4">
      <c r="A72" s="108"/>
      <c r="B72" s="711" t="s">
        <v>313</v>
      </c>
      <c r="C72" s="86">
        <f>C73</f>
        <v>12258</v>
      </c>
      <c r="D72" s="135"/>
      <c r="E72" s="3096"/>
      <c r="F72" s="80"/>
      <c r="G72" s="3088"/>
      <c r="H72" s="108"/>
    </row>
    <row r="73" spans="1:8">
      <c r="A73" s="108"/>
      <c r="B73" s="717" t="s">
        <v>39</v>
      </c>
      <c r="C73" s="86">
        <v>12258</v>
      </c>
      <c r="D73" s="135"/>
      <c r="E73" s="3097"/>
      <c r="F73" s="80"/>
      <c r="G73" s="3088"/>
      <c r="H73" s="108"/>
    </row>
    <row r="74" spans="1:8">
      <c r="A74" s="108"/>
      <c r="B74" s="3067" t="s">
        <v>19</v>
      </c>
      <c r="C74" s="86">
        <f>C75</f>
        <v>459522</v>
      </c>
      <c r="D74" s="87"/>
      <c r="E74" s="3068"/>
      <c r="F74" s="80"/>
      <c r="G74" s="80"/>
      <c r="H74" s="108"/>
    </row>
    <row r="75" spans="1:8" ht="26.4">
      <c r="A75" s="108"/>
      <c r="B75" s="3084" t="s">
        <v>56</v>
      </c>
      <c r="C75" s="86">
        <f>C76+C77</f>
        <v>459522</v>
      </c>
      <c r="D75" s="87"/>
      <c r="E75" s="3085"/>
      <c r="F75" s="80"/>
      <c r="G75" s="80"/>
      <c r="H75" s="108"/>
    </row>
    <row r="76" spans="1:8" ht="26.4">
      <c r="A76" s="108"/>
      <c r="B76" s="3079" t="s">
        <v>57</v>
      </c>
      <c r="C76" s="86">
        <v>353780</v>
      </c>
      <c r="D76" s="87"/>
      <c r="E76" s="3080"/>
      <c r="F76" s="80"/>
      <c r="G76" s="80"/>
      <c r="H76" s="108"/>
    </row>
    <row r="77" spans="1:8" ht="39.6">
      <c r="A77" s="108"/>
      <c r="B77" s="3079" t="s">
        <v>58</v>
      </c>
      <c r="C77" s="86">
        <v>105742</v>
      </c>
      <c r="D77" s="87"/>
      <c r="E77" s="3080"/>
      <c r="F77" s="80"/>
      <c r="G77" s="80"/>
      <c r="H77" s="108"/>
    </row>
    <row r="78" spans="1:8">
      <c r="A78" s="108"/>
      <c r="B78" s="3121" t="s">
        <v>3</v>
      </c>
      <c r="C78" s="86">
        <f>C79</f>
        <v>569608</v>
      </c>
      <c r="D78" s="135"/>
      <c r="E78" s="3117"/>
      <c r="F78" s="80"/>
      <c r="G78" s="3088"/>
      <c r="H78" s="108"/>
    </row>
    <row r="79" spans="1:8">
      <c r="A79" s="108"/>
      <c r="B79" s="3067" t="s">
        <v>20</v>
      </c>
      <c r="C79" s="86">
        <v>569608</v>
      </c>
      <c r="D79" s="135"/>
      <c r="E79" s="3068"/>
      <c r="F79" s="80"/>
      <c r="G79" s="3088"/>
      <c r="H79" s="108"/>
    </row>
    <row r="80" spans="1:8">
      <c r="A80" s="108"/>
      <c r="B80" s="3122" t="s">
        <v>21</v>
      </c>
      <c r="C80" s="86">
        <f>C56-C62</f>
        <v>-56653114</v>
      </c>
      <c r="D80" s="87">
        <f>D56-D62</f>
        <v>109224</v>
      </c>
      <c r="E80" s="3123"/>
      <c r="F80" s="80"/>
      <c r="G80" s="80"/>
      <c r="H80" s="108"/>
    </row>
    <row r="81" spans="1:8">
      <c r="A81" s="108"/>
      <c r="B81" s="1749" t="s">
        <v>23</v>
      </c>
      <c r="C81" s="86">
        <f>C83</f>
        <v>56653114</v>
      </c>
      <c r="D81" s="87">
        <f>D83</f>
        <v>-109224</v>
      </c>
      <c r="E81" s="3124"/>
      <c r="F81" s="80"/>
      <c r="G81" s="80"/>
      <c r="H81" s="108"/>
    </row>
    <row r="82" spans="1:8">
      <c r="A82" s="108"/>
      <c r="B82" s="1789" t="s">
        <v>24</v>
      </c>
      <c r="C82" s="86">
        <v>56653114</v>
      </c>
      <c r="D82" s="87">
        <v>-109224</v>
      </c>
      <c r="E82" s="1790"/>
      <c r="F82" s="80"/>
      <c r="G82" s="80"/>
      <c r="H82" s="108"/>
    </row>
    <row r="83" spans="1:8" ht="26.4">
      <c r="A83" s="108"/>
      <c r="B83" s="3125" t="s">
        <v>863</v>
      </c>
      <c r="C83" s="93">
        <f>C82</f>
        <v>56653114</v>
      </c>
      <c r="D83" s="94">
        <f>D82</f>
        <v>-109224</v>
      </c>
      <c r="E83" s="3106"/>
      <c r="F83" s="80"/>
      <c r="G83" s="80"/>
      <c r="H83" s="108"/>
    </row>
    <row r="84" spans="1:8" ht="13.95" customHeight="1">
      <c r="A84" s="108"/>
      <c r="B84" s="3113" t="s">
        <v>125</v>
      </c>
      <c r="C84" s="3110"/>
      <c r="D84" s="3111"/>
      <c r="E84" s="3064"/>
      <c r="F84" s="3062"/>
      <c r="G84" s="3063"/>
      <c r="H84" s="108"/>
    </row>
    <row r="85" spans="1:8" ht="13.95" customHeight="1">
      <c r="A85" s="108"/>
      <c r="B85" s="3052" t="s">
        <v>842</v>
      </c>
      <c r="C85" s="88">
        <f>C86+C88+C90+C89</f>
        <v>1533927035</v>
      </c>
      <c r="D85" s="89">
        <f>D86+D88+D90+D89</f>
        <v>125460</v>
      </c>
      <c r="E85" s="3053"/>
      <c r="F85" s="128"/>
      <c r="G85" s="128"/>
      <c r="H85" s="108"/>
    </row>
    <row r="86" spans="1:8">
      <c r="A86" s="108"/>
      <c r="B86" s="3114" t="s">
        <v>843</v>
      </c>
      <c r="C86" s="86">
        <f>C87</f>
        <v>1386590219</v>
      </c>
      <c r="D86" s="135"/>
      <c r="E86" s="3115"/>
      <c r="F86" s="80"/>
      <c r="G86" s="3088"/>
      <c r="H86" s="108"/>
    </row>
    <row r="87" spans="1:8" ht="13.95" customHeight="1">
      <c r="A87" s="108"/>
      <c r="B87" s="711" t="s">
        <v>844</v>
      </c>
      <c r="C87" s="86">
        <v>1386590219</v>
      </c>
      <c r="D87" s="135"/>
      <c r="E87" s="3096"/>
      <c r="F87" s="80"/>
      <c r="G87" s="3088"/>
      <c r="H87" s="108"/>
    </row>
    <row r="88" spans="1:8" ht="13.95" customHeight="1">
      <c r="A88" s="108"/>
      <c r="B88" s="3054" t="s">
        <v>848</v>
      </c>
      <c r="C88" s="86">
        <v>2088160</v>
      </c>
      <c r="D88" s="135"/>
      <c r="E88" s="3065"/>
      <c r="F88" s="80"/>
      <c r="G88" s="3088"/>
      <c r="H88" s="108"/>
    </row>
    <row r="89" spans="1:8" ht="26.4">
      <c r="A89" s="108"/>
      <c r="B89" s="1789" t="s">
        <v>37</v>
      </c>
      <c r="C89" s="86">
        <v>39820</v>
      </c>
      <c r="D89" s="135"/>
      <c r="E89" s="1790"/>
      <c r="F89" s="80"/>
      <c r="G89" s="3088"/>
      <c r="H89" s="108"/>
    </row>
    <row r="90" spans="1:8">
      <c r="A90" s="108"/>
      <c r="B90" s="3116" t="s">
        <v>7</v>
      </c>
      <c r="C90" s="86">
        <v>145208836</v>
      </c>
      <c r="D90" s="135">
        <v>125460</v>
      </c>
      <c r="E90" s="3117"/>
      <c r="F90" s="80"/>
      <c r="G90" s="3088"/>
      <c r="H90" s="108"/>
    </row>
    <row r="91" spans="1:8">
      <c r="A91" s="108"/>
      <c r="B91" s="3118" t="s">
        <v>28</v>
      </c>
      <c r="C91" s="88">
        <f>C92+C106</f>
        <v>1426138111</v>
      </c>
      <c r="D91" s="89">
        <f>D92</f>
        <v>0</v>
      </c>
      <c r="E91" s="3119"/>
      <c r="F91" s="128"/>
      <c r="G91" s="128"/>
      <c r="H91" s="108"/>
    </row>
    <row r="92" spans="1:8" ht="13.95" customHeight="1">
      <c r="A92" s="108"/>
      <c r="B92" s="731" t="s">
        <v>2</v>
      </c>
      <c r="C92" s="86">
        <f>C93+C97+C100+C102</f>
        <v>1425568503</v>
      </c>
      <c r="D92" s="87"/>
      <c r="E92" s="3081"/>
      <c r="F92" s="80"/>
      <c r="G92" s="80"/>
      <c r="H92" s="108"/>
    </row>
    <row r="93" spans="1:8">
      <c r="A93" s="108"/>
      <c r="B93" s="3067" t="s">
        <v>12</v>
      </c>
      <c r="C93" s="86">
        <f>C94+C96</f>
        <v>9603593</v>
      </c>
      <c r="D93" s="87"/>
      <c r="E93" s="3068"/>
      <c r="F93" s="80"/>
      <c r="G93" s="80"/>
      <c r="H93" s="108"/>
    </row>
    <row r="94" spans="1:8" ht="13.95" customHeight="1">
      <c r="A94" s="108"/>
      <c r="B94" s="717" t="s">
        <v>13</v>
      </c>
      <c r="C94" s="86">
        <v>6866460</v>
      </c>
      <c r="D94" s="87"/>
      <c r="E94" s="3097"/>
      <c r="F94" s="80"/>
      <c r="G94" s="80"/>
      <c r="H94" s="108"/>
    </row>
    <row r="95" spans="1:8">
      <c r="A95" s="108"/>
      <c r="B95" s="719" t="s">
        <v>36</v>
      </c>
      <c r="C95" s="86">
        <v>5537255</v>
      </c>
      <c r="D95" s="87"/>
      <c r="E95" s="3120"/>
      <c r="F95" s="80"/>
      <c r="G95" s="80"/>
      <c r="H95" s="108"/>
    </row>
    <row r="96" spans="1:8">
      <c r="A96" s="108"/>
      <c r="B96" s="717" t="s">
        <v>15</v>
      </c>
      <c r="C96" s="86">
        <v>2737133</v>
      </c>
      <c r="D96" s="135"/>
      <c r="E96" s="3097"/>
      <c r="F96" s="80"/>
      <c r="G96" s="3088"/>
      <c r="H96" s="108"/>
    </row>
    <row r="97" spans="1:8">
      <c r="A97" s="108"/>
      <c r="B97" s="711" t="s">
        <v>16</v>
      </c>
      <c r="C97" s="86">
        <f>C98+C99</f>
        <v>1415493648</v>
      </c>
      <c r="D97" s="135"/>
      <c r="E97" s="3096"/>
      <c r="F97" s="80"/>
      <c r="G97" s="3088"/>
      <c r="H97" s="108"/>
    </row>
    <row r="98" spans="1:8">
      <c r="A98" s="108"/>
      <c r="B98" s="717" t="s">
        <v>17</v>
      </c>
      <c r="C98" s="86">
        <v>5281660</v>
      </c>
      <c r="D98" s="135"/>
      <c r="E98" s="3097"/>
      <c r="F98" s="80"/>
      <c r="G98" s="3088"/>
      <c r="H98" s="108"/>
    </row>
    <row r="99" spans="1:8">
      <c r="A99" s="108"/>
      <c r="B99" s="717" t="s">
        <v>162</v>
      </c>
      <c r="C99" s="86">
        <v>1410211988</v>
      </c>
      <c r="D99" s="135"/>
      <c r="E99" s="3097"/>
      <c r="F99" s="80"/>
      <c r="G99" s="3088"/>
      <c r="H99" s="108"/>
    </row>
    <row r="100" spans="1:8" ht="26.4">
      <c r="A100" s="108"/>
      <c r="B100" s="711" t="s">
        <v>313</v>
      </c>
      <c r="C100" s="86">
        <f>C101</f>
        <v>12258</v>
      </c>
      <c r="D100" s="87"/>
      <c r="E100" s="3096"/>
      <c r="F100" s="80"/>
      <c r="G100" s="80"/>
      <c r="H100" s="108"/>
    </row>
    <row r="101" spans="1:8">
      <c r="A101" s="108"/>
      <c r="B101" s="717" t="s">
        <v>39</v>
      </c>
      <c r="C101" s="86">
        <v>12258</v>
      </c>
      <c r="D101" s="87"/>
      <c r="E101" s="3097"/>
      <c r="F101" s="80"/>
      <c r="G101" s="80"/>
      <c r="H101" s="108"/>
    </row>
    <row r="102" spans="1:8">
      <c r="A102" s="108"/>
      <c r="B102" s="711" t="s">
        <v>19</v>
      </c>
      <c r="C102" s="86">
        <f>C103</f>
        <v>459004</v>
      </c>
      <c r="D102" s="87"/>
      <c r="E102" s="3096"/>
      <c r="F102" s="80"/>
      <c r="G102" s="80"/>
      <c r="H102" s="108"/>
    </row>
    <row r="103" spans="1:8" ht="26.4">
      <c r="A103" s="108"/>
      <c r="B103" s="3084" t="s">
        <v>56</v>
      </c>
      <c r="C103" s="86">
        <f>C104+C105</f>
        <v>459004</v>
      </c>
      <c r="D103" s="135"/>
      <c r="E103" s="3085"/>
      <c r="F103" s="80"/>
      <c r="G103" s="3088"/>
      <c r="H103" s="108"/>
    </row>
    <row r="104" spans="1:8" ht="26.4">
      <c r="A104" s="108"/>
      <c r="B104" s="3079" t="s">
        <v>57</v>
      </c>
      <c r="C104" s="86">
        <v>350170</v>
      </c>
      <c r="D104" s="135"/>
      <c r="E104" s="3080"/>
      <c r="F104" s="80"/>
      <c r="G104" s="3088"/>
      <c r="H104" s="108"/>
    </row>
    <row r="105" spans="1:8" ht="39.6">
      <c r="A105" s="108"/>
      <c r="B105" s="3079" t="s">
        <v>58</v>
      </c>
      <c r="C105" s="86">
        <v>108834</v>
      </c>
      <c r="D105" s="135"/>
      <c r="E105" s="3080"/>
      <c r="F105" s="80"/>
      <c r="G105" s="3088"/>
      <c r="H105" s="108"/>
    </row>
    <row r="106" spans="1:8">
      <c r="A106" s="108"/>
      <c r="B106" s="3126" t="s">
        <v>3</v>
      </c>
      <c r="C106" s="86">
        <f>C107</f>
        <v>569608</v>
      </c>
      <c r="D106" s="87"/>
      <c r="E106" s="3081"/>
      <c r="F106" s="80"/>
      <c r="G106" s="80"/>
      <c r="H106" s="108"/>
    </row>
    <row r="107" spans="1:8">
      <c r="A107" s="108"/>
      <c r="B107" s="3067" t="s">
        <v>20</v>
      </c>
      <c r="C107" s="86">
        <v>569608</v>
      </c>
      <c r="D107" s="3127"/>
      <c r="E107" s="3068"/>
      <c r="F107" s="80"/>
      <c r="G107" s="3128"/>
      <c r="H107" s="108"/>
    </row>
    <row r="108" spans="1:8">
      <c r="A108" s="108"/>
      <c r="B108" s="3122" t="s">
        <v>21</v>
      </c>
      <c r="C108" s="86">
        <f>C85-C91</f>
        <v>107788924</v>
      </c>
      <c r="D108" s="87">
        <f>D85-D91</f>
        <v>125460</v>
      </c>
      <c r="E108" s="3123"/>
      <c r="F108" s="80"/>
      <c r="G108" s="80"/>
      <c r="H108" s="108"/>
    </row>
    <row r="109" spans="1:8">
      <c r="A109" s="108"/>
      <c r="B109" s="1749" t="s">
        <v>23</v>
      </c>
      <c r="C109" s="86">
        <f>-C108</f>
        <v>-107788924</v>
      </c>
      <c r="D109" s="87">
        <f>-D108</f>
        <v>-125460</v>
      </c>
      <c r="E109" s="3124"/>
      <c r="F109" s="80"/>
      <c r="G109" s="80"/>
      <c r="H109" s="108"/>
    </row>
    <row r="110" spans="1:8">
      <c r="A110" s="108"/>
      <c r="B110" s="1789" t="s">
        <v>24</v>
      </c>
      <c r="C110" s="86">
        <f>C109</f>
        <v>-107788924</v>
      </c>
      <c r="D110" s="87">
        <f>D109</f>
        <v>-125460</v>
      </c>
      <c r="E110" s="1790"/>
      <c r="F110" s="80"/>
      <c r="G110" s="80"/>
      <c r="H110" s="108"/>
    </row>
    <row r="111" spans="1:8" ht="26.4">
      <c r="A111" s="108"/>
      <c r="B111" s="3125" t="s">
        <v>863</v>
      </c>
      <c r="C111" s="93">
        <f>C110</f>
        <v>-107788924</v>
      </c>
      <c r="D111" s="94">
        <f>D110</f>
        <v>-125460</v>
      </c>
      <c r="E111" s="3106"/>
      <c r="F111" s="80"/>
      <c r="G111" s="80"/>
      <c r="H111" s="108"/>
    </row>
    <row r="112" spans="1:8">
      <c r="A112" s="108"/>
      <c r="B112" s="3113" t="s">
        <v>126</v>
      </c>
      <c r="C112" s="3110"/>
      <c r="D112" s="3111"/>
      <c r="E112" s="3064"/>
      <c r="F112" s="3062"/>
      <c r="G112" s="3063"/>
      <c r="H112" s="108"/>
    </row>
    <row r="113" spans="1:8">
      <c r="A113" s="108"/>
      <c r="B113" s="3052" t="s">
        <v>842</v>
      </c>
      <c r="C113" s="88">
        <f>C114+C116+C118+C117</f>
        <v>1574008020</v>
      </c>
      <c r="D113" s="89">
        <f>D114+D116+D118+D117</f>
        <v>132102</v>
      </c>
      <c r="E113" s="3053"/>
      <c r="F113" s="128"/>
      <c r="G113" s="128"/>
      <c r="H113" s="108"/>
    </row>
    <row r="114" spans="1:8">
      <c r="A114" s="108"/>
      <c r="B114" s="3114" t="s">
        <v>843</v>
      </c>
      <c r="C114" s="86">
        <f>C115</f>
        <v>1432225542</v>
      </c>
      <c r="D114" s="125"/>
      <c r="E114" s="3115"/>
      <c r="F114" s="80"/>
      <c r="G114" s="3066"/>
      <c r="H114" s="108"/>
    </row>
    <row r="115" spans="1:8">
      <c r="A115" s="108"/>
      <c r="B115" s="711" t="s">
        <v>844</v>
      </c>
      <c r="C115" s="86">
        <v>1432225542</v>
      </c>
      <c r="D115" s="135"/>
      <c r="E115" s="3096"/>
      <c r="F115" s="80"/>
      <c r="G115" s="3088"/>
      <c r="H115" s="108"/>
    </row>
    <row r="116" spans="1:8">
      <c r="A116" s="108"/>
      <c r="B116" s="3114" t="s">
        <v>848</v>
      </c>
      <c r="C116" s="86">
        <v>2085211</v>
      </c>
      <c r="D116" s="135"/>
      <c r="E116" s="3115"/>
      <c r="F116" s="80"/>
      <c r="G116" s="3088"/>
      <c r="H116" s="108"/>
    </row>
    <row r="117" spans="1:8" ht="26.4">
      <c r="A117" s="108"/>
      <c r="B117" s="1789" t="s">
        <v>37</v>
      </c>
      <c r="C117" s="86">
        <v>39820</v>
      </c>
      <c r="D117" s="135"/>
      <c r="E117" s="1790"/>
      <c r="F117" s="80"/>
      <c r="G117" s="3088"/>
      <c r="H117" s="108"/>
    </row>
    <row r="118" spans="1:8">
      <c r="A118" s="108"/>
      <c r="B118" s="731" t="s">
        <v>7</v>
      </c>
      <c r="C118" s="86">
        <v>139657447</v>
      </c>
      <c r="D118" s="135">
        <v>132102</v>
      </c>
      <c r="E118" s="3081"/>
      <c r="F118" s="80"/>
      <c r="G118" s="3088"/>
      <c r="H118" s="108"/>
    </row>
    <row r="119" spans="1:8">
      <c r="A119" s="108"/>
      <c r="B119" s="3118" t="s">
        <v>28</v>
      </c>
      <c r="C119" s="88">
        <f>C120+C134</f>
        <v>1434064153</v>
      </c>
      <c r="D119" s="89">
        <f>D120</f>
        <v>0</v>
      </c>
      <c r="E119" s="3119"/>
      <c r="F119" s="128"/>
      <c r="G119" s="128"/>
      <c r="H119" s="108"/>
    </row>
    <row r="120" spans="1:8">
      <c r="A120" s="108"/>
      <c r="B120" s="731" t="s">
        <v>2</v>
      </c>
      <c r="C120" s="86">
        <f>C121+C125+C128+C130</f>
        <v>1433494545</v>
      </c>
      <c r="D120" s="87"/>
      <c r="E120" s="3081"/>
      <c r="F120" s="80"/>
      <c r="G120" s="80"/>
      <c r="H120" s="108"/>
    </row>
    <row r="121" spans="1:8">
      <c r="A121" s="108"/>
      <c r="B121" s="711" t="s">
        <v>12</v>
      </c>
      <c r="C121" s="86">
        <f>C122+C124</f>
        <v>9646080</v>
      </c>
      <c r="D121" s="87"/>
      <c r="E121" s="3096"/>
      <c r="F121" s="80"/>
      <c r="G121" s="80"/>
      <c r="H121" s="108"/>
    </row>
    <row r="122" spans="1:8">
      <c r="A122" s="108"/>
      <c r="B122" s="717" t="s">
        <v>13</v>
      </c>
      <c r="C122" s="86">
        <v>6866460</v>
      </c>
      <c r="D122" s="87"/>
      <c r="E122" s="3097"/>
      <c r="F122" s="80"/>
      <c r="G122" s="80"/>
      <c r="H122" s="108"/>
    </row>
    <row r="123" spans="1:8">
      <c r="A123" s="108"/>
      <c r="B123" s="719" t="s">
        <v>36</v>
      </c>
      <c r="C123" s="86">
        <v>5537255</v>
      </c>
      <c r="D123" s="87"/>
      <c r="E123" s="3120"/>
      <c r="F123" s="80"/>
      <c r="G123" s="80"/>
      <c r="H123" s="108"/>
    </row>
    <row r="124" spans="1:8">
      <c r="A124" s="108"/>
      <c r="B124" s="717" t="s">
        <v>15</v>
      </c>
      <c r="C124" s="86">
        <v>2779620</v>
      </c>
      <c r="D124" s="135"/>
      <c r="E124" s="3097"/>
      <c r="F124" s="80"/>
      <c r="G124" s="3088"/>
      <c r="H124" s="108"/>
    </row>
    <row r="125" spans="1:8">
      <c r="A125" s="108"/>
      <c r="B125" s="711" t="s">
        <v>16</v>
      </c>
      <c r="C125" s="86">
        <f>C126+C127</f>
        <v>1423374128</v>
      </c>
      <c r="D125" s="135"/>
      <c r="E125" s="3096"/>
      <c r="F125" s="80"/>
      <c r="G125" s="3088"/>
      <c r="H125" s="108"/>
    </row>
    <row r="126" spans="1:8">
      <c r="A126" s="108"/>
      <c r="B126" s="3129" t="s">
        <v>17</v>
      </c>
      <c r="C126" s="86">
        <v>5655346</v>
      </c>
      <c r="D126" s="135"/>
      <c r="E126" s="3130"/>
      <c r="F126" s="80"/>
      <c r="G126" s="3088"/>
      <c r="H126" s="108"/>
    </row>
    <row r="127" spans="1:8">
      <c r="A127" s="108"/>
      <c r="B127" s="717" t="s">
        <v>162</v>
      </c>
      <c r="C127" s="86">
        <v>1417718782</v>
      </c>
      <c r="D127" s="135"/>
      <c r="E127" s="3097"/>
      <c r="F127" s="80"/>
      <c r="G127" s="3088"/>
      <c r="H127" s="108"/>
    </row>
    <row r="128" spans="1:8" ht="26.4">
      <c r="A128" s="108"/>
      <c r="B128" s="711" t="s">
        <v>313</v>
      </c>
      <c r="C128" s="86">
        <f>C129</f>
        <v>12258</v>
      </c>
      <c r="D128" s="87"/>
      <c r="E128" s="3096"/>
      <c r="F128" s="80"/>
      <c r="G128" s="80"/>
      <c r="H128" s="108"/>
    </row>
    <row r="129" spans="1:8">
      <c r="A129" s="108"/>
      <c r="B129" s="717" t="s">
        <v>39</v>
      </c>
      <c r="C129" s="86">
        <v>12258</v>
      </c>
      <c r="D129" s="87"/>
      <c r="E129" s="3097"/>
      <c r="F129" s="80"/>
      <c r="G129" s="80"/>
      <c r="H129" s="108"/>
    </row>
    <row r="130" spans="1:8">
      <c r="A130" s="108"/>
      <c r="B130" s="3067" t="s">
        <v>19</v>
      </c>
      <c r="C130" s="86">
        <f>C131</f>
        <v>462079</v>
      </c>
      <c r="D130" s="87"/>
      <c r="E130" s="3068"/>
      <c r="F130" s="80"/>
      <c r="G130" s="80"/>
      <c r="H130" s="108"/>
    </row>
    <row r="131" spans="1:8" ht="26.4">
      <c r="A131" s="108"/>
      <c r="B131" s="3084" t="s">
        <v>56</v>
      </c>
      <c r="C131" s="86">
        <v>462079</v>
      </c>
      <c r="D131" s="135"/>
      <c r="E131" s="3085"/>
      <c r="F131" s="80"/>
      <c r="G131" s="3088"/>
      <c r="H131" s="108"/>
    </row>
    <row r="132" spans="1:8" ht="26.4">
      <c r="A132" s="108"/>
      <c r="B132" s="3079" t="s">
        <v>57</v>
      </c>
      <c r="C132" s="86">
        <v>350170</v>
      </c>
      <c r="D132" s="135"/>
      <c r="E132" s="3080"/>
      <c r="F132" s="80"/>
      <c r="G132" s="3088"/>
      <c r="H132" s="108"/>
    </row>
    <row r="133" spans="1:8" ht="39.6">
      <c r="A133" s="108"/>
      <c r="B133" s="3079" t="s">
        <v>58</v>
      </c>
      <c r="C133" s="86">
        <v>111909</v>
      </c>
      <c r="D133" s="135"/>
      <c r="E133" s="3080"/>
      <c r="F133" s="80"/>
      <c r="G133" s="3088"/>
      <c r="H133" s="108"/>
    </row>
    <row r="134" spans="1:8">
      <c r="A134" s="108"/>
      <c r="B134" s="3121" t="s">
        <v>3</v>
      </c>
      <c r="C134" s="86">
        <f>C135</f>
        <v>569608</v>
      </c>
      <c r="D134" s="89"/>
      <c r="E134" s="3117"/>
      <c r="F134" s="80"/>
      <c r="G134" s="128"/>
      <c r="H134" s="108"/>
    </row>
    <row r="135" spans="1:8">
      <c r="A135" s="108"/>
      <c r="B135" s="711" t="s">
        <v>20</v>
      </c>
      <c r="C135" s="86">
        <v>569608</v>
      </c>
      <c r="D135" s="3131"/>
      <c r="E135" s="3096"/>
      <c r="F135" s="80"/>
      <c r="G135" s="3102"/>
      <c r="H135" s="108"/>
    </row>
    <row r="136" spans="1:8">
      <c r="A136" s="108"/>
      <c r="B136" s="130" t="s">
        <v>21</v>
      </c>
      <c r="C136" s="86">
        <f>C113-C119</f>
        <v>139943867</v>
      </c>
      <c r="D136" s="87">
        <f>D113-D119</f>
        <v>132102</v>
      </c>
      <c r="E136" s="3132"/>
      <c r="F136" s="80"/>
      <c r="G136" s="80"/>
      <c r="H136" s="108"/>
    </row>
    <row r="137" spans="1:8">
      <c r="A137" s="108"/>
      <c r="B137" s="1749" t="s">
        <v>23</v>
      </c>
      <c r="C137" s="86">
        <f>-C136</f>
        <v>-139943867</v>
      </c>
      <c r="D137" s="87">
        <f>-D136</f>
        <v>-132102</v>
      </c>
      <c r="E137" s="3101"/>
      <c r="F137" s="80"/>
      <c r="G137" s="80"/>
      <c r="H137" s="108"/>
    </row>
    <row r="138" spans="1:8">
      <c r="A138" s="108"/>
      <c r="B138" s="1789" t="s">
        <v>24</v>
      </c>
      <c r="C138" s="86">
        <f>C137</f>
        <v>-139943867</v>
      </c>
      <c r="D138" s="87">
        <f>D137</f>
        <v>-132102</v>
      </c>
      <c r="E138" s="3103"/>
      <c r="F138" s="80"/>
      <c r="G138" s="80"/>
      <c r="H138" s="108"/>
    </row>
    <row r="139" spans="1:8" ht="27" thickBot="1">
      <c r="A139" s="108"/>
      <c r="B139" s="3104" t="s">
        <v>863</v>
      </c>
      <c r="C139" s="102">
        <f>C138</f>
        <v>-139943867</v>
      </c>
      <c r="D139" s="124">
        <f>D138</f>
        <v>-132102</v>
      </c>
      <c r="E139" s="3106"/>
      <c r="F139" s="80"/>
      <c r="G139" s="80"/>
      <c r="H139" s="108"/>
    </row>
    <row r="140" spans="1:8" ht="319.2" customHeight="1" thickBot="1">
      <c r="A140" s="108"/>
      <c r="B140" s="3784" t="s">
        <v>866</v>
      </c>
      <c r="C140" s="3785"/>
      <c r="D140" s="3785"/>
      <c r="E140" s="3133"/>
      <c r="F140" s="3107"/>
      <c r="G140" s="3107"/>
      <c r="H140" s="108"/>
    </row>
    <row r="141" spans="1:8">
      <c r="A141" s="108"/>
      <c r="B141" s="197"/>
      <c r="C141" s="198"/>
      <c r="D141" s="198"/>
      <c r="E141" s="108"/>
      <c r="F141" s="108"/>
      <c r="G141" s="108"/>
      <c r="H141" s="108"/>
    </row>
    <row r="142" spans="1:8">
      <c r="B142" s="206" t="s">
        <v>113</v>
      </c>
      <c r="C142" s="981"/>
      <c r="D142" s="982"/>
      <c r="E142" s="981"/>
      <c r="F142" s="983"/>
      <c r="G142" s="114"/>
      <c r="H142" s="114"/>
    </row>
    <row r="143" spans="1:8" s="133" customFormat="1" ht="13.8" thickBot="1">
      <c r="B143" s="985"/>
      <c r="C143" s="173"/>
      <c r="D143" s="173"/>
      <c r="E143" s="173"/>
      <c r="F143" s="207" t="s">
        <v>0</v>
      </c>
    </row>
    <row r="144" spans="1:8" ht="13.95" customHeight="1">
      <c r="A144" s="3150">
        <f>A6+1</f>
        <v>127</v>
      </c>
      <c r="B144" s="82" t="s">
        <v>839</v>
      </c>
      <c r="C144" s="116"/>
      <c r="D144" s="127"/>
      <c r="E144" s="3050"/>
      <c r="F144" s="2699"/>
      <c r="G144" s="3057"/>
      <c r="H144" s="3525" t="s">
        <v>34</v>
      </c>
    </row>
    <row r="145" spans="2:8" ht="13.2" customHeight="1">
      <c r="B145" s="3109" t="s">
        <v>840</v>
      </c>
      <c r="C145" s="3110"/>
      <c r="D145" s="3111"/>
      <c r="E145" s="3061"/>
      <c r="F145" s="3062"/>
      <c r="G145" s="3063"/>
      <c r="H145" s="3051" t="s">
        <v>1139</v>
      </c>
    </row>
    <row r="146" spans="2:8" ht="26.4">
      <c r="B146" s="3145" t="s">
        <v>867</v>
      </c>
      <c r="C146" s="3146"/>
      <c r="D146" s="3147"/>
      <c r="E146" s="3064"/>
      <c r="F146" s="3062"/>
      <c r="G146" s="3063"/>
      <c r="H146" s="3051" t="s">
        <v>1140</v>
      </c>
    </row>
    <row r="147" spans="2:8">
      <c r="B147" s="3052" t="s">
        <v>842</v>
      </c>
      <c r="C147" s="88">
        <f>C149+C153+C157</f>
        <v>271385602</v>
      </c>
      <c r="D147" s="89">
        <f>D149+D153+D157</f>
        <v>247230</v>
      </c>
      <c r="E147" s="3053"/>
      <c r="F147" s="128"/>
      <c r="G147" s="128"/>
      <c r="H147" s="3526">
        <f>'18_pb'!A572</f>
        <v>116</v>
      </c>
    </row>
    <row r="148" spans="2:8">
      <c r="B148" s="3054" t="s">
        <v>843</v>
      </c>
      <c r="C148" s="86">
        <f>C149</f>
        <v>269754064</v>
      </c>
      <c r="D148" s="125"/>
      <c r="E148" s="3065"/>
      <c r="F148" s="80"/>
      <c r="G148" s="3066"/>
      <c r="H148" s="3527" t="s">
        <v>808</v>
      </c>
    </row>
    <row r="149" spans="2:8">
      <c r="B149" s="3067" t="s">
        <v>844</v>
      </c>
      <c r="C149" s="86">
        <f>C150</f>
        <v>269754064</v>
      </c>
      <c r="D149" s="125"/>
      <c r="E149" s="3068"/>
      <c r="F149" s="80"/>
      <c r="G149" s="3066"/>
      <c r="H149" s="115"/>
    </row>
    <row r="150" spans="2:8">
      <c r="B150" s="3069" t="s">
        <v>845</v>
      </c>
      <c r="C150" s="86">
        <f>C151</f>
        <v>269754064</v>
      </c>
      <c r="D150" s="125"/>
      <c r="E150" s="3070"/>
      <c r="F150" s="80"/>
      <c r="G150" s="3066"/>
      <c r="H150" s="115"/>
    </row>
    <row r="151" spans="2:8" ht="26.4">
      <c r="B151" s="3071" t="s">
        <v>846</v>
      </c>
      <c r="C151" s="86">
        <f>C152</f>
        <v>269754064</v>
      </c>
      <c r="D151" s="125"/>
      <c r="E151" s="3072"/>
      <c r="F151" s="80"/>
      <c r="G151" s="3066"/>
      <c r="H151" s="115"/>
    </row>
    <row r="152" spans="2:8" ht="39.6">
      <c r="B152" s="3073" t="s">
        <v>868</v>
      </c>
      <c r="C152" s="86">
        <v>269754064</v>
      </c>
      <c r="D152" s="125"/>
      <c r="E152" s="3074"/>
      <c r="F152" s="80"/>
      <c r="G152" s="3066"/>
      <c r="H152" s="115"/>
    </row>
    <row r="153" spans="2:8">
      <c r="B153" s="3054" t="s">
        <v>848</v>
      </c>
      <c r="C153" s="86">
        <f>C154</f>
        <v>500000</v>
      </c>
      <c r="D153" s="125"/>
      <c r="E153" s="3065"/>
      <c r="F153" s="80"/>
      <c r="G153" s="3066"/>
      <c r="H153" s="115"/>
    </row>
    <row r="154" spans="2:8">
      <c r="B154" s="3075" t="s">
        <v>849</v>
      </c>
      <c r="C154" s="86">
        <f>C155</f>
        <v>500000</v>
      </c>
      <c r="D154" s="125"/>
      <c r="E154" s="3076"/>
      <c r="F154" s="80"/>
      <c r="G154" s="3066"/>
      <c r="H154" s="115"/>
    </row>
    <row r="155" spans="2:8" ht="26.4">
      <c r="B155" s="3077" t="s">
        <v>850</v>
      </c>
      <c r="C155" s="86">
        <f>C156</f>
        <v>500000</v>
      </c>
      <c r="D155" s="125"/>
      <c r="E155" s="3078"/>
      <c r="F155" s="80"/>
      <c r="G155" s="3066"/>
      <c r="H155" s="115"/>
    </row>
    <row r="156" spans="2:8">
      <c r="B156" s="3079" t="s">
        <v>851</v>
      </c>
      <c r="C156" s="86">
        <v>500000</v>
      </c>
      <c r="D156" s="125"/>
      <c r="E156" s="3080"/>
      <c r="F156" s="80"/>
      <c r="G156" s="3066"/>
      <c r="H156" s="115"/>
    </row>
    <row r="157" spans="2:8">
      <c r="B157" s="731" t="s">
        <v>7</v>
      </c>
      <c r="C157" s="86">
        <f>C158</f>
        <v>1131538</v>
      </c>
      <c r="D157" s="87">
        <f>D158</f>
        <v>247230</v>
      </c>
      <c r="E157" s="3081"/>
      <c r="F157" s="80"/>
      <c r="G157" s="80"/>
      <c r="H157" s="115"/>
    </row>
    <row r="158" spans="2:8">
      <c r="B158" s="3082" t="s">
        <v>8</v>
      </c>
      <c r="C158" s="86">
        <f>C159+C162</f>
        <v>1131538</v>
      </c>
      <c r="D158" s="87">
        <f>D159+D162</f>
        <v>247230</v>
      </c>
      <c r="E158" s="3083"/>
      <c r="F158" s="80"/>
      <c r="G158" s="80"/>
      <c r="H158" s="115"/>
    </row>
    <row r="159" spans="2:8" ht="26.4">
      <c r="B159" s="3084" t="s">
        <v>855</v>
      </c>
      <c r="C159" s="86">
        <f>C160</f>
        <v>250182</v>
      </c>
      <c r="D159" s="87">
        <f>D160</f>
        <v>247230</v>
      </c>
      <c r="E159" s="3085"/>
      <c r="F159" s="80"/>
      <c r="G159" s="80"/>
      <c r="H159" s="115"/>
    </row>
    <row r="160" spans="2:8" ht="26.4">
      <c r="B160" s="3086" t="s">
        <v>856</v>
      </c>
      <c r="C160" s="86">
        <f>C161</f>
        <v>250182</v>
      </c>
      <c r="D160" s="87">
        <f>D161</f>
        <v>247230</v>
      </c>
      <c r="E160" s="3087"/>
      <c r="F160" s="80"/>
      <c r="G160" s="80"/>
      <c r="H160" s="115"/>
    </row>
    <row r="161" spans="2:8">
      <c r="B161" s="3073" t="s">
        <v>869</v>
      </c>
      <c r="C161" s="86">
        <v>250182</v>
      </c>
      <c r="D161" s="135">
        <v>247230</v>
      </c>
      <c r="E161" s="3074"/>
      <c r="F161" s="80"/>
      <c r="G161" s="3088"/>
      <c r="H161" s="115"/>
    </row>
    <row r="162" spans="2:8">
      <c r="B162" s="3077" t="s">
        <v>858</v>
      </c>
      <c r="C162" s="3089">
        <f>C163</f>
        <v>881356</v>
      </c>
      <c r="D162" s="3090"/>
      <c r="E162" s="3078"/>
      <c r="F162" s="3091"/>
      <c r="G162" s="3091"/>
      <c r="H162" s="115"/>
    </row>
    <row r="163" spans="2:8" ht="26.4">
      <c r="B163" s="3079" t="s">
        <v>870</v>
      </c>
      <c r="C163" s="3089">
        <v>881356</v>
      </c>
      <c r="D163" s="135"/>
      <c r="E163" s="3080"/>
      <c r="F163" s="3091"/>
      <c r="G163" s="3088"/>
      <c r="H163" s="115"/>
    </row>
    <row r="164" spans="2:8" ht="13.2" customHeight="1">
      <c r="B164" s="3118" t="s">
        <v>28</v>
      </c>
      <c r="C164" s="88">
        <f>C165</f>
        <v>277077806</v>
      </c>
      <c r="D164" s="89">
        <f>D165</f>
        <v>0</v>
      </c>
      <c r="E164" s="3119"/>
      <c r="F164" s="128"/>
      <c r="G164" s="128"/>
      <c r="H164" s="115"/>
    </row>
    <row r="165" spans="2:8" ht="13.95" customHeight="1">
      <c r="B165" s="731" t="s">
        <v>2</v>
      </c>
      <c r="C165" s="86">
        <f>C166+C168</f>
        <v>277077806</v>
      </c>
      <c r="D165" s="87"/>
      <c r="E165" s="3081"/>
      <c r="F165" s="80"/>
      <c r="G165" s="80"/>
      <c r="H165" s="115"/>
    </row>
    <row r="166" spans="2:8">
      <c r="B166" s="711" t="s">
        <v>16</v>
      </c>
      <c r="C166" s="86">
        <f>C167</f>
        <v>218261359</v>
      </c>
      <c r="D166" s="135"/>
      <c r="E166" s="3096"/>
      <c r="F166" s="80"/>
      <c r="G166" s="3088"/>
      <c r="H166" s="115"/>
    </row>
    <row r="167" spans="2:8">
      <c r="B167" s="717" t="s">
        <v>162</v>
      </c>
      <c r="C167" s="86">
        <v>218261359</v>
      </c>
      <c r="D167" s="135"/>
      <c r="E167" s="3097"/>
      <c r="F167" s="80"/>
      <c r="G167" s="3088"/>
      <c r="H167" s="115"/>
    </row>
    <row r="168" spans="2:8">
      <c r="B168" s="711" t="s">
        <v>19</v>
      </c>
      <c r="C168" s="86">
        <f>C169</f>
        <v>58816447</v>
      </c>
      <c r="D168" s="87"/>
      <c r="E168" s="3096"/>
      <c r="F168" s="80"/>
      <c r="G168" s="80"/>
      <c r="H168" s="115"/>
    </row>
    <row r="169" spans="2:8">
      <c r="B169" s="3077" t="s">
        <v>520</v>
      </c>
      <c r="C169" s="86">
        <f>C170</f>
        <v>58816447</v>
      </c>
      <c r="D169" s="87"/>
      <c r="E169" s="3078"/>
      <c r="F169" s="80"/>
      <c r="G169" s="80"/>
      <c r="H169" s="115"/>
    </row>
    <row r="170" spans="2:8" ht="26.4">
      <c r="B170" s="3079" t="s">
        <v>871</v>
      </c>
      <c r="C170" s="86">
        <v>58816447</v>
      </c>
      <c r="D170" s="135"/>
      <c r="E170" s="3080"/>
      <c r="F170" s="80"/>
      <c r="G170" s="3088"/>
      <c r="H170" s="115"/>
    </row>
    <row r="171" spans="2:8">
      <c r="B171" s="130" t="s">
        <v>21</v>
      </c>
      <c r="C171" s="86">
        <f>C147-C164</f>
        <v>-5692204</v>
      </c>
      <c r="D171" s="87">
        <f>D147-D164</f>
        <v>247230</v>
      </c>
      <c r="E171" s="3132"/>
      <c r="F171" s="80"/>
      <c r="G171" s="80"/>
      <c r="H171" s="115"/>
    </row>
    <row r="172" spans="2:8">
      <c r="B172" s="1749" t="s">
        <v>23</v>
      </c>
      <c r="C172" s="86">
        <f>C174</f>
        <v>5692204</v>
      </c>
      <c r="D172" s="3100">
        <f>-D171</f>
        <v>-247230</v>
      </c>
      <c r="E172" s="3124"/>
      <c r="F172" s="80"/>
      <c r="G172" s="3102"/>
      <c r="H172" s="115"/>
    </row>
    <row r="173" spans="2:8">
      <c r="B173" s="1789" t="s">
        <v>24</v>
      </c>
      <c r="C173" s="86">
        <v>5692204</v>
      </c>
      <c r="D173" s="3100">
        <f>D172</f>
        <v>-247230</v>
      </c>
      <c r="E173" s="1790"/>
      <c r="F173" s="80"/>
      <c r="G173" s="3102"/>
      <c r="H173" s="115"/>
    </row>
    <row r="174" spans="2:8" ht="27" thickBot="1">
      <c r="B174" s="3125" t="s">
        <v>863</v>
      </c>
      <c r="C174" s="93">
        <f>C173</f>
        <v>5692204</v>
      </c>
      <c r="D174" s="3134">
        <f>D173</f>
        <v>-247230</v>
      </c>
      <c r="E174" s="3106"/>
      <c r="F174" s="80"/>
      <c r="G174" s="3102"/>
      <c r="H174" s="115"/>
    </row>
    <row r="175" spans="2:8" ht="301.95" customHeight="1" thickBot="1">
      <c r="B175" s="3784" t="s">
        <v>872</v>
      </c>
      <c r="C175" s="3785"/>
      <c r="D175" s="3786"/>
      <c r="E175" s="3107"/>
      <c r="F175" s="3107"/>
      <c r="G175" s="3107"/>
      <c r="H175" s="108"/>
    </row>
    <row r="176" spans="2:8">
      <c r="B176" s="3142"/>
      <c r="C176" s="3142"/>
      <c r="D176" s="3142"/>
    </row>
    <row r="177" spans="1:8" ht="13.2" customHeight="1">
      <c r="B177" s="3108" t="s">
        <v>115</v>
      </c>
      <c r="C177" s="2862"/>
      <c r="D177" s="2862"/>
    </row>
    <row r="178" spans="1:8" ht="13.8" thickBot="1">
      <c r="B178" s="3141"/>
      <c r="C178" s="3141"/>
      <c r="D178" s="3141"/>
    </row>
    <row r="179" spans="1:8" ht="13.95" customHeight="1">
      <c r="A179" s="2909">
        <f>A52+1</f>
        <v>127</v>
      </c>
      <c r="B179" s="82" t="s">
        <v>865</v>
      </c>
      <c r="C179" s="116"/>
      <c r="D179" s="127"/>
      <c r="E179" s="3050"/>
      <c r="F179" s="2699"/>
      <c r="G179" s="3057"/>
      <c r="H179" s="3525" t="s">
        <v>34</v>
      </c>
    </row>
    <row r="180" spans="1:8" ht="13.2" customHeight="1">
      <c r="B180" s="3109" t="s">
        <v>116</v>
      </c>
      <c r="C180" s="3110"/>
      <c r="D180" s="3111"/>
      <c r="E180" s="3061"/>
      <c r="F180" s="3062"/>
      <c r="G180" s="3063"/>
      <c r="H180" s="3051" t="s">
        <v>1139</v>
      </c>
    </row>
    <row r="181" spans="1:8">
      <c r="B181" s="2950" t="s">
        <v>117</v>
      </c>
      <c r="C181" s="3110"/>
      <c r="D181" s="3111"/>
      <c r="E181" s="3112"/>
      <c r="F181" s="3062"/>
      <c r="G181" s="3063"/>
      <c r="H181" s="3051" t="s">
        <v>1140</v>
      </c>
    </row>
    <row r="182" spans="1:8" ht="13.2" customHeight="1">
      <c r="B182" s="3113" t="s">
        <v>118</v>
      </c>
      <c r="C182" s="3110"/>
      <c r="D182" s="3111"/>
      <c r="E182" s="3064"/>
      <c r="F182" s="3062"/>
      <c r="G182" s="3063"/>
      <c r="H182" s="3526">
        <f>'18_pb'!A572</f>
        <v>116</v>
      </c>
    </row>
    <row r="183" spans="1:8">
      <c r="B183" s="3052" t="s">
        <v>842</v>
      </c>
      <c r="C183" s="88">
        <f>C184+C186+C188+C187</f>
        <v>1368583704</v>
      </c>
      <c r="D183" s="89">
        <f>D184+D186+D188+D187</f>
        <v>247230</v>
      </c>
      <c r="E183" s="3053"/>
      <c r="F183" s="128"/>
      <c r="G183" s="128"/>
      <c r="H183" s="3527" t="s">
        <v>808</v>
      </c>
    </row>
    <row r="184" spans="1:8">
      <c r="B184" s="3114" t="s">
        <v>843</v>
      </c>
      <c r="C184" s="86">
        <f>C185</f>
        <v>1343132681</v>
      </c>
      <c r="D184" s="135"/>
      <c r="E184" s="3115"/>
      <c r="F184" s="80"/>
      <c r="G184" s="3088"/>
    </row>
    <row r="185" spans="1:8">
      <c r="B185" s="711" t="s">
        <v>844</v>
      </c>
      <c r="C185" s="86">
        <v>1343132681</v>
      </c>
      <c r="D185" s="135"/>
      <c r="E185" s="3096"/>
      <c r="F185" s="80"/>
      <c r="G185" s="3088"/>
    </row>
    <row r="186" spans="1:8">
      <c r="B186" s="3054" t="s">
        <v>848</v>
      </c>
      <c r="C186" s="86">
        <v>5993252</v>
      </c>
      <c r="D186" s="135"/>
      <c r="E186" s="3065"/>
      <c r="F186" s="80"/>
      <c r="G186" s="3088"/>
    </row>
    <row r="187" spans="1:8" ht="26.4">
      <c r="B187" s="1789" t="s">
        <v>37</v>
      </c>
      <c r="C187" s="86">
        <v>40140</v>
      </c>
      <c r="D187" s="135"/>
      <c r="E187" s="1790"/>
      <c r="F187" s="80"/>
      <c r="G187" s="3088"/>
    </row>
    <row r="188" spans="1:8">
      <c r="B188" s="3116" t="s">
        <v>7</v>
      </c>
      <c r="C188" s="86">
        <v>19417631</v>
      </c>
      <c r="D188" s="3135">
        <v>247230</v>
      </c>
      <c r="E188" s="3117"/>
      <c r="F188" s="80"/>
      <c r="G188" s="129"/>
    </row>
    <row r="189" spans="1:8">
      <c r="B189" s="3118" t="s">
        <v>28</v>
      </c>
      <c r="C189" s="88">
        <f>C190+C205</f>
        <v>1425236818</v>
      </c>
      <c r="D189" s="89">
        <f>D190</f>
        <v>0</v>
      </c>
      <c r="E189" s="3119"/>
      <c r="F189" s="128"/>
      <c r="G189" s="128"/>
    </row>
    <row r="190" spans="1:8">
      <c r="B190" s="731" t="s">
        <v>2</v>
      </c>
      <c r="C190" s="86">
        <f>C191+C196+C201+C195+C199</f>
        <v>1424667210</v>
      </c>
      <c r="D190" s="87"/>
      <c r="E190" s="3081"/>
      <c r="F190" s="80"/>
      <c r="G190" s="80"/>
    </row>
    <row r="191" spans="1:8">
      <c r="B191" s="3067" t="s">
        <v>12</v>
      </c>
      <c r="C191" s="86">
        <f>C192+C194</f>
        <v>9599583</v>
      </c>
      <c r="D191" s="87"/>
      <c r="E191" s="3068"/>
      <c r="F191" s="80"/>
      <c r="G191" s="80"/>
    </row>
    <row r="192" spans="1:8">
      <c r="B192" s="717" t="s">
        <v>13</v>
      </c>
      <c r="C192" s="86">
        <v>6866460</v>
      </c>
      <c r="D192" s="87"/>
      <c r="E192" s="3097"/>
      <c r="F192" s="80"/>
      <c r="G192" s="80"/>
    </row>
    <row r="193" spans="2:7">
      <c r="B193" s="719" t="s">
        <v>36</v>
      </c>
      <c r="C193" s="86">
        <v>5537255</v>
      </c>
      <c r="D193" s="87"/>
      <c r="E193" s="3120"/>
      <c r="F193" s="80"/>
      <c r="G193" s="80"/>
    </row>
    <row r="194" spans="2:7">
      <c r="B194" s="717" t="s">
        <v>15</v>
      </c>
      <c r="C194" s="86">
        <v>2733123</v>
      </c>
      <c r="D194" s="135"/>
      <c r="E194" s="3097"/>
      <c r="F194" s="80"/>
      <c r="G194" s="3088"/>
    </row>
    <row r="195" spans="2:7">
      <c r="B195" s="711" t="s">
        <v>330</v>
      </c>
      <c r="C195" s="86">
        <v>8113</v>
      </c>
      <c r="D195" s="135"/>
      <c r="E195" s="3096"/>
      <c r="F195" s="80"/>
      <c r="G195" s="3088"/>
    </row>
    <row r="196" spans="2:7">
      <c r="B196" s="711" t="s">
        <v>16</v>
      </c>
      <c r="C196" s="86">
        <f>C197+C198</f>
        <v>1414587734</v>
      </c>
      <c r="D196" s="135"/>
      <c r="E196" s="3096"/>
      <c r="F196" s="80"/>
      <c r="G196" s="3088"/>
    </row>
    <row r="197" spans="2:7">
      <c r="B197" s="717" t="s">
        <v>17</v>
      </c>
      <c r="C197" s="86">
        <v>5367575</v>
      </c>
      <c r="D197" s="135"/>
      <c r="E197" s="3097"/>
      <c r="F197" s="80"/>
      <c r="G197" s="3088"/>
    </row>
    <row r="198" spans="2:7">
      <c r="B198" s="717" t="s">
        <v>162</v>
      </c>
      <c r="C198" s="86">
        <v>1409220159</v>
      </c>
      <c r="D198" s="135"/>
      <c r="E198" s="3097"/>
      <c r="F198" s="80"/>
      <c r="G198" s="3088"/>
    </row>
    <row r="199" spans="2:7" ht="26.4">
      <c r="B199" s="711" t="s">
        <v>313</v>
      </c>
      <c r="C199" s="86">
        <f>C200</f>
        <v>12258</v>
      </c>
      <c r="D199" s="135"/>
      <c r="E199" s="3096"/>
      <c r="F199" s="80"/>
      <c r="G199" s="3088"/>
    </row>
    <row r="200" spans="2:7">
      <c r="B200" s="717" t="s">
        <v>39</v>
      </c>
      <c r="C200" s="86">
        <v>12258</v>
      </c>
      <c r="D200" s="135"/>
      <c r="E200" s="3097"/>
      <c r="F200" s="80"/>
      <c r="G200" s="3088"/>
    </row>
    <row r="201" spans="2:7" ht="13.5" customHeight="1">
      <c r="B201" s="711" t="s">
        <v>19</v>
      </c>
      <c r="C201" s="86">
        <f>C202</f>
        <v>459522</v>
      </c>
      <c r="D201" s="87"/>
      <c r="E201" s="3096"/>
      <c r="F201" s="80"/>
      <c r="G201" s="80"/>
    </row>
    <row r="202" spans="2:7" ht="26.4">
      <c r="B202" s="3084" t="s">
        <v>56</v>
      </c>
      <c r="C202" s="86">
        <f>C203+C204</f>
        <v>459522</v>
      </c>
      <c r="D202" s="87"/>
      <c r="E202" s="3085"/>
      <c r="F202" s="80"/>
      <c r="G202" s="80"/>
    </row>
    <row r="203" spans="2:7" ht="26.4">
      <c r="B203" s="3079" t="s">
        <v>57</v>
      </c>
      <c r="C203" s="86">
        <v>353780</v>
      </c>
      <c r="D203" s="87"/>
      <c r="E203" s="3080"/>
      <c r="F203" s="80"/>
      <c r="G203" s="80"/>
    </row>
    <row r="204" spans="2:7" ht="39.6">
      <c r="B204" s="3079" t="s">
        <v>58</v>
      </c>
      <c r="C204" s="86">
        <v>105742</v>
      </c>
      <c r="D204" s="87"/>
      <c r="E204" s="3080"/>
      <c r="F204" s="80"/>
      <c r="G204" s="80"/>
    </row>
    <row r="205" spans="2:7">
      <c r="B205" s="3121" t="s">
        <v>3</v>
      </c>
      <c r="C205" s="86">
        <f>C206</f>
        <v>569608</v>
      </c>
      <c r="D205" s="135"/>
      <c r="E205" s="3117"/>
      <c r="F205" s="80"/>
      <c r="G205" s="3088"/>
    </row>
    <row r="206" spans="2:7">
      <c r="B206" s="3067" t="s">
        <v>20</v>
      </c>
      <c r="C206" s="86">
        <v>569608</v>
      </c>
      <c r="D206" s="135"/>
      <c r="E206" s="3068"/>
      <c r="F206" s="80"/>
      <c r="G206" s="3088"/>
    </row>
    <row r="207" spans="2:7">
      <c r="B207" s="3122" t="s">
        <v>21</v>
      </c>
      <c r="C207" s="86">
        <f>C183-C189</f>
        <v>-56653114</v>
      </c>
      <c r="D207" s="87">
        <f>D183-D189</f>
        <v>247230</v>
      </c>
      <c r="E207" s="3123"/>
      <c r="F207" s="80"/>
      <c r="G207" s="80"/>
    </row>
    <row r="208" spans="2:7">
      <c r="B208" s="1749" t="s">
        <v>23</v>
      </c>
      <c r="C208" s="86">
        <f>C210</f>
        <v>56653114</v>
      </c>
      <c r="D208" s="87">
        <f>D210</f>
        <v>-247230</v>
      </c>
      <c r="E208" s="3124"/>
      <c r="F208" s="80"/>
      <c r="G208" s="80"/>
    </row>
    <row r="209" spans="2:7">
      <c r="B209" s="1789" t="s">
        <v>24</v>
      </c>
      <c r="C209" s="86">
        <v>56653114</v>
      </c>
      <c r="D209" s="87">
        <f>-D207</f>
        <v>-247230</v>
      </c>
      <c r="E209" s="1790"/>
      <c r="F209" s="80"/>
      <c r="G209" s="80"/>
    </row>
    <row r="210" spans="2:7" ht="26.4">
      <c r="B210" s="3125" t="s">
        <v>863</v>
      </c>
      <c r="C210" s="93">
        <f>C209</f>
        <v>56653114</v>
      </c>
      <c r="D210" s="94">
        <f>D209</f>
        <v>-247230</v>
      </c>
      <c r="E210" s="3106"/>
      <c r="F210" s="80"/>
      <c r="G210" s="80"/>
    </row>
    <row r="211" spans="2:7">
      <c r="B211" s="3113" t="s">
        <v>125</v>
      </c>
      <c r="C211" s="3110"/>
      <c r="D211" s="3111"/>
      <c r="E211" s="3064"/>
      <c r="F211" s="3062"/>
      <c r="G211" s="3063"/>
    </row>
    <row r="212" spans="2:7">
      <c r="B212" s="3052" t="s">
        <v>842</v>
      </c>
      <c r="C212" s="88">
        <f>C213+C215+C217+C216</f>
        <v>1533927035</v>
      </c>
      <c r="D212" s="89">
        <f>D213+D215+D217+D216</f>
        <v>260307</v>
      </c>
      <c r="E212" s="3053"/>
      <c r="F212" s="128"/>
      <c r="G212" s="128"/>
    </row>
    <row r="213" spans="2:7">
      <c r="B213" s="3114" t="s">
        <v>843</v>
      </c>
      <c r="C213" s="86">
        <f>C214</f>
        <v>1386590219</v>
      </c>
      <c r="D213" s="135"/>
      <c r="E213" s="3115"/>
      <c r="F213" s="80"/>
      <c r="G213" s="3088"/>
    </row>
    <row r="214" spans="2:7">
      <c r="B214" s="711" t="s">
        <v>844</v>
      </c>
      <c r="C214" s="86">
        <v>1386590219</v>
      </c>
      <c r="D214" s="135"/>
      <c r="E214" s="3096"/>
      <c r="F214" s="80"/>
      <c r="G214" s="3088"/>
    </row>
    <row r="215" spans="2:7">
      <c r="B215" s="3054" t="s">
        <v>848</v>
      </c>
      <c r="C215" s="86">
        <v>2088160</v>
      </c>
      <c r="D215" s="135"/>
      <c r="E215" s="3065"/>
      <c r="F215" s="80"/>
      <c r="G215" s="3088"/>
    </row>
    <row r="216" spans="2:7" ht="26.4">
      <c r="B216" s="1789" t="s">
        <v>37</v>
      </c>
      <c r="C216" s="86">
        <v>39820</v>
      </c>
      <c r="D216" s="135"/>
      <c r="E216" s="1790"/>
      <c r="F216" s="80"/>
      <c r="G216" s="3088"/>
    </row>
    <row r="217" spans="2:7">
      <c r="B217" s="3116" t="s">
        <v>7</v>
      </c>
      <c r="C217" s="86">
        <v>145208836</v>
      </c>
      <c r="D217" s="3135">
        <v>260307</v>
      </c>
      <c r="E217" s="3117"/>
      <c r="F217" s="80"/>
      <c r="G217" s="129"/>
    </row>
    <row r="218" spans="2:7">
      <c r="B218" s="3118" t="s">
        <v>28</v>
      </c>
      <c r="C218" s="88">
        <f>C219+C233</f>
        <v>1426138111</v>
      </c>
      <c r="D218" s="89">
        <f>D219</f>
        <v>0</v>
      </c>
      <c r="E218" s="3119"/>
      <c r="F218" s="128"/>
      <c r="G218" s="128"/>
    </row>
    <row r="219" spans="2:7">
      <c r="B219" s="731" t="s">
        <v>2</v>
      </c>
      <c r="C219" s="86">
        <f>C220+C224+C227+C229</f>
        <v>1425568503</v>
      </c>
      <c r="D219" s="87"/>
      <c r="E219" s="3081"/>
      <c r="F219" s="80"/>
      <c r="G219" s="80"/>
    </row>
    <row r="220" spans="2:7">
      <c r="B220" s="3067" t="s">
        <v>12</v>
      </c>
      <c r="C220" s="86">
        <f>C221+C223</f>
        <v>9603593</v>
      </c>
      <c r="D220" s="87"/>
      <c r="E220" s="3068"/>
      <c r="F220" s="80"/>
      <c r="G220" s="80"/>
    </row>
    <row r="221" spans="2:7">
      <c r="B221" s="717" t="s">
        <v>13</v>
      </c>
      <c r="C221" s="86">
        <v>6866460</v>
      </c>
      <c r="D221" s="87"/>
      <c r="E221" s="3097"/>
      <c r="F221" s="80"/>
      <c r="G221" s="80"/>
    </row>
    <row r="222" spans="2:7">
      <c r="B222" s="719" t="s">
        <v>36</v>
      </c>
      <c r="C222" s="86">
        <v>5537255</v>
      </c>
      <c r="D222" s="87"/>
      <c r="E222" s="3120"/>
      <c r="F222" s="80"/>
      <c r="G222" s="80"/>
    </row>
    <row r="223" spans="2:7">
      <c r="B223" s="717" t="s">
        <v>15</v>
      </c>
      <c r="C223" s="86">
        <v>2737133</v>
      </c>
      <c r="D223" s="135"/>
      <c r="E223" s="3097"/>
      <c r="F223" s="80"/>
      <c r="G223" s="3088"/>
    </row>
    <row r="224" spans="2:7">
      <c r="B224" s="711" t="s">
        <v>16</v>
      </c>
      <c r="C224" s="86">
        <f>C225+C226</f>
        <v>1415493648</v>
      </c>
      <c r="D224" s="135"/>
      <c r="E224" s="3096"/>
      <c r="F224" s="80"/>
      <c r="G224" s="3088"/>
    </row>
    <row r="225" spans="2:7">
      <c r="B225" s="717" t="s">
        <v>17</v>
      </c>
      <c r="C225" s="86">
        <v>5281660</v>
      </c>
      <c r="D225" s="135"/>
      <c r="E225" s="3097"/>
      <c r="F225" s="80"/>
      <c r="G225" s="3088"/>
    </row>
    <row r="226" spans="2:7">
      <c r="B226" s="717" t="s">
        <v>162</v>
      </c>
      <c r="C226" s="86">
        <v>1410211988</v>
      </c>
      <c r="D226" s="135"/>
      <c r="E226" s="3097"/>
      <c r="F226" s="80"/>
      <c r="G226" s="3088"/>
    </row>
    <row r="227" spans="2:7" ht="26.4">
      <c r="B227" s="711" t="s">
        <v>313</v>
      </c>
      <c r="C227" s="86">
        <f>C228</f>
        <v>12258</v>
      </c>
      <c r="D227" s="87"/>
      <c r="E227" s="3096"/>
      <c r="F227" s="80"/>
      <c r="G227" s="80"/>
    </row>
    <row r="228" spans="2:7">
      <c r="B228" s="717" t="s">
        <v>39</v>
      </c>
      <c r="C228" s="86">
        <v>12258</v>
      </c>
      <c r="D228" s="87"/>
      <c r="E228" s="3097"/>
      <c r="F228" s="80"/>
      <c r="G228" s="80"/>
    </row>
    <row r="229" spans="2:7">
      <c r="B229" s="711" t="s">
        <v>19</v>
      </c>
      <c r="C229" s="86">
        <f>C230</f>
        <v>459004</v>
      </c>
      <c r="D229" s="87"/>
      <c r="E229" s="3096"/>
      <c r="F229" s="80"/>
      <c r="G229" s="80"/>
    </row>
    <row r="230" spans="2:7" ht="26.4">
      <c r="B230" s="3084" t="s">
        <v>56</v>
      </c>
      <c r="C230" s="86">
        <f>C231+C232</f>
        <v>459004</v>
      </c>
      <c r="D230" s="135"/>
      <c r="E230" s="3085"/>
      <c r="F230" s="80"/>
      <c r="G230" s="3088"/>
    </row>
    <row r="231" spans="2:7" ht="26.4">
      <c r="B231" s="3079" t="s">
        <v>57</v>
      </c>
      <c r="C231" s="86">
        <v>350170</v>
      </c>
      <c r="D231" s="135"/>
      <c r="E231" s="3080"/>
      <c r="F231" s="80"/>
      <c r="G231" s="3088"/>
    </row>
    <row r="232" spans="2:7" ht="39.6">
      <c r="B232" s="3079" t="s">
        <v>58</v>
      </c>
      <c r="C232" s="86">
        <v>108834</v>
      </c>
      <c r="D232" s="135"/>
      <c r="E232" s="3080"/>
      <c r="F232" s="80"/>
      <c r="G232" s="3088"/>
    </row>
    <row r="233" spans="2:7">
      <c r="B233" s="3121" t="s">
        <v>3</v>
      </c>
      <c r="C233" s="86">
        <f>C234</f>
        <v>569608</v>
      </c>
      <c r="D233" s="87"/>
      <c r="E233" s="3117"/>
      <c r="F233" s="80"/>
      <c r="G233" s="80"/>
    </row>
    <row r="234" spans="2:7">
      <c r="B234" s="3067" t="s">
        <v>20</v>
      </c>
      <c r="C234" s="86">
        <v>569608</v>
      </c>
      <c r="D234" s="3136"/>
      <c r="E234" s="3068"/>
      <c r="F234" s="80"/>
      <c r="G234" s="3128"/>
    </row>
    <row r="235" spans="2:7">
      <c r="B235" s="3122" t="s">
        <v>21</v>
      </c>
      <c r="C235" s="88">
        <f>C212-C218</f>
        <v>107788924</v>
      </c>
      <c r="D235" s="89">
        <f>D212-D218</f>
        <v>260307</v>
      </c>
      <c r="E235" s="3123"/>
      <c r="F235" s="128"/>
      <c r="G235" s="128"/>
    </row>
    <row r="236" spans="2:7">
      <c r="B236" s="1749" t="s">
        <v>23</v>
      </c>
      <c r="C236" s="86">
        <f>-C235</f>
        <v>-107788924</v>
      </c>
      <c r="D236" s="87">
        <f>-D235</f>
        <v>-260307</v>
      </c>
      <c r="E236" s="3124"/>
      <c r="F236" s="80"/>
      <c r="G236" s="80"/>
    </row>
    <row r="237" spans="2:7">
      <c r="B237" s="1789" t="s">
        <v>24</v>
      </c>
      <c r="C237" s="86">
        <f>C236</f>
        <v>-107788924</v>
      </c>
      <c r="D237" s="87">
        <f>D236</f>
        <v>-260307</v>
      </c>
      <c r="E237" s="1790"/>
      <c r="F237" s="80"/>
      <c r="G237" s="80"/>
    </row>
    <row r="238" spans="2:7" ht="26.4">
      <c r="B238" s="3125" t="s">
        <v>863</v>
      </c>
      <c r="C238" s="93">
        <f>C237</f>
        <v>-107788924</v>
      </c>
      <c r="D238" s="94">
        <f>D237</f>
        <v>-260307</v>
      </c>
      <c r="E238" s="3106"/>
      <c r="F238" s="80"/>
      <c r="G238" s="80"/>
    </row>
    <row r="239" spans="2:7">
      <c r="B239" s="3113" t="s">
        <v>126</v>
      </c>
      <c r="C239" s="3110"/>
      <c r="D239" s="3111"/>
      <c r="E239" s="3064"/>
      <c r="F239" s="3062"/>
      <c r="G239" s="3063"/>
    </row>
    <row r="240" spans="2:7">
      <c r="B240" s="3052" t="s">
        <v>842</v>
      </c>
      <c r="C240" s="88">
        <f>C241+C243+C245+C244</f>
        <v>1574008020</v>
      </c>
      <c r="D240" s="89">
        <f>D241+D243+D245+D244</f>
        <v>260768</v>
      </c>
      <c r="E240" s="3053"/>
      <c r="F240" s="128"/>
      <c r="G240" s="128"/>
    </row>
    <row r="241" spans="2:7">
      <c r="B241" s="3114" t="s">
        <v>843</v>
      </c>
      <c r="C241" s="86">
        <f>C242</f>
        <v>1432225542</v>
      </c>
      <c r="D241" s="125"/>
      <c r="E241" s="3115"/>
      <c r="F241" s="80"/>
      <c r="G241" s="3066"/>
    </row>
    <row r="242" spans="2:7">
      <c r="B242" s="711" t="s">
        <v>844</v>
      </c>
      <c r="C242" s="86">
        <v>1432225542</v>
      </c>
      <c r="D242" s="135"/>
      <c r="E242" s="3096"/>
      <c r="F242" s="80"/>
      <c r="G242" s="3088"/>
    </row>
    <row r="243" spans="2:7">
      <c r="B243" s="3114" t="s">
        <v>848</v>
      </c>
      <c r="C243" s="86">
        <v>2085211</v>
      </c>
      <c r="D243" s="135"/>
      <c r="E243" s="3115"/>
      <c r="F243" s="80"/>
      <c r="G243" s="3088"/>
    </row>
    <row r="244" spans="2:7" ht="26.4">
      <c r="B244" s="1789" t="s">
        <v>37</v>
      </c>
      <c r="C244" s="86">
        <v>39820</v>
      </c>
      <c r="D244" s="135"/>
      <c r="E244" s="1790"/>
      <c r="F244" s="80"/>
      <c r="G244" s="3088"/>
    </row>
    <row r="245" spans="2:7">
      <c r="B245" s="3116" t="s">
        <v>7</v>
      </c>
      <c r="C245" s="86">
        <v>139657447</v>
      </c>
      <c r="D245" s="3135">
        <v>260768</v>
      </c>
      <c r="E245" s="3117"/>
      <c r="F245" s="80"/>
      <c r="G245" s="129"/>
    </row>
    <row r="246" spans="2:7">
      <c r="B246" s="3118" t="s">
        <v>28</v>
      </c>
      <c r="C246" s="88">
        <f>C247+C261</f>
        <v>1434064153</v>
      </c>
      <c r="D246" s="89">
        <f>D247</f>
        <v>0</v>
      </c>
      <c r="E246" s="3119"/>
      <c r="F246" s="128"/>
      <c r="G246" s="128"/>
    </row>
    <row r="247" spans="2:7">
      <c r="B247" s="731" t="s">
        <v>2</v>
      </c>
      <c r="C247" s="86">
        <f>C248+C252+C255+C257</f>
        <v>1433494545</v>
      </c>
      <c r="D247" s="87"/>
      <c r="E247" s="3081"/>
      <c r="F247" s="80"/>
      <c r="G247" s="80"/>
    </row>
    <row r="248" spans="2:7">
      <c r="B248" s="3067" t="s">
        <v>12</v>
      </c>
      <c r="C248" s="86">
        <f>C249+C251</f>
        <v>9646080</v>
      </c>
      <c r="D248" s="87"/>
      <c r="E248" s="3068"/>
      <c r="F248" s="80"/>
      <c r="G248" s="80"/>
    </row>
    <row r="249" spans="2:7">
      <c r="B249" s="717" t="s">
        <v>13</v>
      </c>
      <c r="C249" s="86">
        <v>6866460</v>
      </c>
      <c r="D249" s="87"/>
      <c r="E249" s="3097"/>
      <c r="F249" s="80"/>
      <c r="G249" s="80"/>
    </row>
    <row r="250" spans="2:7">
      <c r="B250" s="719" t="s">
        <v>36</v>
      </c>
      <c r="C250" s="86">
        <v>5537255</v>
      </c>
      <c r="D250" s="87"/>
      <c r="E250" s="3120"/>
      <c r="F250" s="80"/>
      <c r="G250" s="80"/>
    </row>
    <row r="251" spans="2:7">
      <c r="B251" s="717" t="s">
        <v>15</v>
      </c>
      <c r="C251" s="86">
        <v>2779620</v>
      </c>
      <c r="D251" s="135"/>
      <c r="E251" s="3097"/>
      <c r="F251" s="80"/>
      <c r="G251" s="3088"/>
    </row>
    <row r="252" spans="2:7">
      <c r="B252" s="711" t="s">
        <v>16</v>
      </c>
      <c r="C252" s="86">
        <f>C253+C254</f>
        <v>1423374128</v>
      </c>
      <c r="D252" s="135"/>
      <c r="E252" s="3096"/>
      <c r="F252" s="80"/>
      <c r="G252" s="3088"/>
    </row>
    <row r="253" spans="2:7">
      <c r="B253" s="3129" t="s">
        <v>17</v>
      </c>
      <c r="C253" s="86">
        <v>5655346</v>
      </c>
      <c r="D253" s="135"/>
      <c r="E253" s="3130"/>
      <c r="F253" s="80"/>
      <c r="G253" s="3088"/>
    </row>
    <row r="254" spans="2:7">
      <c r="B254" s="717" t="s">
        <v>162</v>
      </c>
      <c r="C254" s="86">
        <v>1417718782</v>
      </c>
      <c r="D254" s="135"/>
      <c r="E254" s="3097"/>
      <c r="F254" s="80"/>
      <c r="G254" s="3088"/>
    </row>
    <row r="255" spans="2:7" ht="26.4">
      <c r="B255" s="711" t="s">
        <v>313</v>
      </c>
      <c r="C255" s="86">
        <f>C256</f>
        <v>12258</v>
      </c>
      <c r="D255" s="87"/>
      <c r="E255" s="3096"/>
      <c r="F255" s="80"/>
      <c r="G255" s="80"/>
    </row>
    <row r="256" spans="2:7">
      <c r="B256" s="717" t="s">
        <v>39</v>
      </c>
      <c r="C256" s="86">
        <v>12258</v>
      </c>
      <c r="D256" s="87"/>
      <c r="E256" s="3097"/>
      <c r="F256" s="80"/>
      <c r="G256" s="80"/>
    </row>
    <row r="257" spans="1:8">
      <c r="B257" s="3067" t="s">
        <v>19</v>
      </c>
      <c r="C257" s="86">
        <f>C258</f>
        <v>462079</v>
      </c>
      <c r="D257" s="87"/>
      <c r="E257" s="3068"/>
      <c r="F257" s="80"/>
      <c r="G257" s="80"/>
    </row>
    <row r="258" spans="1:8" ht="26.4">
      <c r="B258" s="3084" t="s">
        <v>56</v>
      </c>
      <c r="C258" s="86">
        <v>462079</v>
      </c>
      <c r="D258" s="135"/>
      <c r="E258" s="3085"/>
      <c r="F258" s="80"/>
      <c r="G258" s="3088"/>
    </row>
    <row r="259" spans="1:8" ht="26.4">
      <c r="B259" s="3079" t="s">
        <v>57</v>
      </c>
      <c r="C259" s="86">
        <v>350170</v>
      </c>
      <c r="D259" s="135"/>
      <c r="E259" s="3080"/>
      <c r="F259" s="80"/>
      <c r="G259" s="3088"/>
    </row>
    <row r="260" spans="1:8" ht="39.6">
      <c r="B260" s="3079" t="s">
        <v>58</v>
      </c>
      <c r="C260" s="86">
        <v>111909</v>
      </c>
      <c r="D260" s="135"/>
      <c r="E260" s="3080"/>
      <c r="F260" s="80"/>
      <c r="G260" s="3088"/>
    </row>
    <row r="261" spans="1:8">
      <c r="B261" s="3121" t="s">
        <v>3</v>
      </c>
      <c r="C261" s="86">
        <f>C262</f>
        <v>569608</v>
      </c>
      <c r="D261" s="89"/>
      <c r="E261" s="3117"/>
      <c r="F261" s="80"/>
      <c r="G261" s="128"/>
    </row>
    <row r="262" spans="1:8">
      <c r="B262" s="3067" t="s">
        <v>20</v>
      </c>
      <c r="C262" s="86">
        <v>569608</v>
      </c>
      <c r="D262" s="3100"/>
      <c r="E262" s="3068"/>
      <c r="F262" s="80"/>
      <c r="G262" s="3102"/>
    </row>
    <row r="263" spans="1:8">
      <c r="B263" s="3122" t="s">
        <v>21</v>
      </c>
      <c r="C263" s="88">
        <f>C240-C246</f>
        <v>139943867</v>
      </c>
      <c r="D263" s="89">
        <f>D240-D246</f>
        <v>260768</v>
      </c>
      <c r="E263" s="3123"/>
      <c r="F263" s="128"/>
      <c r="G263" s="128"/>
    </row>
    <row r="264" spans="1:8">
      <c r="B264" s="1749" t="s">
        <v>23</v>
      </c>
      <c r="C264" s="86">
        <f>-C263</f>
        <v>-139943867</v>
      </c>
      <c r="D264" s="87">
        <f>-D263</f>
        <v>-260768</v>
      </c>
      <c r="E264" s="3124"/>
      <c r="F264" s="80"/>
      <c r="G264" s="80"/>
    </row>
    <row r="265" spans="1:8">
      <c r="B265" s="1789" t="s">
        <v>24</v>
      </c>
      <c r="C265" s="86">
        <f>C264</f>
        <v>-139943867</v>
      </c>
      <c r="D265" s="87">
        <f>D264</f>
        <v>-260768</v>
      </c>
      <c r="E265" s="1790"/>
      <c r="F265" s="80"/>
      <c r="G265" s="80"/>
    </row>
    <row r="266" spans="1:8" ht="27" thickBot="1">
      <c r="B266" s="3104" t="s">
        <v>863</v>
      </c>
      <c r="C266" s="102">
        <f>C265</f>
        <v>-139943867</v>
      </c>
      <c r="D266" s="124">
        <f>D265</f>
        <v>-260768</v>
      </c>
      <c r="E266" s="3106"/>
      <c r="F266" s="80"/>
      <c r="G266" s="80"/>
    </row>
    <row r="267" spans="1:8" ht="338.4" customHeight="1" thickBot="1">
      <c r="B267" s="3787" t="s">
        <v>873</v>
      </c>
      <c r="C267" s="3788"/>
      <c r="D267" s="3789"/>
      <c r="E267" s="3137"/>
      <c r="F267" s="3137"/>
      <c r="G267" s="3137"/>
    </row>
    <row r="268" spans="1:8">
      <c r="B268" s="3056"/>
      <c r="C268" s="3056"/>
      <c r="D268" s="3056"/>
    </row>
    <row r="269" spans="1:8">
      <c r="B269" s="206" t="s">
        <v>113</v>
      </c>
      <c r="C269" s="3056"/>
      <c r="D269" s="3056"/>
    </row>
    <row r="270" spans="1:8" ht="13.8" thickBot="1">
      <c r="B270" s="3056"/>
      <c r="C270" s="3056"/>
      <c r="D270" s="3056"/>
    </row>
    <row r="271" spans="1:8" ht="13.8">
      <c r="A271" s="3150">
        <f>A144+1</f>
        <v>128</v>
      </c>
      <c r="B271" s="82" t="s">
        <v>839</v>
      </c>
      <c r="C271" s="116"/>
      <c r="D271" s="127"/>
      <c r="E271" s="82" t="s">
        <v>839</v>
      </c>
      <c r="F271" s="116"/>
      <c r="G271" s="127"/>
      <c r="H271" s="3138" t="s">
        <v>34</v>
      </c>
    </row>
    <row r="272" spans="1:8">
      <c r="B272" s="3109" t="s">
        <v>840</v>
      </c>
      <c r="C272" s="3110"/>
      <c r="D272" s="3111"/>
      <c r="E272" s="3058" t="s">
        <v>840</v>
      </c>
      <c r="F272" s="3059"/>
      <c r="G272" s="3060"/>
    </row>
    <row r="273" spans="2:7" ht="26.4">
      <c r="B273" s="3145" t="s">
        <v>867</v>
      </c>
      <c r="C273" s="3146"/>
      <c r="D273" s="3147"/>
      <c r="E273" s="3145" t="s">
        <v>841</v>
      </c>
      <c r="F273" s="3146"/>
      <c r="G273" s="3147"/>
    </row>
    <row r="274" spans="2:7">
      <c r="B274" s="3052" t="s">
        <v>842</v>
      </c>
      <c r="C274" s="88">
        <f>C276+C280+C284</f>
        <v>271385602</v>
      </c>
      <c r="D274" s="89"/>
      <c r="E274" s="3052" t="s">
        <v>842</v>
      </c>
      <c r="F274" s="88">
        <f>F275+F280+F287</f>
        <v>12738765</v>
      </c>
      <c r="G274" s="89">
        <f>G275+G280+G287</f>
        <v>85719</v>
      </c>
    </row>
    <row r="275" spans="2:7">
      <c r="B275" s="3054" t="s">
        <v>843</v>
      </c>
      <c r="C275" s="86">
        <f>C276</f>
        <v>269754064</v>
      </c>
      <c r="D275" s="125"/>
      <c r="E275" s="3054" t="s">
        <v>843</v>
      </c>
      <c r="F275" s="86">
        <f>F276</f>
        <v>7346244</v>
      </c>
      <c r="G275" s="125"/>
    </row>
    <row r="276" spans="2:7">
      <c r="B276" s="3067" t="s">
        <v>844</v>
      </c>
      <c r="C276" s="86">
        <f>C277</f>
        <v>269754064</v>
      </c>
      <c r="D276" s="125"/>
      <c r="E276" s="3067" t="s">
        <v>844</v>
      </c>
      <c r="F276" s="86">
        <f>F277</f>
        <v>7346244</v>
      </c>
      <c r="G276" s="125"/>
    </row>
    <row r="277" spans="2:7">
      <c r="B277" s="3069" t="s">
        <v>845</v>
      </c>
      <c r="C277" s="86">
        <f>C278</f>
        <v>269754064</v>
      </c>
      <c r="D277" s="125"/>
      <c r="E277" s="3069" t="s">
        <v>845</v>
      </c>
      <c r="F277" s="86">
        <f>F278</f>
        <v>7346244</v>
      </c>
      <c r="G277" s="125"/>
    </row>
    <row r="278" spans="2:7" ht="26.4">
      <c r="B278" s="3071" t="s">
        <v>846</v>
      </c>
      <c r="C278" s="86">
        <f>C279</f>
        <v>269754064</v>
      </c>
      <c r="D278" s="125"/>
      <c r="E278" s="3071" t="s">
        <v>846</v>
      </c>
      <c r="F278" s="86">
        <f>F279</f>
        <v>7346244</v>
      </c>
      <c r="G278" s="125"/>
    </row>
    <row r="279" spans="2:7" ht="39.6">
      <c r="B279" s="3073" t="s">
        <v>868</v>
      </c>
      <c r="C279" s="86">
        <v>269754064</v>
      </c>
      <c r="D279" s="125"/>
      <c r="E279" s="3073" t="s">
        <v>847</v>
      </c>
      <c r="F279" s="86">
        <v>7346244</v>
      </c>
      <c r="G279" s="125"/>
    </row>
    <row r="280" spans="2:7">
      <c r="B280" s="3054" t="s">
        <v>848</v>
      </c>
      <c r="C280" s="86">
        <f>C281</f>
        <v>500000</v>
      </c>
      <c r="D280" s="125"/>
      <c r="E280" s="3054" t="s">
        <v>848</v>
      </c>
      <c r="F280" s="86">
        <f>F281</f>
        <v>4048443</v>
      </c>
      <c r="G280" s="125"/>
    </row>
    <row r="281" spans="2:7">
      <c r="B281" s="3075" t="s">
        <v>849</v>
      </c>
      <c r="C281" s="86">
        <f>C282</f>
        <v>500000</v>
      </c>
      <c r="D281" s="125"/>
      <c r="E281" s="3082" t="s">
        <v>849</v>
      </c>
      <c r="F281" s="86">
        <f>F282+F285</f>
        <v>4048443</v>
      </c>
      <c r="G281" s="125"/>
    </row>
    <row r="282" spans="2:7" ht="26.4">
      <c r="B282" s="3077" t="s">
        <v>850</v>
      </c>
      <c r="C282" s="86">
        <f>C283</f>
        <v>500000</v>
      </c>
      <c r="D282" s="125"/>
      <c r="E282" s="3077" t="s">
        <v>850</v>
      </c>
      <c r="F282" s="86">
        <f>F283+F284</f>
        <v>130080</v>
      </c>
      <c r="G282" s="125"/>
    </row>
    <row r="283" spans="2:7">
      <c r="B283" s="3079" t="s">
        <v>851</v>
      </c>
      <c r="C283" s="86">
        <v>500000</v>
      </c>
      <c r="D283" s="125"/>
      <c r="E283" s="3079" t="s">
        <v>851</v>
      </c>
      <c r="F283" s="86">
        <v>80</v>
      </c>
      <c r="G283" s="125"/>
    </row>
    <row r="284" spans="2:7">
      <c r="B284" s="731" t="s">
        <v>7</v>
      </c>
      <c r="C284" s="86">
        <f>C285</f>
        <v>1131538</v>
      </c>
      <c r="D284" s="87"/>
      <c r="E284" s="3079" t="s">
        <v>852</v>
      </c>
      <c r="F284" s="86">
        <v>130000</v>
      </c>
      <c r="G284" s="125"/>
    </row>
    <row r="285" spans="2:7" ht="26.4">
      <c r="B285" s="3082" t="s">
        <v>8</v>
      </c>
      <c r="C285" s="86">
        <f>C286+C289</f>
        <v>1131538</v>
      </c>
      <c r="D285" s="87"/>
      <c r="E285" s="3077" t="s">
        <v>853</v>
      </c>
      <c r="F285" s="86">
        <f>F286</f>
        <v>3918363</v>
      </c>
      <c r="G285" s="125"/>
    </row>
    <row r="286" spans="2:7" ht="26.4">
      <c r="B286" s="3084" t="s">
        <v>855</v>
      </c>
      <c r="C286" s="86">
        <f>C287</f>
        <v>250182</v>
      </c>
      <c r="D286" s="87"/>
      <c r="E286" s="3079" t="s">
        <v>854</v>
      </c>
      <c r="F286" s="86">
        <v>3918363</v>
      </c>
      <c r="G286" s="125"/>
    </row>
    <row r="287" spans="2:7" ht="26.4">
      <c r="B287" s="3086" t="s">
        <v>856</v>
      </c>
      <c r="C287" s="86">
        <f>C288</f>
        <v>250182</v>
      </c>
      <c r="D287" s="87"/>
      <c r="E287" s="731" t="s">
        <v>7</v>
      </c>
      <c r="F287" s="86">
        <f>F288</f>
        <v>1344078</v>
      </c>
      <c r="G287" s="87">
        <f>G288</f>
        <v>85719</v>
      </c>
    </row>
    <row r="288" spans="2:7">
      <c r="B288" s="3073" t="s">
        <v>869</v>
      </c>
      <c r="C288" s="86">
        <v>250182</v>
      </c>
      <c r="D288" s="135"/>
      <c r="E288" s="3082" t="s">
        <v>8</v>
      </c>
      <c r="F288" s="86">
        <f>F289+F292</f>
        <v>1344078</v>
      </c>
      <c r="G288" s="87">
        <f>G289+G292</f>
        <v>85719</v>
      </c>
    </row>
    <row r="289" spans="2:7" ht="26.4">
      <c r="B289" s="3077" t="s">
        <v>858</v>
      </c>
      <c r="C289" s="3089">
        <f>C290</f>
        <v>881356</v>
      </c>
      <c r="D289" s="3090"/>
      <c r="E289" s="3084" t="s">
        <v>855</v>
      </c>
      <c r="F289" s="86">
        <f>F290</f>
        <v>109357</v>
      </c>
      <c r="G289" s="87"/>
    </row>
    <row r="290" spans="2:7" ht="26.4">
      <c r="B290" s="3079" t="s">
        <v>870</v>
      </c>
      <c r="C290" s="3089">
        <v>881356</v>
      </c>
      <c r="D290" s="135"/>
      <c r="E290" s="3086" t="s">
        <v>856</v>
      </c>
      <c r="F290" s="86">
        <f>F291</f>
        <v>109357</v>
      </c>
      <c r="G290" s="87"/>
    </row>
    <row r="291" spans="2:7" ht="26.4">
      <c r="B291" s="3118" t="s">
        <v>28</v>
      </c>
      <c r="C291" s="88">
        <f>C292</f>
        <v>277077806</v>
      </c>
      <c r="D291" s="88">
        <f>D292</f>
        <v>85719</v>
      </c>
      <c r="E291" s="3073" t="s">
        <v>857</v>
      </c>
      <c r="F291" s="86">
        <v>109357</v>
      </c>
      <c r="G291" s="135"/>
    </row>
    <row r="292" spans="2:7">
      <c r="B292" s="731" t="s">
        <v>2</v>
      </c>
      <c r="C292" s="86">
        <f>C293+C295</f>
        <v>277077806</v>
      </c>
      <c r="D292" s="86">
        <f>D296</f>
        <v>85719</v>
      </c>
      <c r="E292" s="3077" t="s">
        <v>858</v>
      </c>
      <c r="F292" s="3089">
        <f>F293</f>
        <v>1234721</v>
      </c>
      <c r="G292" s="3090">
        <f>G293</f>
        <v>85719</v>
      </c>
    </row>
    <row r="293" spans="2:7" ht="13.95" customHeight="1">
      <c r="B293" s="711" t="s">
        <v>16</v>
      </c>
      <c r="C293" s="86">
        <f>C294</f>
        <v>218261359</v>
      </c>
      <c r="D293" s="135"/>
      <c r="E293" s="3079" t="s">
        <v>859</v>
      </c>
      <c r="F293" s="3089">
        <f>F294+F295</f>
        <v>1234721</v>
      </c>
      <c r="G293" s="3090">
        <f>G294+G295</f>
        <v>85719</v>
      </c>
    </row>
    <row r="294" spans="2:7" ht="26.4">
      <c r="B294" s="717" t="s">
        <v>162</v>
      </c>
      <c r="C294" s="86">
        <v>218261359</v>
      </c>
      <c r="D294" s="135"/>
      <c r="E294" s="3073" t="s">
        <v>860</v>
      </c>
      <c r="F294" s="86">
        <v>14362</v>
      </c>
      <c r="G294" s="3092"/>
    </row>
    <row r="295" spans="2:7" ht="39.6">
      <c r="B295" s="711" t="s">
        <v>19</v>
      </c>
      <c r="C295" s="86">
        <f>C296</f>
        <v>58816447</v>
      </c>
      <c r="D295" s="87"/>
      <c r="E295" s="3073" t="s">
        <v>861</v>
      </c>
      <c r="F295" s="86">
        <v>1220359</v>
      </c>
      <c r="G295" s="135">
        <v>85719</v>
      </c>
    </row>
    <row r="296" spans="2:7">
      <c r="B296" s="3077" t="s">
        <v>520</v>
      </c>
      <c r="C296" s="86">
        <f>C297</f>
        <v>58816447</v>
      </c>
      <c r="D296" s="87">
        <f>D297</f>
        <v>85719</v>
      </c>
      <c r="E296" s="3094" t="s">
        <v>28</v>
      </c>
      <c r="F296" s="88">
        <f>F297</f>
        <v>61947728</v>
      </c>
      <c r="G296" s="89">
        <f>G297</f>
        <v>0</v>
      </c>
    </row>
    <row r="297" spans="2:7" ht="26.4">
      <c r="B297" s="3079" t="s">
        <v>871</v>
      </c>
      <c r="C297" s="86">
        <v>58816447</v>
      </c>
      <c r="D297" s="135">
        <v>85719</v>
      </c>
      <c r="E297" s="731" t="s">
        <v>2</v>
      </c>
      <c r="F297" s="86">
        <f>F298+F300+F303</f>
        <v>61947728</v>
      </c>
      <c r="G297" s="87"/>
    </row>
    <row r="298" spans="2:7">
      <c r="B298" s="130" t="s">
        <v>21</v>
      </c>
      <c r="C298" s="86">
        <f>C274-C291</f>
        <v>-5692204</v>
      </c>
      <c r="D298" s="87">
        <f>D274-D291</f>
        <v>-85719</v>
      </c>
      <c r="E298" s="711" t="s">
        <v>12</v>
      </c>
      <c r="F298" s="86">
        <f>F299</f>
        <v>447061</v>
      </c>
      <c r="G298" s="87"/>
    </row>
    <row r="299" spans="2:7">
      <c r="B299" s="1749" t="s">
        <v>23</v>
      </c>
      <c r="C299" s="86">
        <f>C301</f>
        <v>5692204</v>
      </c>
      <c r="D299" s="3100">
        <f>-D298</f>
        <v>85719</v>
      </c>
      <c r="E299" s="717" t="s">
        <v>15</v>
      </c>
      <c r="F299" s="86">
        <v>447061</v>
      </c>
      <c r="G299" s="135"/>
    </row>
    <row r="300" spans="2:7">
      <c r="B300" s="1789" t="s">
        <v>24</v>
      </c>
      <c r="C300" s="86">
        <v>5692204</v>
      </c>
      <c r="D300" s="3100">
        <f>D299</f>
        <v>85719</v>
      </c>
      <c r="E300" s="711" t="s">
        <v>16</v>
      </c>
      <c r="F300" s="86">
        <f>F301+F302</f>
        <v>52312554</v>
      </c>
      <c r="G300" s="135"/>
    </row>
    <row r="301" spans="2:7" ht="26.4">
      <c r="B301" s="3125" t="s">
        <v>863</v>
      </c>
      <c r="C301" s="93">
        <f>C300</f>
        <v>5692204</v>
      </c>
      <c r="D301" s="3134">
        <f>D300</f>
        <v>85719</v>
      </c>
      <c r="E301" s="717" t="s">
        <v>17</v>
      </c>
      <c r="F301" s="86">
        <v>5270629</v>
      </c>
      <c r="G301" s="135"/>
    </row>
    <row r="302" spans="2:7">
      <c r="B302" s="3125"/>
      <c r="C302" s="93"/>
      <c r="D302" s="3134"/>
      <c r="E302" s="717" t="s">
        <v>162</v>
      </c>
      <c r="F302" s="86">
        <v>47041925</v>
      </c>
      <c r="G302" s="135"/>
    </row>
    <row r="303" spans="2:7">
      <c r="B303" s="3125"/>
      <c r="C303" s="93"/>
      <c r="D303" s="3134"/>
      <c r="E303" s="711" t="s">
        <v>19</v>
      </c>
      <c r="F303" s="86">
        <f>F304+F306</f>
        <v>9188113</v>
      </c>
      <c r="G303" s="87"/>
    </row>
    <row r="304" spans="2:7">
      <c r="B304" s="3125"/>
      <c r="C304" s="93"/>
      <c r="D304" s="3134"/>
      <c r="E304" s="3077" t="s">
        <v>520</v>
      </c>
      <c r="F304" s="86">
        <f>F305</f>
        <v>8814733</v>
      </c>
      <c r="G304" s="87"/>
    </row>
    <row r="305" spans="1:8" ht="26.4">
      <c r="B305" s="3125"/>
      <c r="C305" s="93"/>
      <c r="D305" s="3134"/>
      <c r="E305" s="3079" t="s">
        <v>862</v>
      </c>
      <c r="F305" s="86">
        <v>8814733</v>
      </c>
      <c r="G305" s="135"/>
    </row>
    <row r="306" spans="1:8" ht="26.4">
      <c r="B306" s="3125"/>
      <c r="C306" s="93"/>
      <c r="D306" s="3134"/>
      <c r="E306" s="3084" t="s">
        <v>56</v>
      </c>
      <c r="F306" s="86">
        <f>F307+F308</f>
        <v>373380</v>
      </c>
      <c r="G306" s="87"/>
    </row>
    <row r="307" spans="1:8" ht="26.4">
      <c r="B307" s="3125"/>
      <c r="C307" s="93"/>
      <c r="D307" s="3134"/>
      <c r="E307" s="3079" t="s">
        <v>57</v>
      </c>
      <c r="F307" s="86">
        <v>353780</v>
      </c>
      <c r="G307" s="135"/>
    </row>
    <row r="308" spans="1:8" ht="39.6">
      <c r="B308" s="3125"/>
      <c r="C308" s="93"/>
      <c r="D308" s="3134"/>
      <c r="E308" s="3079" t="s">
        <v>58</v>
      </c>
      <c r="F308" s="86">
        <v>19600</v>
      </c>
      <c r="G308" s="135"/>
    </row>
    <row r="309" spans="1:8">
      <c r="B309" s="3125"/>
      <c r="C309" s="93"/>
      <c r="D309" s="3134"/>
      <c r="E309" s="2350" t="s">
        <v>68</v>
      </c>
      <c r="F309" s="86">
        <f>F274-F296</f>
        <v>-49208963</v>
      </c>
      <c r="G309" s="87">
        <f>G274-G296</f>
        <v>85719</v>
      </c>
    </row>
    <row r="310" spans="1:8">
      <c r="B310" s="3125"/>
      <c r="C310" s="93"/>
      <c r="D310" s="3134"/>
      <c r="E310" s="3099" t="s">
        <v>23</v>
      </c>
      <c r="F310" s="86">
        <f>F312</f>
        <v>49208963</v>
      </c>
      <c r="G310" s="3100">
        <f>-G309</f>
        <v>-85719</v>
      </c>
    </row>
    <row r="311" spans="1:8">
      <c r="B311" s="3125"/>
      <c r="C311" s="93"/>
      <c r="D311" s="3134"/>
      <c r="E311" s="2051" t="s">
        <v>24</v>
      </c>
      <c r="F311" s="86">
        <v>49208963</v>
      </c>
      <c r="G311" s="3100">
        <f>G310</f>
        <v>-85719</v>
      </c>
    </row>
    <row r="312" spans="1:8" ht="27" thickBot="1">
      <c r="B312" s="3125"/>
      <c r="C312" s="93"/>
      <c r="D312" s="3134"/>
      <c r="E312" s="3104" t="s">
        <v>863</v>
      </c>
      <c r="F312" s="102">
        <f>F311</f>
        <v>49208963</v>
      </c>
      <c r="G312" s="3105">
        <f>G311</f>
        <v>-85719</v>
      </c>
    </row>
    <row r="313" spans="1:8" ht="183" customHeight="1" thickBot="1">
      <c r="B313" s="3781" t="s">
        <v>874</v>
      </c>
      <c r="C313" s="3782"/>
      <c r="D313" s="3782"/>
      <c r="E313" s="3782"/>
      <c r="F313" s="3782"/>
      <c r="G313" s="3783"/>
    </row>
    <row r="314" spans="1:8">
      <c r="B314" s="3056"/>
      <c r="C314" s="3056"/>
      <c r="D314" s="3056"/>
    </row>
    <row r="315" spans="1:8">
      <c r="B315" s="206" t="s">
        <v>113</v>
      </c>
      <c r="C315" s="3056"/>
      <c r="D315" s="3056"/>
    </row>
    <row r="316" spans="1:8" ht="13.8" thickBot="1">
      <c r="B316" s="3056"/>
      <c r="C316" s="3056"/>
      <c r="D316" s="3056"/>
    </row>
    <row r="317" spans="1:8" ht="13.8">
      <c r="A317" s="3150">
        <f>A271+1</f>
        <v>129</v>
      </c>
      <c r="B317" s="82" t="s">
        <v>839</v>
      </c>
      <c r="C317" s="116"/>
      <c r="D317" s="127"/>
      <c r="H317" s="3051" t="s">
        <v>34</v>
      </c>
    </row>
    <row r="318" spans="1:8">
      <c r="B318" s="3109" t="s">
        <v>840</v>
      </c>
      <c r="C318" s="3110"/>
      <c r="D318" s="3111"/>
    </row>
    <row r="319" spans="1:8" ht="26.4">
      <c r="B319" s="3145" t="s">
        <v>867</v>
      </c>
      <c r="C319" s="3146"/>
      <c r="D319" s="3147"/>
    </row>
    <row r="320" spans="1:8">
      <c r="B320" s="3052" t="s">
        <v>842</v>
      </c>
      <c r="C320" s="88">
        <f>C321+C326+C330</f>
        <v>271385602</v>
      </c>
      <c r="D320" s="89">
        <f>D330</f>
        <v>189984</v>
      </c>
    </row>
    <row r="321" spans="2:4">
      <c r="B321" s="3054" t="s">
        <v>843</v>
      </c>
      <c r="C321" s="86">
        <f>C322</f>
        <v>269754064</v>
      </c>
      <c r="D321" s="125"/>
    </row>
    <row r="322" spans="2:4">
      <c r="B322" s="3067" t="s">
        <v>844</v>
      </c>
      <c r="C322" s="86">
        <f>C323</f>
        <v>269754064</v>
      </c>
      <c r="D322" s="125"/>
    </row>
    <row r="323" spans="2:4">
      <c r="B323" s="3069" t="s">
        <v>845</v>
      </c>
      <c r="C323" s="86">
        <f>C324</f>
        <v>269754064</v>
      </c>
      <c r="D323" s="125"/>
    </row>
    <row r="324" spans="2:4" ht="26.4">
      <c r="B324" s="3071" t="s">
        <v>846</v>
      </c>
      <c r="C324" s="86">
        <f>C325</f>
        <v>269754064</v>
      </c>
      <c r="D324" s="125"/>
    </row>
    <row r="325" spans="2:4" ht="39.6">
      <c r="B325" s="3073" t="s">
        <v>868</v>
      </c>
      <c r="C325" s="86">
        <v>269754064</v>
      </c>
      <c r="D325" s="125"/>
    </row>
    <row r="326" spans="2:4">
      <c r="B326" s="3054" t="s">
        <v>848</v>
      </c>
      <c r="C326" s="86">
        <f>C327</f>
        <v>500000</v>
      </c>
      <c r="D326" s="125"/>
    </row>
    <row r="327" spans="2:4">
      <c r="B327" s="3075" t="s">
        <v>849</v>
      </c>
      <c r="C327" s="86">
        <f>C328</f>
        <v>500000</v>
      </c>
      <c r="D327" s="125"/>
    </row>
    <row r="328" spans="2:4" ht="26.4">
      <c r="B328" s="3077" t="s">
        <v>850</v>
      </c>
      <c r="C328" s="86">
        <f>C329</f>
        <v>500000</v>
      </c>
      <c r="D328" s="125"/>
    </row>
    <row r="329" spans="2:4">
      <c r="B329" s="3079" t="s">
        <v>851</v>
      </c>
      <c r="C329" s="86">
        <v>500000</v>
      </c>
      <c r="D329" s="125"/>
    </row>
    <row r="330" spans="2:4">
      <c r="B330" s="731" t="s">
        <v>7</v>
      </c>
      <c r="C330" s="86">
        <f>C331</f>
        <v>1131538</v>
      </c>
      <c r="D330" s="87">
        <f>D331</f>
        <v>189984</v>
      </c>
    </row>
    <row r="331" spans="2:4">
      <c r="B331" s="3082" t="s">
        <v>8</v>
      </c>
      <c r="C331" s="86">
        <f>C332+C335</f>
        <v>1131538</v>
      </c>
      <c r="D331" s="87">
        <f>D335</f>
        <v>189984</v>
      </c>
    </row>
    <row r="332" spans="2:4" ht="26.4">
      <c r="B332" s="3084" t="s">
        <v>855</v>
      </c>
      <c r="C332" s="86">
        <f>C333</f>
        <v>250182</v>
      </c>
      <c r="D332" s="87"/>
    </row>
    <row r="333" spans="2:4" ht="26.4">
      <c r="B333" s="3086" t="s">
        <v>856</v>
      </c>
      <c r="C333" s="86">
        <f>C334</f>
        <v>250182</v>
      </c>
      <c r="D333" s="87"/>
    </row>
    <row r="334" spans="2:4">
      <c r="B334" s="3073" t="s">
        <v>869</v>
      </c>
      <c r="C334" s="86">
        <v>250182</v>
      </c>
      <c r="D334" s="135"/>
    </row>
    <row r="335" spans="2:4">
      <c r="B335" s="3077" t="s">
        <v>858</v>
      </c>
      <c r="C335" s="3089">
        <f>C336</f>
        <v>881356</v>
      </c>
      <c r="D335" s="3090">
        <f>D336</f>
        <v>189984</v>
      </c>
    </row>
    <row r="336" spans="2:4" ht="26.4">
      <c r="B336" s="3079" t="s">
        <v>870</v>
      </c>
      <c r="C336" s="3089">
        <v>881356</v>
      </c>
      <c r="D336" s="135">
        <f>189984</f>
        <v>189984</v>
      </c>
    </row>
    <row r="337" spans="1:8">
      <c r="B337" s="3118" t="s">
        <v>28</v>
      </c>
      <c r="C337" s="88">
        <f>C338</f>
        <v>277077806</v>
      </c>
      <c r="D337" s="89">
        <f>D338</f>
        <v>189984</v>
      </c>
    </row>
    <row r="338" spans="1:8">
      <c r="B338" s="731" t="s">
        <v>2</v>
      </c>
      <c r="C338" s="86">
        <f>C339+C341</f>
        <v>277077806</v>
      </c>
      <c r="D338" s="87">
        <f>D341</f>
        <v>189984</v>
      </c>
    </row>
    <row r="339" spans="1:8">
      <c r="B339" s="711" t="s">
        <v>16</v>
      </c>
      <c r="C339" s="86">
        <f>C340</f>
        <v>218261359</v>
      </c>
      <c r="D339" s="135"/>
    </row>
    <row r="340" spans="1:8">
      <c r="B340" s="717" t="s">
        <v>162</v>
      </c>
      <c r="C340" s="86">
        <v>218261359</v>
      </c>
      <c r="D340" s="135"/>
    </row>
    <row r="341" spans="1:8">
      <c r="B341" s="711" t="s">
        <v>19</v>
      </c>
      <c r="C341" s="86">
        <f>C342</f>
        <v>58816447</v>
      </c>
      <c r="D341" s="87">
        <f>D342</f>
        <v>189984</v>
      </c>
    </row>
    <row r="342" spans="1:8">
      <c r="B342" s="3077" t="s">
        <v>520</v>
      </c>
      <c r="C342" s="86">
        <f>C343</f>
        <v>58816447</v>
      </c>
      <c r="D342" s="87">
        <f>D343</f>
        <v>189984</v>
      </c>
    </row>
    <row r="343" spans="1:8" ht="26.4">
      <c r="B343" s="3079" t="s">
        <v>871</v>
      </c>
      <c r="C343" s="86">
        <v>58816447</v>
      </c>
      <c r="D343" s="3090">
        <v>189984</v>
      </c>
    </row>
    <row r="344" spans="1:8">
      <c r="B344" s="130" t="s">
        <v>21</v>
      </c>
      <c r="C344" s="86">
        <f>C320-C337</f>
        <v>-5692204</v>
      </c>
      <c r="D344" s="87"/>
    </row>
    <row r="345" spans="1:8">
      <c r="B345" s="1749" t="s">
        <v>23</v>
      </c>
      <c r="C345" s="86">
        <f>C347</f>
        <v>5692204</v>
      </c>
      <c r="D345" s="3100"/>
    </row>
    <row r="346" spans="1:8">
      <c r="B346" s="1789" t="s">
        <v>24</v>
      </c>
      <c r="C346" s="86">
        <v>5692204</v>
      </c>
      <c r="D346" s="3100"/>
    </row>
    <row r="347" spans="1:8" ht="27" thickBot="1">
      <c r="B347" s="3125" t="s">
        <v>863</v>
      </c>
      <c r="C347" s="93">
        <f>C346</f>
        <v>5692204</v>
      </c>
      <c r="D347" s="3134"/>
    </row>
    <row r="348" spans="1:8" ht="355.2" customHeight="1" thickBot="1">
      <c r="B348" s="3781" t="s">
        <v>875</v>
      </c>
      <c r="C348" s="3782"/>
      <c r="D348" s="3783"/>
    </row>
    <row r="349" spans="1:8">
      <c r="B349" s="3056"/>
      <c r="C349" s="3056"/>
      <c r="D349" s="3056"/>
    </row>
    <row r="350" spans="1:8">
      <c r="B350" s="3139" t="s">
        <v>113</v>
      </c>
      <c r="C350" s="3139"/>
      <c r="D350" s="3139"/>
    </row>
    <row r="351" spans="1:8" ht="13.8" thickBot="1">
      <c r="B351" s="250"/>
      <c r="C351" s="250"/>
      <c r="D351" s="250"/>
    </row>
    <row r="352" spans="1:8" ht="13.95" customHeight="1">
      <c r="A352" s="3150">
        <f>A317+1</f>
        <v>130</v>
      </c>
      <c r="B352" s="82" t="s">
        <v>839</v>
      </c>
      <c r="C352" s="116"/>
      <c r="D352" s="127"/>
      <c r="E352" s="3050"/>
      <c r="F352" s="2699"/>
      <c r="G352" s="3057"/>
      <c r="H352" s="3525" t="s">
        <v>34</v>
      </c>
    </row>
    <row r="353" spans="2:8" ht="12.75" customHeight="1">
      <c r="B353" s="3109" t="s">
        <v>840</v>
      </c>
      <c r="C353" s="3110"/>
      <c r="D353" s="3111"/>
      <c r="E353" s="3061"/>
      <c r="F353" s="3062"/>
      <c r="G353" s="3063"/>
      <c r="H353" s="3051" t="s">
        <v>1139</v>
      </c>
    </row>
    <row r="354" spans="2:8" ht="26.4">
      <c r="B354" s="3145" t="s">
        <v>867</v>
      </c>
      <c r="C354" s="3146"/>
      <c r="D354" s="3147"/>
      <c r="E354" s="3064"/>
      <c r="F354" s="3062"/>
      <c r="G354" s="3063"/>
      <c r="H354" s="3051" t="s">
        <v>1140</v>
      </c>
    </row>
    <row r="355" spans="2:8">
      <c r="B355" s="3052" t="s">
        <v>842</v>
      </c>
      <c r="C355" s="88">
        <f>C356+C361+C365</f>
        <v>271385602</v>
      </c>
      <c r="D355" s="89">
        <f>D356+D361+D365</f>
        <v>260006</v>
      </c>
      <c r="E355" s="3053"/>
      <c r="F355" s="128"/>
      <c r="G355" s="128"/>
      <c r="H355" s="3526">
        <f>'18_pb'!A664</f>
        <v>117</v>
      </c>
    </row>
    <row r="356" spans="2:8">
      <c r="B356" s="3054" t="s">
        <v>843</v>
      </c>
      <c r="C356" s="86">
        <f>C357</f>
        <v>269754064</v>
      </c>
      <c r="D356" s="135"/>
      <c r="E356" s="3065"/>
      <c r="F356" s="80"/>
      <c r="G356" s="3088"/>
      <c r="H356" s="3527" t="s">
        <v>808</v>
      </c>
    </row>
    <row r="357" spans="2:8">
      <c r="B357" s="3067" t="s">
        <v>844</v>
      </c>
      <c r="C357" s="86">
        <f>C358</f>
        <v>269754064</v>
      </c>
      <c r="D357" s="135"/>
      <c r="E357" s="3068"/>
      <c r="F357" s="80"/>
      <c r="G357" s="3088"/>
    </row>
    <row r="358" spans="2:8">
      <c r="B358" s="3069" t="s">
        <v>845</v>
      </c>
      <c r="C358" s="86">
        <f>C359</f>
        <v>269754064</v>
      </c>
      <c r="D358" s="135"/>
      <c r="E358" s="3070"/>
      <c r="F358" s="80"/>
      <c r="G358" s="3088"/>
    </row>
    <row r="359" spans="2:8" ht="26.4">
      <c r="B359" s="3071" t="s">
        <v>846</v>
      </c>
      <c r="C359" s="86">
        <f>C360</f>
        <v>269754064</v>
      </c>
      <c r="D359" s="135"/>
      <c r="E359" s="3072"/>
      <c r="F359" s="80"/>
      <c r="G359" s="3088"/>
    </row>
    <row r="360" spans="2:8" ht="39.6">
      <c r="B360" s="3073" t="s">
        <v>868</v>
      </c>
      <c r="C360" s="86">
        <v>269754064</v>
      </c>
      <c r="D360" s="135"/>
      <c r="E360" s="3074"/>
      <c r="F360" s="80"/>
      <c r="G360" s="3088"/>
    </row>
    <row r="361" spans="2:8">
      <c r="B361" s="3054" t="s">
        <v>848</v>
      </c>
      <c r="C361" s="86">
        <f>C363</f>
        <v>500000</v>
      </c>
      <c r="D361" s="135"/>
      <c r="E361" s="3065"/>
      <c r="F361" s="80"/>
      <c r="G361" s="3088"/>
    </row>
    <row r="362" spans="2:8">
      <c r="B362" s="3075" t="s">
        <v>849</v>
      </c>
      <c r="C362" s="86">
        <f>C363</f>
        <v>500000</v>
      </c>
      <c r="D362" s="135"/>
      <c r="E362" s="3076"/>
      <c r="F362" s="80"/>
      <c r="G362" s="3088"/>
    </row>
    <row r="363" spans="2:8" ht="26.4">
      <c r="B363" s="3077" t="s">
        <v>850</v>
      </c>
      <c r="C363" s="86">
        <f>C364</f>
        <v>500000</v>
      </c>
      <c r="D363" s="135"/>
      <c r="E363" s="3078"/>
      <c r="F363" s="80"/>
      <c r="G363" s="3088"/>
    </row>
    <row r="364" spans="2:8">
      <c r="B364" s="3079" t="s">
        <v>851</v>
      </c>
      <c r="C364" s="86">
        <v>500000</v>
      </c>
      <c r="D364" s="87"/>
      <c r="E364" s="3080"/>
      <c r="F364" s="80"/>
      <c r="G364" s="80"/>
    </row>
    <row r="365" spans="2:8" ht="13.2" customHeight="1">
      <c r="B365" s="731" t="s">
        <v>7</v>
      </c>
      <c r="C365" s="86">
        <f>C366</f>
        <v>1131538</v>
      </c>
      <c r="D365" s="87">
        <f>D366</f>
        <v>260006</v>
      </c>
      <c r="E365" s="3081"/>
      <c r="F365" s="80"/>
      <c r="G365" s="80"/>
    </row>
    <row r="366" spans="2:8">
      <c r="B366" s="3082" t="s">
        <v>8</v>
      </c>
      <c r="C366" s="86">
        <f>C367+C370</f>
        <v>1131538</v>
      </c>
      <c r="D366" s="87">
        <f>D367</f>
        <v>260006</v>
      </c>
      <c r="E366" s="3083"/>
      <c r="F366" s="80"/>
      <c r="G366" s="80"/>
    </row>
    <row r="367" spans="2:8" ht="26.4">
      <c r="B367" s="3084" t="s">
        <v>855</v>
      </c>
      <c r="C367" s="86">
        <v>250182</v>
      </c>
      <c r="D367" s="135">
        <f>D368</f>
        <v>260006</v>
      </c>
      <c r="E367" s="3085"/>
      <c r="F367" s="80"/>
      <c r="G367" s="3088"/>
    </row>
    <row r="368" spans="2:8" ht="26.4">
      <c r="B368" s="3086" t="s">
        <v>856</v>
      </c>
      <c r="C368" s="3089">
        <f>C369</f>
        <v>250182</v>
      </c>
      <c r="D368" s="135">
        <v>260006</v>
      </c>
      <c r="E368" s="3087"/>
      <c r="F368" s="3091"/>
      <c r="G368" s="3088"/>
    </row>
    <row r="369" spans="2:7">
      <c r="B369" s="3073" t="s">
        <v>869</v>
      </c>
      <c r="C369" s="3089">
        <v>250182</v>
      </c>
      <c r="D369" s="135"/>
      <c r="E369" s="3074"/>
      <c r="F369" s="3091"/>
      <c r="G369" s="3088"/>
    </row>
    <row r="370" spans="2:7">
      <c r="B370" s="3077" t="s">
        <v>858</v>
      </c>
      <c r="C370" s="86">
        <f>C371</f>
        <v>881356</v>
      </c>
      <c r="D370" s="125"/>
      <c r="E370" s="3078"/>
      <c r="F370" s="80"/>
      <c r="G370" s="3066"/>
    </row>
    <row r="371" spans="2:7" ht="26.4">
      <c r="B371" s="3079" t="s">
        <v>870</v>
      </c>
      <c r="C371" s="3089">
        <v>881356</v>
      </c>
      <c r="D371" s="125"/>
      <c r="E371" s="3080"/>
      <c r="F371" s="3091"/>
      <c r="G371" s="3066"/>
    </row>
    <row r="372" spans="2:7">
      <c r="B372" s="3118" t="s">
        <v>28</v>
      </c>
      <c r="C372" s="88">
        <f>C373</f>
        <v>277077806</v>
      </c>
      <c r="D372" s="89">
        <f>D373</f>
        <v>260006</v>
      </c>
      <c r="E372" s="3119"/>
      <c r="F372" s="128"/>
      <c r="G372" s="128"/>
    </row>
    <row r="373" spans="2:7">
      <c r="B373" s="731" t="s">
        <v>2</v>
      </c>
      <c r="C373" s="86">
        <f>C374+C376</f>
        <v>277077806</v>
      </c>
      <c r="D373" s="87">
        <f>D374+D376</f>
        <v>260006</v>
      </c>
      <c r="E373" s="3081"/>
      <c r="F373" s="80"/>
      <c r="G373" s="80"/>
    </row>
    <row r="374" spans="2:7">
      <c r="B374" s="711" t="s">
        <v>16</v>
      </c>
      <c r="C374" s="86">
        <f>C375</f>
        <v>218261359</v>
      </c>
      <c r="D374" s="135">
        <f>D375</f>
        <v>260006</v>
      </c>
      <c r="E374" s="3096"/>
      <c r="F374" s="80"/>
      <c r="G374" s="3088"/>
    </row>
    <row r="375" spans="2:7">
      <c r="B375" s="717" t="s">
        <v>162</v>
      </c>
      <c r="C375" s="86">
        <v>218261359</v>
      </c>
      <c r="D375" s="135">
        <v>260006</v>
      </c>
      <c r="E375" s="3097"/>
      <c r="F375" s="80"/>
      <c r="G375" s="3088"/>
    </row>
    <row r="376" spans="2:7">
      <c r="B376" s="711" t="s">
        <v>19</v>
      </c>
      <c r="C376" s="86">
        <f>C377</f>
        <v>58816447</v>
      </c>
      <c r="D376" s="87"/>
      <c r="E376" s="3096"/>
      <c r="F376" s="80"/>
      <c r="G376" s="80"/>
    </row>
    <row r="377" spans="2:7">
      <c r="B377" s="3077" t="s">
        <v>520</v>
      </c>
      <c r="C377" s="86">
        <f>C378</f>
        <v>58816447</v>
      </c>
      <c r="D377" s="87"/>
      <c r="E377" s="3078"/>
      <c r="F377" s="80"/>
      <c r="G377" s="80"/>
    </row>
    <row r="378" spans="2:7" ht="26.4">
      <c r="B378" s="3079" t="s">
        <v>871</v>
      </c>
      <c r="C378" s="86">
        <v>58816447</v>
      </c>
      <c r="D378" s="135"/>
      <c r="E378" s="3080"/>
      <c r="F378" s="80"/>
      <c r="G378" s="3088"/>
    </row>
    <row r="379" spans="2:7">
      <c r="B379" s="130" t="s">
        <v>21</v>
      </c>
      <c r="C379" s="86">
        <f>C355-C372</f>
        <v>-5692204</v>
      </c>
      <c r="D379" s="87"/>
      <c r="E379" s="3132"/>
      <c r="F379" s="80"/>
      <c r="G379" s="80"/>
    </row>
    <row r="380" spans="2:7">
      <c r="B380" s="1749" t="s">
        <v>23</v>
      </c>
      <c r="C380" s="86">
        <f>C382</f>
        <v>5692204</v>
      </c>
      <c r="D380" s="3100"/>
      <c r="E380" s="3124"/>
      <c r="F380" s="80"/>
      <c r="G380" s="3102"/>
    </row>
    <row r="381" spans="2:7">
      <c r="B381" s="1789" t="s">
        <v>24</v>
      </c>
      <c r="C381" s="86">
        <v>5692204</v>
      </c>
      <c r="D381" s="3100"/>
      <c r="E381" s="1790"/>
      <c r="F381" s="80"/>
      <c r="G381" s="3102"/>
    </row>
    <row r="382" spans="2:7" ht="27" thickBot="1">
      <c r="B382" s="3104" t="s">
        <v>863</v>
      </c>
      <c r="C382" s="102">
        <f>C381</f>
        <v>5692204</v>
      </c>
      <c r="D382" s="3105"/>
      <c r="E382" s="3106"/>
      <c r="F382" s="80"/>
      <c r="G382" s="3102"/>
    </row>
    <row r="383" spans="2:7" ht="281.39999999999998" customHeight="1" thickBot="1">
      <c r="B383" s="3790" t="s">
        <v>876</v>
      </c>
      <c r="C383" s="3791"/>
      <c r="D383" s="3792"/>
      <c r="E383" s="3140"/>
      <c r="F383" s="3140"/>
      <c r="G383" s="3140"/>
    </row>
    <row r="384" spans="2:7">
      <c r="B384" s="3056"/>
      <c r="C384" s="3056"/>
      <c r="D384" s="3056"/>
    </row>
    <row r="385" spans="1:8">
      <c r="B385" s="3108" t="s">
        <v>115</v>
      </c>
      <c r="C385" s="2862"/>
      <c r="D385" s="2862"/>
    </row>
    <row r="386" spans="1:8" ht="13.8" thickBot="1"/>
    <row r="387" spans="1:8" ht="13.95" customHeight="1">
      <c r="A387" s="2909">
        <f>A352</f>
        <v>130</v>
      </c>
      <c r="B387" s="82" t="s">
        <v>865</v>
      </c>
      <c r="C387" s="116"/>
      <c r="D387" s="127"/>
      <c r="E387" s="3050"/>
      <c r="F387" s="2699"/>
      <c r="G387" s="3057"/>
      <c r="H387" s="3525" t="s">
        <v>34</v>
      </c>
    </row>
    <row r="388" spans="1:8" ht="13.2" customHeight="1">
      <c r="B388" s="3109" t="s">
        <v>116</v>
      </c>
      <c r="C388" s="3110"/>
      <c r="D388" s="3111"/>
      <c r="E388" s="3061"/>
      <c r="F388" s="3062"/>
      <c r="G388" s="3063"/>
      <c r="H388" s="3051" t="s">
        <v>1139</v>
      </c>
    </row>
    <row r="389" spans="1:8">
      <c r="B389" s="2950" t="s">
        <v>117</v>
      </c>
      <c r="C389" s="3110"/>
      <c r="D389" s="3111"/>
      <c r="E389" s="3112"/>
      <c r="F389" s="3062"/>
      <c r="G389" s="3063"/>
      <c r="H389" s="3051" t="s">
        <v>1140</v>
      </c>
    </row>
    <row r="390" spans="1:8">
      <c r="B390" s="3113" t="s">
        <v>118</v>
      </c>
      <c r="C390" s="3110"/>
      <c r="D390" s="3111"/>
      <c r="E390" s="3064"/>
      <c r="F390" s="3062"/>
      <c r="G390" s="3063"/>
      <c r="H390" s="3526">
        <f>'18_pb'!A664</f>
        <v>117</v>
      </c>
    </row>
    <row r="391" spans="1:8">
      <c r="B391" s="3052" t="s">
        <v>842</v>
      </c>
      <c r="C391" s="88">
        <f>C392+C394+C396+C395</f>
        <v>1368583704</v>
      </c>
      <c r="D391" s="89">
        <f>D392+D394+D396+D395</f>
        <v>260006</v>
      </c>
      <c r="E391" s="3053"/>
      <c r="F391" s="128"/>
      <c r="G391" s="128"/>
      <c r="H391" s="3527" t="s">
        <v>808</v>
      </c>
    </row>
    <row r="392" spans="1:8">
      <c r="B392" s="3114" t="s">
        <v>843</v>
      </c>
      <c r="C392" s="86">
        <f>C393</f>
        <v>1343132681</v>
      </c>
      <c r="D392" s="135"/>
      <c r="E392" s="3115"/>
      <c r="F392" s="80"/>
      <c r="G392" s="3088"/>
    </row>
    <row r="393" spans="1:8">
      <c r="B393" s="711" t="s">
        <v>844</v>
      </c>
      <c r="C393" s="86">
        <v>1343132681</v>
      </c>
      <c r="D393" s="135"/>
      <c r="E393" s="3096"/>
      <c r="F393" s="80"/>
      <c r="G393" s="3088"/>
    </row>
    <row r="394" spans="1:8">
      <c r="B394" s="3054" t="s">
        <v>848</v>
      </c>
      <c r="C394" s="86">
        <v>5993252</v>
      </c>
      <c r="D394" s="135"/>
      <c r="E394" s="3065"/>
      <c r="F394" s="80"/>
      <c r="G394" s="3088"/>
    </row>
    <row r="395" spans="1:8" ht="26.4">
      <c r="B395" s="1789" t="s">
        <v>37</v>
      </c>
      <c r="C395" s="86">
        <v>40140</v>
      </c>
      <c r="D395" s="135"/>
      <c r="E395" s="1790"/>
      <c r="F395" s="80"/>
      <c r="G395" s="3088"/>
    </row>
    <row r="396" spans="1:8">
      <c r="B396" s="3116" t="s">
        <v>7</v>
      </c>
      <c r="C396" s="86">
        <v>19417631</v>
      </c>
      <c r="D396" s="135">
        <v>260006</v>
      </c>
      <c r="E396" s="3117"/>
      <c r="F396" s="80"/>
      <c r="G396" s="3088"/>
    </row>
    <row r="397" spans="1:8">
      <c r="B397" s="3118" t="s">
        <v>28</v>
      </c>
      <c r="C397" s="88">
        <f>C398+C413</f>
        <v>1425236818</v>
      </c>
      <c r="D397" s="89">
        <f>D398</f>
        <v>260006</v>
      </c>
      <c r="E397" s="3119"/>
      <c r="F397" s="128"/>
      <c r="G397" s="128"/>
    </row>
    <row r="398" spans="1:8">
      <c r="B398" s="731" t="s">
        <v>2</v>
      </c>
      <c r="C398" s="86">
        <f>C399+C404+C409+C403+C407</f>
        <v>1424667210</v>
      </c>
      <c r="D398" s="87">
        <f>D404</f>
        <v>260006</v>
      </c>
      <c r="E398" s="3081"/>
      <c r="F398" s="80"/>
      <c r="G398" s="80"/>
    </row>
    <row r="399" spans="1:8">
      <c r="B399" s="3067" t="s">
        <v>12</v>
      </c>
      <c r="C399" s="86">
        <f>C400+C402</f>
        <v>9599583</v>
      </c>
      <c r="D399" s="87"/>
      <c r="E399" s="3068"/>
      <c r="F399" s="80"/>
      <c r="G399" s="80"/>
    </row>
    <row r="400" spans="1:8">
      <c r="B400" s="717" t="s">
        <v>13</v>
      </c>
      <c r="C400" s="86">
        <v>6866460</v>
      </c>
      <c r="D400" s="87"/>
      <c r="E400" s="3097"/>
      <c r="F400" s="80"/>
      <c r="G400" s="80"/>
    </row>
    <row r="401" spans="2:7">
      <c r="B401" s="719" t="s">
        <v>36</v>
      </c>
      <c r="C401" s="86">
        <v>5537255</v>
      </c>
      <c r="D401" s="87"/>
      <c r="E401" s="3120"/>
      <c r="F401" s="80"/>
      <c r="G401" s="80"/>
    </row>
    <row r="402" spans="2:7">
      <c r="B402" s="717" t="s">
        <v>15</v>
      </c>
      <c r="C402" s="86">
        <v>2733123</v>
      </c>
      <c r="D402" s="135"/>
      <c r="E402" s="3097"/>
      <c r="F402" s="80"/>
      <c r="G402" s="3088"/>
    </row>
    <row r="403" spans="2:7">
      <c r="B403" s="711" t="s">
        <v>330</v>
      </c>
      <c r="C403" s="86">
        <v>8113</v>
      </c>
      <c r="D403" s="135"/>
      <c r="E403" s="3096"/>
      <c r="F403" s="80"/>
      <c r="G403" s="3088"/>
    </row>
    <row r="404" spans="2:7">
      <c r="B404" s="711" t="s">
        <v>16</v>
      </c>
      <c r="C404" s="86">
        <f>C405+C406</f>
        <v>1414587734</v>
      </c>
      <c r="D404" s="135">
        <f>D406</f>
        <v>260006</v>
      </c>
      <c r="E404" s="3096"/>
      <c r="F404" s="80"/>
      <c r="G404" s="3088"/>
    </row>
    <row r="405" spans="2:7">
      <c r="B405" s="717" t="s">
        <v>17</v>
      </c>
      <c r="C405" s="86">
        <v>5367575</v>
      </c>
      <c r="D405" s="135"/>
      <c r="E405" s="3097"/>
      <c r="F405" s="80"/>
      <c r="G405" s="3088"/>
    </row>
    <row r="406" spans="2:7">
      <c r="B406" s="717" t="s">
        <v>162</v>
      </c>
      <c r="C406" s="86">
        <v>1409220159</v>
      </c>
      <c r="D406" s="135">
        <v>260006</v>
      </c>
      <c r="E406" s="3097"/>
      <c r="F406" s="80"/>
      <c r="G406" s="3088"/>
    </row>
    <row r="407" spans="2:7" ht="26.4">
      <c r="B407" s="711" t="s">
        <v>313</v>
      </c>
      <c r="C407" s="86">
        <f>C408</f>
        <v>12258</v>
      </c>
      <c r="D407" s="135"/>
      <c r="E407" s="3096"/>
      <c r="F407" s="80"/>
      <c r="G407" s="3088"/>
    </row>
    <row r="408" spans="2:7">
      <c r="B408" s="717" t="s">
        <v>39</v>
      </c>
      <c r="C408" s="86">
        <v>12258</v>
      </c>
      <c r="D408" s="135"/>
      <c r="E408" s="3097"/>
      <c r="F408" s="80"/>
      <c r="G408" s="3088"/>
    </row>
    <row r="409" spans="2:7">
      <c r="B409" s="3067" t="s">
        <v>19</v>
      </c>
      <c r="C409" s="86">
        <f>C410</f>
        <v>459522</v>
      </c>
      <c r="D409" s="87"/>
      <c r="E409" s="3068"/>
      <c r="F409" s="80"/>
      <c r="G409" s="80"/>
    </row>
    <row r="410" spans="2:7" ht="26.4">
      <c r="B410" s="3084" t="s">
        <v>56</v>
      </c>
      <c r="C410" s="86">
        <f>C411+C412</f>
        <v>459522</v>
      </c>
      <c r="D410" s="87"/>
      <c r="E410" s="3085"/>
      <c r="F410" s="80"/>
      <c r="G410" s="80"/>
    </row>
    <row r="411" spans="2:7" ht="26.4">
      <c r="B411" s="3079" t="s">
        <v>57</v>
      </c>
      <c r="C411" s="86">
        <v>353780</v>
      </c>
      <c r="D411" s="87"/>
      <c r="E411" s="3080"/>
      <c r="F411" s="80"/>
      <c r="G411" s="80"/>
    </row>
    <row r="412" spans="2:7" ht="39.6">
      <c r="B412" s="3079" t="s">
        <v>58</v>
      </c>
      <c r="C412" s="86">
        <v>105742</v>
      </c>
      <c r="D412" s="87"/>
      <c r="E412" s="3080"/>
      <c r="F412" s="80"/>
      <c r="G412" s="80"/>
    </row>
    <row r="413" spans="2:7">
      <c r="B413" s="3121" t="s">
        <v>3</v>
      </c>
      <c r="C413" s="86">
        <f>C414</f>
        <v>569608</v>
      </c>
      <c r="D413" s="135"/>
      <c r="E413" s="3117"/>
      <c r="F413" s="80"/>
      <c r="G413" s="3088"/>
    </row>
    <row r="414" spans="2:7">
      <c r="B414" s="3067" t="s">
        <v>20</v>
      </c>
      <c r="C414" s="86">
        <v>569608</v>
      </c>
      <c r="D414" s="135"/>
      <c r="E414" s="3068"/>
      <c r="F414" s="80"/>
      <c r="G414" s="3088"/>
    </row>
    <row r="415" spans="2:7">
      <c r="B415" s="3122" t="s">
        <v>21</v>
      </c>
      <c r="C415" s="86">
        <f>C391-C397</f>
        <v>-56653114</v>
      </c>
      <c r="D415" s="87"/>
      <c r="E415" s="3123"/>
      <c r="F415" s="80"/>
      <c r="G415" s="80"/>
    </row>
    <row r="416" spans="2:7">
      <c r="B416" s="1749" t="s">
        <v>23</v>
      </c>
      <c r="C416" s="86">
        <f>C418</f>
        <v>56653114</v>
      </c>
      <c r="D416" s="87"/>
      <c r="E416" s="3124"/>
      <c r="F416" s="80"/>
      <c r="G416" s="80"/>
    </row>
    <row r="417" spans="2:7">
      <c r="B417" s="1789" t="s">
        <v>24</v>
      </c>
      <c r="C417" s="86">
        <v>56653114</v>
      </c>
      <c r="D417" s="87"/>
      <c r="E417" s="1790"/>
      <c r="F417" s="80"/>
      <c r="G417" s="80"/>
    </row>
    <row r="418" spans="2:7" ht="26.4">
      <c r="B418" s="3125" t="s">
        <v>863</v>
      </c>
      <c r="C418" s="93">
        <f>C417</f>
        <v>56653114</v>
      </c>
      <c r="D418" s="94"/>
      <c r="E418" s="3106"/>
      <c r="F418" s="80"/>
      <c r="G418" s="80"/>
    </row>
    <row r="419" spans="2:7">
      <c r="B419" s="3113" t="s">
        <v>125</v>
      </c>
      <c r="C419" s="3110"/>
      <c r="D419" s="3111"/>
      <c r="E419" s="3064"/>
      <c r="F419" s="3062"/>
      <c r="G419" s="3063"/>
    </row>
    <row r="420" spans="2:7">
      <c r="B420" s="3052" t="s">
        <v>842</v>
      </c>
      <c r="C420" s="88">
        <f>C421+C423+C425+C424</f>
        <v>1533927035</v>
      </c>
      <c r="D420" s="89">
        <f>D421+D423+D425+D424</f>
        <v>260006</v>
      </c>
      <c r="E420" s="3053"/>
      <c r="F420" s="128"/>
      <c r="G420" s="128"/>
    </row>
    <row r="421" spans="2:7">
      <c r="B421" s="3114" t="s">
        <v>843</v>
      </c>
      <c r="C421" s="86">
        <f>C422</f>
        <v>1386590219</v>
      </c>
      <c r="D421" s="135"/>
      <c r="E421" s="3115"/>
      <c r="F421" s="80"/>
      <c r="G421" s="3088"/>
    </row>
    <row r="422" spans="2:7">
      <c r="B422" s="711" t="s">
        <v>844</v>
      </c>
      <c r="C422" s="86">
        <v>1386590219</v>
      </c>
      <c r="D422" s="135"/>
      <c r="E422" s="3096"/>
      <c r="F422" s="80"/>
      <c r="G422" s="3088"/>
    </row>
    <row r="423" spans="2:7">
      <c r="B423" s="3054" t="s">
        <v>848</v>
      </c>
      <c r="C423" s="86">
        <v>2088160</v>
      </c>
      <c r="D423" s="135"/>
      <c r="E423" s="3065"/>
      <c r="F423" s="80"/>
      <c r="G423" s="3088"/>
    </row>
    <row r="424" spans="2:7" ht="26.4">
      <c r="B424" s="1789" t="s">
        <v>37</v>
      </c>
      <c r="C424" s="86">
        <v>39820</v>
      </c>
      <c r="D424" s="135"/>
      <c r="E424" s="1790"/>
      <c r="F424" s="80"/>
      <c r="G424" s="3088"/>
    </row>
    <row r="425" spans="2:7">
      <c r="B425" s="3116" t="s">
        <v>7</v>
      </c>
      <c r="C425" s="86">
        <v>145208836</v>
      </c>
      <c r="D425" s="135">
        <v>260006</v>
      </c>
      <c r="E425" s="3117"/>
      <c r="F425" s="80"/>
      <c r="G425" s="3088"/>
    </row>
    <row r="426" spans="2:7">
      <c r="B426" s="3118" t="s">
        <v>28</v>
      </c>
      <c r="C426" s="88">
        <f>C427+C441</f>
        <v>1426138111</v>
      </c>
      <c r="D426" s="89">
        <f>D427</f>
        <v>260006</v>
      </c>
      <c r="E426" s="3119"/>
      <c r="F426" s="128"/>
      <c r="G426" s="128"/>
    </row>
    <row r="427" spans="2:7">
      <c r="B427" s="731" t="s">
        <v>2</v>
      </c>
      <c r="C427" s="86">
        <f>C428+C432+C435+C437</f>
        <v>1425568503</v>
      </c>
      <c r="D427" s="87">
        <f>D432</f>
        <v>260006</v>
      </c>
      <c r="E427" s="3081"/>
      <c r="F427" s="80"/>
      <c r="G427" s="80"/>
    </row>
    <row r="428" spans="2:7">
      <c r="B428" s="3067" t="s">
        <v>12</v>
      </c>
      <c r="C428" s="86">
        <f>C429+C431</f>
        <v>9603593</v>
      </c>
      <c r="D428" s="87"/>
      <c r="E428" s="3068"/>
      <c r="F428" s="80"/>
      <c r="G428" s="80"/>
    </row>
    <row r="429" spans="2:7">
      <c r="B429" s="717" t="s">
        <v>13</v>
      </c>
      <c r="C429" s="86">
        <v>6866460</v>
      </c>
      <c r="D429" s="87"/>
      <c r="E429" s="3097"/>
      <c r="F429" s="80"/>
      <c r="G429" s="80"/>
    </row>
    <row r="430" spans="2:7">
      <c r="B430" s="719" t="s">
        <v>36</v>
      </c>
      <c r="C430" s="86">
        <v>5537255</v>
      </c>
      <c r="D430" s="87"/>
      <c r="E430" s="3120"/>
      <c r="F430" s="80"/>
      <c r="G430" s="80"/>
    </row>
    <row r="431" spans="2:7">
      <c r="B431" s="717" t="s">
        <v>15</v>
      </c>
      <c r="C431" s="86">
        <v>2737133</v>
      </c>
      <c r="D431" s="135"/>
      <c r="E431" s="3097"/>
      <c r="F431" s="80"/>
      <c r="G431" s="3088"/>
    </row>
    <row r="432" spans="2:7">
      <c r="B432" s="711" t="s">
        <v>16</v>
      </c>
      <c r="C432" s="86">
        <f>C433+C434</f>
        <v>1415493648</v>
      </c>
      <c r="D432" s="135">
        <f>D434</f>
        <v>260006</v>
      </c>
      <c r="E432" s="3096"/>
      <c r="F432" s="80"/>
      <c r="G432" s="3088"/>
    </row>
    <row r="433" spans="2:7">
      <c r="B433" s="717" t="s">
        <v>17</v>
      </c>
      <c r="C433" s="86">
        <v>5281660</v>
      </c>
      <c r="D433" s="135"/>
      <c r="E433" s="3097"/>
      <c r="F433" s="80"/>
      <c r="G433" s="3088"/>
    </row>
    <row r="434" spans="2:7">
      <c r="B434" s="717" t="s">
        <v>162</v>
      </c>
      <c r="C434" s="86">
        <v>1410211988</v>
      </c>
      <c r="D434" s="135">
        <v>260006</v>
      </c>
      <c r="E434" s="3097"/>
      <c r="F434" s="80"/>
      <c r="G434" s="3088"/>
    </row>
    <row r="435" spans="2:7" ht="26.4">
      <c r="B435" s="711" t="s">
        <v>313</v>
      </c>
      <c r="C435" s="86">
        <f>C436</f>
        <v>12258</v>
      </c>
      <c r="D435" s="87"/>
      <c r="E435" s="3096"/>
      <c r="F435" s="80"/>
      <c r="G435" s="80"/>
    </row>
    <row r="436" spans="2:7">
      <c r="B436" s="717" t="s">
        <v>39</v>
      </c>
      <c r="C436" s="86">
        <v>12258</v>
      </c>
      <c r="D436" s="87"/>
      <c r="E436" s="3097"/>
      <c r="F436" s="80"/>
      <c r="G436" s="80"/>
    </row>
    <row r="437" spans="2:7">
      <c r="B437" s="711" t="s">
        <v>19</v>
      </c>
      <c r="C437" s="86">
        <f>C438</f>
        <v>459004</v>
      </c>
      <c r="D437" s="87"/>
      <c r="E437" s="3096"/>
      <c r="F437" s="80"/>
      <c r="G437" s="80"/>
    </row>
    <row r="438" spans="2:7" ht="26.4">
      <c r="B438" s="3084" t="s">
        <v>56</v>
      </c>
      <c r="C438" s="86">
        <f>C439+C440</f>
        <v>459004</v>
      </c>
      <c r="D438" s="135"/>
      <c r="E438" s="3085"/>
      <c r="F438" s="80"/>
      <c r="G438" s="3088"/>
    </row>
    <row r="439" spans="2:7" ht="26.4">
      <c r="B439" s="3079" t="s">
        <v>57</v>
      </c>
      <c r="C439" s="86">
        <v>350170</v>
      </c>
      <c r="D439" s="135"/>
      <c r="E439" s="3080"/>
      <c r="F439" s="80"/>
      <c r="G439" s="3088"/>
    </row>
    <row r="440" spans="2:7" ht="39.6">
      <c r="B440" s="3079" t="s">
        <v>58</v>
      </c>
      <c r="C440" s="86">
        <v>108834</v>
      </c>
      <c r="D440" s="135"/>
      <c r="E440" s="3080"/>
      <c r="F440" s="80"/>
      <c r="G440" s="3088"/>
    </row>
    <row r="441" spans="2:7">
      <c r="B441" s="3121" t="s">
        <v>3</v>
      </c>
      <c r="C441" s="86">
        <f>C442</f>
        <v>569608</v>
      </c>
      <c r="D441" s="87"/>
      <c r="E441" s="3117"/>
      <c r="F441" s="80"/>
      <c r="G441" s="80"/>
    </row>
    <row r="442" spans="2:7">
      <c r="B442" s="3067" t="s">
        <v>20</v>
      </c>
      <c r="C442" s="86">
        <v>569608</v>
      </c>
      <c r="D442" s="3127"/>
      <c r="E442" s="3068"/>
      <c r="F442" s="80"/>
      <c r="G442" s="3128"/>
    </row>
    <row r="443" spans="2:7">
      <c r="B443" s="3122" t="s">
        <v>21</v>
      </c>
      <c r="C443" s="86">
        <f>C420-C426</f>
        <v>107788924</v>
      </c>
      <c r="D443" s="87"/>
      <c r="E443" s="3123"/>
      <c r="F443" s="80"/>
      <c r="G443" s="80"/>
    </row>
    <row r="444" spans="2:7">
      <c r="B444" s="1749" t="s">
        <v>23</v>
      </c>
      <c r="C444" s="86">
        <f>-C443</f>
        <v>-107788924</v>
      </c>
      <c r="D444" s="87"/>
      <c r="E444" s="3124"/>
      <c r="F444" s="80"/>
      <c r="G444" s="80"/>
    </row>
    <row r="445" spans="2:7">
      <c r="B445" s="1789" t="s">
        <v>24</v>
      </c>
      <c r="C445" s="86">
        <f>C444</f>
        <v>-107788924</v>
      </c>
      <c r="D445" s="87"/>
      <c r="E445" s="1790"/>
      <c r="F445" s="80"/>
      <c r="G445" s="80"/>
    </row>
    <row r="446" spans="2:7" ht="26.4">
      <c r="B446" s="3125" t="s">
        <v>863</v>
      </c>
      <c r="C446" s="93">
        <f>C445</f>
        <v>-107788924</v>
      </c>
      <c r="D446" s="94"/>
      <c r="E446" s="3106"/>
      <c r="F446" s="80"/>
      <c r="G446" s="80"/>
    </row>
    <row r="447" spans="2:7">
      <c r="B447" s="3113" t="s">
        <v>126</v>
      </c>
      <c r="C447" s="3110"/>
      <c r="D447" s="3111"/>
      <c r="E447" s="3064"/>
      <c r="F447" s="3062"/>
      <c r="G447" s="3063"/>
    </row>
    <row r="448" spans="2:7">
      <c r="B448" s="3052" t="s">
        <v>842</v>
      </c>
      <c r="C448" s="88">
        <f>C449+C451+C453+C452</f>
        <v>1574008020</v>
      </c>
      <c r="D448" s="89">
        <f>D449+D451+D453+D452</f>
        <v>260006</v>
      </c>
      <c r="E448" s="3053"/>
      <c r="F448" s="128"/>
      <c r="G448" s="128"/>
    </row>
    <row r="449" spans="2:7">
      <c r="B449" s="3114" t="s">
        <v>843</v>
      </c>
      <c r="C449" s="86">
        <f>C450</f>
        <v>1432225542</v>
      </c>
      <c r="D449" s="125"/>
      <c r="E449" s="3115"/>
      <c r="F449" s="80"/>
      <c r="G449" s="3066"/>
    </row>
    <row r="450" spans="2:7">
      <c r="B450" s="711" t="s">
        <v>844</v>
      </c>
      <c r="C450" s="86">
        <v>1432225542</v>
      </c>
      <c r="D450" s="135"/>
      <c r="E450" s="3096"/>
      <c r="F450" s="80"/>
      <c r="G450" s="3088"/>
    </row>
    <row r="451" spans="2:7">
      <c r="B451" s="3114" t="s">
        <v>848</v>
      </c>
      <c r="C451" s="86">
        <v>2085211</v>
      </c>
      <c r="D451" s="135"/>
      <c r="E451" s="3115"/>
      <c r="F451" s="80"/>
      <c r="G451" s="3088"/>
    </row>
    <row r="452" spans="2:7" ht="26.4">
      <c r="B452" s="1789" t="s">
        <v>37</v>
      </c>
      <c r="C452" s="86">
        <v>39820</v>
      </c>
      <c r="D452" s="135"/>
      <c r="E452" s="1790"/>
      <c r="F452" s="80"/>
      <c r="G452" s="3088"/>
    </row>
    <row r="453" spans="2:7">
      <c r="B453" s="3116" t="s">
        <v>7</v>
      </c>
      <c r="C453" s="86">
        <v>139657447</v>
      </c>
      <c r="D453" s="135">
        <v>260006</v>
      </c>
      <c r="E453" s="3117"/>
      <c r="F453" s="80"/>
      <c r="G453" s="3088"/>
    </row>
    <row r="454" spans="2:7">
      <c r="B454" s="3118" t="s">
        <v>28</v>
      </c>
      <c r="C454" s="88">
        <f>C455+C469</f>
        <v>1434064153</v>
      </c>
      <c r="D454" s="89">
        <f>D455</f>
        <v>260006</v>
      </c>
      <c r="E454" s="3119"/>
      <c r="F454" s="128"/>
      <c r="G454" s="128"/>
    </row>
    <row r="455" spans="2:7">
      <c r="B455" s="731" t="s">
        <v>2</v>
      </c>
      <c r="C455" s="86">
        <f>C456+C460+C463+C465</f>
        <v>1433494545</v>
      </c>
      <c r="D455" s="87">
        <f>D460</f>
        <v>260006</v>
      </c>
      <c r="E455" s="3081"/>
      <c r="F455" s="80"/>
      <c r="G455" s="80"/>
    </row>
    <row r="456" spans="2:7">
      <c r="B456" s="3067" t="s">
        <v>12</v>
      </c>
      <c r="C456" s="86">
        <f>C457+C459</f>
        <v>9646080</v>
      </c>
      <c r="D456" s="87"/>
      <c r="E456" s="3068"/>
      <c r="F456" s="80"/>
      <c r="G456" s="80"/>
    </row>
    <row r="457" spans="2:7">
      <c r="B457" s="717" t="s">
        <v>13</v>
      </c>
      <c r="C457" s="86">
        <v>6866460</v>
      </c>
      <c r="D457" s="87"/>
      <c r="E457" s="3097"/>
      <c r="F457" s="80"/>
      <c r="G457" s="80"/>
    </row>
    <row r="458" spans="2:7">
      <c r="B458" s="719" t="s">
        <v>36</v>
      </c>
      <c r="C458" s="86">
        <v>5537255</v>
      </c>
      <c r="D458" s="87"/>
      <c r="E458" s="3120"/>
      <c r="F458" s="80"/>
      <c r="G458" s="80"/>
    </row>
    <row r="459" spans="2:7">
      <c r="B459" s="717" t="s">
        <v>15</v>
      </c>
      <c r="C459" s="86">
        <v>2779620</v>
      </c>
      <c r="D459" s="135"/>
      <c r="E459" s="3097"/>
      <c r="F459" s="80"/>
      <c r="G459" s="3088"/>
    </row>
    <row r="460" spans="2:7">
      <c r="B460" s="711" t="s">
        <v>16</v>
      </c>
      <c r="C460" s="86">
        <f>C461+C462</f>
        <v>1423374128</v>
      </c>
      <c r="D460" s="135">
        <f>D462</f>
        <v>260006</v>
      </c>
      <c r="E460" s="3096"/>
      <c r="F460" s="80"/>
      <c r="G460" s="3088"/>
    </row>
    <row r="461" spans="2:7">
      <c r="B461" s="3129" t="s">
        <v>17</v>
      </c>
      <c r="C461" s="86">
        <v>5655346</v>
      </c>
      <c r="D461" s="135"/>
      <c r="E461" s="3130"/>
      <c r="F461" s="80"/>
      <c r="G461" s="3088"/>
    </row>
    <row r="462" spans="2:7">
      <c r="B462" s="717" t="s">
        <v>162</v>
      </c>
      <c r="C462" s="86">
        <v>1417718782</v>
      </c>
      <c r="D462" s="135">
        <v>260006</v>
      </c>
      <c r="E462" s="3097"/>
      <c r="F462" s="80"/>
      <c r="G462" s="3088"/>
    </row>
    <row r="463" spans="2:7" ht="26.4">
      <c r="B463" s="711" t="s">
        <v>313</v>
      </c>
      <c r="C463" s="86">
        <f>C464</f>
        <v>12258</v>
      </c>
      <c r="D463" s="87"/>
      <c r="E463" s="3096"/>
      <c r="F463" s="80"/>
      <c r="G463" s="80"/>
    </row>
    <row r="464" spans="2:7">
      <c r="B464" s="717" t="s">
        <v>39</v>
      </c>
      <c r="C464" s="86">
        <v>12258</v>
      </c>
      <c r="D464" s="87"/>
      <c r="E464" s="3097"/>
      <c r="F464" s="80"/>
      <c r="G464" s="80"/>
    </row>
    <row r="465" spans="2:7">
      <c r="B465" s="3067" t="s">
        <v>19</v>
      </c>
      <c r="C465" s="86">
        <f>C466</f>
        <v>462079</v>
      </c>
      <c r="D465" s="87"/>
      <c r="E465" s="3068"/>
      <c r="F465" s="80"/>
      <c r="G465" s="80"/>
    </row>
    <row r="466" spans="2:7" ht="26.4">
      <c r="B466" s="3084" t="s">
        <v>56</v>
      </c>
      <c r="C466" s="86">
        <v>462079</v>
      </c>
      <c r="D466" s="135"/>
      <c r="E466" s="3085"/>
      <c r="F466" s="80"/>
      <c r="G466" s="3088"/>
    </row>
    <row r="467" spans="2:7" ht="26.4">
      <c r="B467" s="3079" t="s">
        <v>57</v>
      </c>
      <c r="C467" s="86">
        <v>350170</v>
      </c>
      <c r="D467" s="135"/>
      <c r="E467" s="3080"/>
      <c r="F467" s="80"/>
      <c r="G467" s="3088"/>
    </row>
    <row r="468" spans="2:7" ht="39.6">
      <c r="B468" s="3079" t="s">
        <v>58</v>
      </c>
      <c r="C468" s="86">
        <v>111909</v>
      </c>
      <c r="D468" s="135"/>
      <c r="E468" s="3080"/>
      <c r="F468" s="80"/>
      <c r="G468" s="3088"/>
    </row>
    <row r="469" spans="2:7">
      <c r="B469" s="3121" t="s">
        <v>3</v>
      </c>
      <c r="C469" s="86">
        <f>C470</f>
        <v>569608</v>
      </c>
      <c r="D469" s="89"/>
      <c r="E469" s="3117"/>
      <c r="F469" s="80"/>
      <c r="G469" s="128"/>
    </row>
    <row r="470" spans="2:7">
      <c r="B470" s="3067" t="s">
        <v>20</v>
      </c>
      <c r="C470" s="86">
        <v>569608</v>
      </c>
      <c r="D470" s="3100"/>
      <c r="E470" s="3068"/>
      <c r="F470" s="80"/>
      <c r="G470" s="3102"/>
    </row>
    <row r="471" spans="2:7">
      <c r="B471" s="3122" t="s">
        <v>21</v>
      </c>
      <c r="C471" s="86">
        <f>C448-C454</f>
        <v>139943867</v>
      </c>
      <c r="D471" s="87"/>
      <c r="E471" s="3123"/>
      <c r="F471" s="80"/>
      <c r="G471" s="80"/>
    </row>
    <row r="472" spans="2:7">
      <c r="B472" s="1749" t="s">
        <v>23</v>
      </c>
      <c r="C472" s="86">
        <f>-C471</f>
        <v>-139943867</v>
      </c>
      <c r="D472" s="87"/>
      <c r="E472" s="3124"/>
      <c r="F472" s="80"/>
      <c r="G472" s="80"/>
    </row>
    <row r="473" spans="2:7">
      <c r="B473" s="1789" t="s">
        <v>24</v>
      </c>
      <c r="C473" s="86">
        <f>C472</f>
        <v>-139943867</v>
      </c>
      <c r="D473" s="87"/>
      <c r="E473" s="1790"/>
      <c r="F473" s="80"/>
      <c r="G473" s="80"/>
    </row>
    <row r="474" spans="2:7" ht="27" thickBot="1">
      <c r="B474" s="3104" t="s">
        <v>863</v>
      </c>
      <c r="C474" s="102">
        <f>C473</f>
        <v>-139943867</v>
      </c>
      <c r="D474" s="124"/>
      <c r="E474" s="3106"/>
      <c r="F474" s="80"/>
      <c r="G474" s="80"/>
    </row>
    <row r="475" spans="2:7" ht="309" customHeight="1" thickBot="1">
      <c r="B475" s="3781" t="s">
        <v>877</v>
      </c>
      <c r="C475" s="3782"/>
      <c r="D475" s="3782"/>
      <c r="E475" s="3133"/>
      <c r="F475" s="3107"/>
      <c r="G475" s="3107"/>
    </row>
  </sheetData>
  <mergeCells count="13">
    <mergeCell ref="C1:C2"/>
    <mergeCell ref="D1:D2"/>
    <mergeCell ref="F1:F2"/>
    <mergeCell ref="G1:G2"/>
    <mergeCell ref="H1:H2"/>
    <mergeCell ref="B475:D475"/>
    <mergeCell ref="B48:D48"/>
    <mergeCell ref="B140:D140"/>
    <mergeCell ref="B175:D175"/>
    <mergeCell ref="B267:D267"/>
    <mergeCell ref="B313:G313"/>
    <mergeCell ref="B348:D348"/>
    <mergeCell ref="B383:D383"/>
  </mergeCells>
  <pageMargins left="0.19685039370078741" right="0.15748031496062992" top="0.51181102362204722" bottom="0.35433070866141736" header="0.19685039370078741" footer="0"/>
  <pageSetup paperSize="9" scale="80" orientation="landscape" r:id="rId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191"/>
  <sheetViews>
    <sheetView zoomScale="70" zoomScaleNormal="70" workbookViewId="0"/>
  </sheetViews>
  <sheetFormatPr defaultColWidth="9.109375" defaultRowHeight="13.2"/>
  <cols>
    <col min="1" max="1" width="6.88671875" style="54" customWidth="1"/>
    <col min="2" max="2" width="52.33203125" style="22" customWidth="1"/>
    <col min="3" max="4" width="13.109375" style="23" customWidth="1"/>
    <col min="5" max="5" width="51.44140625" style="10" customWidth="1"/>
    <col min="6" max="6" width="13.5546875" style="10" customWidth="1"/>
    <col min="7" max="7" width="13.44140625" style="10" customWidth="1"/>
    <col min="8" max="8" width="13.33203125" style="570" customWidth="1"/>
    <col min="9" max="16384" width="9.109375" style="52"/>
  </cols>
  <sheetData>
    <row r="1" spans="1:8" ht="13.2" customHeight="1">
      <c r="A1" s="759"/>
      <c r="B1" s="73"/>
      <c r="C1" s="3603" t="s">
        <v>147</v>
      </c>
      <c r="D1" s="3603" t="s">
        <v>30</v>
      </c>
      <c r="E1" s="73"/>
      <c r="F1" s="3603" t="s">
        <v>147</v>
      </c>
      <c r="G1" s="3603" t="s">
        <v>30</v>
      </c>
      <c r="H1" s="3598" t="s">
        <v>44</v>
      </c>
    </row>
    <row r="2" spans="1:8" ht="13.8" thickBot="1">
      <c r="A2" s="759"/>
      <c r="B2" s="74"/>
      <c r="C2" s="3604"/>
      <c r="D2" s="3604"/>
      <c r="E2" s="74"/>
      <c r="F2" s="3604"/>
      <c r="G2" s="3604"/>
      <c r="H2" s="3599"/>
    </row>
    <row r="3" spans="1:8" ht="13.8">
      <c r="A3" s="760"/>
      <c r="B3" s="71"/>
      <c r="C3" s="71"/>
      <c r="D3" s="71"/>
      <c r="E3" s="72"/>
      <c r="F3" s="72"/>
      <c r="G3" s="72"/>
    </row>
    <row r="4" spans="1:8" ht="13.8">
      <c r="A4" s="760"/>
      <c r="B4" s="286" t="s">
        <v>64</v>
      </c>
      <c r="C4" s="72"/>
      <c r="D4" s="72"/>
      <c r="E4" s="72"/>
      <c r="F4" s="72"/>
      <c r="G4" s="72"/>
    </row>
    <row r="5" spans="1:8" s="9" customFormat="1">
      <c r="A5" s="79"/>
      <c r="B5" s="25" t="s">
        <v>48</v>
      </c>
      <c r="C5" s="41"/>
      <c r="D5" s="41"/>
      <c r="E5" s="76" t="s">
        <v>50</v>
      </c>
      <c r="F5" s="11"/>
      <c r="G5" s="11"/>
      <c r="H5" s="757"/>
    </row>
    <row r="6" spans="1:8" s="9" customFormat="1">
      <c r="A6" s="79"/>
      <c r="B6" s="8" t="s">
        <v>52</v>
      </c>
      <c r="C6" s="160"/>
      <c r="D6" s="164"/>
      <c r="E6" s="8" t="s">
        <v>52</v>
      </c>
      <c r="F6" s="160"/>
      <c r="G6" s="164"/>
      <c r="H6" s="756"/>
    </row>
    <row r="7" spans="1:8" s="9" customFormat="1">
      <c r="A7" s="79"/>
      <c r="B7" s="563" t="s">
        <v>168</v>
      </c>
      <c r="C7" s="564">
        <v>-134838215</v>
      </c>
      <c r="D7" s="164"/>
      <c r="E7" s="563" t="s">
        <v>168</v>
      </c>
      <c r="F7" s="564">
        <v>-134838215</v>
      </c>
      <c r="G7" s="164"/>
      <c r="H7" s="756"/>
    </row>
    <row r="8" spans="1:8" s="9" customFormat="1">
      <c r="A8" s="79"/>
      <c r="B8" s="563" t="s">
        <v>169</v>
      </c>
      <c r="C8" s="564">
        <v>-64961594</v>
      </c>
      <c r="D8" s="164"/>
      <c r="E8" s="563" t="s">
        <v>169</v>
      </c>
      <c r="F8" s="564">
        <v>-64961594</v>
      </c>
      <c r="G8" s="164"/>
      <c r="H8" s="756"/>
    </row>
    <row r="9" spans="1:8" s="9" customFormat="1">
      <c r="A9" s="79"/>
      <c r="B9" s="563" t="s">
        <v>170</v>
      </c>
      <c r="C9" s="564">
        <v>145783954</v>
      </c>
      <c r="D9" s="164"/>
      <c r="E9" s="563" t="s">
        <v>170</v>
      </c>
      <c r="F9" s="564">
        <v>145783954</v>
      </c>
      <c r="G9" s="164"/>
      <c r="H9" s="756"/>
    </row>
    <row r="10" spans="1:8" s="9" customFormat="1">
      <c r="A10" s="79"/>
      <c r="B10" s="26" t="s">
        <v>43</v>
      </c>
      <c r="C10" s="565"/>
      <c r="D10" s="164"/>
      <c r="E10" s="26" t="s">
        <v>43</v>
      </c>
      <c r="F10" s="565"/>
      <c r="G10" s="164"/>
      <c r="H10" s="756"/>
    </row>
    <row r="11" spans="1:8" s="9" customFormat="1">
      <c r="A11" s="79"/>
      <c r="B11" s="563" t="s">
        <v>168</v>
      </c>
      <c r="C11" s="565">
        <v>16497394</v>
      </c>
      <c r="D11" s="164">
        <f>D833+D881+D974</f>
        <v>-413149</v>
      </c>
      <c r="E11" s="563" t="s">
        <v>168</v>
      </c>
      <c r="F11" s="3155">
        <v>16497394</v>
      </c>
      <c r="G11" s="164"/>
      <c r="H11" s="756"/>
    </row>
    <row r="12" spans="1:8" s="9" customFormat="1">
      <c r="A12" s="79"/>
      <c r="B12" s="563" t="s">
        <v>169</v>
      </c>
      <c r="C12" s="565">
        <v>16263210</v>
      </c>
      <c r="D12" s="164">
        <f>D924+D1017</f>
        <v>-375580</v>
      </c>
      <c r="E12" s="563" t="s">
        <v>169</v>
      </c>
      <c r="F12" s="3155">
        <v>16263210</v>
      </c>
      <c r="G12" s="164"/>
      <c r="H12" s="756"/>
    </row>
    <row r="13" spans="1:8" s="9" customFormat="1">
      <c r="A13" s="79"/>
      <c r="B13" s="563" t="s">
        <v>170</v>
      </c>
      <c r="C13" s="565">
        <v>16292128</v>
      </c>
      <c r="D13" s="164">
        <f>D946+D1039</f>
        <v>-375580</v>
      </c>
      <c r="E13" s="563" t="s">
        <v>170</v>
      </c>
      <c r="F13" s="3155">
        <v>16292128</v>
      </c>
      <c r="G13" s="164"/>
      <c r="H13" s="756"/>
    </row>
    <row r="14" spans="1:8" s="9" customFormat="1" ht="39.6">
      <c r="A14" s="79"/>
      <c r="B14" s="26" t="s">
        <v>173</v>
      </c>
      <c r="C14" s="565"/>
      <c r="D14" s="164"/>
      <c r="E14" s="26" t="s">
        <v>173</v>
      </c>
      <c r="F14" s="3155"/>
      <c r="G14" s="164"/>
      <c r="H14" s="756"/>
    </row>
    <row r="15" spans="1:8" s="9" customFormat="1">
      <c r="A15" s="79"/>
      <c r="B15" s="563" t="s">
        <v>168</v>
      </c>
      <c r="C15" s="566">
        <v>50507066</v>
      </c>
      <c r="D15" s="164">
        <f>D142</f>
        <v>-267000</v>
      </c>
      <c r="E15" s="563" t="s">
        <v>168</v>
      </c>
      <c r="F15" s="3156">
        <v>50507066</v>
      </c>
      <c r="G15" s="164"/>
      <c r="H15" s="756"/>
    </row>
    <row r="16" spans="1:8" s="9" customFormat="1">
      <c r="A16" s="79"/>
      <c r="B16" s="563" t="s">
        <v>169</v>
      </c>
      <c r="C16" s="566">
        <v>595875296</v>
      </c>
      <c r="D16" s="164"/>
      <c r="E16" s="563" t="s">
        <v>169</v>
      </c>
      <c r="F16" s="566">
        <v>595875296</v>
      </c>
      <c r="G16" s="164"/>
      <c r="H16" s="756"/>
    </row>
    <row r="17" spans="1:8" s="9" customFormat="1">
      <c r="A17" s="79"/>
      <c r="B17" s="563" t="s">
        <v>170</v>
      </c>
      <c r="C17" s="566">
        <v>679004229</v>
      </c>
      <c r="D17" s="164"/>
      <c r="E17" s="563" t="s">
        <v>170</v>
      </c>
      <c r="F17" s="566">
        <v>679004229</v>
      </c>
      <c r="G17" s="164"/>
      <c r="H17" s="756"/>
    </row>
    <row r="18" spans="1:8" s="9" customFormat="1" hidden="1">
      <c r="A18" s="79"/>
      <c r="B18" s="567" t="s">
        <v>172</v>
      </c>
      <c r="C18" s="566"/>
      <c r="D18" s="164"/>
      <c r="E18" s="567" t="s">
        <v>172</v>
      </c>
      <c r="F18" s="566"/>
      <c r="G18" s="164"/>
      <c r="H18" s="756"/>
    </row>
    <row r="19" spans="1:8" s="9" customFormat="1" hidden="1">
      <c r="A19" s="79"/>
      <c r="B19" s="563" t="s">
        <v>168</v>
      </c>
      <c r="C19" s="159">
        <v>255217102</v>
      </c>
      <c r="D19" s="164"/>
      <c r="E19" s="563" t="s">
        <v>168</v>
      </c>
      <c r="F19" s="159">
        <v>255217102</v>
      </c>
      <c r="G19" s="164"/>
      <c r="H19" s="756"/>
    </row>
    <row r="20" spans="1:8" s="9" customFormat="1" hidden="1">
      <c r="A20" s="79"/>
      <c r="B20" s="563" t="s">
        <v>169</v>
      </c>
      <c r="C20" s="159">
        <v>323187319</v>
      </c>
      <c r="D20" s="164"/>
      <c r="E20" s="563" t="s">
        <v>169</v>
      </c>
      <c r="F20" s="159">
        <v>323187319</v>
      </c>
      <c r="G20" s="164"/>
      <c r="H20" s="756"/>
    </row>
    <row r="21" spans="1:8" s="9" customFormat="1" hidden="1">
      <c r="A21" s="79"/>
      <c r="B21" s="563" t="s">
        <v>170</v>
      </c>
      <c r="C21" s="159">
        <v>356418969</v>
      </c>
      <c r="D21" s="164"/>
      <c r="E21" s="563" t="s">
        <v>170</v>
      </c>
      <c r="F21" s="159">
        <v>356418969</v>
      </c>
      <c r="G21" s="164"/>
      <c r="H21" s="756"/>
    </row>
    <row r="22" spans="1:8" s="9" customFormat="1">
      <c r="A22" s="79"/>
      <c r="B22" s="567" t="s">
        <v>174</v>
      </c>
      <c r="C22" s="159"/>
      <c r="D22" s="164"/>
      <c r="E22" s="567" t="s">
        <v>174</v>
      </c>
      <c r="F22" s="159"/>
      <c r="G22" s="164"/>
      <c r="H22" s="756"/>
    </row>
    <row r="23" spans="1:8" s="9" customFormat="1">
      <c r="A23" s="79"/>
      <c r="B23" s="563" t="s">
        <v>168</v>
      </c>
      <c r="C23" s="159">
        <v>5787995</v>
      </c>
      <c r="D23" s="164">
        <f>D202+D263+D321</f>
        <v>-93875</v>
      </c>
      <c r="E23" s="563" t="s">
        <v>168</v>
      </c>
      <c r="F23" s="159">
        <v>5787995</v>
      </c>
      <c r="G23" s="164">
        <f>D202+D263+D321</f>
        <v>-93875</v>
      </c>
      <c r="H23" s="756"/>
    </row>
    <row r="24" spans="1:8" s="9" customFormat="1">
      <c r="A24" s="79"/>
      <c r="B24" s="563" t="s">
        <v>169</v>
      </c>
      <c r="C24" s="159">
        <v>2925386</v>
      </c>
      <c r="D24" s="164"/>
      <c r="E24" s="563" t="s">
        <v>169</v>
      </c>
      <c r="F24" s="159">
        <v>2925386</v>
      </c>
      <c r="G24" s="164"/>
      <c r="H24" s="756"/>
    </row>
    <row r="25" spans="1:8" s="9" customFormat="1">
      <c r="A25" s="79"/>
      <c r="B25" s="563" t="s">
        <v>170</v>
      </c>
      <c r="C25" s="159">
        <v>0</v>
      </c>
      <c r="D25" s="164"/>
      <c r="E25" s="563" t="s">
        <v>170</v>
      </c>
      <c r="F25" s="159">
        <v>0</v>
      </c>
      <c r="G25" s="164"/>
      <c r="H25" s="756"/>
    </row>
    <row r="26" spans="1:8" s="9" customFormat="1">
      <c r="A26" s="79"/>
      <c r="B26" s="615" t="s">
        <v>225</v>
      </c>
      <c r="C26" s="616"/>
      <c r="D26" s="617"/>
      <c r="E26" s="615" t="s">
        <v>225</v>
      </c>
      <c r="F26" s="616"/>
      <c r="G26" s="617"/>
      <c r="H26" s="756"/>
    </row>
    <row r="27" spans="1:8" s="9" customFormat="1">
      <c r="A27" s="79"/>
      <c r="B27" s="563" t="s">
        <v>168</v>
      </c>
      <c r="C27" s="618">
        <v>1116286580</v>
      </c>
      <c r="D27" s="618">
        <f>D380+D467+D521+D575+D629</f>
        <v>394735</v>
      </c>
      <c r="E27" s="563" t="s">
        <v>168</v>
      </c>
      <c r="F27" s="618">
        <v>1116286580</v>
      </c>
      <c r="G27" s="618">
        <f>D380+D467+D521+D575+D629</f>
        <v>394735</v>
      </c>
      <c r="H27" s="757"/>
    </row>
    <row r="28" spans="1:8" s="9" customFormat="1">
      <c r="A28" s="79"/>
      <c r="B28" s="563" t="s">
        <v>169</v>
      </c>
      <c r="C28" s="618">
        <v>1183186580</v>
      </c>
      <c r="D28" s="618">
        <f>D417+D673</f>
        <v>172758</v>
      </c>
      <c r="E28" s="563" t="s">
        <v>169</v>
      </c>
      <c r="F28" s="618">
        <v>1183186580</v>
      </c>
      <c r="G28" s="618">
        <f>D417+D673</f>
        <v>172758</v>
      </c>
      <c r="H28" s="757"/>
    </row>
    <row r="29" spans="1:8" s="9" customFormat="1">
      <c r="A29" s="79"/>
      <c r="B29" s="563" t="s">
        <v>170</v>
      </c>
      <c r="C29" s="618">
        <v>1249486580</v>
      </c>
      <c r="D29" s="618">
        <f>D439+D695</f>
        <v>178779</v>
      </c>
      <c r="E29" s="563" t="s">
        <v>170</v>
      </c>
      <c r="F29" s="618">
        <v>1249486580</v>
      </c>
      <c r="G29" s="618">
        <f>D439+D695</f>
        <v>178779</v>
      </c>
      <c r="H29" s="757"/>
    </row>
    <row r="30" spans="1:8" s="9" customFormat="1" ht="26.4" hidden="1">
      <c r="A30" s="79"/>
      <c r="B30" s="620" t="s">
        <v>226</v>
      </c>
      <c r="C30" s="618"/>
      <c r="D30" s="621"/>
      <c r="E30" s="620" t="s">
        <v>226</v>
      </c>
      <c r="F30" s="618"/>
      <c r="G30" s="621"/>
      <c r="H30" s="757"/>
    </row>
    <row r="31" spans="1:8" s="9" customFormat="1" hidden="1">
      <c r="A31" s="79"/>
      <c r="B31" s="563" t="s">
        <v>168</v>
      </c>
      <c r="C31" s="80">
        <v>78000000</v>
      </c>
      <c r="D31" s="80"/>
      <c r="E31" s="563" t="s">
        <v>168</v>
      </c>
      <c r="F31" s="80">
        <v>78000000</v>
      </c>
      <c r="G31" s="80"/>
      <c r="H31" s="757"/>
    </row>
    <row r="32" spans="1:8" s="9" customFormat="1" hidden="1">
      <c r="A32" s="79"/>
      <c r="B32" s="563" t="s">
        <v>169</v>
      </c>
      <c r="C32" s="80">
        <v>77500000</v>
      </c>
      <c r="D32" s="80"/>
      <c r="E32" s="563" t="s">
        <v>169</v>
      </c>
      <c r="F32" s="80">
        <v>77500000</v>
      </c>
      <c r="G32" s="80"/>
      <c r="H32" s="757"/>
    </row>
    <row r="33" spans="1:8" s="9" customFormat="1" hidden="1">
      <c r="A33" s="79"/>
      <c r="B33" s="563" t="s">
        <v>170</v>
      </c>
      <c r="C33" s="80">
        <v>73600000</v>
      </c>
      <c r="D33" s="80"/>
      <c r="E33" s="563" t="s">
        <v>170</v>
      </c>
      <c r="F33" s="80">
        <v>73600000</v>
      </c>
      <c r="G33" s="80"/>
      <c r="H33" s="757"/>
    </row>
    <row r="34" spans="1:8" s="9" customFormat="1" hidden="1">
      <c r="A34" s="79"/>
      <c r="B34" s="622" t="s">
        <v>224</v>
      </c>
      <c r="C34" s="80"/>
      <c r="D34" s="80"/>
      <c r="E34" s="622" t="s">
        <v>224</v>
      </c>
      <c r="F34" s="80"/>
      <c r="G34" s="80"/>
      <c r="H34" s="757"/>
    </row>
    <row r="35" spans="1:8" s="9" customFormat="1" hidden="1">
      <c r="A35" s="79"/>
      <c r="B35" s="563" t="s">
        <v>168</v>
      </c>
      <c r="C35" s="80">
        <v>450000</v>
      </c>
      <c r="D35" s="80"/>
      <c r="E35" s="563" t="s">
        <v>168</v>
      </c>
      <c r="F35" s="80">
        <v>450000</v>
      </c>
      <c r="G35" s="80"/>
      <c r="H35" s="757"/>
    </row>
    <row r="36" spans="1:8" s="9" customFormat="1" hidden="1">
      <c r="A36" s="79"/>
      <c r="B36" s="563" t="s">
        <v>169</v>
      </c>
      <c r="C36" s="80">
        <v>450000</v>
      </c>
      <c r="D36" s="80"/>
      <c r="E36" s="563" t="s">
        <v>169</v>
      </c>
      <c r="F36" s="80">
        <v>450000</v>
      </c>
      <c r="G36" s="80"/>
      <c r="H36" s="757"/>
    </row>
    <row r="37" spans="1:8" s="9" customFormat="1" hidden="1">
      <c r="A37" s="79"/>
      <c r="B37" s="563" t="s">
        <v>170</v>
      </c>
      <c r="C37" s="80">
        <v>450000</v>
      </c>
      <c r="D37" s="80"/>
      <c r="E37" s="563" t="s">
        <v>170</v>
      </c>
      <c r="F37" s="80">
        <v>450000</v>
      </c>
      <c r="G37" s="80"/>
      <c r="H37" s="757"/>
    </row>
    <row r="40" spans="1:8" customFormat="1" ht="13.8">
      <c r="A40" s="79"/>
      <c r="B40" s="623" t="s">
        <v>227</v>
      </c>
      <c r="C40" s="624"/>
      <c r="D40" s="625"/>
      <c r="E40" s="626"/>
      <c r="F40" s="624"/>
      <c r="G40" s="627"/>
      <c r="H40" s="3157"/>
    </row>
    <row r="41" spans="1:8" customFormat="1" ht="14.4" thickBot="1">
      <c r="A41" s="79"/>
      <c r="B41" s="624"/>
      <c r="C41" s="624"/>
      <c r="D41" s="627"/>
      <c r="E41" s="626"/>
      <c r="F41" s="624"/>
      <c r="G41" s="627"/>
      <c r="H41" s="3157"/>
    </row>
    <row r="42" spans="1:8" customFormat="1" ht="13.8">
      <c r="A42" s="3150">
        <f>'18_sb'!A352+1</f>
        <v>131</v>
      </c>
      <c r="B42" s="208" t="s">
        <v>42</v>
      </c>
      <c r="C42" s="116"/>
      <c r="D42" s="628"/>
      <c r="E42" s="629" t="s">
        <v>64</v>
      </c>
      <c r="F42" s="117"/>
      <c r="G42" s="150"/>
      <c r="H42" s="3157" t="s">
        <v>34</v>
      </c>
    </row>
    <row r="43" spans="1:8" customFormat="1" ht="13.8">
      <c r="A43" s="79"/>
      <c r="B43" s="113" t="s">
        <v>167</v>
      </c>
      <c r="C43" s="99"/>
      <c r="D43" s="143"/>
      <c r="E43" s="113" t="s">
        <v>22</v>
      </c>
      <c r="F43" s="99"/>
      <c r="G43" s="143"/>
      <c r="H43" s="3157"/>
    </row>
    <row r="44" spans="1:8" customFormat="1" ht="17.25" customHeight="1">
      <c r="A44" s="79"/>
      <c r="B44" s="113" t="s">
        <v>228</v>
      </c>
      <c r="C44" s="99">
        <v>1160000</v>
      </c>
      <c r="D44" s="143">
        <v>95670</v>
      </c>
      <c r="E44" s="3158" t="s">
        <v>229</v>
      </c>
      <c r="F44" s="3159"/>
      <c r="G44" s="3160"/>
      <c r="H44" s="3157"/>
    </row>
    <row r="45" spans="1:8" customFormat="1" ht="13.8">
      <c r="A45" s="79"/>
      <c r="B45" s="113"/>
      <c r="C45" s="99"/>
      <c r="D45" s="143"/>
      <c r="E45" s="632" t="s">
        <v>4</v>
      </c>
      <c r="F45" s="633">
        <v>1056517</v>
      </c>
      <c r="G45" s="634">
        <v>95670</v>
      </c>
      <c r="H45" s="3157"/>
    </row>
    <row r="46" spans="1:8" customFormat="1" ht="26.4">
      <c r="A46" s="79"/>
      <c r="B46" s="113"/>
      <c r="C46" s="99"/>
      <c r="D46" s="143"/>
      <c r="E46" s="635" t="s">
        <v>5</v>
      </c>
      <c r="F46" s="636">
        <v>230000</v>
      </c>
      <c r="G46" s="637"/>
      <c r="H46" s="3157"/>
    </row>
    <row r="47" spans="1:8" customFormat="1" ht="13.8">
      <c r="A47" s="79"/>
      <c r="B47" s="113"/>
      <c r="C47" s="99"/>
      <c r="D47" s="143"/>
      <c r="E47" s="638" t="s">
        <v>10</v>
      </c>
      <c r="F47" s="636">
        <v>826517</v>
      </c>
      <c r="G47" s="637">
        <v>95670</v>
      </c>
      <c r="H47" s="3157"/>
    </row>
    <row r="48" spans="1:8" customFormat="1" ht="26.4">
      <c r="A48" s="79"/>
      <c r="B48" s="113"/>
      <c r="C48" s="99"/>
      <c r="D48" s="143"/>
      <c r="E48" s="639" t="s">
        <v>11</v>
      </c>
      <c r="F48" s="636">
        <v>826517</v>
      </c>
      <c r="G48" s="637">
        <v>95670</v>
      </c>
      <c r="H48" s="3157"/>
    </row>
    <row r="49" spans="1:8" customFormat="1" ht="13.8">
      <c r="A49" s="79"/>
      <c r="B49" s="113"/>
      <c r="C49" s="99"/>
      <c r="D49" s="143"/>
      <c r="E49" s="632" t="s">
        <v>1</v>
      </c>
      <c r="F49" s="640">
        <v>1056517</v>
      </c>
      <c r="G49" s="641">
        <v>95670</v>
      </c>
      <c r="H49" s="3157"/>
    </row>
    <row r="50" spans="1:8" customFormat="1" ht="13.8">
      <c r="A50" s="79"/>
      <c r="B50" s="113"/>
      <c r="C50" s="99"/>
      <c r="D50" s="143"/>
      <c r="E50" s="635" t="s">
        <v>2</v>
      </c>
      <c r="F50" s="636">
        <v>955417</v>
      </c>
      <c r="G50" s="637">
        <v>95670</v>
      </c>
      <c r="H50" s="3157"/>
    </row>
    <row r="51" spans="1:8" customFormat="1" ht="13.8">
      <c r="A51" s="79"/>
      <c r="B51" s="113"/>
      <c r="C51" s="99"/>
      <c r="D51" s="143"/>
      <c r="E51" s="642" t="s">
        <v>12</v>
      </c>
      <c r="F51" s="636">
        <v>795417</v>
      </c>
      <c r="G51" s="637">
        <v>95670</v>
      </c>
      <c r="H51" s="3157"/>
    </row>
    <row r="52" spans="1:8" customFormat="1" ht="13.8">
      <c r="A52" s="79"/>
      <c r="B52" s="113"/>
      <c r="C52" s="99"/>
      <c r="D52" s="143"/>
      <c r="E52" s="643" t="s">
        <v>13</v>
      </c>
      <c r="F52" s="636">
        <v>578689</v>
      </c>
      <c r="G52" s="637">
        <v>80670</v>
      </c>
      <c r="H52" s="3157"/>
    </row>
    <row r="53" spans="1:8" customFormat="1" ht="13.8">
      <c r="A53" s="79"/>
      <c r="B53" s="113"/>
      <c r="C53" s="99"/>
      <c r="D53" s="143"/>
      <c r="E53" s="643" t="s">
        <v>14</v>
      </c>
      <c r="F53" s="636">
        <v>464347</v>
      </c>
      <c r="G53" s="637">
        <v>65009</v>
      </c>
      <c r="H53" s="3157"/>
    </row>
    <row r="54" spans="1:8" customFormat="1" ht="13.8">
      <c r="A54" s="79"/>
      <c r="B54" s="113"/>
      <c r="C54" s="99"/>
      <c r="D54" s="143"/>
      <c r="E54" s="643" t="s">
        <v>15</v>
      </c>
      <c r="F54" s="636">
        <v>216728</v>
      </c>
      <c r="G54" s="637">
        <v>15000</v>
      </c>
      <c r="H54" s="3157"/>
    </row>
    <row r="55" spans="1:8" customFormat="1" ht="26.4">
      <c r="A55" s="79"/>
      <c r="B55" s="113"/>
      <c r="C55" s="99"/>
      <c r="D55" s="143"/>
      <c r="E55" s="644" t="s">
        <v>100</v>
      </c>
      <c r="F55" s="636">
        <v>160000</v>
      </c>
      <c r="G55" s="637"/>
      <c r="H55" s="3157"/>
    </row>
    <row r="56" spans="1:8" customFormat="1" ht="13.8">
      <c r="A56" s="79"/>
      <c r="B56" s="113"/>
      <c r="C56" s="99"/>
      <c r="D56" s="143"/>
      <c r="E56" s="645" t="s">
        <v>18</v>
      </c>
      <c r="F56" s="636">
        <v>160000</v>
      </c>
      <c r="G56" s="637"/>
      <c r="H56" s="3157"/>
    </row>
    <row r="57" spans="1:8" customFormat="1" ht="13.8">
      <c r="A57" s="79"/>
      <c r="B57" s="113"/>
      <c r="C57" s="99"/>
      <c r="D57" s="143"/>
      <c r="E57" s="639" t="s">
        <v>3</v>
      </c>
      <c r="F57" s="640">
        <v>101100</v>
      </c>
      <c r="G57" s="641"/>
      <c r="H57" s="3157"/>
    </row>
    <row r="58" spans="1:8" customFormat="1" ht="14.4" thickBot="1">
      <c r="A58" s="79"/>
      <c r="B58" s="113"/>
      <c r="C58" s="99"/>
      <c r="D58" s="143"/>
      <c r="E58" s="644" t="s">
        <v>20</v>
      </c>
      <c r="F58" s="636">
        <v>101100</v>
      </c>
      <c r="G58" s="637"/>
      <c r="H58" s="3157"/>
    </row>
    <row r="59" spans="1:8" customFormat="1" ht="42" customHeight="1" thickBot="1">
      <c r="A59" s="79"/>
      <c r="B59" s="3653" t="s">
        <v>230</v>
      </c>
      <c r="C59" s="3797"/>
      <c r="D59" s="3797"/>
      <c r="E59" s="3797"/>
      <c r="F59" s="3797"/>
      <c r="G59" s="3798"/>
      <c r="H59" s="3157"/>
    </row>
    <row r="60" spans="1:8" customFormat="1" ht="13.8">
      <c r="A60" s="79"/>
      <c r="B60" s="3192"/>
      <c r="C60" s="3192"/>
      <c r="D60" s="3192"/>
      <c r="E60" s="3161"/>
      <c r="F60" s="3161"/>
      <c r="G60" s="3161"/>
      <c r="H60" s="3157"/>
    </row>
    <row r="61" spans="1:8" customFormat="1" ht="13.8">
      <c r="A61" s="79"/>
      <c r="B61" s="206" t="s">
        <v>115</v>
      </c>
      <c r="C61" s="3192"/>
      <c r="D61" s="3192"/>
      <c r="E61" s="3161"/>
      <c r="F61" s="3161"/>
      <c r="G61" s="3161"/>
      <c r="H61" s="3157"/>
    </row>
    <row r="62" spans="1:8" customFormat="1" ht="14.4" thickBot="1">
      <c r="A62" s="79"/>
      <c r="B62" s="647"/>
      <c r="C62" s="3192"/>
      <c r="D62" s="3192"/>
      <c r="E62" s="3161"/>
      <c r="F62" s="3161"/>
      <c r="G62" s="3161"/>
      <c r="H62" s="3157"/>
    </row>
    <row r="63" spans="1:8" customFormat="1" ht="13.8">
      <c r="A63" s="2909">
        <f>'18_sb'!A387+1</f>
        <v>131</v>
      </c>
      <c r="B63" s="648" t="s">
        <v>64</v>
      </c>
      <c r="C63" s="116"/>
      <c r="D63" s="649"/>
      <c r="E63" s="648" t="s">
        <v>64</v>
      </c>
      <c r="F63" s="117"/>
      <c r="G63" s="650"/>
      <c r="H63" s="3157" t="s">
        <v>34</v>
      </c>
    </row>
    <row r="64" spans="1:8" customFormat="1" ht="13.8">
      <c r="A64" s="79"/>
      <c r="B64" s="651" t="s">
        <v>167</v>
      </c>
      <c r="C64" s="652"/>
      <c r="D64" s="653"/>
      <c r="E64" s="651" t="s">
        <v>116</v>
      </c>
      <c r="F64" s="654"/>
      <c r="G64" s="655"/>
      <c r="H64" s="3157"/>
    </row>
    <row r="65" spans="1:8" customFormat="1" ht="13.8">
      <c r="A65" s="79"/>
      <c r="B65" s="3162"/>
      <c r="C65" s="99"/>
      <c r="D65" s="190"/>
      <c r="E65" s="656" t="s">
        <v>117</v>
      </c>
      <c r="F65" s="99"/>
      <c r="G65" s="182"/>
      <c r="H65" s="3157"/>
    </row>
    <row r="66" spans="1:8" customFormat="1" ht="17.25" customHeight="1">
      <c r="A66" s="79"/>
      <c r="B66" s="657" t="s">
        <v>118</v>
      </c>
      <c r="C66" s="99"/>
      <c r="D66" s="190"/>
      <c r="E66" s="657" t="s">
        <v>118</v>
      </c>
      <c r="F66" s="99"/>
      <c r="G66" s="182"/>
      <c r="H66" s="3157"/>
    </row>
    <row r="67" spans="1:8" customFormat="1" ht="13.8">
      <c r="A67" s="79"/>
      <c r="B67" s="181" t="s">
        <v>228</v>
      </c>
      <c r="C67" s="99">
        <v>1160000</v>
      </c>
      <c r="D67" s="182">
        <v>95670</v>
      </c>
      <c r="E67" s="632" t="s">
        <v>4</v>
      </c>
      <c r="F67" s="633">
        <v>99788084</v>
      </c>
      <c r="G67" s="658">
        <v>95670</v>
      </c>
      <c r="H67" s="3157"/>
    </row>
    <row r="68" spans="1:8" customFormat="1" ht="26.4">
      <c r="A68" s="79"/>
      <c r="B68" s="3162"/>
      <c r="C68" s="99"/>
      <c r="D68" s="190"/>
      <c r="E68" s="635" t="s">
        <v>5</v>
      </c>
      <c r="F68" s="636">
        <v>11432950</v>
      </c>
      <c r="G68" s="659"/>
      <c r="H68" s="3157"/>
    </row>
    <row r="69" spans="1:8" customFormat="1" ht="13.8">
      <c r="A69" s="79"/>
      <c r="B69" s="3162"/>
      <c r="C69" s="99"/>
      <c r="D69" s="190"/>
      <c r="E69" s="638" t="s">
        <v>10</v>
      </c>
      <c r="F69" s="636">
        <v>88355134</v>
      </c>
      <c r="G69" s="659">
        <v>95670</v>
      </c>
      <c r="H69" s="3157"/>
    </row>
    <row r="70" spans="1:8" customFormat="1" ht="26.4">
      <c r="A70" s="79"/>
      <c r="B70" s="3162"/>
      <c r="C70" s="99"/>
      <c r="D70" s="190"/>
      <c r="E70" s="639" t="s">
        <v>11</v>
      </c>
      <c r="F70" s="636">
        <v>88355134</v>
      </c>
      <c r="G70" s="659">
        <v>95670</v>
      </c>
      <c r="H70" s="3157"/>
    </row>
    <row r="71" spans="1:8" customFormat="1" ht="13.8">
      <c r="A71" s="79"/>
      <c r="B71" s="3162"/>
      <c r="C71" s="99"/>
      <c r="D71" s="190"/>
      <c r="E71" s="632" t="s">
        <v>1</v>
      </c>
      <c r="F71" s="640">
        <v>99733719</v>
      </c>
      <c r="G71" s="660">
        <v>95670</v>
      </c>
      <c r="H71" s="3157"/>
    </row>
    <row r="72" spans="1:8" customFormat="1" ht="13.8">
      <c r="A72" s="79"/>
      <c r="B72" s="3162"/>
      <c r="C72" s="99"/>
      <c r="D72" s="190"/>
      <c r="E72" s="635" t="s">
        <v>2</v>
      </c>
      <c r="F72" s="636">
        <v>97285782</v>
      </c>
      <c r="G72" s="659">
        <v>95670</v>
      </c>
      <c r="H72" s="3157"/>
    </row>
    <row r="73" spans="1:8" customFormat="1" ht="13.8">
      <c r="A73" s="79"/>
      <c r="B73" s="3162"/>
      <c r="C73" s="99"/>
      <c r="D73" s="190"/>
      <c r="E73" s="642" t="s">
        <v>12</v>
      </c>
      <c r="F73" s="636">
        <v>85210208</v>
      </c>
      <c r="G73" s="659">
        <v>95670</v>
      </c>
      <c r="H73" s="3157"/>
    </row>
    <row r="74" spans="1:8" customFormat="1" ht="13.8">
      <c r="A74" s="79"/>
      <c r="B74" s="3162"/>
      <c r="C74" s="99"/>
      <c r="D74" s="190"/>
      <c r="E74" s="643" t="s">
        <v>13</v>
      </c>
      <c r="F74" s="636">
        <v>57553831</v>
      </c>
      <c r="G74" s="659">
        <v>80670</v>
      </c>
      <c r="H74" s="3157"/>
    </row>
    <row r="75" spans="1:8" customFormat="1" ht="13.8">
      <c r="A75" s="79"/>
      <c r="B75" s="3162"/>
      <c r="C75" s="99"/>
      <c r="D75" s="190"/>
      <c r="E75" s="643" t="s">
        <v>14</v>
      </c>
      <c r="F75" s="636">
        <v>45390529</v>
      </c>
      <c r="G75" s="659">
        <v>65009</v>
      </c>
      <c r="H75" s="3157"/>
    </row>
    <row r="76" spans="1:8" customFormat="1" ht="13.8">
      <c r="A76" s="79"/>
      <c r="B76" s="3162"/>
      <c r="C76" s="99"/>
      <c r="D76" s="190"/>
      <c r="E76" s="643" t="s">
        <v>15</v>
      </c>
      <c r="F76" s="636">
        <v>27656377</v>
      </c>
      <c r="G76" s="659">
        <v>15000</v>
      </c>
      <c r="H76" s="3157"/>
    </row>
    <row r="77" spans="1:8" customFormat="1" ht="13.8">
      <c r="A77" s="79"/>
      <c r="B77" s="3162"/>
      <c r="C77" s="99"/>
      <c r="D77" s="190"/>
      <c r="E77" s="661" t="s">
        <v>16</v>
      </c>
      <c r="F77" s="636">
        <v>11849629</v>
      </c>
      <c r="G77" s="659"/>
      <c r="H77" s="3157"/>
    </row>
    <row r="78" spans="1:8" customFormat="1" ht="13.8">
      <c r="A78" s="79"/>
      <c r="B78" s="3162"/>
      <c r="C78" s="99"/>
      <c r="D78" s="190"/>
      <c r="E78" s="662" t="s">
        <v>17</v>
      </c>
      <c r="F78" s="636">
        <v>351089</v>
      </c>
      <c r="G78" s="659"/>
      <c r="H78" s="3157"/>
    </row>
    <row r="79" spans="1:8" customFormat="1" ht="13.8">
      <c r="A79" s="79"/>
      <c r="B79" s="3162"/>
      <c r="C79" s="99"/>
      <c r="D79" s="190"/>
      <c r="E79" s="663" t="s">
        <v>162</v>
      </c>
      <c r="F79" s="664">
        <v>11498540</v>
      </c>
      <c r="G79" s="665"/>
      <c r="H79" s="3157"/>
    </row>
    <row r="80" spans="1:8" customFormat="1" ht="26.4">
      <c r="A80" s="79"/>
      <c r="B80" s="3162"/>
      <c r="C80" s="99"/>
      <c r="D80" s="190"/>
      <c r="E80" s="644" t="s">
        <v>100</v>
      </c>
      <c r="F80" s="636">
        <v>225945</v>
      </c>
      <c r="G80" s="659"/>
      <c r="H80" s="3157"/>
    </row>
    <row r="81" spans="1:8" customFormat="1" ht="13.8">
      <c r="A81" s="79"/>
      <c r="B81" s="3162"/>
      <c r="C81" s="99"/>
      <c r="D81" s="190"/>
      <c r="E81" s="645" t="s">
        <v>18</v>
      </c>
      <c r="F81" s="636">
        <v>225945</v>
      </c>
      <c r="G81" s="659"/>
      <c r="H81" s="3157"/>
    </row>
    <row r="82" spans="1:8" customFormat="1" ht="13.8">
      <c r="A82" s="79"/>
      <c r="B82" s="3162"/>
      <c r="C82" s="99"/>
      <c r="D82" s="190"/>
      <c r="E82" s="639" t="s">
        <v>3</v>
      </c>
      <c r="F82" s="640">
        <v>2447937</v>
      </c>
      <c r="G82" s="660"/>
      <c r="H82" s="3157"/>
    </row>
    <row r="83" spans="1:8" customFormat="1" ht="13.8">
      <c r="A83" s="79"/>
      <c r="B83" s="3162"/>
      <c r="C83" s="99"/>
      <c r="D83" s="190"/>
      <c r="E83" s="644" t="s">
        <v>20</v>
      </c>
      <c r="F83" s="636">
        <v>2447937</v>
      </c>
      <c r="G83" s="659"/>
      <c r="H83" s="3157"/>
    </row>
    <row r="84" spans="1:8" customFormat="1" ht="13.8">
      <c r="A84" s="79"/>
      <c r="B84" s="3162"/>
      <c r="C84" s="99"/>
      <c r="D84" s="190"/>
      <c r="E84" s="666" t="s">
        <v>21</v>
      </c>
      <c r="F84" s="640">
        <v>54365</v>
      </c>
      <c r="G84" s="660"/>
      <c r="H84" s="3157"/>
    </row>
    <row r="85" spans="1:8" customFormat="1" ht="13.8">
      <c r="A85" s="79"/>
      <c r="B85" s="3162"/>
      <c r="C85" s="99"/>
      <c r="D85" s="190"/>
      <c r="E85" s="666" t="s">
        <v>23</v>
      </c>
      <c r="F85" s="640">
        <v>-54365</v>
      </c>
      <c r="G85" s="660"/>
      <c r="H85" s="3157"/>
    </row>
    <row r="86" spans="1:8" customFormat="1" ht="13.8">
      <c r="A86" s="79"/>
      <c r="B86" s="3162"/>
      <c r="C86" s="99"/>
      <c r="D86" s="190"/>
      <c r="E86" s="667" t="s">
        <v>24</v>
      </c>
      <c r="F86" s="636">
        <v>-54365</v>
      </c>
      <c r="G86" s="659"/>
      <c r="H86" s="3157"/>
    </row>
    <row r="87" spans="1:8" customFormat="1" ht="39.6">
      <c r="A87" s="79"/>
      <c r="B87" s="3162"/>
      <c r="C87" s="99"/>
      <c r="D87" s="190"/>
      <c r="E87" s="635" t="s">
        <v>66</v>
      </c>
      <c r="F87" s="636">
        <v>-54365</v>
      </c>
      <c r="G87" s="659"/>
      <c r="H87" s="3157"/>
    </row>
    <row r="88" spans="1:8" customFormat="1" ht="17.25" customHeight="1">
      <c r="A88" s="79"/>
      <c r="B88" s="657" t="s">
        <v>125</v>
      </c>
      <c r="C88" s="99"/>
      <c r="D88" s="190"/>
      <c r="E88" s="668" t="s">
        <v>125</v>
      </c>
      <c r="F88" s="669"/>
      <c r="G88" s="655"/>
      <c r="H88" s="3157"/>
    </row>
    <row r="89" spans="1:8" customFormat="1" ht="13.8">
      <c r="A89" s="79"/>
      <c r="B89" s="181" t="s">
        <v>228</v>
      </c>
      <c r="C89" s="99">
        <v>1160000</v>
      </c>
      <c r="D89" s="182">
        <v>95670</v>
      </c>
      <c r="E89" s="632" t="s">
        <v>4</v>
      </c>
      <c r="F89" s="670">
        <v>103648301</v>
      </c>
      <c r="G89" s="671">
        <v>95670</v>
      </c>
      <c r="H89" s="3157"/>
    </row>
    <row r="90" spans="1:8" customFormat="1" ht="26.4">
      <c r="A90" s="79"/>
      <c r="B90" s="3162"/>
      <c r="C90" s="99"/>
      <c r="D90" s="190"/>
      <c r="E90" s="635" t="s">
        <v>5</v>
      </c>
      <c r="F90" s="636">
        <v>11088609</v>
      </c>
      <c r="G90" s="659"/>
      <c r="H90" s="3157"/>
    </row>
    <row r="91" spans="1:8" customFormat="1" ht="13.8">
      <c r="A91" s="79"/>
      <c r="B91" s="3162"/>
      <c r="C91" s="99"/>
      <c r="D91" s="190"/>
      <c r="E91" s="638" t="s">
        <v>10</v>
      </c>
      <c r="F91" s="636">
        <v>92559692</v>
      </c>
      <c r="G91" s="659">
        <v>95670</v>
      </c>
      <c r="H91" s="3157"/>
    </row>
    <row r="92" spans="1:8" customFormat="1" ht="26.4">
      <c r="A92" s="79"/>
      <c r="B92" s="3162"/>
      <c r="C92" s="99"/>
      <c r="D92" s="190"/>
      <c r="E92" s="639" t="s">
        <v>11</v>
      </c>
      <c r="F92" s="636">
        <v>92559692</v>
      </c>
      <c r="G92" s="659">
        <v>95670</v>
      </c>
      <c r="H92" s="3157"/>
    </row>
    <row r="93" spans="1:8" customFormat="1" ht="13.8">
      <c r="A93" s="79"/>
      <c r="B93" s="3162"/>
      <c r="C93" s="99"/>
      <c r="D93" s="190"/>
      <c r="E93" s="632" t="s">
        <v>1</v>
      </c>
      <c r="F93" s="640">
        <v>103040322</v>
      </c>
      <c r="G93" s="660">
        <v>95670</v>
      </c>
      <c r="H93" s="3157"/>
    </row>
    <row r="94" spans="1:8" customFormat="1" ht="13.8">
      <c r="A94" s="79"/>
      <c r="B94" s="3162"/>
      <c r="C94" s="99"/>
      <c r="D94" s="190"/>
      <c r="E94" s="635" t="s">
        <v>2</v>
      </c>
      <c r="F94" s="636">
        <v>101883939</v>
      </c>
      <c r="G94" s="659">
        <v>95670</v>
      </c>
      <c r="H94" s="3157"/>
    </row>
    <row r="95" spans="1:8" customFormat="1" ht="13.8">
      <c r="A95" s="79"/>
      <c r="B95" s="3162"/>
      <c r="C95" s="99"/>
      <c r="D95" s="190"/>
      <c r="E95" s="642" t="s">
        <v>12</v>
      </c>
      <c r="F95" s="636">
        <v>86415264</v>
      </c>
      <c r="G95" s="659">
        <v>95670</v>
      </c>
      <c r="H95" s="3157"/>
    </row>
    <row r="96" spans="1:8" customFormat="1" ht="13.8">
      <c r="A96" s="79"/>
      <c r="B96" s="3162"/>
      <c r="C96" s="99"/>
      <c r="D96" s="190"/>
      <c r="E96" s="643" t="s">
        <v>13</v>
      </c>
      <c r="F96" s="636">
        <v>56846928</v>
      </c>
      <c r="G96" s="659">
        <v>80670</v>
      </c>
      <c r="H96" s="3157"/>
    </row>
    <row r="97" spans="1:8" customFormat="1" ht="13.8">
      <c r="A97" s="79"/>
      <c r="B97" s="3162"/>
      <c r="C97" s="99"/>
      <c r="D97" s="190"/>
      <c r="E97" s="643" t="s">
        <v>14</v>
      </c>
      <c r="F97" s="636">
        <v>45002311</v>
      </c>
      <c r="G97" s="659">
        <v>65009</v>
      </c>
      <c r="H97" s="3157"/>
    </row>
    <row r="98" spans="1:8" customFormat="1" ht="13.8">
      <c r="A98" s="79"/>
      <c r="B98" s="3162"/>
      <c r="C98" s="99"/>
      <c r="D98" s="190"/>
      <c r="E98" s="643" t="s">
        <v>15</v>
      </c>
      <c r="F98" s="636">
        <v>29568336</v>
      </c>
      <c r="G98" s="659">
        <v>15000</v>
      </c>
      <c r="H98" s="3157"/>
    </row>
    <row r="99" spans="1:8" customFormat="1" ht="13.8">
      <c r="A99" s="79"/>
      <c r="B99" s="3162"/>
      <c r="C99" s="99"/>
      <c r="D99" s="190"/>
      <c r="E99" s="661" t="s">
        <v>16</v>
      </c>
      <c r="F99" s="636">
        <v>15242730</v>
      </c>
      <c r="G99" s="659"/>
      <c r="H99" s="3157"/>
    </row>
    <row r="100" spans="1:8" customFormat="1" ht="13.8">
      <c r="A100" s="79"/>
      <c r="B100" s="3162"/>
      <c r="C100" s="99"/>
      <c r="D100" s="190"/>
      <c r="E100" s="662" t="s">
        <v>17</v>
      </c>
      <c r="F100" s="636">
        <v>277089</v>
      </c>
      <c r="G100" s="659"/>
      <c r="H100" s="3157"/>
    </row>
    <row r="101" spans="1:8" customFormat="1" ht="13.8">
      <c r="A101" s="79"/>
      <c r="B101" s="3162"/>
      <c r="C101" s="99"/>
      <c r="D101" s="190"/>
      <c r="E101" s="663" t="s">
        <v>162</v>
      </c>
      <c r="F101" s="664">
        <v>14965641</v>
      </c>
      <c r="G101" s="665"/>
      <c r="H101" s="3157"/>
    </row>
    <row r="102" spans="1:8" customFormat="1" ht="26.4">
      <c r="A102" s="79"/>
      <c r="B102" s="3162"/>
      <c r="C102" s="99"/>
      <c r="D102" s="190"/>
      <c r="E102" s="644" t="s">
        <v>100</v>
      </c>
      <c r="F102" s="636">
        <v>225945</v>
      </c>
      <c r="G102" s="659"/>
      <c r="H102" s="3157"/>
    </row>
    <row r="103" spans="1:8" customFormat="1" ht="13.8">
      <c r="A103" s="79"/>
      <c r="B103" s="3162"/>
      <c r="C103" s="99"/>
      <c r="D103" s="190"/>
      <c r="E103" s="645" t="s">
        <v>18</v>
      </c>
      <c r="F103" s="636">
        <v>225945</v>
      </c>
      <c r="G103" s="659"/>
      <c r="H103" s="3157"/>
    </row>
    <row r="104" spans="1:8" customFormat="1" ht="13.8">
      <c r="A104" s="79"/>
      <c r="B104" s="3162"/>
      <c r="C104" s="99"/>
      <c r="D104" s="190"/>
      <c r="E104" s="639" t="s">
        <v>3</v>
      </c>
      <c r="F104" s="640">
        <v>1156383</v>
      </c>
      <c r="G104" s="660"/>
      <c r="H104" s="3157"/>
    </row>
    <row r="105" spans="1:8" customFormat="1" ht="13.8">
      <c r="A105" s="79"/>
      <c r="B105" s="3162"/>
      <c r="C105" s="99"/>
      <c r="D105" s="190"/>
      <c r="E105" s="644" t="s">
        <v>20</v>
      </c>
      <c r="F105" s="636">
        <v>1156383</v>
      </c>
      <c r="G105" s="659"/>
      <c r="H105" s="3157"/>
    </row>
    <row r="106" spans="1:8" customFormat="1" ht="13.8">
      <c r="A106" s="79"/>
      <c r="B106" s="3162"/>
      <c r="C106" s="99"/>
      <c r="D106" s="190"/>
      <c r="E106" s="666" t="s">
        <v>21</v>
      </c>
      <c r="F106" s="640">
        <v>607979</v>
      </c>
      <c r="G106" s="660"/>
      <c r="H106" s="3157"/>
    </row>
    <row r="107" spans="1:8" customFormat="1" ht="13.8">
      <c r="A107" s="79"/>
      <c r="B107" s="3162"/>
      <c r="C107" s="99"/>
      <c r="D107" s="190"/>
      <c r="E107" s="666" t="s">
        <v>23</v>
      </c>
      <c r="F107" s="640">
        <v>-607979</v>
      </c>
      <c r="G107" s="660"/>
      <c r="H107" s="3157"/>
    </row>
    <row r="108" spans="1:8" customFormat="1" ht="13.8">
      <c r="A108" s="79"/>
      <c r="B108" s="3162"/>
      <c r="C108" s="99"/>
      <c r="D108" s="190"/>
      <c r="E108" s="667" t="s">
        <v>24</v>
      </c>
      <c r="F108" s="636">
        <v>-607979</v>
      </c>
      <c r="G108" s="659"/>
      <c r="H108" s="3157"/>
    </row>
    <row r="109" spans="1:8" customFormat="1" ht="39.6">
      <c r="A109" s="79"/>
      <c r="B109" s="3162"/>
      <c r="C109" s="99"/>
      <c r="D109" s="190"/>
      <c r="E109" s="635" t="s">
        <v>66</v>
      </c>
      <c r="F109" s="636">
        <v>-607979</v>
      </c>
      <c r="G109" s="659"/>
      <c r="H109" s="3157"/>
    </row>
    <row r="110" spans="1:8" customFormat="1" ht="17.25" customHeight="1">
      <c r="A110" s="79"/>
      <c r="B110" s="657" t="s">
        <v>126</v>
      </c>
      <c r="C110" s="99"/>
      <c r="D110" s="190"/>
      <c r="E110" s="668" t="s">
        <v>126</v>
      </c>
      <c r="F110" s="669"/>
      <c r="G110" s="655"/>
      <c r="H110" s="3157"/>
    </row>
    <row r="111" spans="1:8" customFormat="1" ht="13.8">
      <c r="A111" s="79"/>
      <c r="B111" s="181" t="s">
        <v>228</v>
      </c>
      <c r="C111" s="99">
        <v>1160000</v>
      </c>
      <c r="D111" s="182">
        <v>95670</v>
      </c>
      <c r="E111" s="632" t="s">
        <v>4</v>
      </c>
      <c r="F111" s="670">
        <v>103422398</v>
      </c>
      <c r="G111" s="671">
        <v>95670</v>
      </c>
      <c r="H111" s="3157"/>
    </row>
    <row r="112" spans="1:8" customFormat="1" ht="26.4">
      <c r="A112" s="79"/>
      <c r="B112" s="3162"/>
      <c r="C112" s="99"/>
      <c r="D112" s="190"/>
      <c r="E112" s="635" t="s">
        <v>5</v>
      </c>
      <c r="F112" s="636">
        <v>11080663</v>
      </c>
      <c r="G112" s="659"/>
      <c r="H112" s="3157"/>
    </row>
    <row r="113" spans="1:8" customFormat="1" ht="13.8">
      <c r="A113" s="79"/>
      <c r="B113" s="3162"/>
      <c r="C113" s="99"/>
      <c r="D113" s="190"/>
      <c r="E113" s="638" t="s">
        <v>10</v>
      </c>
      <c r="F113" s="636">
        <v>92341735</v>
      </c>
      <c r="G113" s="659">
        <v>95670</v>
      </c>
      <c r="H113" s="3157"/>
    </row>
    <row r="114" spans="1:8" customFormat="1" ht="26.4">
      <c r="A114" s="79"/>
      <c r="B114" s="3162"/>
      <c r="C114" s="99"/>
      <c r="D114" s="190"/>
      <c r="E114" s="639" t="s">
        <v>11</v>
      </c>
      <c r="F114" s="636">
        <v>92341735</v>
      </c>
      <c r="G114" s="659">
        <v>95670</v>
      </c>
      <c r="H114" s="3157"/>
    </row>
    <row r="115" spans="1:8" customFormat="1" ht="13.8">
      <c r="A115" s="79"/>
      <c r="B115" s="3162"/>
      <c r="C115" s="99"/>
      <c r="D115" s="190"/>
      <c r="E115" s="632" t="s">
        <v>1</v>
      </c>
      <c r="F115" s="640">
        <v>102772880</v>
      </c>
      <c r="G115" s="660">
        <v>95670</v>
      </c>
      <c r="H115" s="3157"/>
    </row>
    <row r="116" spans="1:8" customFormat="1" ht="13.8">
      <c r="A116" s="79"/>
      <c r="B116" s="3162"/>
      <c r="C116" s="99"/>
      <c r="D116" s="190"/>
      <c r="E116" s="635" t="s">
        <v>2</v>
      </c>
      <c r="F116" s="636">
        <v>101616497</v>
      </c>
      <c r="G116" s="659">
        <v>95670</v>
      </c>
      <c r="H116" s="3157"/>
    </row>
    <row r="117" spans="1:8" customFormat="1" ht="13.8">
      <c r="A117" s="79"/>
      <c r="B117" s="3162"/>
      <c r="C117" s="99"/>
      <c r="D117" s="190"/>
      <c r="E117" s="642" t="s">
        <v>12</v>
      </c>
      <c r="F117" s="636">
        <v>83860825</v>
      </c>
      <c r="G117" s="659">
        <v>95670</v>
      </c>
      <c r="H117" s="3157"/>
    </row>
    <row r="118" spans="1:8" customFormat="1" ht="13.8">
      <c r="A118" s="79"/>
      <c r="B118" s="3162"/>
      <c r="C118" s="99"/>
      <c r="D118" s="190"/>
      <c r="E118" s="643" t="s">
        <v>13</v>
      </c>
      <c r="F118" s="636">
        <v>56806127</v>
      </c>
      <c r="G118" s="659">
        <v>80670</v>
      </c>
      <c r="H118" s="3157"/>
    </row>
    <row r="119" spans="1:8" customFormat="1" ht="13.8">
      <c r="A119" s="79"/>
      <c r="B119" s="3162"/>
      <c r="C119" s="99"/>
      <c r="D119" s="190"/>
      <c r="E119" s="643" t="s">
        <v>14</v>
      </c>
      <c r="F119" s="636">
        <v>44976682</v>
      </c>
      <c r="G119" s="659">
        <v>65009</v>
      </c>
      <c r="H119" s="3157"/>
    </row>
    <row r="120" spans="1:8" customFormat="1" ht="13.8">
      <c r="A120" s="79"/>
      <c r="B120" s="3162"/>
      <c r="C120" s="99"/>
      <c r="D120" s="190"/>
      <c r="E120" s="643" t="s">
        <v>15</v>
      </c>
      <c r="F120" s="636">
        <v>27054698</v>
      </c>
      <c r="G120" s="659">
        <v>15000</v>
      </c>
      <c r="H120" s="3157"/>
    </row>
    <row r="121" spans="1:8" customFormat="1" ht="13.8">
      <c r="A121" s="79"/>
      <c r="B121" s="3162"/>
      <c r="C121" s="99"/>
      <c r="D121" s="190"/>
      <c r="E121" s="661" t="s">
        <v>16</v>
      </c>
      <c r="F121" s="636">
        <v>17529727</v>
      </c>
      <c r="G121" s="659"/>
      <c r="H121" s="3157"/>
    </row>
    <row r="122" spans="1:8" customFormat="1" ht="13.8">
      <c r="A122" s="79"/>
      <c r="B122" s="3162"/>
      <c r="C122" s="99"/>
      <c r="D122" s="190"/>
      <c r="E122" s="662" t="s">
        <v>17</v>
      </c>
      <c r="F122" s="636">
        <v>159089</v>
      </c>
      <c r="G122" s="659"/>
      <c r="H122" s="3157"/>
    </row>
    <row r="123" spans="1:8" customFormat="1" ht="13.8">
      <c r="A123" s="79"/>
      <c r="B123" s="3162"/>
      <c r="C123" s="99"/>
      <c r="D123" s="190"/>
      <c r="E123" s="663" t="s">
        <v>162</v>
      </c>
      <c r="F123" s="664">
        <v>17370638</v>
      </c>
      <c r="G123" s="665"/>
      <c r="H123" s="3157"/>
    </row>
    <row r="124" spans="1:8" customFormat="1" ht="26.4">
      <c r="A124" s="79"/>
      <c r="B124" s="3162"/>
      <c r="C124" s="99"/>
      <c r="D124" s="190"/>
      <c r="E124" s="644" t="s">
        <v>100</v>
      </c>
      <c r="F124" s="636">
        <v>225945</v>
      </c>
      <c r="G124" s="659"/>
      <c r="H124" s="3157"/>
    </row>
    <row r="125" spans="1:8" customFormat="1" ht="13.8">
      <c r="A125" s="79"/>
      <c r="B125" s="3162"/>
      <c r="C125" s="99"/>
      <c r="D125" s="190"/>
      <c r="E125" s="645" t="s">
        <v>18</v>
      </c>
      <c r="F125" s="636">
        <v>225945</v>
      </c>
      <c r="G125" s="659"/>
      <c r="H125" s="3157"/>
    </row>
    <row r="126" spans="1:8" customFormat="1" ht="13.8">
      <c r="A126" s="79"/>
      <c r="B126" s="3162"/>
      <c r="C126" s="99"/>
      <c r="D126" s="190"/>
      <c r="E126" s="639" t="s">
        <v>3</v>
      </c>
      <c r="F126" s="640">
        <v>1156383</v>
      </c>
      <c r="G126" s="660"/>
      <c r="H126" s="3157"/>
    </row>
    <row r="127" spans="1:8" customFormat="1" ht="13.8">
      <c r="A127" s="79"/>
      <c r="B127" s="3162"/>
      <c r="C127" s="99"/>
      <c r="D127" s="190"/>
      <c r="E127" s="644" t="s">
        <v>20</v>
      </c>
      <c r="F127" s="636">
        <v>1156383</v>
      </c>
      <c r="G127" s="659"/>
      <c r="H127" s="3157"/>
    </row>
    <row r="128" spans="1:8" customFormat="1" ht="13.8">
      <c r="A128" s="79"/>
      <c r="B128" s="3162"/>
      <c r="C128" s="99"/>
      <c r="D128" s="190"/>
      <c r="E128" s="666" t="s">
        <v>21</v>
      </c>
      <c r="F128" s="640">
        <v>649518</v>
      </c>
      <c r="G128" s="660"/>
      <c r="H128" s="3157"/>
    </row>
    <row r="129" spans="1:8" customFormat="1" ht="13.8">
      <c r="A129" s="79"/>
      <c r="B129" s="3162"/>
      <c r="C129" s="99"/>
      <c r="D129" s="190"/>
      <c r="E129" s="666" t="s">
        <v>23</v>
      </c>
      <c r="F129" s="640">
        <v>-649518</v>
      </c>
      <c r="G129" s="660"/>
      <c r="H129" s="3157"/>
    </row>
    <row r="130" spans="1:8" customFormat="1" ht="13.8">
      <c r="A130" s="79"/>
      <c r="B130" s="3162"/>
      <c r="C130" s="99"/>
      <c r="D130" s="190"/>
      <c r="E130" s="667" t="s">
        <v>24</v>
      </c>
      <c r="F130" s="636">
        <v>-649518</v>
      </c>
      <c r="G130" s="659"/>
      <c r="H130" s="3157"/>
    </row>
    <row r="131" spans="1:8" customFormat="1" ht="40.200000000000003" thickBot="1">
      <c r="A131" s="79"/>
      <c r="B131" s="3162"/>
      <c r="C131" s="99"/>
      <c r="D131" s="190"/>
      <c r="E131" s="635" t="s">
        <v>66</v>
      </c>
      <c r="F131" s="636">
        <v>-649518</v>
      </c>
      <c r="G131" s="659"/>
      <c r="H131" s="3157"/>
    </row>
    <row r="132" spans="1:8" customFormat="1" ht="43.5" customHeight="1" thickBot="1">
      <c r="A132" s="79"/>
      <c r="B132" s="3653" t="s">
        <v>231</v>
      </c>
      <c r="C132" s="3797"/>
      <c r="D132" s="3797"/>
      <c r="E132" s="3797"/>
      <c r="F132" s="3797"/>
      <c r="G132" s="3798"/>
      <c r="H132" s="3157"/>
    </row>
    <row r="133" spans="1:8" customFormat="1" ht="13.8">
      <c r="A133" s="79"/>
      <c r="B133" s="672"/>
      <c r="C133" s="3161"/>
      <c r="D133" s="3161"/>
      <c r="E133" s="3161"/>
      <c r="F133" s="3161"/>
      <c r="G133" s="3161"/>
      <c r="H133" s="3157"/>
    </row>
    <row r="134" spans="1:8" customFormat="1" ht="13.8">
      <c r="A134" s="79"/>
      <c r="B134" s="673" t="s">
        <v>227</v>
      </c>
      <c r="C134" s="674"/>
      <c r="D134" s="674"/>
      <c r="E134" s="3161"/>
      <c r="F134" s="3161"/>
      <c r="G134" s="3161"/>
      <c r="H134" s="3157"/>
    </row>
    <row r="135" spans="1:8" customFormat="1" ht="14.4" thickBot="1">
      <c r="A135" s="79"/>
      <c r="B135" s="3192"/>
      <c r="C135" s="3192"/>
      <c r="D135" s="3192"/>
      <c r="E135" s="3161"/>
      <c r="F135" s="3161"/>
      <c r="G135" s="3161"/>
      <c r="H135" s="3157"/>
    </row>
    <row r="136" spans="1:8" customFormat="1" ht="27.6">
      <c r="A136" s="3191">
        <f>A42+1</f>
        <v>132</v>
      </c>
      <c r="B136" s="648" t="s">
        <v>29</v>
      </c>
      <c r="C136" s="116"/>
      <c r="D136" s="675"/>
      <c r="E136" s="676" t="s">
        <v>64</v>
      </c>
      <c r="F136" s="117"/>
      <c r="G136" s="650"/>
      <c r="H136" s="3163" t="s">
        <v>232</v>
      </c>
    </row>
    <row r="137" spans="1:8" customFormat="1" ht="13.8">
      <c r="A137" s="2909"/>
      <c r="B137" s="181" t="s">
        <v>22</v>
      </c>
      <c r="C137" s="99"/>
      <c r="D137" s="182"/>
      <c r="E137" s="190" t="s">
        <v>22</v>
      </c>
      <c r="F137" s="99"/>
      <c r="G137" s="182"/>
      <c r="H137" s="3157"/>
    </row>
    <row r="138" spans="1:8" customFormat="1" ht="39.6">
      <c r="A138" s="2909"/>
      <c r="B138" s="3164" t="s">
        <v>233</v>
      </c>
      <c r="C138" s="3165"/>
      <c r="D138" s="3166"/>
      <c r="E138" s="3164" t="s">
        <v>234</v>
      </c>
      <c r="F138" s="3165"/>
      <c r="G138" s="3167"/>
      <c r="H138" s="3157"/>
    </row>
    <row r="139" spans="1:8" customFormat="1" ht="13.8">
      <c r="A139" s="2909"/>
      <c r="B139" s="632" t="s">
        <v>4</v>
      </c>
      <c r="C139" s="633">
        <v>50507066</v>
      </c>
      <c r="D139" s="658">
        <v>-267000</v>
      </c>
      <c r="E139" s="632" t="s">
        <v>4</v>
      </c>
      <c r="F139" s="633">
        <v>2039782</v>
      </c>
      <c r="G139" s="658">
        <v>267000</v>
      </c>
      <c r="H139" s="3157"/>
    </row>
    <row r="140" spans="1:8" customFormat="1" ht="13.8">
      <c r="A140" s="2909"/>
      <c r="B140" s="638" t="s">
        <v>10</v>
      </c>
      <c r="C140" s="636">
        <v>50507066</v>
      </c>
      <c r="D140" s="659">
        <v>-267000</v>
      </c>
      <c r="E140" s="638" t="s">
        <v>10</v>
      </c>
      <c r="F140" s="636">
        <v>2039782</v>
      </c>
      <c r="G140" s="659">
        <v>267000</v>
      </c>
      <c r="H140" s="3157"/>
    </row>
    <row r="141" spans="1:8" customFormat="1" ht="26.4">
      <c r="A141" s="2909"/>
      <c r="B141" s="639" t="s">
        <v>11</v>
      </c>
      <c r="C141" s="636">
        <v>50507066</v>
      </c>
      <c r="D141" s="659">
        <v>-267000</v>
      </c>
      <c r="E141" s="639" t="s">
        <v>11</v>
      </c>
      <c r="F141" s="636">
        <v>2039782</v>
      </c>
      <c r="G141" s="659">
        <v>267000</v>
      </c>
      <c r="H141" s="3157"/>
    </row>
    <row r="142" spans="1:8" customFormat="1" ht="13.8">
      <c r="A142" s="2909"/>
      <c r="B142" s="632" t="s">
        <v>1</v>
      </c>
      <c r="C142" s="640">
        <v>50507066</v>
      </c>
      <c r="D142" s="660">
        <v>-267000</v>
      </c>
      <c r="E142" s="632" t="s">
        <v>1</v>
      </c>
      <c r="F142" s="640">
        <v>2039782</v>
      </c>
      <c r="G142" s="660">
        <v>267000</v>
      </c>
      <c r="H142" s="3157"/>
    </row>
    <row r="143" spans="1:8" customFormat="1" ht="13.8">
      <c r="A143" s="2909"/>
      <c r="B143" s="635" t="s">
        <v>2</v>
      </c>
      <c r="C143" s="636">
        <v>50507066</v>
      </c>
      <c r="D143" s="659">
        <v>-267000</v>
      </c>
      <c r="E143" s="635" t="s">
        <v>2</v>
      </c>
      <c r="F143" s="636">
        <v>49768</v>
      </c>
      <c r="G143" s="659">
        <v>267000</v>
      </c>
      <c r="H143" s="3157"/>
    </row>
    <row r="144" spans="1:8" customFormat="1" ht="13.8">
      <c r="A144" s="2909"/>
      <c r="B144" s="661" t="s">
        <v>16</v>
      </c>
      <c r="C144" s="636">
        <v>50507066</v>
      </c>
      <c r="D144" s="659">
        <v>-267000</v>
      </c>
      <c r="E144" s="642" t="s">
        <v>12</v>
      </c>
      <c r="F144" s="636">
        <v>49768</v>
      </c>
      <c r="G144" s="659">
        <v>267000</v>
      </c>
      <c r="H144" s="3157"/>
    </row>
    <row r="145" spans="1:8" customFormat="1" ht="13.8">
      <c r="A145" s="2909"/>
      <c r="B145" s="662" t="s">
        <v>17</v>
      </c>
      <c r="C145" s="636">
        <v>50507066</v>
      </c>
      <c r="D145" s="659">
        <v>-267000</v>
      </c>
      <c r="E145" s="643" t="s">
        <v>15</v>
      </c>
      <c r="F145" s="636">
        <v>49768</v>
      </c>
      <c r="G145" s="659">
        <v>267000</v>
      </c>
      <c r="H145" s="3157"/>
    </row>
    <row r="146" spans="1:8" customFormat="1" ht="13.8">
      <c r="A146" s="2909"/>
      <c r="B146" s="639"/>
      <c r="C146" s="640"/>
      <c r="D146" s="660"/>
      <c r="E146" s="639" t="s">
        <v>3</v>
      </c>
      <c r="F146" s="640">
        <v>1990014</v>
      </c>
      <c r="G146" s="660"/>
      <c r="H146" s="3157"/>
    </row>
    <row r="147" spans="1:8" customFormat="1" ht="13.8">
      <c r="A147" s="2909"/>
      <c r="B147" s="644"/>
      <c r="C147" s="636"/>
      <c r="D147" s="659"/>
      <c r="E147" s="644" t="s">
        <v>20</v>
      </c>
      <c r="F147" s="636">
        <v>1990014</v>
      </c>
      <c r="G147" s="659"/>
      <c r="H147" s="3157"/>
    </row>
    <row r="148" spans="1:8" customFormat="1" ht="13.8">
      <c r="A148" s="2909"/>
      <c r="B148" s="280" t="s">
        <v>59</v>
      </c>
      <c r="C148" s="636"/>
      <c r="D148" s="659"/>
      <c r="E148" s="678" t="s">
        <v>59</v>
      </c>
      <c r="F148" s="669"/>
      <c r="G148" s="655"/>
      <c r="H148" s="3157"/>
    </row>
    <row r="149" spans="1:8" customFormat="1" ht="39.6">
      <c r="A149" s="2909"/>
      <c r="B149" s="679" t="s">
        <v>163</v>
      </c>
      <c r="C149" s="680"/>
      <c r="D149" s="681"/>
      <c r="E149" s="682" t="s">
        <v>122</v>
      </c>
      <c r="F149" s="669"/>
      <c r="G149" s="655"/>
      <c r="H149" s="3157"/>
    </row>
    <row r="150" spans="1:8" customFormat="1" ht="26.4">
      <c r="A150" s="2909"/>
      <c r="B150" s="635"/>
      <c r="C150" s="636"/>
      <c r="D150" s="659"/>
      <c r="E150" s="181" t="s">
        <v>235</v>
      </c>
      <c r="F150" s="298"/>
      <c r="G150" s="182"/>
      <c r="H150" s="3157"/>
    </row>
    <row r="151" spans="1:8" customFormat="1" ht="13.8">
      <c r="A151" s="2909"/>
      <c r="B151" s="657" t="s">
        <v>118</v>
      </c>
      <c r="C151" s="669"/>
      <c r="D151" s="655"/>
      <c r="E151" s="657" t="s">
        <v>118</v>
      </c>
      <c r="F151" s="669"/>
      <c r="G151" s="655"/>
      <c r="H151" s="3157"/>
    </row>
    <row r="152" spans="1:8" customFormat="1" ht="13.8">
      <c r="A152" s="2909"/>
      <c r="B152" s="632" t="s">
        <v>4</v>
      </c>
      <c r="C152" s="670">
        <v>50507066</v>
      </c>
      <c r="D152" s="671">
        <v>-267000</v>
      </c>
      <c r="E152" s="632" t="s">
        <v>4</v>
      </c>
      <c r="F152" s="670">
        <v>2039782</v>
      </c>
      <c r="G152" s="671">
        <v>267000</v>
      </c>
      <c r="H152" s="3157"/>
    </row>
    <row r="153" spans="1:8" customFormat="1" ht="13.8">
      <c r="A153" s="2909"/>
      <c r="B153" s="638" t="s">
        <v>10</v>
      </c>
      <c r="C153" s="636">
        <v>50507066</v>
      </c>
      <c r="D153" s="659">
        <v>-267000</v>
      </c>
      <c r="E153" s="638" t="s">
        <v>10</v>
      </c>
      <c r="F153" s="636">
        <v>2039782</v>
      </c>
      <c r="G153" s="659">
        <v>267000</v>
      </c>
      <c r="H153" s="3157"/>
    </row>
    <row r="154" spans="1:8" customFormat="1" ht="26.4">
      <c r="A154" s="2909"/>
      <c r="B154" s="639" t="s">
        <v>11</v>
      </c>
      <c r="C154" s="636">
        <v>50507066</v>
      </c>
      <c r="D154" s="659">
        <v>-267000</v>
      </c>
      <c r="E154" s="639" t="s">
        <v>11</v>
      </c>
      <c r="F154" s="636">
        <v>2039782</v>
      </c>
      <c r="G154" s="659">
        <v>267000</v>
      </c>
      <c r="H154" s="3157"/>
    </row>
    <row r="155" spans="1:8" customFormat="1" ht="13.8">
      <c r="A155" s="2909"/>
      <c r="B155" s="632" t="s">
        <v>1</v>
      </c>
      <c r="C155" s="640">
        <v>50507066</v>
      </c>
      <c r="D155" s="660">
        <v>-267000</v>
      </c>
      <c r="E155" s="632" t="s">
        <v>1</v>
      </c>
      <c r="F155" s="640">
        <v>2039782</v>
      </c>
      <c r="G155" s="660">
        <v>267000</v>
      </c>
      <c r="H155" s="3157"/>
    </row>
    <row r="156" spans="1:8" customFormat="1" ht="13.8">
      <c r="A156" s="2909"/>
      <c r="B156" s="635" t="s">
        <v>2</v>
      </c>
      <c r="C156" s="636">
        <v>50507066</v>
      </c>
      <c r="D156" s="659">
        <v>-267000</v>
      </c>
      <c r="E156" s="635" t="s">
        <v>2</v>
      </c>
      <c r="F156" s="636">
        <v>49768</v>
      </c>
      <c r="G156" s="659">
        <v>267000</v>
      </c>
      <c r="H156" s="3157"/>
    </row>
    <row r="157" spans="1:8" customFormat="1" ht="13.8">
      <c r="A157" s="2909"/>
      <c r="B157" s="661" t="s">
        <v>16</v>
      </c>
      <c r="C157" s="636">
        <v>50507066</v>
      </c>
      <c r="D157" s="659">
        <v>-267000</v>
      </c>
      <c r="E157" s="642" t="s">
        <v>12</v>
      </c>
      <c r="F157" s="636">
        <v>49768</v>
      </c>
      <c r="G157" s="659">
        <v>267000</v>
      </c>
      <c r="H157" s="3157"/>
    </row>
    <row r="158" spans="1:8" customFormat="1" ht="13.8">
      <c r="A158" s="2909"/>
      <c r="B158" s="662" t="s">
        <v>17</v>
      </c>
      <c r="C158" s="636">
        <v>50507066</v>
      </c>
      <c r="D158" s="659">
        <v>-267000</v>
      </c>
      <c r="E158" s="643" t="s">
        <v>15</v>
      </c>
      <c r="F158" s="636">
        <v>49768</v>
      </c>
      <c r="G158" s="659">
        <v>267000</v>
      </c>
      <c r="H158" s="3157"/>
    </row>
    <row r="159" spans="1:8" customFormat="1" ht="13.8">
      <c r="A159" s="2909"/>
      <c r="B159" s="639"/>
      <c r="C159" s="640"/>
      <c r="D159" s="660"/>
      <c r="E159" s="639" t="s">
        <v>3</v>
      </c>
      <c r="F159" s="640">
        <v>1990014</v>
      </c>
      <c r="G159" s="660"/>
      <c r="H159" s="3157"/>
    </row>
    <row r="160" spans="1:8" customFormat="1" ht="14.4" thickBot="1">
      <c r="A160" s="2909"/>
      <c r="B160" s="644"/>
      <c r="C160" s="683"/>
      <c r="D160" s="684"/>
      <c r="E160" s="644" t="s">
        <v>20</v>
      </c>
      <c r="F160" s="685">
        <v>1990014</v>
      </c>
      <c r="G160" s="686"/>
      <c r="H160" s="3157"/>
    </row>
    <row r="161" spans="1:8" customFormat="1" ht="65.25" customHeight="1" thickBot="1">
      <c r="A161" s="2909"/>
      <c r="B161" s="3653" t="s">
        <v>1098</v>
      </c>
      <c r="C161" s="3654"/>
      <c r="D161" s="3654"/>
      <c r="E161" s="3654"/>
      <c r="F161" s="3654"/>
      <c r="G161" s="3655"/>
      <c r="H161" s="3157"/>
    </row>
    <row r="162" spans="1:8" customFormat="1" ht="13.8">
      <c r="A162" s="2909"/>
      <c r="B162" s="3192"/>
      <c r="C162" s="3192"/>
      <c r="D162" s="3192"/>
      <c r="E162" s="672"/>
      <c r="F162" s="672"/>
      <c r="G162" s="672"/>
      <c r="H162" s="3157"/>
    </row>
    <row r="163" spans="1:8" customFormat="1" ht="13.8">
      <c r="A163" s="2909"/>
      <c r="B163" s="206" t="s">
        <v>115</v>
      </c>
      <c r="C163" s="3192"/>
      <c r="D163" s="3192"/>
      <c r="E163" s="672"/>
      <c r="F163" s="672"/>
      <c r="G163" s="672"/>
      <c r="H163" s="3157"/>
    </row>
    <row r="164" spans="1:8" customFormat="1" ht="14.4" thickBot="1">
      <c r="A164" s="2909"/>
      <c r="B164" s="647"/>
      <c r="C164" s="3192"/>
      <c r="D164" s="3192"/>
      <c r="E164" s="672"/>
      <c r="F164" s="672"/>
      <c r="G164" s="672"/>
      <c r="H164" s="3157"/>
    </row>
    <row r="165" spans="1:8" customFormat="1" ht="27.6">
      <c r="A165" s="79">
        <f>A63+1</f>
        <v>132</v>
      </c>
      <c r="B165" s="648" t="s">
        <v>29</v>
      </c>
      <c r="C165" s="116"/>
      <c r="D165" s="675"/>
      <c r="E165" s="676" t="s">
        <v>64</v>
      </c>
      <c r="F165" s="117"/>
      <c r="G165" s="650"/>
      <c r="H165" s="3163" t="s">
        <v>232</v>
      </c>
    </row>
    <row r="166" spans="1:8" customFormat="1" ht="13.8">
      <c r="A166" s="2909"/>
      <c r="B166" s="651" t="s">
        <v>116</v>
      </c>
      <c r="C166" s="687"/>
      <c r="D166" s="688"/>
      <c r="E166" s="651" t="s">
        <v>116</v>
      </c>
      <c r="F166" s="654"/>
      <c r="G166" s="655"/>
      <c r="H166" s="3157"/>
    </row>
    <row r="167" spans="1:8" customFormat="1" ht="28.5" customHeight="1">
      <c r="A167" s="2909"/>
      <c r="B167" s="689" t="s">
        <v>123</v>
      </c>
      <c r="C167" s="690"/>
      <c r="D167" s="691"/>
      <c r="E167" s="692" t="s">
        <v>123</v>
      </c>
      <c r="F167" s="693"/>
      <c r="G167" s="694"/>
      <c r="H167" s="3157"/>
    </row>
    <row r="168" spans="1:8" customFormat="1" ht="13.8">
      <c r="A168" s="2909"/>
      <c r="B168" s="695" t="s">
        <v>118</v>
      </c>
      <c r="C168" s="669"/>
      <c r="D168" s="655"/>
      <c r="E168" s="695" t="s">
        <v>118</v>
      </c>
      <c r="F168" s="696"/>
      <c r="G168" s="655"/>
      <c r="H168" s="3157"/>
    </row>
    <row r="169" spans="1:8" customFormat="1" ht="13.8">
      <c r="A169" s="2909"/>
      <c r="B169" s="632" t="s">
        <v>4</v>
      </c>
      <c r="C169" s="633">
        <v>50507066</v>
      </c>
      <c r="D169" s="658">
        <v>-267000</v>
      </c>
      <c r="E169" s="632" t="s">
        <v>4</v>
      </c>
      <c r="F169" s="633">
        <v>7509050</v>
      </c>
      <c r="G169" s="658">
        <v>267000</v>
      </c>
      <c r="H169" s="3157"/>
    </row>
    <row r="170" spans="1:8" customFormat="1" ht="13.8">
      <c r="A170" s="2909"/>
      <c r="B170" s="638" t="s">
        <v>10</v>
      </c>
      <c r="C170" s="636">
        <v>50507066</v>
      </c>
      <c r="D170" s="659">
        <v>-267000</v>
      </c>
      <c r="E170" s="635" t="s">
        <v>236</v>
      </c>
      <c r="F170" s="636">
        <v>381105</v>
      </c>
      <c r="G170" s="659"/>
      <c r="H170" s="3157"/>
    </row>
    <row r="171" spans="1:8" customFormat="1" ht="26.4">
      <c r="A171" s="2909"/>
      <c r="B171" s="639" t="s">
        <v>11</v>
      </c>
      <c r="C171" s="636">
        <v>50507066</v>
      </c>
      <c r="D171" s="659">
        <v>-267000</v>
      </c>
      <c r="E171" s="642" t="s">
        <v>6</v>
      </c>
      <c r="F171" s="636">
        <v>137542</v>
      </c>
      <c r="G171" s="659"/>
      <c r="H171" s="3157"/>
    </row>
    <row r="172" spans="1:8" customFormat="1" ht="13.8">
      <c r="A172" s="2909"/>
      <c r="B172" s="632" t="s">
        <v>1</v>
      </c>
      <c r="C172" s="640">
        <v>50507066</v>
      </c>
      <c r="D172" s="660">
        <v>-267000</v>
      </c>
      <c r="E172" s="667" t="s">
        <v>7</v>
      </c>
      <c r="F172" s="636">
        <v>22768</v>
      </c>
      <c r="G172" s="659"/>
      <c r="H172" s="3157"/>
    </row>
    <row r="173" spans="1:8" customFormat="1" ht="13.8">
      <c r="A173" s="2909"/>
      <c r="B173" s="635" t="s">
        <v>2</v>
      </c>
      <c r="C173" s="636">
        <v>50507066</v>
      </c>
      <c r="D173" s="659">
        <v>-267000</v>
      </c>
      <c r="E173" s="635" t="s">
        <v>8</v>
      </c>
      <c r="F173" s="636">
        <v>22768</v>
      </c>
      <c r="G173" s="659"/>
      <c r="H173" s="3157"/>
    </row>
    <row r="174" spans="1:8" customFormat="1" ht="13.8">
      <c r="A174" s="2909"/>
      <c r="B174" s="661" t="s">
        <v>16</v>
      </c>
      <c r="C174" s="636">
        <v>50507066</v>
      </c>
      <c r="D174" s="659">
        <v>-267000</v>
      </c>
      <c r="E174" s="697" t="s">
        <v>9</v>
      </c>
      <c r="F174" s="636">
        <v>22768</v>
      </c>
      <c r="G174" s="659"/>
      <c r="H174" s="3157"/>
    </row>
    <row r="175" spans="1:8" customFormat="1" ht="39.6">
      <c r="A175" s="2909"/>
      <c r="B175" s="662" t="s">
        <v>17</v>
      </c>
      <c r="C175" s="636">
        <v>50507066</v>
      </c>
      <c r="D175" s="659">
        <v>-267000</v>
      </c>
      <c r="E175" s="662" t="s">
        <v>237</v>
      </c>
      <c r="F175" s="636">
        <v>22768</v>
      </c>
      <c r="G175" s="659"/>
      <c r="H175" s="3157"/>
    </row>
    <row r="176" spans="1:8" customFormat="1" ht="39.6">
      <c r="A176" s="2909"/>
      <c r="B176" s="662"/>
      <c r="C176" s="636"/>
      <c r="D176" s="659"/>
      <c r="E176" s="662" t="s">
        <v>238</v>
      </c>
      <c r="F176" s="636">
        <v>20659</v>
      </c>
      <c r="G176" s="659"/>
      <c r="H176" s="3157"/>
    </row>
    <row r="177" spans="1:8" customFormat="1" ht="52.8">
      <c r="A177" s="2909"/>
      <c r="B177" s="662"/>
      <c r="C177" s="636"/>
      <c r="D177" s="659"/>
      <c r="E177" s="663" t="s">
        <v>239</v>
      </c>
      <c r="F177" s="636">
        <v>2109</v>
      </c>
      <c r="G177" s="659"/>
      <c r="H177" s="3157"/>
    </row>
    <row r="178" spans="1:8" customFormat="1" ht="13.8">
      <c r="A178" s="2909"/>
      <c r="B178" s="662"/>
      <c r="C178" s="636"/>
      <c r="D178" s="659"/>
      <c r="E178" s="638" t="s">
        <v>10</v>
      </c>
      <c r="F178" s="636">
        <v>7105177</v>
      </c>
      <c r="G178" s="659">
        <v>267000</v>
      </c>
      <c r="H178" s="3157"/>
    </row>
    <row r="179" spans="1:8" customFormat="1" ht="26.4">
      <c r="A179" s="2909"/>
      <c r="B179" s="662"/>
      <c r="C179" s="636"/>
      <c r="D179" s="659"/>
      <c r="E179" s="639" t="s">
        <v>11</v>
      </c>
      <c r="F179" s="636">
        <v>7105177</v>
      </c>
      <c r="G179" s="659">
        <v>267000</v>
      </c>
      <c r="H179" s="3157"/>
    </row>
    <row r="180" spans="1:8" customFormat="1" ht="13.8">
      <c r="A180" s="2909"/>
      <c r="B180" s="662"/>
      <c r="C180" s="636"/>
      <c r="D180" s="659"/>
      <c r="E180" s="632" t="s">
        <v>1</v>
      </c>
      <c r="F180" s="640">
        <v>7509050</v>
      </c>
      <c r="G180" s="660">
        <v>267000</v>
      </c>
      <c r="H180" s="3157"/>
    </row>
    <row r="181" spans="1:8" customFormat="1" ht="13.8">
      <c r="A181" s="2909"/>
      <c r="B181" s="662"/>
      <c r="C181" s="636"/>
      <c r="D181" s="659"/>
      <c r="E181" s="635" t="s">
        <v>2</v>
      </c>
      <c r="F181" s="636">
        <v>1597809</v>
      </c>
      <c r="G181" s="659">
        <v>267000</v>
      </c>
      <c r="H181" s="3157"/>
    </row>
    <row r="182" spans="1:8" customFormat="1" ht="13.8">
      <c r="A182" s="2909"/>
      <c r="B182" s="662"/>
      <c r="C182" s="698"/>
      <c r="D182" s="699"/>
      <c r="E182" s="642" t="s">
        <v>12</v>
      </c>
      <c r="F182" s="636">
        <v>1460267</v>
      </c>
      <c r="G182" s="659">
        <v>267000</v>
      </c>
      <c r="H182" s="3157"/>
    </row>
    <row r="183" spans="1:8" customFormat="1" ht="13.8">
      <c r="A183" s="2909"/>
      <c r="B183" s="643"/>
      <c r="C183" s="700"/>
      <c r="D183" s="701"/>
      <c r="E183" s="643" t="s">
        <v>13</v>
      </c>
      <c r="F183" s="636">
        <v>378775</v>
      </c>
      <c r="G183" s="659"/>
      <c r="H183" s="3157"/>
    </row>
    <row r="184" spans="1:8" customFormat="1" ht="13.8">
      <c r="A184" s="2909"/>
      <c r="B184" s="643"/>
      <c r="C184" s="700"/>
      <c r="D184" s="701"/>
      <c r="E184" s="643" t="s">
        <v>14</v>
      </c>
      <c r="F184" s="636">
        <v>305287</v>
      </c>
      <c r="G184" s="659"/>
      <c r="H184" s="3157"/>
    </row>
    <row r="185" spans="1:8" customFormat="1" ht="13.8">
      <c r="A185" s="2909"/>
      <c r="B185" s="643"/>
      <c r="C185" s="700"/>
      <c r="D185" s="701"/>
      <c r="E185" s="643" t="s">
        <v>15</v>
      </c>
      <c r="F185" s="636">
        <v>1081492</v>
      </c>
      <c r="G185" s="659">
        <v>267000</v>
      </c>
      <c r="H185" s="3157"/>
    </row>
    <row r="186" spans="1:8" customFormat="1" ht="13.8">
      <c r="A186" s="2909"/>
      <c r="B186" s="643"/>
      <c r="C186" s="698"/>
      <c r="D186" s="699"/>
      <c r="E186" s="643" t="s">
        <v>19</v>
      </c>
      <c r="F186" s="636">
        <v>137542</v>
      </c>
      <c r="G186" s="659"/>
      <c r="H186" s="3157"/>
    </row>
    <row r="187" spans="1:8" customFormat="1" ht="13.8">
      <c r="A187" s="2909"/>
      <c r="B187" s="662"/>
      <c r="C187" s="698"/>
      <c r="D187" s="699"/>
      <c r="E187" s="662" t="s">
        <v>240</v>
      </c>
      <c r="F187" s="636">
        <v>137542</v>
      </c>
      <c r="G187" s="659"/>
      <c r="H187" s="3157"/>
    </row>
    <row r="188" spans="1:8" customFormat="1" ht="39.6">
      <c r="A188" s="2909"/>
      <c r="B188" s="662"/>
      <c r="C188" s="698"/>
      <c r="D188" s="699"/>
      <c r="E188" s="662" t="s">
        <v>241</v>
      </c>
      <c r="F188" s="636">
        <v>137542</v>
      </c>
      <c r="G188" s="659"/>
      <c r="H188" s="3157"/>
    </row>
    <row r="189" spans="1:8" customFormat="1" ht="13.8">
      <c r="A189" s="2909"/>
      <c r="B189" s="639"/>
      <c r="C189" s="702"/>
      <c r="D189" s="703"/>
      <c r="E189" s="639" t="s">
        <v>3</v>
      </c>
      <c r="F189" s="640">
        <v>5911241</v>
      </c>
      <c r="G189" s="660"/>
      <c r="H189" s="3157"/>
    </row>
    <row r="190" spans="1:8" customFormat="1" ht="14.4" thickBot="1">
      <c r="A190" s="2909"/>
      <c r="B190" s="704"/>
      <c r="C190" s="683"/>
      <c r="D190" s="684"/>
      <c r="E190" s="644" t="s">
        <v>20</v>
      </c>
      <c r="F190" s="636">
        <v>5911241</v>
      </c>
      <c r="G190" s="659"/>
      <c r="H190" s="3157"/>
    </row>
    <row r="191" spans="1:8" customFormat="1" ht="107.25" customHeight="1" thickBot="1">
      <c r="A191" s="2909"/>
      <c r="B191" s="3653" t="s">
        <v>1099</v>
      </c>
      <c r="C191" s="3654"/>
      <c r="D191" s="3654"/>
      <c r="E191" s="3654"/>
      <c r="F191" s="3654"/>
      <c r="G191" s="3655"/>
      <c r="H191" s="3157"/>
    </row>
    <row r="192" spans="1:8" customFormat="1" ht="13.8">
      <c r="A192" s="2909"/>
      <c r="B192" s="3192"/>
      <c r="C192" s="3192"/>
      <c r="D192" s="3192"/>
      <c r="E192" s="672"/>
      <c r="F192" s="672"/>
      <c r="G192" s="672"/>
      <c r="H192" s="3157"/>
    </row>
    <row r="193" spans="1:8" customFormat="1" ht="13.8">
      <c r="A193" s="79"/>
      <c r="B193" s="623" t="s">
        <v>227</v>
      </c>
      <c r="C193" s="3192"/>
      <c r="D193" s="3192"/>
      <c r="E193" s="672"/>
      <c r="F193" s="672"/>
      <c r="G193" s="672"/>
      <c r="H193" s="3157"/>
    </row>
    <row r="194" spans="1:8" customFormat="1" ht="14.4" thickBot="1">
      <c r="A194" s="79"/>
      <c r="B194" s="3192"/>
      <c r="C194" s="3192"/>
      <c r="D194" s="3192"/>
      <c r="E194" s="672"/>
      <c r="F194" s="672"/>
      <c r="G194" s="672"/>
      <c r="H194" s="3157"/>
    </row>
    <row r="195" spans="1:8" customFormat="1" ht="27.6">
      <c r="A195" s="3191">
        <f>A136+1</f>
        <v>133</v>
      </c>
      <c r="B195" s="629" t="s">
        <v>29</v>
      </c>
      <c r="C195" s="705"/>
      <c r="D195" s="675"/>
      <c r="E195" s="706" t="s">
        <v>64</v>
      </c>
      <c r="F195" s="117"/>
      <c r="G195" s="650"/>
      <c r="H195" s="3157" t="s">
        <v>34</v>
      </c>
    </row>
    <row r="196" spans="1:8" customFormat="1" ht="13.8">
      <c r="A196" s="79"/>
      <c r="B196" s="113" t="s">
        <v>22</v>
      </c>
      <c r="C196" s="707"/>
      <c r="D196" s="182"/>
      <c r="E196" s="113" t="s">
        <v>22</v>
      </c>
      <c r="F196" s="99"/>
      <c r="G196" s="182"/>
      <c r="H196" s="3157"/>
    </row>
    <row r="197" spans="1:8" s="708" customFormat="1" ht="27.75" customHeight="1">
      <c r="A197" s="79"/>
      <c r="B197" s="3168" t="s">
        <v>174</v>
      </c>
      <c r="C197" s="3169"/>
      <c r="D197" s="3170"/>
      <c r="E197" s="3168" t="s">
        <v>242</v>
      </c>
      <c r="F197" s="3171"/>
      <c r="G197" s="3172"/>
      <c r="H197" s="3173"/>
    </row>
    <row r="198" spans="1:8" customFormat="1" ht="13.8">
      <c r="A198" s="79"/>
      <c r="B198" s="709" t="s">
        <v>4</v>
      </c>
      <c r="C198" s="710">
        <v>5787995</v>
      </c>
      <c r="D198" s="658">
        <v>-92454</v>
      </c>
      <c r="E198" s="709" t="s">
        <v>4</v>
      </c>
      <c r="F198" s="633">
        <v>3456839</v>
      </c>
      <c r="G198" s="658">
        <v>92454</v>
      </c>
      <c r="H198" s="3157"/>
    </row>
    <row r="199" spans="1:8" customFormat="1" ht="26.4">
      <c r="A199" s="79"/>
      <c r="B199" s="711" t="s">
        <v>5</v>
      </c>
      <c r="C199" s="712"/>
      <c r="D199" s="659"/>
      <c r="E199" s="711" t="s">
        <v>5</v>
      </c>
      <c r="F199" s="636">
        <v>2500</v>
      </c>
      <c r="G199" s="659"/>
      <c r="H199" s="3157"/>
    </row>
    <row r="200" spans="1:8" customFormat="1" ht="13.8">
      <c r="A200" s="2909"/>
      <c r="B200" s="713" t="s">
        <v>10</v>
      </c>
      <c r="C200" s="712">
        <v>5787995</v>
      </c>
      <c r="D200" s="659">
        <v>-92454</v>
      </c>
      <c r="E200" s="713" t="s">
        <v>10</v>
      </c>
      <c r="F200" s="636">
        <v>3454339</v>
      </c>
      <c r="G200" s="659">
        <v>92454</v>
      </c>
      <c r="H200" s="3157"/>
    </row>
    <row r="201" spans="1:8" customFormat="1" ht="26.4">
      <c r="A201" s="2909"/>
      <c r="B201" s="714" t="s">
        <v>11</v>
      </c>
      <c r="C201" s="712">
        <v>5787995</v>
      </c>
      <c r="D201" s="659">
        <v>-92454</v>
      </c>
      <c r="E201" s="714" t="s">
        <v>11</v>
      </c>
      <c r="F201" s="636">
        <v>3454339</v>
      </c>
      <c r="G201" s="659">
        <v>92454</v>
      </c>
      <c r="H201" s="3157"/>
    </row>
    <row r="202" spans="1:8" customFormat="1" ht="13.8">
      <c r="A202" s="2909"/>
      <c r="B202" s="709" t="s">
        <v>1</v>
      </c>
      <c r="C202" s="715">
        <v>5787995</v>
      </c>
      <c r="D202" s="660">
        <v>-92454</v>
      </c>
      <c r="E202" s="709" t="s">
        <v>1</v>
      </c>
      <c r="F202" s="640">
        <v>3456839</v>
      </c>
      <c r="G202" s="660">
        <v>92454</v>
      </c>
      <c r="H202" s="3157"/>
    </row>
    <row r="203" spans="1:8" customFormat="1" ht="13.8">
      <c r="A203" s="2909"/>
      <c r="B203" s="711" t="s">
        <v>2</v>
      </c>
      <c r="C203" s="712">
        <v>5787995</v>
      </c>
      <c r="D203" s="659">
        <v>-92454</v>
      </c>
      <c r="E203" s="711" t="s">
        <v>2</v>
      </c>
      <c r="F203" s="636">
        <v>3448339</v>
      </c>
      <c r="G203" s="659">
        <v>92454</v>
      </c>
      <c r="H203" s="3157"/>
    </row>
    <row r="204" spans="1:8" customFormat="1" ht="13.8">
      <c r="A204" s="2909"/>
      <c r="B204" s="716" t="s">
        <v>16</v>
      </c>
      <c r="C204" s="712">
        <v>5787995</v>
      </c>
      <c r="D204" s="659">
        <v>-92454</v>
      </c>
      <c r="E204" s="717" t="s">
        <v>12</v>
      </c>
      <c r="F204" s="636">
        <v>3394241</v>
      </c>
      <c r="G204" s="659">
        <v>92454</v>
      </c>
      <c r="H204" s="3157"/>
    </row>
    <row r="205" spans="1:8" customFormat="1" ht="13.8">
      <c r="A205" s="2909"/>
      <c r="B205" s="718" t="s">
        <v>17</v>
      </c>
      <c r="C205" s="712">
        <v>5787995</v>
      </c>
      <c r="D205" s="659">
        <v>-92454</v>
      </c>
      <c r="E205" s="719" t="s">
        <v>13</v>
      </c>
      <c r="F205" s="636">
        <v>2467283</v>
      </c>
      <c r="G205" s="659">
        <v>92454</v>
      </c>
      <c r="H205" s="3157"/>
    </row>
    <row r="206" spans="1:8" customFormat="1" ht="13.8">
      <c r="A206" s="2909"/>
      <c r="B206" s="719"/>
      <c r="C206" s="712"/>
      <c r="D206" s="659"/>
      <c r="E206" s="719" t="s">
        <v>14</v>
      </c>
      <c r="F206" s="636">
        <v>1933764</v>
      </c>
      <c r="G206" s="659">
        <v>74505</v>
      </c>
      <c r="H206" s="3157"/>
    </row>
    <row r="207" spans="1:8" customFormat="1" ht="13.8">
      <c r="A207" s="2909"/>
      <c r="B207" s="719"/>
      <c r="C207" s="712"/>
      <c r="D207" s="659"/>
      <c r="E207" s="719" t="s">
        <v>15</v>
      </c>
      <c r="F207" s="636">
        <v>926958</v>
      </c>
      <c r="G207" s="659"/>
      <c r="H207" s="3157"/>
    </row>
    <row r="208" spans="1:8" customFormat="1" ht="26.4">
      <c r="A208" s="2909"/>
      <c r="B208" s="719"/>
      <c r="C208" s="712"/>
      <c r="D208" s="659"/>
      <c r="E208" s="720" t="s">
        <v>100</v>
      </c>
      <c r="F208" s="636">
        <v>54098</v>
      </c>
      <c r="G208" s="659"/>
      <c r="H208" s="3157"/>
    </row>
    <row r="209" spans="1:8" customFormat="1" ht="13.8">
      <c r="A209" s="2909"/>
      <c r="B209" s="719"/>
      <c r="C209" s="712"/>
      <c r="D209" s="659"/>
      <c r="E209" s="721" t="s">
        <v>18</v>
      </c>
      <c r="F209" s="636">
        <v>54098</v>
      </c>
      <c r="G209" s="659"/>
      <c r="H209" s="3157"/>
    </row>
    <row r="210" spans="1:8" customFormat="1" ht="13.8">
      <c r="A210" s="2909"/>
      <c r="B210" s="720"/>
      <c r="C210" s="712"/>
      <c r="D210" s="659"/>
      <c r="E210" s="714" t="s">
        <v>3</v>
      </c>
      <c r="F210" s="640">
        <v>8500</v>
      </c>
      <c r="G210" s="660"/>
      <c r="H210" s="3157"/>
    </row>
    <row r="211" spans="1:8" customFormat="1" ht="13.8">
      <c r="A211" s="2909"/>
      <c r="B211" s="721"/>
      <c r="C211" s="712"/>
      <c r="D211" s="659"/>
      <c r="E211" s="720" t="s">
        <v>20</v>
      </c>
      <c r="F211" s="636">
        <v>8500</v>
      </c>
      <c r="G211" s="659"/>
      <c r="H211" s="3157"/>
    </row>
    <row r="212" spans="1:8" customFormat="1" ht="13.8">
      <c r="A212" s="2909"/>
      <c r="B212" s="113" t="s">
        <v>59</v>
      </c>
      <c r="C212" s="722"/>
      <c r="D212" s="182"/>
      <c r="E212" s="113" t="s">
        <v>59</v>
      </c>
      <c r="F212" s="298"/>
      <c r="G212" s="182"/>
      <c r="H212" s="3157"/>
    </row>
    <row r="213" spans="1:8" customFormat="1" ht="13.8">
      <c r="A213" s="2909"/>
      <c r="B213" s="723" t="s">
        <v>103</v>
      </c>
      <c r="C213" s="724"/>
      <c r="D213" s="655"/>
      <c r="E213" s="723" t="s">
        <v>103</v>
      </c>
      <c r="F213" s="669"/>
      <c r="G213" s="655"/>
      <c r="H213" s="3157"/>
    </row>
    <row r="214" spans="1:8" customFormat="1" ht="13.8">
      <c r="A214" s="2909"/>
      <c r="B214" s="113" t="s">
        <v>129</v>
      </c>
      <c r="C214" s="722"/>
      <c r="D214" s="182"/>
      <c r="E214" s="113" t="s">
        <v>129</v>
      </c>
      <c r="F214" s="298"/>
      <c r="G214" s="182"/>
      <c r="H214" s="3157"/>
    </row>
    <row r="215" spans="1:8" customFormat="1" ht="13.8">
      <c r="A215" s="2909"/>
      <c r="B215" s="725" t="s">
        <v>118</v>
      </c>
      <c r="C215" s="722"/>
      <c r="D215" s="182"/>
      <c r="E215" s="725" t="s">
        <v>118</v>
      </c>
      <c r="F215" s="298"/>
      <c r="G215" s="182"/>
      <c r="H215" s="3157"/>
    </row>
    <row r="216" spans="1:8" customFormat="1" ht="13.8">
      <c r="A216" s="2909"/>
      <c r="B216" s="709" t="s">
        <v>4</v>
      </c>
      <c r="C216" s="726">
        <v>5787995</v>
      </c>
      <c r="D216" s="671">
        <v>-92454</v>
      </c>
      <c r="E216" s="709" t="s">
        <v>4</v>
      </c>
      <c r="F216" s="670">
        <v>0</v>
      </c>
      <c r="G216" s="671">
        <f>G217</f>
        <v>92454</v>
      </c>
      <c r="H216" s="3157"/>
    </row>
    <row r="217" spans="1:8" customFormat="1" ht="13.8">
      <c r="A217" s="2909"/>
      <c r="B217" s="713" t="s">
        <v>10</v>
      </c>
      <c r="C217" s="712">
        <v>5787995</v>
      </c>
      <c r="D217" s="659">
        <v>-92454</v>
      </c>
      <c r="E217" s="713" t="s">
        <v>10</v>
      </c>
      <c r="F217" s="636">
        <v>0</v>
      </c>
      <c r="G217" s="659">
        <f>G218</f>
        <v>92454</v>
      </c>
      <c r="H217" s="3157"/>
    </row>
    <row r="218" spans="1:8" customFormat="1" ht="26.4">
      <c r="A218" s="2909"/>
      <c r="B218" s="714" t="s">
        <v>11</v>
      </c>
      <c r="C218" s="712">
        <v>5787995</v>
      </c>
      <c r="D218" s="659">
        <v>-92454</v>
      </c>
      <c r="E218" s="714" t="s">
        <v>11</v>
      </c>
      <c r="F218" s="636">
        <v>0</v>
      </c>
      <c r="G218" s="659">
        <v>92454</v>
      </c>
      <c r="H218" s="3157"/>
    </row>
    <row r="219" spans="1:8" customFormat="1" ht="13.8">
      <c r="A219" s="2909"/>
      <c r="B219" s="709" t="s">
        <v>1</v>
      </c>
      <c r="C219" s="715">
        <v>5787995</v>
      </c>
      <c r="D219" s="660">
        <v>-92454</v>
      </c>
      <c r="E219" s="709" t="s">
        <v>1</v>
      </c>
      <c r="F219" s="640">
        <v>0</v>
      </c>
      <c r="G219" s="660">
        <v>92454</v>
      </c>
      <c r="H219" s="3157"/>
    </row>
    <row r="220" spans="1:8" customFormat="1" ht="13.8">
      <c r="A220" s="2909"/>
      <c r="B220" s="711" t="s">
        <v>2</v>
      </c>
      <c r="C220" s="712">
        <v>5787995</v>
      </c>
      <c r="D220" s="659">
        <v>-92454</v>
      </c>
      <c r="E220" s="711" t="s">
        <v>2</v>
      </c>
      <c r="F220" s="636">
        <v>0</v>
      </c>
      <c r="G220" s="659">
        <v>92454</v>
      </c>
      <c r="H220" s="3157"/>
    </row>
    <row r="221" spans="1:8" customFormat="1" ht="13.8">
      <c r="A221" s="2909"/>
      <c r="B221" s="716" t="s">
        <v>16</v>
      </c>
      <c r="C221" s="712">
        <v>5787995</v>
      </c>
      <c r="D221" s="659">
        <v>-92454</v>
      </c>
      <c r="E221" s="717" t="s">
        <v>12</v>
      </c>
      <c r="F221" s="636">
        <v>0</v>
      </c>
      <c r="G221" s="659">
        <v>92454</v>
      </c>
      <c r="H221" s="3157"/>
    </row>
    <row r="222" spans="1:8" customFormat="1" ht="13.8">
      <c r="A222" s="2909"/>
      <c r="B222" s="718" t="s">
        <v>17</v>
      </c>
      <c r="C222" s="712">
        <v>5787995</v>
      </c>
      <c r="D222" s="659">
        <v>-92454</v>
      </c>
      <c r="E222" s="719" t="s">
        <v>13</v>
      </c>
      <c r="F222" s="636">
        <v>0</v>
      </c>
      <c r="G222" s="659">
        <v>92454</v>
      </c>
      <c r="H222" s="3157"/>
    </row>
    <row r="223" spans="1:8" customFormat="1" ht="14.4" thickBot="1">
      <c r="A223" s="2909"/>
      <c r="B223" s="719"/>
      <c r="C223" s="712"/>
      <c r="D223" s="659"/>
      <c r="E223" s="719" t="s">
        <v>14</v>
      </c>
      <c r="F223" s="636">
        <v>0</v>
      </c>
      <c r="G223" s="659">
        <v>74505</v>
      </c>
      <c r="H223" s="3157"/>
    </row>
    <row r="224" spans="1:8" customFormat="1" ht="63.75" customHeight="1" thickBot="1">
      <c r="A224" s="79"/>
      <c r="B224" s="3653" t="s">
        <v>1100</v>
      </c>
      <c r="C224" s="3654"/>
      <c r="D224" s="3654"/>
      <c r="E224" s="3654"/>
      <c r="F224" s="3654"/>
      <c r="G224" s="3655"/>
      <c r="H224" s="3157"/>
    </row>
    <row r="225" spans="1:8" customFormat="1" ht="13.8">
      <c r="A225" s="79"/>
      <c r="B225" s="3192"/>
      <c r="C225" s="3192"/>
      <c r="D225" s="3192"/>
      <c r="E225" s="3192"/>
      <c r="F225" s="3192"/>
      <c r="G225" s="3192"/>
      <c r="H225" s="3157"/>
    </row>
    <row r="226" spans="1:8" customFormat="1" ht="13.8">
      <c r="A226" s="2909"/>
      <c r="B226" s="206" t="s">
        <v>115</v>
      </c>
      <c r="C226" s="3192"/>
      <c r="D226" s="3192"/>
      <c r="E226" s="672"/>
      <c r="F226" s="672"/>
      <c r="G226" s="672"/>
      <c r="H226" s="3157"/>
    </row>
    <row r="227" spans="1:8" customFormat="1" ht="14.4" thickBot="1">
      <c r="A227" s="2909"/>
      <c r="B227" s="647"/>
      <c r="C227" s="3192"/>
      <c r="D227" s="3192"/>
      <c r="E227" s="672"/>
      <c r="F227" s="672"/>
      <c r="G227" s="672"/>
      <c r="H227" s="3157"/>
    </row>
    <row r="228" spans="1:8" customFormat="1" ht="27.6">
      <c r="A228" s="79">
        <f>A165+1</f>
        <v>133</v>
      </c>
      <c r="B228" s="648" t="s">
        <v>29</v>
      </c>
      <c r="C228" s="116"/>
      <c r="D228" s="675"/>
      <c r="E228" s="676" t="s">
        <v>64</v>
      </c>
      <c r="F228" s="117"/>
      <c r="G228" s="650"/>
      <c r="H228" s="3157" t="s">
        <v>34</v>
      </c>
    </row>
    <row r="229" spans="1:8" customFormat="1" ht="13.8">
      <c r="A229" s="2909"/>
      <c r="B229" s="651" t="s">
        <v>116</v>
      </c>
      <c r="C229" s="652"/>
      <c r="D229" s="653"/>
      <c r="E229" s="651" t="s">
        <v>116</v>
      </c>
      <c r="F229" s="654"/>
      <c r="G229" s="655"/>
      <c r="H229" s="3157"/>
    </row>
    <row r="230" spans="1:8" customFormat="1" ht="13.8">
      <c r="A230" s="2909"/>
      <c r="B230" s="656" t="s">
        <v>117</v>
      </c>
      <c r="C230" s="693"/>
      <c r="D230" s="727"/>
      <c r="E230" s="656" t="s">
        <v>117</v>
      </c>
      <c r="F230" s="693"/>
      <c r="G230" s="694"/>
      <c r="H230" s="3157"/>
    </row>
    <row r="231" spans="1:8" customFormat="1" ht="13.8">
      <c r="A231" s="2909"/>
      <c r="B231" s="695" t="s">
        <v>118</v>
      </c>
      <c r="C231" s="696"/>
      <c r="D231" s="728"/>
      <c r="E231" s="695" t="s">
        <v>118</v>
      </c>
      <c r="F231" s="696"/>
      <c r="G231" s="655"/>
      <c r="H231" s="3157"/>
    </row>
    <row r="232" spans="1:8" customFormat="1" ht="13.8">
      <c r="A232" s="2909"/>
      <c r="B232" s="632" t="s">
        <v>4</v>
      </c>
      <c r="C232" s="670">
        <v>23785389</v>
      </c>
      <c r="D232" s="671">
        <v>-92454</v>
      </c>
      <c r="E232" s="632" t="s">
        <v>4</v>
      </c>
      <c r="F232" s="670">
        <v>99788084</v>
      </c>
      <c r="G232" s="671">
        <v>92454</v>
      </c>
      <c r="H232" s="3157"/>
    </row>
    <row r="233" spans="1:8" customFormat="1" ht="26.4">
      <c r="A233" s="2909"/>
      <c r="B233" s="638" t="s">
        <v>10</v>
      </c>
      <c r="C233" s="636">
        <v>23785389</v>
      </c>
      <c r="D233" s="659">
        <v>-92454</v>
      </c>
      <c r="E233" s="635" t="s">
        <v>5</v>
      </c>
      <c r="F233" s="636">
        <v>11432950</v>
      </c>
      <c r="G233" s="659"/>
      <c r="H233" s="3157"/>
    </row>
    <row r="234" spans="1:8" customFormat="1" ht="26.4">
      <c r="A234" s="2909"/>
      <c r="B234" s="639" t="s">
        <v>11</v>
      </c>
      <c r="C234" s="636">
        <v>23785389</v>
      </c>
      <c r="D234" s="659">
        <v>-92454</v>
      </c>
      <c r="E234" s="638" t="s">
        <v>10</v>
      </c>
      <c r="F234" s="636">
        <v>88355134</v>
      </c>
      <c r="G234" s="659">
        <v>92454</v>
      </c>
      <c r="H234" s="3157"/>
    </row>
    <row r="235" spans="1:8" customFormat="1" ht="26.4">
      <c r="A235" s="2909"/>
      <c r="B235" s="632" t="s">
        <v>1</v>
      </c>
      <c r="C235" s="640">
        <v>23785389</v>
      </c>
      <c r="D235" s="660">
        <v>-92454</v>
      </c>
      <c r="E235" s="639" t="s">
        <v>11</v>
      </c>
      <c r="F235" s="636">
        <v>88355134</v>
      </c>
      <c r="G235" s="659">
        <v>92454</v>
      </c>
      <c r="H235" s="3157"/>
    </row>
    <row r="236" spans="1:8" customFormat="1" ht="13.8">
      <c r="A236" s="2909"/>
      <c r="B236" s="635" t="s">
        <v>2</v>
      </c>
      <c r="C236" s="636">
        <v>23785389</v>
      </c>
      <c r="D236" s="659">
        <v>-92454</v>
      </c>
      <c r="E236" s="632" t="s">
        <v>1</v>
      </c>
      <c r="F236" s="640">
        <v>99733719</v>
      </c>
      <c r="G236" s="660">
        <v>92454</v>
      </c>
      <c r="H236" s="3157"/>
    </row>
    <row r="237" spans="1:8" customFormat="1" ht="13.8">
      <c r="A237" s="2909"/>
      <c r="B237" s="661" t="s">
        <v>16</v>
      </c>
      <c r="C237" s="636">
        <v>23785389</v>
      </c>
      <c r="D237" s="659">
        <v>-92454</v>
      </c>
      <c r="E237" s="635" t="s">
        <v>2</v>
      </c>
      <c r="F237" s="636">
        <v>97285782</v>
      </c>
      <c r="G237" s="659">
        <v>92454</v>
      </c>
      <c r="H237" s="3157"/>
    </row>
    <row r="238" spans="1:8" customFormat="1" ht="13.8">
      <c r="A238" s="2909"/>
      <c r="B238" s="662" t="s">
        <v>17</v>
      </c>
      <c r="C238" s="636">
        <v>23785389</v>
      </c>
      <c r="D238" s="659">
        <v>-92454</v>
      </c>
      <c r="E238" s="642" t="s">
        <v>12</v>
      </c>
      <c r="F238" s="636">
        <v>85210208</v>
      </c>
      <c r="G238" s="659">
        <v>92454</v>
      </c>
      <c r="H238" s="3157"/>
    </row>
    <row r="239" spans="1:8" customFormat="1" ht="13.8">
      <c r="A239" s="2909"/>
      <c r="B239" s="643"/>
      <c r="C239" s="636"/>
      <c r="D239" s="659"/>
      <c r="E239" s="643" t="s">
        <v>13</v>
      </c>
      <c r="F239" s="636">
        <v>57553831</v>
      </c>
      <c r="G239" s="659">
        <v>92454</v>
      </c>
      <c r="H239" s="3157"/>
    </row>
    <row r="240" spans="1:8" customFormat="1" ht="13.8">
      <c r="A240" s="2909"/>
      <c r="B240" s="643"/>
      <c r="C240" s="636"/>
      <c r="D240" s="659"/>
      <c r="E240" s="643" t="s">
        <v>14</v>
      </c>
      <c r="F240" s="636">
        <v>45390529</v>
      </c>
      <c r="G240" s="659">
        <v>74505</v>
      </c>
      <c r="H240" s="3157"/>
    </row>
    <row r="241" spans="1:8" customFormat="1" ht="13.8">
      <c r="A241" s="2909"/>
      <c r="B241" s="643"/>
      <c r="C241" s="636"/>
      <c r="D241" s="659"/>
      <c r="E241" s="643" t="s">
        <v>15</v>
      </c>
      <c r="F241" s="636">
        <v>27656377</v>
      </c>
      <c r="G241" s="659"/>
      <c r="H241" s="3157"/>
    </row>
    <row r="242" spans="1:8" customFormat="1" ht="13.8">
      <c r="A242" s="2909"/>
      <c r="B242" s="643"/>
      <c r="C242" s="636"/>
      <c r="D242" s="659"/>
      <c r="E242" s="661" t="s">
        <v>16</v>
      </c>
      <c r="F242" s="636">
        <v>11849629</v>
      </c>
      <c r="G242" s="659"/>
      <c r="H242" s="3157"/>
    </row>
    <row r="243" spans="1:8" customFormat="1" ht="13.8">
      <c r="A243" s="2909"/>
      <c r="B243" s="643"/>
      <c r="C243" s="636"/>
      <c r="D243" s="659"/>
      <c r="E243" s="662" t="s">
        <v>17</v>
      </c>
      <c r="F243" s="636">
        <v>351089</v>
      </c>
      <c r="G243" s="659"/>
      <c r="H243" s="3157"/>
    </row>
    <row r="244" spans="1:8" customFormat="1" ht="13.8">
      <c r="A244" s="2909"/>
      <c r="B244" s="643"/>
      <c r="C244" s="636"/>
      <c r="D244" s="659"/>
      <c r="E244" s="663" t="s">
        <v>162</v>
      </c>
      <c r="F244" s="664">
        <v>11498540</v>
      </c>
      <c r="G244" s="659"/>
      <c r="H244" s="3157"/>
    </row>
    <row r="245" spans="1:8" customFormat="1" ht="26.4">
      <c r="A245" s="2909"/>
      <c r="B245" s="643"/>
      <c r="C245" s="636"/>
      <c r="D245" s="659"/>
      <c r="E245" s="644" t="s">
        <v>100</v>
      </c>
      <c r="F245" s="636">
        <v>225945</v>
      </c>
      <c r="G245" s="659"/>
      <c r="H245" s="3157"/>
    </row>
    <row r="246" spans="1:8" customFormat="1" ht="13.8">
      <c r="A246" s="2909"/>
      <c r="B246" s="643"/>
      <c r="C246" s="636"/>
      <c r="D246" s="659"/>
      <c r="E246" s="645" t="s">
        <v>18</v>
      </c>
      <c r="F246" s="636">
        <v>225945</v>
      </c>
      <c r="G246" s="659"/>
      <c r="H246" s="3157"/>
    </row>
    <row r="247" spans="1:8" customFormat="1" ht="13.8">
      <c r="A247" s="2909"/>
      <c r="B247" s="643"/>
      <c r="C247" s="636"/>
      <c r="D247" s="659"/>
      <c r="E247" s="639" t="s">
        <v>3</v>
      </c>
      <c r="F247" s="640">
        <v>2447937</v>
      </c>
      <c r="G247" s="660"/>
      <c r="H247" s="3157"/>
    </row>
    <row r="248" spans="1:8" customFormat="1" ht="13.8">
      <c r="A248" s="2909"/>
      <c r="B248" s="643"/>
      <c r="C248" s="636"/>
      <c r="D248" s="659"/>
      <c r="E248" s="644" t="s">
        <v>20</v>
      </c>
      <c r="F248" s="636">
        <v>2447937</v>
      </c>
      <c r="G248" s="659"/>
      <c r="H248" s="3157"/>
    </row>
    <row r="249" spans="1:8" customFormat="1" ht="13.8">
      <c r="A249" s="2909"/>
      <c r="B249" s="643"/>
      <c r="C249" s="636"/>
      <c r="D249" s="659"/>
      <c r="E249" s="666" t="s">
        <v>21</v>
      </c>
      <c r="F249" s="640">
        <v>54365</v>
      </c>
      <c r="G249" s="660"/>
      <c r="H249" s="3157"/>
    </row>
    <row r="250" spans="1:8" customFormat="1" ht="13.8">
      <c r="A250" s="2909"/>
      <c r="B250" s="643"/>
      <c r="C250" s="700"/>
      <c r="D250" s="701"/>
      <c r="E250" s="666" t="s">
        <v>23</v>
      </c>
      <c r="F250" s="640">
        <v>-54365</v>
      </c>
      <c r="G250" s="660"/>
      <c r="H250" s="3157"/>
    </row>
    <row r="251" spans="1:8" customFormat="1" ht="13.8">
      <c r="A251" s="2909"/>
      <c r="B251" s="643"/>
      <c r="C251" s="700"/>
      <c r="D251" s="701"/>
      <c r="E251" s="667" t="s">
        <v>24</v>
      </c>
      <c r="F251" s="636">
        <v>-54365</v>
      </c>
      <c r="G251" s="659"/>
      <c r="H251" s="3157"/>
    </row>
    <row r="252" spans="1:8" customFormat="1" ht="40.200000000000003" thickBot="1">
      <c r="A252" s="2909"/>
      <c r="B252" s="643"/>
      <c r="C252" s="700"/>
      <c r="D252" s="701"/>
      <c r="E252" s="635" t="s">
        <v>66</v>
      </c>
      <c r="F252" s="636">
        <v>-54365</v>
      </c>
      <c r="G252" s="659"/>
      <c r="H252" s="3157"/>
    </row>
    <row r="253" spans="1:8" customFormat="1" ht="71.25" customHeight="1" thickBot="1">
      <c r="A253" s="2909"/>
      <c r="B253" s="3653" t="s">
        <v>1101</v>
      </c>
      <c r="C253" s="3654"/>
      <c r="D253" s="3654"/>
      <c r="E253" s="3654"/>
      <c r="F253" s="3654"/>
      <c r="G253" s="3655"/>
      <c r="H253" s="3157"/>
    </row>
    <row r="254" spans="1:8" customFormat="1" ht="13.8">
      <c r="A254" s="79"/>
      <c r="B254" s="3192"/>
      <c r="C254" s="3192"/>
      <c r="D254" s="3192"/>
      <c r="E254" s="3192"/>
      <c r="F254" s="3192"/>
      <c r="G254" s="3192"/>
      <c r="H254" s="3157"/>
    </row>
    <row r="255" spans="1:8" customFormat="1" ht="13.8">
      <c r="A255" s="79"/>
      <c r="B255" s="623" t="s">
        <v>227</v>
      </c>
      <c r="C255" s="3192"/>
      <c r="D255" s="3192"/>
      <c r="E255" s="672"/>
      <c r="F255" s="672"/>
      <c r="G255" s="672"/>
      <c r="H255" s="3157"/>
    </row>
    <row r="256" spans="1:8" customFormat="1" ht="14.4" thickBot="1">
      <c r="A256" s="79"/>
      <c r="B256" s="3192"/>
      <c r="C256" s="3192"/>
      <c r="D256" s="3192"/>
      <c r="E256" s="672"/>
      <c r="F256" s="672"/>
      <c r="G256" s="672"/>
      <c r="H256" s="3157"/>
    </row>
    <row r="257" spans="1:8" customFormat="1" ht="27.6">
      <c r="A257" s="3191">
        <f>A195+1</f>
        <v>134</v>
      </c>
      <c r="B257" s="629" t="s">
        <v>29</v>
      </c>
      <c r="C257" s="705"/>
      <c r="D257" s="675"/>
      <c r="E257" s="706" t="s">
        <v>64</v>
      </c>
      <c r="F257" s="117"/>
      <c r="G257" s="650"/>
      <c r="H257" s="3157" t="s">
        <v>34</v>
      </c>
    </row>
    <row r="258" spans="1:8" customFormat="1" ht="13.8">
      <c r="A258" s="79"/>
      <c r="B258" s="113" t="s">
        <v>22</v>
      </c>
      <c r="C258" s="707"/>
      <c r="D258" s="182"/>
      <c r="E258" s="113" t="s">
        <v>22</v>
      </c>
      <c r="F258" s="99"/>
      <c r="G258" s="182"/>
      <c r="H258" s="3157"/>
    </row>
    <row r="259" spans="1:8" customFormat="1" ht="30" customHeight="1">
      <c r="A259" s="79"/>
      <c r="B259" s="3174" t="s">
        <v>174</v>
      </c>
      <c r="C259" s="3175"/>
      <c r="D259" s="3166"/>
      <c r="E259" s="3174" t="s">
        <v>243</v>
      </c>
      <c r="F259" s="3165"/>
      <c r="G259" s="3176"/>
      <c r="H259" s="3157"/>
    </row>
    <row r="260" spans="1:8" customFormat="1" ht="13.8">
      <c r="A260" s="79"/>
      <c r="B260" s="709" t="s">
        <v>4</v>
      </c>
      <c r="C260" s="710">
        <v>5787995</v>
      </c>
      <c r="D260" s="658">
        <v>-800</v>
      </c>
      <c r="E260" s="709" t="s">
        <v>4</v>
      </c>
      <c r="F260" s="633">
        <v>460147</v>
      </c>
      <c r="G260" s="658">
        <v>800</v>
      </c>
      <c r="H260" s="3157"/>
    </row>
    <row r="261" spans="1:8" customFormat="1" ht="13.8">
      <c r="A261" s="2909"/>
      <c r="B261" s="713" t="s">
        <v>10</v>
      </c>
      <c r="C261" s="712">
        <v>5787995</v>
      </c>
      <c r="D261" s="659">
        <v>-800</v>
      </c>
      <c r="E261" s="713" t="s">
        <v>10</v>
      </c>
      <c r="F261" s="636">
        <v>460147</v>
      </c>
      <c r="G261" s="659">
        <v>800</v>
      </c>
      <c r="H261" s="3157"/>
    </row>
    <row r="262" spans="1:8" customFormat="1" ht="26.4">
      <c r="A262" s="2909"/>
      <c r="B262" s="714" t="s">
        <v>11</v>
      </c>
      <c r="C262" s="712">
        <v>5787995</v>
      </c>
      <c r="D262" s="659">
        <v>-800</v>
      </c>
      <c r="E262" s="714" t="s">
        <v>11</v>
      </c>
      <c r="F262" s="636">
        <v>460147</v>
      </c>
      <c r="G262" s="659">
        <v>800</v>
      </c>
      <c r="H262" s="3157"/>
    </row>
    <row r="263" spans="1:8" customFormat="1" ht="13.8">
      <c r="A263" s="2909"/>
      <c r="B263" s="709" t="s">
        <v>1</v>
      </c>
      <c r="C263" s="715">
        <v>5787995</v>
      </c>
      <c r="D263" s="660">
        <v>-800</v>
      </c>
      <c r="E263" s="709" t="s">
        <v>1</v>
      </c>
      <c r="F263" s="640">
        <v>460147</v>
      </c>
      <c r="G263" s="660">
        <v>800</v>
      </c>
      <c r="H263" s="3157"/>
    </row>
    <row r="264" spans="1:8" customFormat="1" ht="13.8">
      <c r="A264" s="2909"/>
      <c r="B264" s="711" t="s">
        <v>2</v>
      </c>
      <c r="C264" s="712">
        <v>5787995</v>
      </c>
      <c r="D264" s="659">
        <v>-800</v>
      </c>
      <c r="E264" s="711" t="s">
        <v>2</v>
      </c>
      <c r="F264" s="636">
        <v>454747</v>
      </c>
      <c r="G264" s="659">
        <v>800</v>
      </c>
      <c r="H264" s="3157"/>
    </row>
    <row r="265" spans="1:8" customFormat="1" ht="13.8">
      <c r="A265" s="2909"/>
      <c r="B265" s="716" t="s">
        <v>16</v>
      </c>
      <c r="C265" s="712">
        <v>5787995</v>
      </c>
      <c r="D265" s="659">
        <v>-800</v>
      </c>
      <c r="E265" s="717" t="s">
        <v>12</v>
      </c>
      <c r="F265" s="636">
        <v>454747</v>
      </c>
      <c r="G265" s="659">
        <v>800</v>
      </c>
      <c r="H265" s="3157"/>
    </row>
    <row r="266" spans="1:8" customFormat="1" ht="13.8">
      <c r="A266" s="2909"/>
      <c r="B266" s="718" t="s">
        <v>17</v>
      </c>
      <c r="C266" s="712">
        <v>5787995</v>
      </c>
      <c r="D266" s="659">
        <v>-800</v>
      </c>
      <c r="E266" s="719" t="s">
        <v>13</v>
      </c>
      <c r="F266" s="636">
        <v>364244</v>
      </c>
      <c r="G266" s="659"/>
      <c r="H266" s="3157"/>
    </row>
    <row r="267" spans="1:8" customFormat="1" ht="13.8">
      <c r="A267" s="2909"/>
      <c r="B267" s="719"/>
      <c r="C267" s="712"/>
      <c r="D267" s="659"/>
      <c r="E267" s="719" t="s">
        <v>14</v>
      </c>
      <c r="F267" s="636">
        <v>288576</v>
      </c>
      <c r="G267" s="659"/>
      <c r="H267" s="3157"/>
    </row>
    <row r="268" spans="1:8" customFormat="1" ht="13.8">
      <c r="A268" s="2909"/>
      <c r="B268" s="719"/>
      <c r="C268" s="712"/>
      <c r="D268" s="659"/>
      <c r="E268" s="719" t="s">
        <v>15</v>
      </c>
      <c r="F268" s="636">
        <v>90503</v>
      </c>
      <c r="G268" s="659">
        <v>800</v>
      </c>
      <c r="H268" s="3157"/>
    </row>
    <row r="269" spans="1:8" customFormat="1" ht="13.8">
      <c r="A269" s="2909"/>
      <c r="B269" s="714"/>
      <c r="C269" s="715"/>
      <c r="D269" s="660"/>
      <c r="E269" s="714" t="s">
        <v>3</v>
      </c>
      <c r="F269" s="640">
        <v>5400</v>
      </c>
      <c r="G269" s="660"/>
      <c r="H269" s="3157"/>
    </row>
    <row r="270" spans="1:8" customFormat="1" ht="13.8">
      <c r="A270" s="2909"/>
      <c r="B270" s="720"/>
      <c r="C270" s="712"/>
      <c r="D270" s="659"/>
      <c r="E270" s="720" t="s">
        <v>20</v>
      </c>
      <c r="F270" s="636">
        <v>5400</v>
      </c>
      <c r="G270" s="659"/>
      <c r="H270" s="3157"/>
    </row>
    <row r="271" spans="1:8" customFormat="1" ht="13.8">
      <c r="A271" s="2909"/>
      <c r="B271" s="113" t="s">
        <v>59</v>
      </c>
      <c r="C271" s="722"/>
      <c r="D271" s="182"/>
      <c r="E271" s="113" t="s">
        <v>59</v>
      </c>
      <c r="F271" s="298"/>
      <c r="G271" s="182"/>
      <c r="H271" s="3157"/>
    </row>
    <row r="272" spans="1:8" customFormat="1" ht="13.8">
      <c r="A272" s="2909"/>
      <c r="B272" s="723" t="s">
        <v>103</v>
      </c>
      <c r="C272" s="724"/>
      <c r="D272" s="655"/>
      <c r="E272" s="723" t="s">
        <v>103</v>
      </c>
      <c r="F272" s="669"/>
      <c r="G272" s="655"/>
      <c r="H272" s="3157"/>
    </row>
    <row r="273" spans="1:8" customFormat="1" ht="15.75" customHeight="1">
      <c r="A273" s="2909"/>
      <c r="B273" s="113" t="s">
        <v>129</v>
      </c>
      <c r="C273" s="722"/>
      <c r="D273" s="182"/>
      <c r="E273" s="113" t="s">
        <v>129</v>
      </c>
      <c r="F273" s="298"/>
      <c r="G273" s="182"/>
      <c r="H273" s="3157"/>
    </row>
    <row r="274" spans="1:8" customFormat="1" ht="13.8">
      <c r="A274" s="2909"/>
      <c r="B274" s="725" t="s">
        <v>118</v>
      </c>
      <c r="C274" s="722"/>
      <c r="D274" s="182"/>
      <c r="E274" s="725" t="s">
        <v>118</v>
      </c>
      <c r="F274" s="298"/>
      <c r="G274" s="182"/>
      <c r="H274" s="3157"/>
    </row>
    <row r="275" spans="1:8" customFormat="1" ht="13.8">
      <c r="A275" s="2909"/>
      <c r="B275" s="709" t="s">
        <v>4</v>
      </c>
      <c r="C275" s="726">
        <v>5787995</v>
      </c>
      <c r="D275" s="671">
        <v>-800</v>
      </c>
      <c r="E275" s="709" t="s">
        <v>4</v>
      </c>
      <c r="F275" s="670">
        <v>0</v>
      </c>
      <c r="G275" s="671">
        <v>800</v>
      </c>
      <c r="H275" s="3157"/>
    </row>
    <row r="276" spans="1:8" customFormat="1" ht="13.8">
      <c r="A276" s="2909"/>
      <c r="B276" s="713" t="s">
        <v>10</v>
      </c>
      <c r="C276" s="712">
        <v>5787995</v>
      </c>
      <c r="D276" s="659">
        <v>-800</v>
      </c>
      <c r="E276" s="713" t="s">
        <v>10</v>
      </c>
      <c r="F276" s="636">
        <v>0</v>
      </c>
      <c r="G276" s="659">
        <v>800</v>
      </c>
      <c r="H276" s="3157"/>
    </row>
    <row r="277" spans="1:8" customFormat="1" ht="26.4">
      <c r="A277" s="2909"/>
      <c r="B277" s="714" t="s">
        <v>11</v>
      </c>
      <c r="C277" s="712">
        <v>5787995</v>
      </c>
      <c r="D277" s="659">
        <v>-800</v>
      </c>
      <c r="E277" s="714" t="s">
        <v>11</v>
      </c>
      <c r="F277" s="636"/>
      <c r="G277" s="659">
        <v>800</v>
      </c>
      <c r="H277" s="3157"/>
    </row>
    <row r="278" spans="1:8" customFormat="1" ht="13.8">
      <c r="A278" s="2909"/>
      <c r="B278" s="709" t="s">
        <v>1</v>
      </c>
      <c r="C278" s="715">
        <v>5787995</v>
      </c>
      <c r="D278" s="660">
        <v>-800</v>
      </c>
      <c r="E278" s="709" t="s">
        <v>1</v>
      </c>
      <c r="F278" s="640">
        <v>0</v>
      </c>
      <c r="G278" s="660">
        <v>800</v>
      </c>
      <c r="H278" s="3157"/>
    </row>
    <row r="279" spans="1:8" customFormat="1" ht="13.8">
      <c r="A279" s="2909"/>
      <c r="B279" s="711" t="s">
        <v>2</v>
      </c>
      <c r="C279" s="712">
        <v>5787995</v>
      </c>
      <c r="D279" s="659">
        <v>-800</v>
      </c>
      <c r="E279" s="711" t="s">
        <v>2</v>
      </c>
      <c r="F279" s="636">
        <v>0</v>
      </c>
      <c r="G279" s="659">
        <v>800</v>
      </c>
      <c r="H279" s="3157"/>
    </row>
    <row r="280" spans="1:8" customFormat="1" ht="13.8">
      <c r="A280" s="2909"/>
      <c r="B280" s="716" t="s">
        <v>16</v>
      </c>
      <c r="C280" s="712">
        <v>5787995</v>
      </c>
      <c r="D280" s="659">
        <v>-800</v>
      </c>
      <c r="E280" s="717" t="s">
        <v>12</v>
      </c>
      <c r="F280" s="636">
        <v>0</v>
      </c>
      <c r="G280" s="659">
        <v>800</v>
      </c>
      <c r="H280" s="3157"/>
    </row>
    <row r="281" spans="1:8" customFormat="1" ht="14.4" thickBot="1">
      <c r="A281" s="2909"/>
      <c r="B281" s="718" t="s">
        <v>17</v>
      </c>
      <c r="C281" s="712">
        <v>5787995</v>
      </c>
      <c r="D281" s="659">
        <v>-800</v>
      </c>
      <c r="E281" s="719" t="s">
        <v>15</v>
      </c>
      <c r="F281" s="636"/>
      <c r="G281" s="659">
        <v>800</v>
      </c>
      <c r="H281" s="3157"/>
    </row>
    <row r="282" spans="1:8" customFormat="1" ht="30" customHeight="1" thickBot="1">
      <c r="A282" s="79"/>
      <c r="B282" s="3653" t="s">
        <v>1102</v>
      </c>
      <c r="C282" s="3654"/>
      <c r="D282" s="3654"/>
      <c r="E282" s="3654"/>
      <c r="F282" s="3654"/>
      <c r="G282" s="3655"/>
      <c r="H282" s="3157"/>
    </row>
    <row r="283" spans="1:8" customFormat="1" ht="13.8">
      <c r="A283" s="79"/>
      <c r="B283" s="3192"/>
      <c r="C283" s="3192"/>
      <c r="D283" s="3192"/>
      <c r="E283" s="3192"/>
      <c r="F283" s="3192"/>
      <c r="G283" s="3192"/>
      <c r="H283" s="3157"/>
    </row>
    <row r="284" spans="1:8" customFormat="1" ht="13.8">
      <c r="A284" s="2909"/>
      <c r="B284" s="206" t="s">
        <v>115</v>
      </c>
      <c r="C284" s="3192"/>
      <c r="D284" s="3192"/>
      <c r="E284" s="672"/>
      <c r="F284" s="672"/>
      <c r="G284" s="672"/>
      <c r="H284" s="3157"/>
    </row>
    <row r="285" spans="1:8" customFormat="1" ht="14.4" thickBot="1">
      <c r="A285" s="2909"/>
      <c r="B285" s="647"/>
      <c r="C285" s="3192"/>
      <c r="D285" s="3192"/>
      <c r="E285" s="672"/>
      <c r="F285" s="672"/>
      <c r="G285" s="672"/>
      <c r="H285" s="3157"/>
    </row>
    <row r="286" spans="1:8" customFormat="1" ht="27.6">
      <c r="A286" s="79">
        <f>A228+1</f>
        <v>134</v>
      </c>
      <c r="B286" s="648" t="s">
        <v>29</v>
      </c>
      <c r="C286" s="116"/>
      <c r="D286" s="675"/>
      <c r="E286" s="676" t="s">
        <v>64</v>
      </c>
      <c r="F286" s="117"/>
      <c r="G286" s="650"/>
      <c r="H286" s="3157" t="s">
        <v>34</v>
      </c>
    </row>
    <row r="287" spans="1:8" customFormat="1" ht="13.8">
      <c r="A287" s="2909"/>
      <c r="B287" s="651" t="s">
        <v>116</v>
      </c>
      <c r="C287" s="652"/>
      <c r="D287" s="653"/>
      <c r="E287" s="651" t="s">
        <v>116</v>
      </c>
      <c r="F287" s="654"/>
      <c r="G287" s="655"/>
      <c r="H287" s="3157"/>
    </row>
    <row r="288" spans="1:8" customFormat="1" ht="13.8">
      <c r="A288" s="2909"/>
      <c r="B288" s="656" t="s">
        <v>117</v>
      </c>
      <c r="C288" s="693"/>
      <c r="D288" s="727"/>
      <c r="E288" s="656" t="s">
        <v>117</v>
      </c>
      <c r="F288" s="693"/>
      <c r="G288" s="694"/>
      <c r="H288" s="3157"/>
    </row>
    <row r="289" spans="1:8" customFormat="1" ht="13.8">
      <c r="A289" s="2909"/>
      <c r="B289" s="695" t="s">
        <v>118</v>
      </c>
      <c r="C289" s="696"/>
      <c r="D289" s="728"/>
      <c r="E289" s="695" t="s">
        <v>118</v>
      </c>
      <c r="F289" s="696"/>
      <c r="G289" s="655"/>
      <c r="H289" s="3157"/>
    </row>
    <row r="290" spans="1:8" customFormat="1" ht="13.8">
      <c r="A290" s="2909"/>
      <c r="B290" s="632" t="s">
        <v>4</v>
      </c>
      <c r="C290" s="633">
        <v>23785389</v>
      </c>
      <c r="D290" s="658">
        <v>-800</v>
      </c>
      <c r="E290" s="632" t="s">
        <v>4</v>
      </c>
      <c r="F290" s="633">
        <v>99788084</v>
      </c>
      <c r="G290" s="658">
        <v>800</v>
      </c>
      <c r="H290" s="3157"/>
    </row>
    <row r="291" spans="1:8" customFormat="1" ht="26.4">
      <c r="A291" s="2909"/>
      <c r="B291" s="638" t="s">
        <v>10</v>
      </c>
      <c r="C291" s="636">
        <v>23785389</v>
      </c>
      <c r="D291" s="659">
        <v>-800</v>
      </c>
      <c r="E291" s="635" t="s">
        <v>5</v>
      </c>
      <c r="F291" s="636">
        <v>11432950</v>
      </c>
      <c r="G291" s="659"/>
      <c r="H291" s="3157"/>
    </row>
    <row r="292" spans="1:8" customFormat="1" ht="26.4">
      <c r="A292" s="2909"/>
      <c r="B292" s="639" t="s">
        <v>11</v>
      </c>
      <c r="C292" s="636">
        <v>23785389</v>
      </c>
      <c r="D292" s="659">
        <v>-800</v>
      </c>
      <c r="E292" s="638" t="s">
        <v>10</v>
      </c>
      <c r="F292" s="636">
        <v>88355134</v>
      </c>
      <c r="G292" s="659">
        <v>800</v>
      </c>
      <c r="H292" s="3157"/>
    </row>
    <row r="293" spans="1:8" customFormat="1" ht="26.4">
      <c r="A293" s="2909"/>
      <c r="B293" s="632" t="s">
        <v>1</v>
      </c>
      <c r="C293" s="640">
        <v>23785389</v>
      </c>
      <c r="D293" s="660">
        <v>-800</v>
      </c>
      <c r="E293" s="639" t="s">
        <v>11</v>
      </c>
      <c r="F293" s="636">
        <v>88355134</v>
      </c>
      <c r="G293" s="659">
        <v>800</v>
      </c>
      <c r="H293" s="3157"/>
    </row>
    <row r="294" spans="1:8" customFormat="1" ht="13.8">
      <c r="A294" s="2909"/>
      <c r="B294" s="635" t="s">
        <v>2</v>
      </c>
      <c r="C294" s="636">
        <v>23785389</v>
      </c>
      <c r="D294" s="659">
        <v>-800</v>
      </c>
      <c r="E294" s="632" t="s">
        <v>1</v>
      </c>
      <c r="F294" s="640">
        <v>99733719</v>
      </c>
      <c r="G294" s="660">
        <v>800</v>
      </c>
      <c r="H294" s="3157"/>
    </row>
    <row r="295" spans="1:8" customFormat="1" ht="13.8">
      <c r="A295" s="2909"/>
      <c r="B295" s="661" t="s">
        <v>16</v>
      </c>
      <c r="C295" s="636">
        <v>23785389</v>
      </c>
      <c r="D295" s="659">
        <v>-800</v>
      </c>
      <c r="E295" s="635" t="s">
        <v>2</v>
      </c>
      <c r="F295" s="636">
        <v>97285782</v>
      </c>
      <c r="G295" s="659">
        <v>800</v>
      </c>
      <c r="H295" s="3157"/>
    </row>
    <row r="296" spans="1:8" customFormat="1" ht="13.8">
      <c r="A296" s="2909"/>
      <c r="B296" s="662" t="s">
        <v>17</v>
      </c>
      <c r="C296" s="636">
        <v>23785389</v>
      </c>
      <c r="D296" s="659">
        <v>-800</v>
      </c>
      <c r="E296" s="642" t="s">
        <v>12</v>
      </c>
      <c r="F296" s="636">
        <v>85210208</v>
      </c>
      <c r="G296" s="659">
        <v>800</v>
      </c>
      <c r="H296" s="3157"/>
    </row>
    <row r="297" spans="1:8" customFormat="1" ht="13.8">
      <c r="A297" s="2909"/>
      <c r="B297" s="642"/>
      <c r="C297" s="636"/>
      <c r="D297" s="659"/>
      <c r="E297" s="643" t="s">
        <v>13</v>
      </c>
      <c r="F297" s="636">
        <v>57553831</v>
      </c>
      <c r="G297" s="659"/>
      <c r="H297" s="3157"/>
    </row>
    <row r="298" spans="1:8" customFormat="1" ht="13.8">
      <c r="A298" s="2909"/>
      <c r="B298" s="643"/>
      <c r="C298" s="636"/>
      <c r="D298" s="659"/>
      <c r="E298" s="643" t="s">
        <v>14</v>
      </c>
      <c r="F298" s="636">
        <v>45390529</v>
      </c>
      <c r="G298" s="659"/>
      <c r="H298" s="3157"/>
    </row>
    <row r="299" spans="1:8" customFormat="1" ht="13.8">
      <c r="A299" s="2909"/>
      <c r="B299" s="643"/>
      <c r="C299" s="636"/>
      <c r="D299" s="659"/>
      <c r="E299" s="643" t="s">
        <v>15</v>
      </c>
      <c r="F299" s="636">
        <v>27656377</v>
      </c>
      <c r="G299" s="659">
        <v>800</v>
      </c>
      <c r="H299" s="3157"/>
    </row>
    <row r="300" spans="1:8" customFormat="1" ht="13.8">
      <c r="A300" s="2909"/>
      <c r="B300" s="643"/>
      <c r="C300" s="636"/>
      <c r="D300" s="659"/>
      <c r="E300" s="661" t="s">
        <v>16</v>
      </c>
      <c r="F300" s="636">
        <v>11849629</v>
      </c>
      <c r="G300" s="659"/>
      <c r="H300" s="3157"/>
    </row>
    <row r="301" spans="1:8" customFormat="1" ht="13.8">
      <c r="A301" s="2909"/>
      <c r="B301" s="643"/>
      <c r="C301" s="636"/>
      <c r="D301" s="659"/>
      <c r="E301" s="662" t="s">
        <v>17</v>
      </c>
      <c r="F301" s="636">
        <v>351089</v>
      </c>
      <c r="G301" s="659"/>
      <c r="H301" s="3157"/>
    </row>
    <row r="302" spans="1:8" customFormat="1" ht="13.8">
      <c r="A302" s="2909"/>
      <c r="B302" s="643"/>
      <c r="C302" s="636"/>
      <c r="D302" s="659"/>
      <c r="E302" s="663" t="s">
        <v>162</v>
      </c>
      <c r="F302" s="664">
        <v>11498540</v>
      </c>
      <c r="G302" s="659"/>
      <c r="H302" s="3157"/>
    </row>
    <row r="303" spans="1:8" customFormat="1" ht="26.4">
      <c r="A303" s="2909"/>
      <c r="B303" s="643"/>
      <c r="C303" s="636"/>
      <c r="D303" s="659"/>
      <c r="E303" s="644" t="s">
        <v>100</v>
      </c>
      <c r="F303" s="636">
        <v>225945</v>
      </c>
      <c r="G303" s="659"/>
      <c r="H303" s="3157"/>
    </row>
    <row r="304" spans="1:8" customFormat="1" ht="13.8">
      <c r="A304" s="2909"/>
      <c r="B304" s="643"/>
      <c r="C304" s="700"/>
      <c r="D304" s="701"/>
      <c r="E304" s="645" t="s">
        <v>18</v>
      </c>
      <c r="F304" s="636">
        <v>225945</v>
      </c>
      <c r="G304" s="659"/>
      <c r="H304" s="3157"/>
    </row>
    <row r="305" spans="1:8" customFormat="1" ht="13.8">
      <c r="A305" s="2909"/>
      <c r="B305" s="639"/>
      <c r="C305" s="702"/>
      <c r="D305" s="703"/>
      <c r="E305" s="639" t="s">
        <v>3</v>
      </c>
      <c r="F305" s="640">
        <v>2447937</v>
      </c>
      <c r="G305" s="660"/>
      <c r="H305" s="3157"/>
    </row>
    <row r="306" spans="1:8" customFormat="1" ht="13.8">
      <c r="A306" s="2909"/>
      <c r="B306" s="644"/>
      <c r="C306" s="700"/>
      <c r="D306" s="701"/>
      <c r="E306" s="644" t="s">
        <v>20</v>
      </c>
      <c r="F306" s="636">
        <v>2447937</v>
      </c>
      <c r="G306" s="659"/>
      <c r="H306" s="3157"/>
    </row>
    <row r="307" spans="1:8" customFormat="1" ht="13.8">
      <c r="A307" s="2909"/>
      <c r="B307" s="729"/>
      <c r="C307" s="730"/>
      <c r="D307" s="703"/>
      <c r="E307" s="666" t="s">
        <v>21</v>
      </c>
      <c r="F307" s="640">
        <v>54365</v>
      </c>
      <c r="G307" s="660"/>
      <c r="H307" s="3157"/>
    </row>
    <row r="308" spans="1:8" customFormat="1" ht="13.8">
      <c r="A308" s="2909"/>
      <c r="B308" s="729"/>
      <c r="C308" s="730"/>
      <c r="D308" s="703"/>
      <c r="E308" s="666" t="s">
        <v>23</v>
      </c>
      <c r="F308" s="640">
        <v>-54365</v>
      </c>
      <c r="G308" s="660"/>
      <c r="H308" s="3157"/>
    </row>
    <row r="309" spans="1:8" customFormat="1" ht="13.8">
      <c r="A309" s="2909"/>
      <c r="B309" s="731"/>
      <c r="C309" s="732"/>
      <c r="D309" s="699"/>
      <c r="E309" s="667" t="s">
        <v>24</v>
      </c>
      <c r="F309" s="636">
        <v>-54365</v>
      </c>
      <c r="G309" s="659"/>
      <c r="H309" s="3157"/>
    </row>
    <row r="310" spans="1:8" customFormat="1" ht="40.200000000000003" thickBot="1">
      <c r="A310" s="2909"/>
      <c r="B310" s="711"/>
      <c r="C310" s="732"/>
      <c r="D310" s="699"/>
      <c r="E310" s="635" t="s">
        <v>66</v>
      </c>
      <c r="F310" s="636">
        <v>-54365</v>
      </c>
      <c r="G310" s="659"/>
      <c r="H310" s="3157"/>
    </row>
    <row r="311" spans="1:8" customFormat="1" ht="49.5" customHeight="1" thickBot="1">
      <c r="A311" s="2909"/>
      <c r="B311" s="3653" t="s">
        <v>1103</v>
      </c>
      <c r="C311" s="3654"/>
      <c r="D311" s="3654"/>
      <c r="E311" s="3654"/>
      <c r="F311" s="3654"/>
      <c r="G311" s="3655"/>
      <c r="H311" s="3157"/>
    </row>
    <row r="312" spans="1:8" customFormat="1" ht="13.8">
      <c r="A312" s="79"/>
      <c r="B312" s="3192"/>
      <c r="C312" s="3192"/>
      <c r="D312" s="3192"/>
      <c r="E312" s="3192"/>
      <c r="F312" s="3192"/>
      <c r="G312" s="3192"/>
      <c r="H312" s="3157"/>
    </row>
    <row r="313" spans="1:8" customFormat="1" ht="13.8">
      <c r="A313" s="79"/>
      <c r="B313" s="623" t="s">
        <v>227</v>
      </c>
      <c r="C313" s="3192"/>
      <c r="D313" s="3192"/>
      <c r="E313" s="672"/>
      <c r="F313" s="672"/>
      <c r="G313" s="672"/>
      <c r="H313" s="3157"/>
    </row>
    <row r="314" spans="1:8" customFormat="1" ht="14.4" thickBot="1">
      <c r="A314" s="79"/>
      <c r="B314" s="3192"/>
      <c r="C314" s="3192"/>
      <c r="D314" s="3192"/>
      <c r="E314" s="672"/>
      <c r="F314" s="672"/>
      <c r="G314" s="672"/>
      <c r="H314" s="3157"/>
    </row>
    <row r="315" spans="1:8" customFormat="1" ht="27.6">
      <c r="A315" s="3191">
        <f>A257+1</f>
        <v>135</v>
      </c>
      <c r="B315" s="629" t="s">
        <v>29</v>
      </c>
      <c r="C315" s="705"/>
      <c r="D315" s="675"/>
      <c r="E315" s="706" t="s">
        <v>64</v>
      </c>
      <c r="F315" s="117"/>
      <c r="G315" s="650"/>
      <c r="H315" s="3157" t="s">
        <v>34</v>
      </c>
    </row>
    <row r="316" spans="1:8" customFormat="1" ht="13.8">
      <c r="A316" s="79"/>
      <c r="B316" s="113" t="s">
        <v>22</v>
      </c>
      <c r="C316" s="707"/>
      <c r="D316" s="182"/>
      <c r="E316" s="113" t="s">
        <v>22</v>
      </c>
      <c r="F316" s="99"/>
      <c r="G316" s="182"/>
      <c r="H316" s="3157"/>
    </row>
    <row r="317" spans="1:8" customFormat="1" ht="30" customHeight="1">
      <c r="A317" s="79"/>
      <c r="B317" s="3174" t="s">
        <v>174</v>
      </c>
      <c r="C317" s="3175"/>
      <c r="D317" s="3166"/>
      <c r="E317" s="3174" t="s">
        <v>244</v>
      </c>
      <c r="F317" s="3165"/>
      <c r="G317" s="3176"/>
      <c r="H317" s="3157"/>
    </row>
    <row r="318" spans="1:8" customFormat="1" ht="13.8">
      <c r="A318" s="79"/>
      <c r="B318" s="709" t="s">
        <v>4</v>
      </c>
      <c r="C318" s="710">
        <v>5787995</v>
      </c>
      <c r="D318" s="658">
        <v>-621</v>
      </c>
      <c r="E318" s="709" t="s">
        <v>4</v>
      </c>
      <c r="F318" s="633">
        <v>614380</v>
      </c>
      <c r="G318" s="658">
        <v>621</v>
      </c>
      <c r="H318" s="3157"/>
    </row>
    <row r="319" spans="1:8" customFormat="1" ht="26.4">
      <c r="A319" s="79"/>
      <c r="B319" s="713" t="s">
        <v>10</v>
      </c>
      <c r="C319" s="712">
        <v>5787995</v>
      </c>
      <c r="D319" s="659">
        <v>-621</v>
      </c>
      <c r="E319" s="711" t="s">
        <v>5</v>
      </c>
      <c r="F319" s="636">
        <v>53000</v>
      </c>
      <c r="G319" s="659"/>
      <c r="H319" s="3157"/>
    </row>
    <row r="320" spans="1:8" customFormat="1" ht="26.4">
      <c r="A320" s="2909"/>
      <c r="B320" s="714" t="s">
        <v>11</v>
      </c>
      <c r="C320" s="712">
        <v>5787995</v>
      </c>
      <c r="D320" s="659">
        <v>-621</v>
      </c>
      <c r="E320" s="713" t="s">
        <v>10</v>
      </c>
      <c r="F320" s="636">
        <v>561380</v>
      </c>
      <c r="G320" s="659">
        <v>621</v>
      </c>
      <c r="H320" s="3157"/>
    </row>
    <row r="321" spans="1:8" customFormat="1" ht="26.4">
      <c r="A321" s="2909"/>
      <c r="B321" s="709" t="s">
        <v>1</v>
      </c>
      <c r="C321" s="715">
        <v>5787995</v>
      </c>
      <c r="D321" s="660">
        <v>-621</v>
      </c>
      <c r="E321" s="714" t="s">
        <v>11</v>
      </c>
      <c r="F321" s="636">
        <v>561380</v>
      </c>
      <c r="G321" s="659">
        <v>621</v>
      </c>
      <c r="H321" s="3157"/>
    </row>
    <row r="322" spans="1:8" customFormat="1" ht="13.8">
      <c r="A322" s="2909"/>
      <c r="B322" s="711" t="s">
        <v>2</v>
      </c>
      <c r="C322" s="712">
        <v>5787995</v>
      </c>
      <c r="D322" s="659">
        <v>-621</v>
      </c>
      <c r="E322" s="709" t="s">
        <v>1</v>
      </c>
      <c r="F322" s="640">
        <v>614380</v>
      </c>
      <c r="G322" s="660">
        <v>621</v>
      </c>
      <c r="H322" s="3157"/>
    </row>
    <row r="323" spans="1:8" customFormat="1" ht="13.8">
      <c r="A323" s="2909"/>
      <c r="B323" s="716" t="s">
        <v>16</v>
      </c>
      <c r="C323" s="712">
        <v>5787995</v>
      </c>
      <c r="D323" s="659">
        <v>-621</v>
      </c>
      <c r="E323" s="711" t="s">
        <v>2</v>
      </c>
      <c r="F323" s="636">
        <v>590885</v>
      </c>
      <c r="G323" s="659">
        <v>621</v>
      </c>
      <c r="H323" s="3157"/>
    </row>
    <row r="324" spans="1:8" customFormat="1" ht="13.8">
      <c r="A324" s="2909"/>
      <c r="B324" s="718" t="s">
        <v>17</v>
      </c>
      <c r="C324" s="712">
        <v>5787995</v>
      </c>
      <c r="D324" s="659">
        <v>-621</v>
      </c>
      <c r="E324" s="717" t="s">
        <v>12</v>
      </c>
      <c r="F324" s="636">
        <v>588245</v>
      </c>
      <c r="G324" s="659">
        <v>621</v>
      </c>
      <c r="H324" s="3157"/>
    </row>
    <row r="325" spans="1:8" customFormat="1" ht="13.8">
      <c r="A325" s="2909"/>
      <c r="B325" s="719"/>
      <c r="C325" s="712"/>
      <c r="D325" s="659"/>
      <c r="E325" s="719" t="s">
        <v>13</v>
      </c>
      <c r="F325" s="636">
        <v>465756</v>
      </c>
      <c r="G325" s="659">
        <v>621</v>
      </c>
      <c r="H325" s="3157"/>
    </row>
    <row r="326" spans="1:8" customFormat="1" ht="13.8">
      <c r="A326" s="2909"/>
      <c r="B326" s="719"/>
      <c r="C326" s="712"/>
      <c r="D326" s="659"/>
      <c r="E326" s="719" t="s">
        <v>14</v>
      </c>
      <c r="F326" s="636">
        <v>367684</v>
      </c>
      <c r="G326" s="659">
        <v>500</v>
      </c>
      <c r="H326" s="3157"/>
    </row>
    <row r="327" spans="1:8" customFormat="1" ht="13.8">
      <c r="A327" s="2909"/>
      <c r="B327" s="719"/>
      <c r="C327" s="712"/>
      <c r="D327" s="659"/>
      <c r="E327" s="719" t="s">
        <v>15</v>
      </c>
      <c r="F327" s="636">
        <v>122489</v>
      </c>
      <c r="G327" s="659"/>
      <c r="H327" s="3157"/>
    </row>
    <row r="328" spans="1:8" customFormat="1" ht="26.4">
      <c r="A328" s="2909"/>
      <c r="B328" s="719"/>
      <c r="C328" s="712"/>
      <c r="D328" s="659"/>
      <c r="E328" s="720" t="s">
        <v>100</v>
      </c>
      <c r="F328" s="636">
        <v>2640</v>
      </c>
      <c r="G328" s="659"/>
      <c r="H328" s="3157"/>
    </row>
    <row r="329" spans="1:8" customFormat="1" ht="13.8">
      <c r="A329" s="2909"/>
      <c r="B329" s="719"/>
      <c r="C329" s="712"/>
      <c r="D329" s="659"/>
      <c r="E329" s="721" t="s">
        <v>18</v>
      </c>
      <c r="F329" s="636">
        <v>2640</v>
      </c>
      <c r="G329" s="659"/>
      <c r="H329" s="3157"/>
    </row>
    <row r="330" spans="1:8" customFormat="1" ht="13.8">
      <c r="A330" s="2909"/>
      <c r="B330" s="720"/>
      <c r="C330" s="712"/>
      <c r="D330" s="659"/>
      <c r="E330" s="714" t="s">
        <v>3</v>
      </c>
      <c r="F330" s="640">
        <v>23495</v>
      </c>
      <c r="G330" s="660"/>
      <c r="H330" s="3157"/>
    </row>
    <row r="331" spans="1:8" customFormat="1" ht="13.8">
      <c r="A331" s="2909"/>
      <c r="B331" s="721"/>
      <c r="C331" s="712"/>
      <c r="D331" s="659"/>
      <c r="E331" s="720" t="s">
        <v>20</v>
      </c>
      <c r="F331" s="636">
        <v>23495</v>
      </c>
      <c r="G331" s="659"/>
      <c r="H331" s="3157"/>
    </row>
    <row r="332" spans="1:8" customFormat="1" ht="13.8">
      <c r="A332" s="2909"/>
      <c r="B332" s="113" t="s">
        <v>59</v>
      </c>
      <c r="C332" s="722"/>
      <c r="D332" s="182"/>
      <c r="E332" s="113" t="s">
        <v>59</v>
      </c>
      <c r="F332" s="298"/>
      <c r="G332" s="182"/>
      <c r="H332" s="3157"/>
    </row>
    <row r="333" spans="1:8" customFormat="1" ht="13.8">
      <c r="A333" s="2909"/>
      <c r="B333" s="723" t="s">
        <v>103</v>
      </c>
      <c r="C333" s="724"/>
      <c r="D333" s="655"/>
      <c r="E333" s="723" t="s">
        <v>103</v>
      </c>
      <c r="F333" s="669"/>
      <c r="G333" s="655"/>
      <c r="H333" s="3157"/>
    </row>
    <row r="334" spans="1:8" customFormat="1" ht="18.75" customHeight="1">
      <c r="A334" s="2909"/>
      <c r="B334" s="113" t="s">
        <v>129</v>
      </c>
      <c r="C334" s="722"/>
      <c r="D334" s="182"/>
      <c r="E334" s="113" t="s">
        <v>129</v>
      </c>
      <c r="F334" s="298"/>
      <c r="G334" s="182"/>
      <c r="H334" s="3157"/>
    </row>
    <row r="335" spans="1:8" customFormat="1" ht="13.8">
      <c r="A335" s="2909"/>
      <c r="B335" s="725" t="s">
        <v>118</v>
      </c>
      <c r="C335" s="722"/>
      <c r="D335" s="182"/>
      <c r="E335" s="725" t="s">
        <v>118</v>
      </c>
      <c r="F335" s="298"/>
      <c r="G335" s="182"/>
      <c r="H335" s="3157"/>
    </row>
    <row r="336" spans="1:8" customFormat="1" ht="13.8">
      <c r="A336" s="2909"/>
      <c r="B336" s="709" t="s">
        <v>4</v>
      </c>
      <c r="C336" s="726">
        <v>5787995</v>
      </c>
      <c r="D336" s="671">
        <v>-621</v>
      </c>
      <c r="E336" s="709" t="s">
        <v>4</v>
      </c>
      <c r="F336" s="670">
        <v>0</v>
      </c>
      <c r="G336" s="671">
        <v>621</v>
      </c>
      <c r="H336" s="3157"/>
    </row>
    <row r="337" spans="1:8" customFormat="1" ht="13.8">
      <c r="A337" s="2909"/>
      <c r="B337" s="713" t="s">
        <v>10</v>
      </c>
      <c r="C337" s="712">
        <v>5787995</v>
      </c>
      <c r="D337" s="659">
        <v>-621</v>
      </c>
      <c r="E337" s="713" t="s">
        <v>10</v>
      </c>
      <c r="F337" s="636">
        <v>0</v>
      </c>
      <c r="G337" s="659">
        <v>621</v>
      </c>
      <c r="H337" s="3157"/>
    </row>
    <row r="338" spans="1:8" customFormat="1" ht="26.4">
      <c r="A338" s="2909"/>
      <c r="B338" s="714" t="s">
        <v>11</v>
      </c>
      <c r="C338" s="712">
        <v>5787995</v>
      </c>
      <c r="D338" s="659">
        <v>-621</v>
      </c>
      <c r="E338" s="714" t="s">
        <v>11</v>
      </c>
      <c r="F338" s="636"/>
      <c r="G338" s="659">
        <v>621</v>
      </c>
      <c r="H338" s="3157"/>
    </row>
    <row r="339" spans="1:8" customFormat="1" ht="13.8">
      <c r="A339" s="2909"/>
      <c r="B339" s="709" t="s">
        <v>1</v>
      </c>
      <c r="C339" s="715">
        <v>5787995</v>
      </c>
      <c r="D339" s="660">
        <v>-621</v>
      </c>
      <c r="E339" s="709" t="s">
        <v>1</v>
      </c>
      <c r="F339" s="640">
        <v>0</v>
      </c>
      <c r="G339" s="660">
        <v>621</v>
      </c>
      <c r="H339" s="3157"/>
    </row>
    <row r="340" spans="1:8" customFormat="1" ht="13.8">
      <c r="A340" s="2909"/>
      <c r="B340" s="711" t="s">
        <v>2</v>
      </c>
      <c r="C340" s="712">
        <v>5787995</v>
      </c>
      <c r="D340" s="659">
        <v>-621</v>
      </c>
      <c r="E340" s="711" t="s">
        <v>2</v>
      </c>
      <c r="F340" s="636">
        <v>0</v>
      </c>
      <c r="G340" s="659">
        <v>621</v>
      </c>
      <c r="H340" s="3157"/>
    </row>
    <row r="341" spans="1:8" customFormat="1" ht="13.8">
      <c r="A341" s="2909"/>
      <c r="B341" s="716" t="s">
        <v>16</v>
      </c>
      <c r="C341" s="712">
        <v>5787995</v>
      </c>
      <c r="D341" s="659">
        <v>-621</v>
      </c>
      <c r="E341" s="717" t="s">
        <v>12</v>
      </c>
      <c r="F341" s="636">
        <v>0</v>
      </c>
      <c r="G341" s="659">
        <v>621</v>
      </c>
      <c r="H341" s="3157"/>
    </row>
    <row r="342" spans="1:8" customFormat="1" ht="13.8">
      <c r="A342" s="2909"/>
      <c r="B342" s="718" t="s">
        <v>17</v>
      </c>
      <c r="C342" s="712">
        <v>5787995</v>
      </c>
      <c r="D342" s="659">
        <v>-621</v>
      </c>
      <c r="E342" s="719" t="s">
        <v>13</v>
      </c>
      <c r="F342" s="636"/>
      <c r="G342" s="659">
        <v>621</v>
      </c>
      <c r="H342" s="3157"/>
    </row>
    <row r="343" spans="1:8" customFormat="1" ht="14.4" thickBot="1">
      <c r="A343" s="2909"/>
      <c r="B343" s="719"/>
      <c r="C343" s="733"/>
      <c r="D343" s="701"/>
      <c r="E343" s="719" t="s">
        <v>14</v>
      </c>
      <c r="F343" s="636"/>
      <c r="G343" s="659">
        <v>500</v>
      </c>
      <c r="H343" s="3157"/>
    </row>
    <row r="344" spans="1:8" customFormat="1" ht="30.75" customHeight="1" thickBot="1">
      <c r="A344" s="79"/>
      <c r="B344" s="3653" t="s">
        <v>1104</v>
      </c>
      <c r="C344" s="3654"/>
      <c r="D344" s="3654"/>
      <c r="E344" s="3654"/>
      <c r="F344" s="3654"/>
      <c r="G344" s="3655"/>
      <c r="H344" s="3157"/>
    </row>
    <row r="345" spans="1:8" customFormat="1" ht="13.8">
      <c r="A345" s="79"/>
      <c r="B345" s="3192"/>
      <c r="C345" s="3192"/>
      <c r="D345" s="3192"/>
      <c r="E345" s="3192"/>
      <c r="F345" s="3192"/>
      <c r="G345" s="3192"/>
      <c r="H345" s="3157"/>
    </row>
    <row r="346" spans="1:8" customFormat="1" ht="13.8">
      <c r="A346" s="2909"/>
      <c r="B346" s="206" t="s">
        <v>115</v>
      </c>
      <c r="C346" s="3192"/>
      <c r="D346" s="3192"/>
      <c r="E346" s="672"/>
      <c r="F346" s="672"/>
      <c r="G346" s="672"/>
      <c r="H346" s="3157"/>
    </row>
    <row r="347" spans="1:8" customFormat="1" ht="14.4" thickBot="1">
      <c r="A347" s="2909"/>
      <c r="B347" s="647"/>
      <c r="C347" s="3192"/>
      <c r="D347" s="3192"/>
      <c r="E347" s="672"/>
      <c r="F347" s="672"/>
      <c r="G347" s="672"/>
      <c r="H347" s="3157"/>
    </row>
    <row r="348" spans="1:8" customFormat="1" ht="27.6">
      <c r="A348" s="79">
        <f>A286+1</f>
        <v>135</v>
      </c>
      <c r="B348" s="648" t="s">
        <v>29</v>
      </c>
      <c r="C348" s="116"/>
      <c r="D348" s="675"/>
      <c r="E348" s="676" t="s">
        <v>64</v>
      </c>
      <c r="F348" s="117"/>
      <c r="G348" s="650"/>
      <c r="H348" s="3157" t="s">
        <v>34</v>
      </c>
    </row>
    <row r="349" spans="1:8" customFormat="1" ht="13.8">
      <c r="A349" s="2909"/>
      <c r="B349" s="651" t="s">
        <v>116</v>
      </c>
      <c r="C349" s="652"/>
      <c r="D349" s="653"/>
      <c r="E349" s="651" t="s">
        <v>116</v>
      </c>
      <c r="F349" s="654"/>
      <c r="G349" s="655"/>
      <c r="H349" s="3157"/>
    </row>
    <row r="350" spans="1:8" customFormat="1" ht="13.8">
      <c r="A350" s="2909"/>
      <c r="B350" s="656" t="s">
        <v>117</v>
      </c>
      <c r="C350" s="693"/>
      <c r="D350" s="727"/>
      <c r="E350" s="656" t="s">
        <v>117</v>
      </c>
      <c r="F350" s="693"/>
      <c r="G350" s="694"/>
      <c r="H350" s="3157"/>
    </row>
    <row r="351" spans="1:8" customFormat="1" ht="13.8">
      <c r="A351" s="2909"/>
      <c r="B351" s="695" t="s">
        <v>118</v>
      </c>
      <c r="C351" s="696"/>
      <c r="D351" s="728"/>
      <c r="E351" s="695" t="s">
        <v>118</v>
      </c>
      <c r="F351" s="696"/>
      <c r="G351" s="655"/>
      <c r="H351" s="3157"/>
    </row>
    <row r="352" spans="1:8" customFormat="1" ht="13.8">
      <c r="A352" s="2909"/>
      <c r="B352" s="632" t="s">
        <v>4</v>
      </c>
      <c r="C352" s="633">
        <v>23785389</v>
      </c>
      <c r="D352" s="658">
        <v>-621</v>
      </c>
      <c r="E352" s="632" t="s">
        <v>4</v>
      </c>
      <c r="F352" s="633">
        <v>99788084</v>
      </c>
      <c r="G352" s="658">
        <v>621</v>
      </c>
      <c r="H352" s="3157"/>
    </row>
    <row r="353" spans="1:8" customFormat="1" ht="26.4">
      <c r="A353" s="2909"/>
      <c r="B353" s="638" t="s">
        <v>10</v>
      </c>
      <c r="C353" s="636">
        <v>23785389</v>
      </c>
      <c r="D353" s="659">
        <v>-621</v>
      </c>
      <c r="E353" s="635" t="s">
        <v>5</v>
      </c>
      <c r="F353" s="636">
        <v>11432950</v>
      </c>
      <c r="G353" s="659"/>
      <c r="H353" s="3157"/>
    </row>
    <row r="354" spans="1:8" customFormat="1" ht="26.4">
      <c r="A354" s="2909"/>
      <c r="B354" s="639" t="s">
        <v>11</v>
      </c>
      <c r="C354" s="636">
        <v>23785389</v>
      </c>
      <c r="D354" s="659">
        <v>-621</v>
      </c>
      <c r="E354" s="638" t="s">
        <v>10</v>
      </c>
      <c r="F354" s="636">
        <v>88355134</v>
      </c>
      <c r="G354" s="659">
        <v>621</v>
      </c>
      <c r="H354" s="3157"/>
    </row>
    <row r="355" spans="1:8" customFormat="1" ht="26.4">
      <c r="A355" s="2909"/>
      <c r="B355" s="632" t="s">
        <v>1</v>
      </c>
      <c r="C355" s="640">
        <v>23785389</v>
      </c>
      <c r="D355" s="660">
        <v>-621</v>
      </c>
      <c r="E355" s="639" t="s">
        <v>11</v>
      </c>
      <c r="F355" s="636">
        <v>88355134</v>
      </c>
      <c r="G355" s="659">
        <v>621</v>
      </c>
      <c r="H355" s="3157"/>
    </row>
    <row r="356" spans="1:8" customFormat="1" ht="13.8">
      <c r="A356" s="2909"/>
      <c r="B356" s="635" t="s">
        <v>2</v>
      </c>
      <c r="C356" s="636">
        <v>23785389</v>
      </c>
      <c r="D356" s="659">
        <v>-621</v>
      </c>
      <c r="E356" s="632" t="s">
        <v>1</v>
      </c>
      <c r="F356" s="640">
        <v>99733719</v>
      </c>
      <c r="G356" s="660">
        <v>621</v>
      </c>
      <c r="H356" s="3157"/>
    </row>
    <row r="357" spans="1:8" customFormat="1" ht="13.8">
      <c r="A357" s="2909"/>
      <c r="B357" s="661" t="s">
        <v>16</v>
      </c>
      <c r="C357" s="636">
        <v>23785389</v>
      </c>
      <c r="D357" s="659">
        <v>-621</v>
      </c>
      <c r="E357" s="635" t="s">
        <v>2</v>
      </c>
      <c r="F357" s="636">
        <v>97285782</v>
      </c>
      <c r="G357" s="659">
        <v>621</v>
      </c>
      <c r="H357" s="3157"/>
    </row>
    <row r="358" spans="1:8" customFormat="1" ht="13.8">
      <c r="A358" s="2909"/>
      <c r="B358" s="662" t="s">
        <v>17</v>
      </c>
      <c r="C358" s="636">
        <v>23785389</v>
      </c>
      <c r="D358" s="659">
        <v>-621</v>
      </c>
      <c r="E358" s="642" t="s">
        <v>12</v>
      </c>
      <c r="F358" s="636">
        <v>85210208</v>
      </c>
      <c r="G358" s="659">
        <v>621</v>
      </c>
      <c r="H358" s="3157"/>
    </row>
    <row r="359" spans="1:8" customFormat="1" ht="13.8">
      <c r="A359" s="2909"/>
      <c r="B359" s="643"/>
      <c r="C359" s="636"/>
      <c r="D359" s="659"/>
      <c r="E359" s="643" t="s">
        <v>13</v>
      </c>
      <c r="F359" s="636">
        <v>57553831</v>
      </c>
      <c r="G359" s="659">
        <v>621</v>
      </c>
      <c r="H359" s="3157"/>
    </row>
    <row r="360" spans="1:8" customFormat="1" ht="13.8">
      <c r="A360" s="2909"/>
      <c r="B360" s="643"/>
      <c r="C360" s="636"/>
      <c r="D360" s="659"/>
      <c r="E360" s="643" t="s">
        <v>14</v>
      </c>
      <c r="F360" s="636">
        <v>45390529</v>
      </c>
      <c r="G360" s="659">
        <v>500</v>
      </c>
      <c r="H360" s="3157"/>
    </row>
    <row r="361" spans="1:8" customFormat="1" ht="13.8">
      <c r="A361" s="2909"/>
      <c r="B361" s="643"/>
      <c r="C361" s="636"/>
      <c r="D361" s="659"/>
      <c r="E361" s="643" t="s">
        <v>15</v>
      </c>
      <c r="F361" s="636">
        <v>27656377</v>
      </c>
      <c r="G361" s="659"/>
      <c r="H361" s="3157"/>
    </row>
    <row r="362" spans="1:8" customFormat="1" ht="13.8">
      <c r="A362" s="2909"/>
      <c r="B362" s="643"/>
      <c r="C362" s="636"/>
      <c r="D362" s="659"/>
      <c r="E362" s="661" t="s">
        <v>16</v>
      </c>
      <c r="F362" s="636">
        <v>11849629</v>
      </c>
      <c r="G362" s="659"/>
      <c r="H362" s="3157"/>
    </row>
    <row r="363" spans="1:8" customFormat="1" ht="13.8">
      <c r="A363" s="2909"/>
      <c r="B363" s="643"/>
      <c r="C363" s="636"/>
      <c r="D363" s="659"/>
      <c r="E363" s="662" t="s">
        <v>17</v>
      </c>
      <c r="F363" s="636">
        <v>351089</v>
      </c>
      <c r="G363" s="659"/>
      <c r="H363" s="3157"/>
    </row>
    <row r="364" spans="1:8" customFormat="1" ht="13.8">
      <c r="A364" s="2909"/>
      <c r="B364" s="643"/>
      <c r="C364" s="636"/>
      <c r="D364" s="659"/>
      <c r="E364" s="663" t="s">
        <v>162</v>
      </c>
      <c r="F364" s="664">
        <v>11498540</v>
      </c>
      <c r="G364" s="659"/>
      <c r="H364" s="3157"/>
    </row>
    <row r="365" spans="1:8" customFormat="1" ht="26.4">
      <c r="A365" s="2909"/>
      <c r="B365" s="643"/>
      <c r="C365" s="636"/>
      <c r="D365" s="659"/>
      <c r="E365" s="644" t="s">
        <v>100</v>
      </c>
      <c r="F365" s="636">
        <v>225945</v>
      </c>
      <c r="G365" s="659"/>
      <c r="H365" s="3157"/>
    </row>
    <row r="366" spans="1:8" customFormat="1" ht="13.8">
      <c r="A366" s="2909"/>
      <c r="B366" s="643"/>
      <c r="C366" s="700"/>
      <c r="D366" s="701"/>
      <c r="E366" s="645" t="s">
        <v>18</v>
      </c>
      <c r="F366" s="636">
        <v>225945</v>
      </c>
      <c r="G366" s="659"/>
      <c r="H366" s="3157"/>
    </row>
    <row r="367" spans="1:8" customFormat="1" ht="13.8">
      <c r="A367" s="2909"/>
      <c r="B367" s="643"/>
      <c r="C367" s="700"/>
      <c r="D367" s="701"/>
      <c r="E367" s="639" t="s">
        <v>3</v>
      </c>
      <c r="F367" s="640">
        <v>2447937</v>
      </c>
      <c r="G367" s="660"/>
      <c r="H367" s="3157"/>
    </row>
    <row r="368" spans="1:8" customFormat="1" ht="13.8">
      <c r="A368" s="2909"/>
      <c r="B368" s="644"/>
      <c r="C368" s="700"/>
      <c r="D368" s="701"/>
      <c r="E368" s="644" t="s">
        <v>20</v>
      </c>
      <c r="F368" s="636">
        <v>2447937</v>
      </c>
      <c r="G368" s="659"/>
      <c r="H368" s="3157"/>
    </row>
    <row r="369" spans="1:8" customFormat="1" ht="13.8">
      <c r="A369" s="2909"/>
      <c r="B369" s="729"/>
      <c r="C369" s="730"/>
      <c r="D369" s="703"/>
      <c r="E369" s="666" t="s">
        <v>21</v>
      </c>
      <c r="F369" s="640">
        <v>54365</v>
      </c>
      <c r="G369" s="660"/>
      <c r="H369" s="3157"/>
    </row>
    <row r="370" spans="1:8" customFormat="1" ht="13.8">
      <c r="A370" s="2909"/>
      <c r="B370" s="729"/>
      <c r="C370" s="730"/>
      <c r="D370" s="703"/>
      <c r="E370" s="666" t="s">
        <v>23</v>
      </c>
      <c r="F370" s="640">
        <v>-54365</v>
      </c>
      <c r="G370" s="660"/>
      <c r="H370" s="3157"/>
    </row>
    <row r="371" spans="1:8" customFormat="1" ht="13.8">
      <c r="A371" s="2909"/>
      <c r="B371" s="731"/>
      <c r="C371" s="732"/>
      <c r="D371" s="699"/>
      <c r="E371" s="667" t="s">
        <v>24</v>
      </c>
      <c r="F371" s="636">
        <v>-54365</v>
      </c>
      <c r="G371" s="659"/>
      <c r="H371" s="3157"/>
    </row>
    <row r="372" spans="1:8" customFormat="1" ht="40.200000000000003" thickBot="1">
      <c r="A372" s="2909"/>
      <c r="B372" s="711"/>
      <c r="C372" s="732"/>
      <c r="D372" s="699"/>
      <c r="E372" s="635" t="s">
        <v>66</v>
      </c>
      <c r="F372" s="636">
        <v>-54365</v>
      </c>
      <c r="G372" s="659"/>
      <c r="H372" s="3157"/>
    </row>
    <row r="373" spans="1:8" customFormat="1" ht="46.5" customHeight="1" thickBot="1">
      <c r="A373" s="2909"/>
      <c r="B373" s="3653" t="s">
        <v>1105</v>
      </c>
      <c r="C373" s="3654"/>
      <c r="D373" s="3654"/>
      <c r="E373" s="3654"/>
      <c r="F373" s="3654"/>
      <c r="G373" s="3655"/>
      <c r="H373" s="3157"/>
    </row>
    <row r="374" spans="1:8" customFormat="1" ht="13.8">
      <c r="A374" s="79"/>
      <c r="B374" s="3192"/>
      <c r="C374" s="3192"/>
      <c r="D374" s="3192"/>
      <c r="E374" s="3192"/>
      <c r="F374" s="3192"/>
      <c r="G374" s="3192"/>
      <c r="H374" s="3157"/>
    </row>
    <row r="375" spans="1:8" customFormat="1" ht="13.8">
      <c r="A375" s="79"/>
      <c r="B375" s="623" t="s">
        <v>227</v>
      </c>
      <c r="C375" s="3192"/>
      <c r="D375" s="3192"/>
      <c r="E375" s="3192"/>
      <c r="F375" s="3192"/>
      <c r="G375" s="3192"/>
      <c r="H375" s="3157"/>
    </row>
    <row r="376" spans="1:8" customFormat="1" ht="14.4" thickBot="1">
      <c r="A376" s="79"/>
      <c r="B376" s="3192"/>
      <c r="C376" s="3192"/>
      <c r="D376" s="3192"/>
      <c r="E376" s="734"/>
      <c r="F376" s="3192"/>
      <c r="G376" s="3192"/>
      <c r="H376" s="3157"/>
    </row>
    <row r="377" spans="1:8" customFormat="1" ht="13.8">
      <c r="A377" s="3191">
        <f>A315+1</f>
        <v>136</v>
      </c>
      <c r="B377" s="1007"/>
      <c r="C377" s="1008"/>
      <c r="D377" s="1009"/>
      <c r="E377" s="676" t="s">
        <v>64</v>
      </c>
      <c r="F377" s="735"/>
      <c r="G377" s="650"/>
      <c r="H377" s="3157" t="s">
        <v>34</v>
      </c>
    </row>
    <row r="378" spans="1:8" customFormat="1" ht="13.8">
      <c r="A378" s="2909"/>
      <c r="B378" s="253" t="s">
        <v>167</v>
      </c>
      <c r="C378" s="343"/>
      <c r="D378" s="344"/>
      <c r="E378" s="181" t="s">
        <v>22</v>
      </c>
      <c r="F378" s="736"/>
      <c r="G378" s="182"/>
      <c r="H378" s="3157"/>
    </row>
    <row r="379" spans="1:8" customFormat="1" ht="13.8">
      <c r="A379" s="2909"/>
      <c r="B379" s="3177" t="s">
        <v>223</v>
      </c>
      <c r="C379" s="3178"/>
      <c r="D379" s="3179"/>
      <c r="E379" s="3180" t="s">
        <v>245</v>
      </c>
      <c r="F379" s="3181"/>
      <c r="G379" s="3167"/>
      <c r="H379" s="3157"/>
    </row>
    <row r="380" spans="1:8" customFormat="1" ht="13.8">
      <c r="A380" s="2909"/>
      <c r="B380" s="612" t="s">
        <v>225</v>
      </c>
      <c r="C380" s="618">
        <v>1116286580</v>
      </c>
      <c r="D380" s="87">
        <f>G383</f>
        <v>236583</v>
      </c>
      <c r="E380" s="632" t="s">
        <v>4</v>
      </c>
      <c r="F380" s="739">
        <v>3920233</v>
      </c>
      <c r="G380" s="658">
        <v>236583</v>
      </c>
      <c r="H380" s="3157"/>
    </row>
    <row r="381" spans="1:8" customFormat="1" ht="13.8">
      <c r="A381" s="2909"/>
      <c r="B381" s="713"/>
      <c r="C381" s="712"/>
      <c r="D381" s="659"/>
      <c r="E381" s="638" t="s">
        <v>10</v>
      </c>
      <c r="F381" s="740">
        <v>3920233</v>
      </c>
      <c r="G381" s="659">
        <v>236583</v>
      </c>
      <c r="H381" s="3157"/>
    </row>
    <row r="382" spans="1:8" customFormat="1" ht="26.4">
      <c r="A382" s="2909"/>
      <c r="B382" s="714"/>
      <c r="C382" s="712"/>
      <c r="D382" s="659"/>
      <c r="E382" s="639" t="s">
        <v>11</v>
      </c>
      <c r="F382" s="740">
        <v>3920233</v>
      </c>
      <c r="G382" s="659">
        <v>236583</v>
      </c>
      <c r="H382" s="3157"/>
    </row>
    <row r="383" spans="1:8" customFormat="1" ht="13.8">
      <c r="A383" s="2909"/>
      <c r="B383" s="709"/>
      <c r="C383" s="715"/>
      <c r="D383" s="660"/>
      <c r="E383" s="632" t="s">
        <v>1</v>
      </c>
      <c r="F383" s="741">
        <v>3920233</v>
      </c>
      <c r="G383" s="660">
        <v>236583</v>
      </c>
      <c r="H383" s="3157"/>
    </row>
    <row r="384" spans="1:8" customFormat="1" ht="13.8">
      <c r="A384" s="2909"/>
      <c r="B384" s="711"/>
      <c r="C384" s="712"/>
      <c r="D384" s="659"/>
      <c r="E384" s="635" t="s">
        <v>2</v>
      </c>
      <c r="F384" s="740">
        <v>3920233</v>
      </c>
      <c r="G384" s="659">
        <v>236583</v>
      </c>
      <c r="H384" s="3157"/>
    </row>
    <row r="385" spans="1:8" customFormat="1" ht="13.8">
      <c r="A385" s="2909"/>
      <c r="B385" s="716"/>
      <c r="C385" s="712"/>
      <c r="D385" s="659"/>
      <c r="E385" s="642" t="s">
        <v>12</v>
      </c>
      <c r="F385" s="740">
        <v>3920233</v>
      </c>
      <c r="G385" s="659">
        <v>236583</v>
      </c>
      <c r="H385" s="3157"/>
    </row>
    <row r="386" spans="1:8" customFormat="1" ht="14.4" thickBot="1">
      <c r="A386" s="2909"/>
      <c r="B386" s="718"/>
      <c r="C386" s="712"/>
      <c r="D386" s="659"/>
      <c r="E386" s="643" t="s">
        <v>15</v>
      </c>
      <c r="F386" s="740">
        <v>3920233</v>
      </c>
      <c r="G386" s="659">
        <v>236583</v>
      </c>
      <c r="H386" s="3157"/>
    </row>
    <row r="387" spans="1:8" customFormat="1" ht="14.4" thickBot="1">
      <c r="A387" s="79"/>
      <c r="B387" s="3653" t="s">
        <v>246</v>
      </c>
      <c r="C387" s="3795"/>
      <c r="D387" s="3795"/>
      <c r="E387" s="3795"/>
      <c r="F387" s="3795"/>
      <c r="G387" s="3796"/>
      <c r="H387" s="3157"/>
    </row>
    <row r="388" spans="1:8" customFormat="1" ht="13.8">
      <c r="A388" s="79"/>
      <c r="B388" s="672"/>
      <c r="C388" s="742"/>
      <c r="D388" s="742"/>
      <c r="E388" s="742"/>
      <c r="F388" s="742"/>
      <c r="G388" s="742"/>
      <c r="H388" s="3157"/>
    </row>
    <row r="389" spans="1:8" customFormat="1" ht="13.8">
      <c r="A389" s="79"/>
      <c r="B389" s="539" t="s">
        <v>115</v>
      </c>
      <c r="C389" s="3192"/>
      <c r="D389" s="3192"/>
      <c r="E389" s="3161"/>
      <c r="F389" s="3161"/>
      <c r="G389" s="3161"/>
      <c r="H389" s="3157"/>
    </row>
    <row r="390" spans="1:8" customFormat="1" ht="14.4" thickBot="1">
      <c r="A390" s="79"/>
      <c r="B390" s="647"/>
      <c r="C390" s="3192"/>
      <c r="D390" s="3192"/>
      <c r="E390" s="3161"/>
      <c r="F390" s="3161"/>
      <c r="G390" s="3161"/>
      <c r="H390" s="3157"/>
    </row>
    <row r="391" spans="1:8" customFormat="1" ht="13.8">
      <c r="A391" s="79">
        <f>A348+1</f>
        <v>136</v>
      </c>
      <c r="B391" s="1007"/>
      <c r="C391" s="1008"/>
      <c r="D391" s="1009"/>
      <c r="E391" s="676" t="s">
        <v>64</v>
      </c>
      <c r="F391" s="117"/>
      <c r="G391" s="650"/>
      <c r="H391" s="3157" t="s">
        <v>34</v>
      </c>
    </row>
    <row r="392" spans="1:8" customFormat="1" ht="13.8">
      <c r="A392" s="79"/>
      <c r="B392" s="253" t="s">
        <v>167</v>
      </c>
      <c r="C392" s="343"/>
      <c r="D392" s="344"/>
      <c r="E392" s="651" t="s">
        <v>116</v>
      </c>
      <c r="F392" s="654"/>
      <c r="G392" s="655"/>
      <c r="H392" s="3157"/>
    </row>
    <row r="393" spans="1:8" customFormat="1" ht="13.8">
      <c r="A393" s="79"/>
      <c r="B393" s="3177" t="s">
        <v>223</v>
      </c>
      <c r="C393" s="3178"/>
      <c r="D393" s="3179"/>
      <c r="E393" s="3182" t="s">
        <v>117</v>
      </c>
      <c r="F393" s="3159"/>
      <c r="G393" s="3167"/>
      <c r="H393" s="3157"/>
    </row>
    <row r="394" spans="1:8" customFormat="1" ht="17.25" customHeight="1">
      <c r="A394" s="79"/>
      <c r="B394" s="612" t="s">
        <v>225</v>
      </c>
      <c r="C394" s="2099">
        <v>1116286580</v>
      </c>
      <c r="D394" s="87">
        <f>G397</f>
        <v>236583</v>
      </c>
      <c r="E394" s="657" t="s">
        <v>118</v>
      </c>
      <c r="F394" s="99"/>
      <c r="G394" s="182"/>
      <c r="H394" s="3157"/>
    </row>
    <row r="395" spans="1:8" customFormat="1" ht="13.8">
      <c r="A395" s="79"/>
      <c r="B395" s="2098"/>
      <c r="C395" s="633"/>
      <c r="D395" s="658"/>
      <c r="E395" s="632" t="s">
        <v>4</v>
      </c>
      <c r="F395" s="670">
        <v>99788084</v>
      </c>
      <c r="G395" s="671">
        <v>236583</v>
      </c>
      <c r="H395" s="3157"/>
    </row>
    <row r="396" spans="1:8" customFormat="1" ht="26.4">
      <c r="A396" s="79"/>
      <c r="B396" s="638"/>
      <c r="C396" s="636"/>
      <c r="D396" s="659"/>
      <c r="E396" s="635" t="s">
        <v>5</v>
      </c>
      <c r="F396" s="636">
        <v>11432950</v>
      </c>
      <c r="G396" s="659"/>
      <c r="H396" s="3157"/>
    </row>
    <row r="397" spans="1:8" customFormat="1" ht="13.8">
      <c r="A397" s="79"/>
      <c r="B397" s="639"/>
      <c r="C397" s="636"/>
      <c r="D397" s="659"/>
      <c r="E397" s="638" t="s">
        <v>10</v>
      </c>
      <c r="F397" s="636">
        <v>88355134</v>
      </c>
      <c r="G397" s="659">
        <v>236583</v>
      </c>
      <c r="H397" s="3157"/>
    </row>
    <row r="398" spans="1:8" customFormat="1" ht="26.4">
      <c r="A398" s="79"/>
      <c r="B398" s="632"/>
      <c r="C398" s="640"/>
      <c r="D398" s="660"/>
      <c r="E398" s="639" t="s">
        <v>11</v>
      </c>
      <c r="F398" s="636">
        <v>88355134</v>
      </c>
      <c r="G398" s="659">
        <v>236583</v>
      </c>
      <c r="H398" s="3157"/>
    </row>
    <row r="399" spans="1:8" customFormat="1" ht="13.8">
      <c r="A399" s="79"/>
      <c r="B399" s="635"/>
      <c r="C399" s="636"/>
      <c r="D399" s="659"/>
      <c r="E399" s="632" t="s">
        <v>1</v>
      </c>
      <c r="F399" s="640">
        <v>99733719</v>
      </c>
      <c r="G399" s="660">
        <v>236583</v>
      </c>
      <c r="H399" s="3157"/>
    </row>
    <row r="400" spans="1:8" customFormat="1" ht="13.8">
      <c r="A400" s="79"/>
      <c r="B400" s="661"/>
      <c r="C400" s="636"/>
      <c r="D400" s="659"/>
      <c r="E400" s="635" t="s">
        <v>2</v>
      </c>
      <c r="F400" s="636">
        <v>97285782</v>
      </c>
      <c r="G400" s="659">
        <v>236583</v>
      </c>
      <c r="H400" s="3157"/>
    </row>
    <row r="401" spans="1:8" customFormat="1" ht="13.8">
      <c r="A401" s="79"/>
      <c r="B401" s="662"/>
      <c r="C401" s="636"/>
      <c r="D401" s="659"/>
      <c r="E401" s="642" t="s">
        <v>12</v>
      </c>
      <c r="F401" s="636">
        <v>85210208</v>
      </c>
      <c r="G401" s="659">
        <v>236583</v>
      </c>
      <c r="H401" s="3157"/>
    </row>
    <row r="402" spans="1:8" customFormat="1" ht="13.8">
      <c r="A402" s="79"/>
      <c r="B402" s="643"/>
      <c r="C402" s="700"/>
      <c r="D402" s="701"/>
      <c r="E402" s="643" t="s">
        <v>13</v>
      </c>
      <c r="F402" s="636">
        <v>57553831</v>
      </c>
      <c r="G402" s="659"/>
      <c r="H402" s="3157"/>
    </row>
    <row r="403" spans="1:8" customFormat="1" ht="13.8">
      <c r="A403" s="79"/>
      <c r="B403" s="643"/>
      <c r="C403" s="700"/>
      <c r="D403" s="701"/>
      <c r="E403" s="643" t="s">
        <v>14</v>
      </c>
      <c r="F403" s="636">
        <v>45390529</v>
      </c>
      <c r="G403" s="659"/>
      <c r="H403" s="3157"/>
    </row>
    <row r="404" spans="1:8" customFormat="1" ht="13.8">
      <c r="A404" s="79"/>
      <c r="B404" s="643"/>
      <c r="C404" s="700"/>
      <c r="D404" s="701"/>
      <c r="E404" s="643" t="s">
        <v>15</v>
      </c>
      <c r="F404" s="636">
        <v>27656377</v>
      </c>
      <c r="G404" s="659">
        <v>236583</v>
      </c>
      <c r="H404" s="3157"/>
    </row>
    <row r="405" spans="1:8" customFormat="1" ht="13.8">
      <c r="A405" s="79"/>
      <c r="B405" s="643"/>
      <c r="C405" s="700"/>
      <c r="D405" s="701"/>
      <c r="E405" s="661" t="s">
        <v>16</v>
      </c>
      <c r="F405" s="636">
        <v>11849629</v>
      </c>
      <c r="G405" s="659"/>
      <c r="H405" s="3157"/>
    </row>
    <row r="406" spans="1:8" customFormat="1" ht="13.8">
      <c r="A406" s="79"/>
      <c r="B406" s="643"/>
      <c r="C406" s="700"/>
      <c r="D406" s="701"/>
      <c r="E406" s="662" t="s">
        <v>17</v>
      </c>
      <c r="F406" s="636">
        <v>351089</v>
      </c>
      <c r="G406" s="659"/>
      <c r="H406" s="3157"/>
    </row>
    <row r="407" spans="1:8" customFormat="1" ht="13.8">
      <c r="A407" s="79"/>
      <c r="B407" s="643"/>
      <c r="C407" s="700"/>
      <c r="D407" s="701"/>
      <c r="E407" s="663" t="s">
        <v>162</v>
      </c>
      <c r="F407" s="664">
        <v>11498540</v>
      </c>
      <c r="G407" s="665"/>
      <c r="H407" s="3157"/>
    </row>
    <row r="408" spans="1:8" customFormat="1" ht="26.4">
      <c r="A408" s="79"/>
      <c r="B408" s="643"/>
      <c r="C408" s="700"/>
      <c r="D408" s="701"/>
      <c r="E408" s="644" t="s">
        <v>100</v>
      </c>
      <c r="F408" s="636">
        <v>225945</v>
      </c>
      <c r="G408" s="659"/>
      <c r="H408" s="3157"/>
    </row>
    <row r="409" spans="1:8" customFormat="1" ht="13.8">
      <c r="A409" s="79"/>
      <c r="B409" s="643"/>
      <c r="C409" s="700"/>
      <c r="D409" s="701"/>
      <c r="E409" s="645" t="s">
        <v>18</v>
      </c>
      <c r="F409" s="636">
        <v>225945</v>
      </c>
      <c r="G409" s="659"/>
      <c r="H409" s="3157"/>
    </row>
    <row r="410" spans="1:8" customFormat="1" ht="13.8">
      <c r="A410" s="79"/>
      <c r="B410" s="643"/>
      <c r="C410" s="700"/>
      <c r="D410" s="701"/>
      <c r="E410" s="639" t="s">
        <v>3</v>
      </c>
      <c r="F410" s="640">
        <v>2447937</v>
      </c>
      <c r="G410" s="660"/>
      <c r="H410" s="3157"/>
    </row>
    <row r="411" spans="1:8" customFormat="1" ht="13.8">
      <c r="A411" s="79"/>
      <c r="B411" s="643"/>
      <c r="C411" s="700"/>
      <c r="D411" s="701"/>
      <c r="E411" s="644" t="s">
        <v>20</v>
      </c>
      <c r="F411" s="636">
        <v>2447937</v>
      </c>
      <c r="G411" s="659"/>
      <c r="H411" s="3157"/>
    </row>
    <row r="412" spans="1:8" customFormat="1" ht="13.8">
      <c r="A412" s="79"/>
      <c r="B412" s="643"/>
      <c r="C412" s="700"/>
      <c r="D412" s="701"/>
      <c r="E412" s="666" t="s">
        <v>21</v>
      </c>
      <c r="F412" s="640">
        <v>54365</v>
      </c>
      <c r="G412" s="660"/>
      <c r="H412" s="3157"/>
    </row>
    <row r="413" spans="1:8" customFormat="1" ht="13.8">
      <c r="A413" s="79"/>
      <c r="B413" s="643"/>
      <c r="C413" s="700"/>
      <c r="D413" s="701"/>
      <c r="E413" s="666" t="s">
        <v>23</v>
      </c>
      <c r="F413" s="640">
        <v>-54365</v>
      </c>
      <c r="G413" s="660"/>
      <c r="H413" s="3157"/>
    </row>
    <row r="414" spans="1:8" customFormat="1" ht="13.8">
      <c r="A414" s="79"/>
      <c r="B414" s="643"/>
      <c r="C414" s="700"/>
      <c r="D414" s="701"/>
      <c r="E414" s="667" t="s">
        <v>24</v>
      </c>
      <c r="F414" s="636">
        <v>-54365</v>
      </c>
      <c r="G414" s="659"/>
      <c r="H414" s="3157"/>
    </row>
    <row r="415" spans="1:8" customFormat="1" ht="39.6">
      <c r="A415" s="79"/>
      <c r="B415" s="635"/>
      <c r="C415" s="698"/>
      <c r="D415" s="699"/>
      <c r="E415" s="635" t="s">
        <v>66</v>
      </c>
      <c r="F415" s="636">
        <v>-54365</v>
      </c>
      <c r="G415" s="659"/>
      <c r="H415" s="3157"/>
    </row>
    <row r="416" spans="1:8" customFormat="1" ht="17.25" customHeight="1">
      <c r="A416" s="79"/>
      <c r="B416" s="668" t="s">
        <v>125</v>
      </c>
      <c r="C416" s="696"/>
      <c r="D416" s="655"/>
      <c r="E416" s="668" t="s">
        <v>125</v>
      </c>
      <c r="F416" s="669"/>
      <c r="G416" s="655"/>
      <c r="H416" s="3157"/>
    </row>
    <row r="417" spans="1:8" customFormat="1" ht="13.8">
      <c r="A417" s="79"/>
      <c r="B417" s="612" t="s">
        <v>225</v>
      </c>
      <c r="C417" s="618">
        <v>1183186580</v>
      </c>
      <c r="D417" s="87">
        <f>G417</f>
        <v>166233</v>
      </c>
      <c r="E417" s="632" t="s">
        <v>4</v>
      </c>
      <c r="F417" s="670">
        <v>103648301</v>
      </c>
      <c r="G417" s="671">
        <v>166233</v>
      </c>
      <c r="H417" s="3157"/>
    </row>
    <row r="418" spans="1:8" customFormat="1" ht="26.4">
      <c r="A418" s="79"/>
      <c r="B418" s="638"/>
      <c r="C418" s="636"/>
      <c r="D418" s="659"/>
      <c r="E418" s="635" t="s">
        <v>5</v>
      </c>
      <c r="F418" s="636">
        <v>11088609</v>
      </c>
      <c r="G418" s="659"/>
      <c r="H418" s="3157"/>
    </row>
    <row r="419" spans="1:8" customFormat="1" ht="13.8">
      <c r="A419" s="79"/>
      <c r="B419" s="639"/>
      <c r="C419" s="636"/>
      <c r="D419" s="659"/>
      <c r="E419" s="638" t="s">
        <v>10</v>
      </c>
      <c r="F419" s="636">
        <v>92559692</v>
      </c>
      <c r="G419" s="659">
        <v>166233</v>
      </c>
      <c r="H419" s="3157"/>
    </row>
    <row r="420" spans="1:8" customFormat="1" ht="26.4">
      <c r="A420" s="79"/>
      <c r="B420" s="632"/>
      <c r="C420" s="640"/>
      <c r="D420" s="660"/>
      <c r="E420" s="639" t="s">
        <v>11</v>
      </c>
      <c r="F420" s="636">
        <v>92559692</v>
      </c>
      <c r="G420" s="659">
        <v>166233</v>
      </c>
      <c r="H420" s="3157"/>
    </row>
    <row r="421" spans="1:8" customFormat="1" ht="13.8">
      <c r="A421" s="79"/>
      <c r="B421" s="635"/>
      <c r="C421" s="636"/>
      <c r="D421" s="659"/>
      <c r="E421" s="632" t="s">
        <v>1</v>
      </c>
      <c r="F421" s="640">
        <v>103040322</v>
      </c>
      <c r="G421" s="660">
        <v>166233</v>
      </c>
      <c r="H421" s="3157"/>
    </row>
    <row r="422" spans="1:8" customFormat="1" ht="13.8">
      <c r="A422" s="79"/>
      <c r="B422" s="661"/>
      <c r="C422" s="636"/>
      <c r="D422" s="659"/>
      <c r="E422" s="635" t="s">
        <v>2</v>
      </c>
      <c r="F422" s="636">
        <v>101883939</v>
      </c>
      <c r="G422" s="659">
        <v>166233</v>
      </c>
      <c r="H422" s="3157"/>
    </row>
    <row r="423" spans="1:8" customFormat="1" ht="13.8">
      <c r="A423" s="79"/>
      <c r="B423" s="662"/>
      <c r="C423" s="636"/>
      <c r="D423" s="659"/>
      <c r="E423" s="642" t="s">
        <v>12</v>
      </c>
      <c r="F423" s="636">
        <v>86415264</v>
      </c>
      <c r="G423" s="659">
        <v>166233</v>
      </c>
      <c r="H423" s="3157"/>
    </row>
    <row r="424" spans="1:8" customFormat="1" ht="13.8">
      <c r="A424" s="79"/>
      <c r="B424" s="643"/>
      <c r="C424" s="636"/>
      <c r="D424" s="659"/>
      <c r="E424" s="643" t="s">
        <v>13</v>
      </c>
      <c r="F424" s="636">
        <v>56846928</v>
      </c>
      <c r="G424" s="659"/>
      <c r="H424" s="3157"/>
    </row>
    <row r="425" spans="1:8" customFormat="1" ht="13.8">
      <c r="A425" s="79"/>
      <c r="B425" s="643"/>
      <c r="C425" s="700"/>
      <c r="D425" s="701"/>
      <c r="E425" s="643" t="s">
        <v>14</v>
      </c>
      <c r="F425" s="636">
        <v>45002311</v>
      </c>
      <c r="G425" s="659"/>
      <c r="H425" s="3157"/>
    </row>
    <row r="426" spans="1:8" customFormat="1" ht="13.8">
      <c r="A426" s="79"/>
      <c r="B426" s="643"/>
      <c r="C426" s="700"/>
      <c r="D426" s="701"/>
      <c r="E426" s="643" t="s">
        <v>15</v>
      </c>
      <c r="F426" s="636">
        <v>29568336</v>
      </c>
      <c r="G426" s="659">
        <v>166233</v>
      </c>
      <c r="H426" s="3157"/>
    </row>
    <row r="427" spans="1:8" customFormat="1" ht="13.8">
      <c r="A427" s="79"/>
      <c r="B427" s="643"/>
      <c r="C427" s="700"/>
      <c r="D427" s="701"/>
      <c r="E427" s="661" t="s">
        <v>16</v>
      </c>
      <c r="F427" s="636">
        <v>15242730</v>
      </c>
      <c r="G427" s="659"/>
      <c r="H427" s="3157"/>
    </row>
    <row r="428" spans="1:8" customFormat="1" ht="13.8">
      <c r="A428" s="79"/>
      <c r="B428" s="643"/>
      <c r="C428" s="700"/>
      <c r="D428" s="701"/>
      <c r="E428" s="662" t="s">
        <v>17</v>
      </c>
      <c r="F428" s="636">
        <v>277089</v>
      </c>
      <c r="G428" s="659"/>
      <c r="H428" s="3157"/>
    </row>
    <row r="429" spans="1:8" customFormat="1" ht="13.8">
      <c r="A429" s="79"/>
      <c r="B429" s="643"/>
      <c r="C429" s="700"/>
      <c r="D429" s="701"/>
      <c r="E429" s="2100" t="s">
        <v>162</v>
      </c>
      <c r="F429" s="664">
        <v>14965641</v>
      </c>
      <c r="G429" s="665"/>
      <c r="H429" s="3157"/>
    </row>
    <row r="430" spans="1:8" customFormat="1" ht="26.4">
      <c r="A430" s="79"/>
      <c r="B430" s="643"/>
      <c r="C430" s="700"/>
      <c r="D430" s="701"/>
      <c r="E430" s="719" t="s">
        <v>100</v>
      </c>
      <c r="F430" s="636">
        <v>225945</v>
      </c>
      <c r="G430" s="659"/>
      <c r="H430" s="3157"/>
    </row>
    <row r="431" spans="1:8" customFormat="1" ht="13.8">
      <c r="A431" s="79"/>
      <c r="B431" s="643"/>
      <c r="C431" s="700"/>
      <c r="D431" s="701"/>
      <c r="E431" s="645" t="s">
        <v>18</v>
      </c>
      <c r="F431" s="636">
        <v>225945</v>
      </c>
      <c r="G431" s="659"/>
      <c r="H431" s="3157"/>
    </row>
    <row r="432" spans="1:8" customFormat="1" ht="13.8">
      <c r="A432" s="79"/>
      <c r="B432" s="639"/>
      <c r="C432" s="702"/>
      <c r="D432" s="703"/>
      <c r="E432" s="639" t="s">
        <v>3</v>
      </c>
      <c r="F432" s="640">
        <v>1156383</v>
      </c>
      <c r="G432" s="660"/>
      <c r="H432" s="3157"/>
    </row>
    <row r="433" spans="1:8" customFormat="1" ht="13.8">
      <c r="A433" s="79"/>
      <c r="B433" s="644"/>
      <c r="C433" s="700"/>
      <c r="D433" s="701"/>
      <c r="E433" s="644" t="s">
        <v>20</v>
      </c>
      <c r="F433" s="636">
        <v>1156383</v>
      </c>
      <c r="G433" s="659"/>
      <c r="H433" s="3157"/>
    </row>
    <row r="434" spans="1:8" customFormat="1" ht="13.8">
      <c r="A434" s="79"/>
      <c r="B434" s="666"/>
      <c r="C434" s="702"/>
      <c r="D434" s="703"/>
      <c r="E434" s="666" t="s">
        <v>21</v>
      </c>
      <c r="F434" s="640">
        <v>607979</v>
      </c>
      <c r="G434" s="660"/>
      <c r="H434" s="3157"/>
    </row>
    <row r="435" spans="1:8" customFormat="1" ht="13.8">
      <c r="A435" s="79"/>
      <c r="B435" s="666"/>
      <c r="C435" s="702"/>
      <c r="D435" s="703"/>
      <c r="E435" s="666" t="s">
        <v>23</v>
      </c>
      <c r="F435" s="640">
        <v>-607979</v>
      </c>
      <c r="G435" s="660"/>
      <c r="H435" s="3157"/>
    </row>
    <row r="436" spans="1:8" customFormat="1" ht="13.8">
      <c r="A436" s="79"/>
      <c r="B436" s="667"/>
      <c r="C436" s="698"/>
      <c r="D436" s="699"/>
      <c r="E436" s="667" t="s">
        <v>24</v>
      </c>
      <c r="F436" s="636">
        <v>-607979</v>
      </c>
      <c r="G436" s="659"/>
      <c r="H436" s="3157"/>
    </row>
    <row r="437" spans="1:8" customFormat="1" ht="39.6">
      <c r="A437" s="79"/>
      <c r="B437" s="635"/>
      <c r="C437" s="698"/>
      <c r="D437" s="699"/>
      <c r="E437" s="635" t="s">
        <v>66</v>
      </c>
      <c r="F437" s="636">
        <v>-607979</v>
      </c>
      <c r="G437" s="659"/>
      <c r="H437" s="3157"/>
    </row>
    <row r="438" spans="1:8" customFormat="1" ht="17.25" customHeight="1">
      <c r="A438" s="79"/>
      <c r="B438" s="668" t="s">
        <v>126</v>
      </c>
      <c r="C438" s="696"/>
      <c r="D438" s="655"/>
      <c r="E438" s="668" t="s">
        <v>126</v>
      </c>
      <c r="F438" s="669"/>
      <c r="G438" s="655"/>
      <c r="H438" s="3157"/>
    </row>
    <row r="439" spans="1:8" customFormat="1" ht="13.8">
      <c r="A439" s="79"/>
      <c r="B439" s="612" t="s">
        <v>225</v>
      </c>
      <c r="C439" s="618">
        <v>1249486580</v>
      </c>
      <c r="D439" s="87">
        <f>G439</f>
        <v>172254</v>
      </c>
      <c r="E439" s="632" t="s">
        <v>4</v>
      </c>
      <c r="F439" s="670">
        <v>103422398</v>
      </c>
      <c r="G439" s="671">
        <v>172254</v>
      </c>
      <c r="H439" s="3157"/>
    </row>
    <row r="440" spans="1:8" customFormat="1" ht="26.4">
      <c r="A440" s="79"/>
      <c r="B440" s="638"/>
      <c r="C440" s="636"/>
      <c r="D440" s="659"/>
      <c r="E440" s="635" t="s">
        <v>5</v>
      </c>
      <c r="F440" s="636">
        <v>11080663</v>
      </c>
      <c r="G440" s="659"/>
      <c r="H440" s="3157"/>
    </row>
    <row r="441" spans="1:8" customFormat="1" ht="13.8">
      <c r="A441" s="79"/>
      <c r="B441" s="639"/>
      <c r="C441" s="636"/>
      <c r="D441" s="659"/>
      <c r="E441" s="638" t="s">
        <v>10</v>
      </c>
      <c r="F441" s="636">
        <v>92341735</v>
      </c>
      <c r="G441" s="659">
        <v>172254</v>
      </c>
      <c r="H441" s="3157"/>
    </row>
    <row r="442" spans="1:8" customFormat="1" ht="26.4">
      <c r="A442" s="79"/>
      <c r="B442" s="632"/>
      <c r="C442" s="640"/>
      <c r="D442" s="660"/>
      <c r="E442" s="639" t="s">
        <v>11</v>
      </c>
      <c r="F442" s="636">
        <v>92341735</v>
      </c>
      <c r="G442" s="659">
        <v>172254</v>
      </c>
      <c r="H442" s="3157"/>
    </row>
    <row r="443" spans="1:8" customFormat="1" ht="13.8">
      <c r="A443" s="79"/>
      <c r="B443" s="635"/>
      <c r="C443" s="636"/>
      <c r="D443" s="659"/>
      <c r="E443" s="632" t="s">
        <v>1</v>
      </c>
      <c r="F443" s="640">
        <v>102772880</v>
      </c>
      <c r="G443" s="660">
        <v>172254</v>
      </c>
      <c r="H443" s="3157"/>
    </row>
    <row r="444" spans="1:8" customFormat="1" ht="13.8">
      <c r="A444" s="79"/>
      <c r="B444" s="661"/>
      <c r="C444" s="636"/>
      <c r="D444" s="659"/>
      <c r="E444" s="635" t="s">
        <v>2</v>
      </c>
      <c r="F444" s="636">
        <v>101616497</v>
      </c>
      <c r="G444" s="659">
        <v>172254</v>
      </c>
      <c r="H444" s="3157"/>
    </row>
    <row r="445" spans="1:8" customFormat="1" ht="13.8">
      <c r="A445" s="79"/>
      <c r="B445" s="662"/>
      <c r="C445" s="636"/>
      <c r="D445" s="659"/>
      <c r="E445" s="642" t="s">
        <v>12</v>
      </c>
      <c r="F445" s="636">
        <v>83860825</v>
      </c>
      <c r="G445" s="659">
        <v>172254</v>
      </c>
      <c r="H445" s="3157"/>
    </row>
    <row r="446" spans="1:8" customFormat="1" ht="13.8">
      <c r="A446" s="79"/>
      <c r="B446" s="642"/>
      <c r="C446" s="636"/>
      <c r="D446" s="659"/>
      <c r="E446" s="643" t="s">
        <v>13</v>
      </c>
      <c r="F446" s="636">
        <v>56806127</v>
      </c>
      <c r="G446" s="659"/>
      <c r="H446" s="3157"/>
    </row>
    <row r="447" spans="1:8" customFormat="1" ht="13.8">
      <c r="A447" s="79"/>
      <c r="B447" s="643"/>
      <c r="C447" s="636"/>
      <c r="D447" s="659"/>
      <c r="E447" s="643" t="s">
        <v>14</v>
      </c>
      <c r="F447" s="636">
        <v>44976682</v>
      </c>
      <c r="G447" s="659"/>
      <c r="H447" s="3157"/>
    </row>
    <row r="448" spans="1:8" customFormat="1" ht="13.8">
      <c r="A448" s="79"/>
      <c r="B448" s="643"/>
      <c r="C448" s="700"/>
      <c r="D448" s="701"/>
      <c r="E448" s="643" t="s">
        <v>15</v>
      </c>
      <c r="F448" s="636">
        <v>27054698</v>
      </c>
      <c r="G448" s="659">
        <v>172254</v>
      </c>
      <c r="H448" s="3157"/>
    </row>
    <row r="449" spans="1:8" customFormat="1" ht="13.8">
      <c r="A449" s="79"/>
      <c r="B449" s="643"/>
      <c r="C449" s="700"/>
      <c r="D449" s="701"/>
      <c r="E449" s="716" t="s">
        <v>16</v>
      </c>
      <c r="F449" s="636">
        <v>17529727</v>
      </c>
      <c r="G449" s="637"/>
      <c r="H449" s="3157"/>
    </row>
    <row r="450" spans="1:8" customFormat="1" ht="13.8">
      <c r="A450" s="79"/>
      <c r="B450" s="643"/>
      <c r="C450" s="700"/>
      <c r="D450" s="701"/>
      <c r="E450" s="718" t="s">
        <v>17</v>
      </c>
      <c r="F450" s="636">
        <v>159089</v>
      </c>
      <c r="G450" s="637"/>
      <c r="H450" s="3157"/>
    </row>
    <row r="451" spans="1:8" customFormat="1" ht="13.8">
      <c r="A451" s="79"/>
      <c r="B451" s="643"/>
      <c r="C451" s="700"/>
      <c r="D451" s="701"/>
      <c r="E451" s="2100" t="s">
        <v>162</v>
      </c>
      <c r="F451" s="636">
        <v>17370638</v>
      </c>
      <c r="G451" s="637"/>
      <c r="H451" s="3157"/>
    </row>
    <row r="452" spans="1:8" customFormat="1" ht="26.4">
      <c r="A452" s="79"/>
      <c r="B452" s="643"/>
      <c r="C452" s="700"/>
      <c r="D452" s="701"/>
      <c r="E452" s="719" t="s">
        <v>100</v>
      </c>
      <c r="F452" s="636">
        <v>225945</v>
      </c>
      <c r="G452" s="637"/>
      <c r="H452" s="3157"/>
    </row>
    <row r="453" spans="1:8" customFormat="1" ht="13.8">
      <c r="A453" s="79"/>
      <c r="B453" s="643"/>
      <c r="C453" s="700"/>
      <c r="D453" s="701"/>
      <c r="E453" s="645" t="s">
        <v>18</v>
      </c>
      <c r="F453" s="636">
        <v>225945</v>
      </c>
      <c r="G453" s="659"/>
      <c r="H453" s="3157"/>
    </row>
    <row r="454" spans="1:8" customFormat="1" ht="13.8">
      <c r="A454" s="79"/>
      <c r="B454" s="643"/>
      <c r="C454" s="700"/>
      <c r="D454" s="701"/>
      <c r="E454" s="639" t="s">
        <v>3</v>
      </c>
      <c r="F454" s="640">
        <v>1156383</v>
      </c>
      <c r="G454" s="660"/>
      <c r="H454" s="3157"/>
    </row>
    <row r="455" spans="1:8" customFormat="1" ht="13.8">
      <c r="A455" s="79"/>
      <c r="B455" s="643"/>
      <c r="C455" s="700"/>
      <c r="D455" s="701"/>
      <c r="E455" s="644" t="s">
        <v>20</v>
      </c>
      <c r="F455" s="636">
        <v>1156383</v>
      </c>
      <c r="G455" s="659"/>
      <c r="H455" s="3157"/>
    </row>
    <row r="456" spans="1:8" customFormat="1" ht="13.8">
      <c r="A456" s="79"/>
      <c r="B456" s="643"/>
      <c r="C456" s="700"/>
      <c r="D456" s="701"/>
      <c r="E456" s="666" t="s">
        <v>21</v>
      </c>
      <c r="F456" s="640">
        <v>649518</v>
      </c>
      <c r="G456" s="660"/>
      <c r="H456" s="3157"/>
    </row>
    <row r="457" spans="1:8" customFormat="1" ht="13.8">
      <c r="A457" s="79"/>
      <c r="B457" s="666"/>
      <c r="C457" s="702"/>
      <c r="D457" s="703"/>
      <c r="E457" s="666" t="s">
        <v>23</v>
      </c>
      <c r="F457" s="640">
        <v>-649518</v>
      </c>
      <c r="G457" s="660"/>
      <c r="H457" s="3157"/>
    </row>
    <row r="458" spans="1:8" customFormat="1" ht="13.8">
      <c r="A458" s="79"/>
      <c r="B458" s="667"/>
      <c r="C458" s="698"/>
      <c r="D458" s="699"/>
      <c r="E458" s="667" t="s">
        <v>24</v>
      </c>
      <c r="F458" s="636">
        <v>-649518</v>
      </c>
      <c r="G458" s="659"/>
      <c r="H458" s="3157"/>
    </row>
    <row r="459" spans="1:8" customFormat="1" ht="40.200000000000003" thickBot="1">
      <c r="A459" s="79"/>
      <c r="B459" s="635"/>
      <c r="C459" s="698"/>
      <c r="D459" s="699"/>
      <c r="E459" s="635" t="s">
        <v>66</v>
      </c>
      <c r="F459" s="636">
        <v>-649518</v>
      </c>
      <c r="G459" s="659"/>
      <c r="H459" s="3157"/>
    </row>
    <row r="460" spans="1:8" customFormat="1" ht="17.25" customHeight="1" thickBot="1">
      <c r="A460" s="79"/>
      <c r="B460" s="3653" t="s">
        <v>247</v>
      </c>
      <c r="C460" s="3795"/>
      <c r="D460" s="3795"/>
      <c r="E460" s="3795"/>
      <c r="F460" s="3795"/>
      <c r="G460" s="3796"/>
      <c r="H460" s="3157"/>
    </row>
    <row r="461" spans="1:8" customFormat="1" ht="13.8">
      <c r="A461" s="79"/>
      <c r="B461" s="672"/>
      <c r="C461" s="742"/>
      <c r="D461" s="742"/>
      <c r="E461" s="742"/>
      <c r="F461" s="742"/>
      <c r="G461" s="742"/>
      <c r="H461" s="3157"/>
    </row>
    <row r="462" spans="1:8" customFormat="1" ht="13.8">
      <c r="A462" s="79"/>
      <c r="B462" s="673" t="s">
        <v>227</v>
      </c>
      <c r="C462" s="742"/>
      <c r="D462" s="742"/>
      <c r="E462" s="742"/>
      <c r="F462" s="742"/>
      <c r="G462" s="742"/>
      <c r="H462" s="3157"/>
    </row>
    <row r="463" spans="1:8" customFormat="1" ht="14.4" thickBot="1">
      <c r="A463" s="79"/>
      <c r="B463" s="672"/>
      <c r="C463" s="742"/>
      <c r="D463" s="742"/>
      <c r="E463" s="742"/>
      <c r="F463" s="742"/>
      <c r="G463" s="742"/>
      <c r="H463" s="3157"/>
    </row>
    <row r="464" spans="1:8" customFormat="1" ht="13.8">
      <c r="A464" s="3191">
        <f>A377+1</f>
        <v>137</v>
      </c>
      <c r="B464" s="1007"/>
      <c r="C464" s="1008"/>
      <c r="D464" s="1009"/>
      <c r="E464" s="676" t="s">
        <v>64</v>
      </c>
      <c r="F464" s="735"/>
      <c r="G464" s="650"/>
      <c r="H464" s="3157" t="s">
        <v>34</v>
      </c>
    </row>
    <row r="465" spans="1:8" customFormat="1" ht="13.8">
      <c r="A465" s="2909"/>
      <c r="B465" s="253" t="s">
        <v>167</v>
      </c>
      <c r="C465" s="343"/>
      <c r="D465" s="344"/>
      <c r="E465" s="181" t="s">
        <v>22</v>
      </c>
      <c r="F465" s="736"/>
      <c r="G465" s="182"/>
      <c r="H465" s="3157"/>
    </row>
    <row r="466" spans="1:8" customFormat="1" ht="13.8">
      <c r="A466" s="2909"/>
      <c r="B466" s="3177" t="s">
        <v>223</v>
      </c>
      <c r="C466" s="3178"/>
      <c r="D466" s="3179"/>
      <c r="E466" s="3180" t="s">
        <v>65</v>
      </c>
      <c r="F466" s="3181"/>
      <c r="G466" s="3167"/>
      <c r="H466" s="3157"/>
    </row>
    <row r="467" spans="1:8" customFormat="1" ht="13.8">
      <c r="A467" s="2909"/>
      <c r="B467" s="612" t="s">
        <v>225</v>
      </c>
      <c r="C467" s="2099">
        <v>1116286580</v>
      </c>
      <c r="D467" s="87">
        <f>G470</f>
        <v>50000</v>
      </c>
      <c r="E467" s="632" t="s">
        <v>4</v>
      </c>
      <c r="F467" s="739">
        <v>9066430</v>
      </c>
      <c r="G467" s="658">
        <v>50000</v>
      </c>
      <c r="H467" s="3157"/>
    </row>
    <row r="468" spans="1:8" customFormat="1" ht="26.4">
      <c r="A468" s="2909"/>
      <c r="B468" s="713"/>
      <c r="C468" s="712"/>
      <c r="D468" s="659"/>
      <c r="E468" s="635" t="s">
        <v>5</v>
      </c>
      <c r="F468" s="740">
        <v>5647459</v>
      </c>
      <c r="G468" s="659"/>
      <c r="H468" s="3157"/>
    </row>
    <row r="469" spans="1:8" customFormat="1" ht="13.8">
      <c r="A469" s="2909"/>
      <c r="B469" s="714"/>
      <c r="C469" s="712"/>
      <c r="D469" s="659"/>
      <c r="E469" s="638" t="s">
        <v>10</v>
      </c>
      <c r="F469" s="740">
        <v>3418971</v>
      </c>
      <c r="G469" s="659">
        <v>50000</v>
      </c>
      <c r="H469" s="3157"/>
    </row>
    <row r="470" spans="1:8" customFormat="1" ht="26.4">
      <c r="A470" s="2909"/>
      <c r="B470" s="709"/>
      <c r="C470" s="715"/>
      <c r="D470" s="660"/>
      <c r="E470" s="639" t="s">
        <v>11</v>
      </c>
      <c r="F470" s="740">
        <v>3418971</v>
      </c>
      <c r="G470" s="659">
        <v>50000</v>
      </c>
      <c r="H470" s="3157"/>
    </row>
    <row r="471" spans="1:8" customFormat="1" ht="13.8">
      <c r="A471" s="2909"/>
      <c r="B471" s="711"/>
      <c r="C471" s="712"/>
      <c r="D471" s="659"/>
      <c r="E471" s="632" t="s">
        <v>1</v>
      </c>
      <c r="F471" s="741">
        <v>9625230</v>
      </c>
      <c r="G471" s="660">
        <v>50000</v>
      </c>
      <c r="H471" s="3157"/>
    </row>
    <row r="472" spans="1:8" customFormat="1" ht="13.8">
      <c r="A472" s="2909"/>
      <c r="B472" s="716"/>
      <c r="C472" s="712"/>
      <c r="D472" s="659"/>
      <c r="E472" s="635" t="s">
        <v>2</v>
      </c>
      <c r="F472" s="740">
        <v>9445230</v>
      </c>
      <c r="G472" s="659">
        <v>50000</v>
      </c>
      <c r="H472" s="3157"/>
    </row>
    <row r="473" spans="1:8" customFormat="1" ht="13.8">
      <c r="A473" s="2909"/>
      <c r="B473" s="718"/>
      <c r="C473" s="712"/>
      <c r="D473" s="659"/>
      <c r="E473" s="642" t="s">
        <v>12</v>
      </c>
      <c r="F473" s="740">
        <v>9440578</v>
      </c>
      <c r="G473" s="659">
        <v>50000</v>
      </c>
      <c r="H473" s="3157"/>
    </row>
    <row r="474" spans="1:8" customFormat="1" ht="13.8">
      <c r="A474" s="2909"/>
      <c r="B474" s="717"/>
      <c r="C474" s="712"/>
      <c r="D474" s="659"/>
      <c r="E474" s="643" t="s">
        <v>13</v>
      </c>
      <c r="F474" s="740">
        <v>7066172</v>
      </c>
      <c r="G474" s="659"/>
      <c r="H474" s="3157"/>
    </row>
    <row r="475" spans="1:8" customFormat="1" ht="13.8">
      <c r="A475" s="2909"/>
      <c r="B475" s="719"/>
      <c r="C475" s="712"/>
      <c r="D475" s="659"/>
      <c r="E475" s="643" t="s">
        <v>14</v>
      </c>
      <c r="F475" s="740">
        <v>5417427</v>
      </c>
      <c r="G475" s="659"/>
      <c r="H475" s="3157"/>
    </row>
    <row r="476" spans="1:8" customFormat="1" ht="13.8">
      <c r="A476" s="2909"/>
      <c r="B476" s="719"/>
      <c r="C476" s="712"/>
      <c r="D476" s="659"/>
      <c r="E476" s="643" t="s">
        <v>15</v>
      </c>
      <c r="F476" s="740">
        <v>2374406</v>
      </c>
      <c r="G476" s="659">
        <v>50000</v>
      </c>
      <c r="H476" s="3157"/>
    </row>
    <row r="477" spans="1:8" customFormat="1" ht="26.4">
      <c r="A477" s="2909"/>
      <c r="B477" s="720"/>
      <c r="C477" s="712"/>
      <c r="D477" s="659"/>
      <c r="E477" s="644" t="s">
        <v>100</v>
      </c>
      <c r="F477" s="740">
        <v>4652</v>
      </c>
      <c r="G477" s="659"/>
      <c r="H477" s="3157"/>
    </row>
    <row r="478" spans="1:8" customFormat="1" ht="13.8">
      <c r="A478" s="2909"/>
      <c r="B478" s="721"/>
      <c r="C478" s="733"/>
      <c r="D478" s="701"/>
      <c r="E478" s="645" t="s">
        <v>18</v>
      </c>
      <c r="F478" s="740">
        <v>4652</v>
      </c>
      <c r="G478" s="659"/>
      <c r="H478" s="3157"/>
    </row>
    <row r="479" spans="1:8" customFormat="1" ht="13.8">
      <c r="A479" s="2909"/>
      <c r="B479" s="714"/>
      <c r="C479" s="730"/>
      <c r="D479" s="703"/>
      <c r="E479" s="639" t="s">
        <v>3</v>
      </c>
      <c r="F479" s="741">
        <v>180000</v>
      </c>
      <c r="G479" s="660"/>
      <c r="H479" s="3157"/>
    </row>
    <row r="480" spans="1:8" customFormat="1" ht="13.8">
      <c r="A480" s="2909"/>
      <c r="B480" s="720"/>
      <c r="C480" s="733"/>
      <c r="D480" s="701"/>
      <c r="E480" s="644" t="s">
        <v>20</v>
      </c>
      <c r="F480" s="740">
        <v>180000</v>
      </c>
      <c r="G480" s="659"/>
      <c r="H480" s="3157"/>
    </row>
    <row r="481" spans="1:8" customFormat="1" ht="13.8">
      <c r="A481" s="79"/>
      <c r="B481" s="729"/>
      <c r="C481" s="730"/>
      <c r="D481" s="703"/>
      <c r="E481" s="666" t="s">
        <v>21</v>
      </c>
      <c r="F481" s="741">
        <v>-558800</v>
      </c>
      <c r="G481" s="660"/>
      <c r="H481" s="3157"/>
    </row>
    <row r="482" spans="1:8" customFormat="1" ht="13.8">
      <c r="A482" s="79"/>
      <c r="B482" s="729"/>
      <c r="C482" s="730"/>
      <c r="D482" s="703"/>
      <c r="E482" s="666" t="s">
        <v>23</v>
      </c>
      <c r="F482" s="741">
        <v>558800</v>
      </c>
      <c r="G482" s="660"/>
      <c r="H482" s="3157"/>
    </row>
    <row r="483" spans="1:8" customFormat="1" ht="13.8">
      <c r="A483" s="79"/>
      <c r="B483" s="731"/>
      <c r="C483" s="732"/>
      <c r="D483" s="699"/>
      <c r="E483" s="667" t="s">
        <v>24</v>
      </c>
      <c r="F483" s="740">
        <v>558800</v>
      </c>
      <c r="G483" s="659"/>
      <c r="H483" s="3157"/>
    </row>
    <row r="484" spans="1:8" customFormat="1" ht="40.200000000000003" thickBot="1">
      <c r="A484" s="79"/>
      <c r="B484" s="711"/>
      <c r="C484" s="732"/>
      <c r="D484" s="699"/>
      <c r="E484" s="635" t="s">
        <v>66</v>
      </c>
      <c r="F484" s="740">
        <v>558800</v>
      </c>
      <c r="G484" s="659"/>
      <c r="H484" s="3157"/>
    </row>
    <row r="485" spans="1:8" customFormat="1" ht="14.4" customHeight="1" thickBot="1">
      <c r="A485" s="79"/>
      <c r="B485" s="3772" t="s">
        <v>248</v>
      </c>
      <c r="C485" s="3773"/>
      <c r="D485" s="3773"/>
      <c r="E485" s="3773"/>
      <c r="F485" s="3773"/>
      <c r="G485" s="3774"/>
      <c r="H485" s="3183"/>
    </row>
    <row r="486" spans="1:8" customFormat="1" ht="13.8">
      <c r="A486" s="79"/>
      <c r="B486" s="3192"/>
      <c r="C486" s="3192"/>
      <c r="D486" s="3192"/>
      <c r="E486" s="3192"/>
      <c r="F486" s="3192"/>
      <c r="G486" s="3192"/>
      <c r="H486" s="3157"/>
    </row>
    <row r="487" spans="1:8" customFormat="1" ht="13.8">
      <c r="A487" s="79"/>
      <c r="B487" s="539" t="s">
        <v>115</v>
      </c>
      <c r="C487" s="3192"/>
      <c r="D487" s="3192"/>
      <c r="E487" s="3161"/>
      <c r="F487" s="3161"/>
      <c r="G487" s="3161"/>
      <c r="H487" s="3157"/>
    </row>
    <row r="488" spans="1:8" customFormat="1" ht="14.4" thickBot="1">
      <c r="A488" s="79"/>
      <c r="B488" s="647"/>
      <c r="C488" s="3192"/>
      <c r="D488" s="3192"/>
      <c r="E488" s="3161"/>
      <c r="F488" s="3161"/>
      <c r="G488" s="3161"/>
      <c r="H488" s="3157"/>
    </row>
    <row r="489" spans="1:8" customFormat="1" ht="13.8">
      <c r="A489" s="79">
        <f>A391+1</f>
        <v>137</v>
      </c>
      <c r="B489" s="1007"/>
      <c r="C489" s="1008"/>
      <c r="D489" s="1009"/>
      <c r="E489" s="676" t="s">
        <v>64</v>
      </c>
      <c r="F489" s="117"/>
      <c r="G489" s="650"/>
      <c r="H489" s="3157" t="s">
        <v>34</v>
      </c>
    </row>
    <row r="490" spans="1:8" customFormat="1" ht="13.8">
      <c r="A490" s="79"/>
      <c r="B490" s="253" t="s">
        <v>167</v>
      </c>
      <c r="C490" s="343"/>
      <c r="D490" s="344"/>
      <c r="E490" s="651" t="s">
        <v>116</v>
      </c>
      <c r="F490" s="654"/>
      <c r="G490" s="655"/>
      <c r="H490" s="3157"/>
    </row>
    <row r="491" spans="1:8" customFormat="1" ht="13.8">
      <c r="A491" s="79"/>
      <c r="B491" s="3177" t="s">
        <v>223</v>
      </c>
      <c r="C491" s="3178"/>
      <c r="D491" s="3179"/>
      <c r="E491" s="3182" t="s">
        <v>117</v>
      </c>
      <c r="F491" s="3159"/>
      <c r="G491" s="3167"/>
      <c r="H491" s="3157"/>
    </row>
    <row r="492" spans="1:8" customFormat="1" ht="17.25" customHeight="1">
      <c r="A492" s="79"/>
      <c r="B492" s="612" t="s">
        <v>225</v>
      </c>
      <c r="C492" s="2099">
        <v>1116286580</v>
      </c>
      <c r="D492" s="87">
        <f>G495</f>
        <v>50000</v>
      </c>
      <c r="E492" s="657" t="s">
        <v>118</v>
      </c>
      <c r="F492" s="99"/>
      <c r="G492" s="182"/>
      <c r="H492" s="3157"/>
    </row>
    <row r="493" spans="1:8" customFormat="1" ht="13.8">
      <c r="A493" s="79"/>
      <c r="B493" s="632"/>
      <c r="C493" s="633"/>
      <c r="D493" s="658"/>
      <c r="E493" s="632" t="s">
        <v>4</v>
      </c>
      <c r="F493" s="633">
        <v>99788084</v>
      </c>
      <c r="G493" s="658">
        <v>50000</v>
      </c>
      <c r="H493" s="3157"/>
    </row>
    <row r="494" spans="1:8" customFormat="1" ht="26.4">
      <c r="A494" s="79"/>
      <c r="B494" s="638"/>
      <c r="C494" s="636"/>
      <c r="D494" s="659"/>
      <c r="E494" s="635" t="s">
        <v>5</v>
      </c>
      <c r="F494" s="636">
        <v>11432950</v>
      </c>
      <c r="G494" s="659"/>
      <c r="H494" s="3157"/>
    </row>
    <row r="495" spans="1:8" customFormat="1" ht="13.8">
      <c r="A495" s="79"/>
      <c r="B495" s="639"/>
      <c r="C495" s="636"/>
      <c r="D495" s="659"/>
      <c r="E495" s="638" t="s">
        <v>10</v>
      </c>
      <c r="F495" s="636">
        <v>88355134</v>
      </c>
      <c r="G495" s="659">
        <v>50000</v>
      </c>
      <c r="H495" s="3157"/>
    </row>
    <row r="496" spans="1:8" customFormat="1" ht="26.4">
      <c r="A496" s="79"/>
      <c r="B496" s="632"/>
      <c r="C496" s="640"/>
      <c r="D496" s="660"/>
      <c r="E496" s="639" t="s">
        <v>11</v>
      </c>
      <c r="F496" s="636">
        <v>88355134</v>
      </c>
      <c r="G496" s="659">
        <v>50000</v>
      </c>
      <c r="H496" s="3157"/>
    </row>
    <row r="497" spans="1:8" customFormat="1" ht="13.8">
      <c r="A497" s="79"/>
      <c r="B497" s="635"/>
      <c r="C497" s="636"/>
      <c r="D497" s="659"/>
      <c r="E497" s="632" t="s">
        <v>1</v>
      </c>
      <c r="F497" s="640">
        <v>99733719</v>
      </c>
      <c r="G497" s="660">
        <v>50000</v>
      </c>
      <c r="H497" s="3157"/>
    </row>
    <row r="498" spans="1:8" customFormat="1" ht="13.8">
      <c r="A498" s="79"/>
      <c r="B498" s="661"/>
      <c r="C498" s="636"/>
      <c r="D498" s="659"/>
      <c r="E498" s="635" t="s">
        <v>2</v>
      </c>
      <c r="F498" s="636">
        <v>97285782</v>
      </c>
      <c r="G498" s="659">
        <v>50000</v>
      </c>
      <c r="H498" s="3157"/>
    </row>
    <row r="499" spans="1:8" customFormat="1" ht="13.8">
      <c r="A499" s="79"/>
      <c r="B499" s="662"/>
      <c r="C499" s="636"/>
      <c r="D499" s="659"/>
      <c r="E499" s="642" t="s">
        <v>12</v>
      </c>
      <c r="F499" s="636">
        <v>85210208</v>
      </c>
      <c r="G499" s="659">
        <v>50000</v>
      </c>
      <c r="H499" s="3157"/>
    </row>
    <row r="500" spans="1:8" customFormat="1" ht="13.8">
      <c r="A500" s="79"/>
      <c r="B500" s="643"/>
      <c r="C500" s="636"/>
      <c r="D500" s="659"/>
      <c r="E500" s="643" t="s">
        <v>13</v>
      </c>
      <c r="F500" s="636">
        <v>57553831</v>
      </c>
      <c r="G500" s="659"/>
      <c r="H500" s="3157"/>
    </row>
    <row r="501" spans="1:8" customFormat="1" ht="13.8">
      <c r="A501" s="79"/>
      <c r="B501" s="643"/>
      <c r="C501" s="636"/>
      <c r="D501" s="659"/>
      <c r="E501" s="643" t="s">
        <v>14</v>
      </c>
      <c r="F501" s="636">
        <v>45390529</v>
      </c>
      <c r="G501" s="659"/>
      <c r="H501" s="3157"/>
    </row>
    <row r="502" spans="1:8" customFormat="1" ht="13.8">
      <c r="A502" s="79"/>
      <c r="B502" s="643"/>
      <c r="C502" s="636"/>
      <c r="D502" s="659"/>
      <c r="E502" s="643" t="s">
        <v>15</v>
      </c>
      <c r="F502" s="636">
        <v>27656377</v>
      </c>
      <c r="G502" s="659">
        <v>50000</v>
      </c>
      <c r="H502" s="3157"/>
    </row>
    <row r="503" spans="1:8" customFormat="1" ht="13.8">
      <c r="A503" s="79"/>
      <c r="B503" s="643"/>
      <c r="C503" s="636"/>
      <c r="D503" s="659"/>
      <c r="E503" s="661" t="s">
        <v>16</v>
      </c>
      <c r="F503" s="636">
        <v>11849629</v>
      </c>
      <c r="G503" s="659"/>
      <c r="H503" s="3157"/>
    </row>
    <row r="504" spans="1:8" customFormat="1" ht="13.8">
      <c r="A504" s="79"/>
      <c r="B504" s="643"/>
      <c r="C504" s="700"/>
      <c r="D504" s="701"/>
      <c r="E504" s="662" t="s">
        <v>17</v>
      </c>
      <c r="F504" s="636">
        <v>351089</v>
      </c>
      <c r="G504" s="659"/>
      <c r="H504" s="3157"/>
    </row>
    <row r="505" spans="1:8" customFormat="1" ht="13.8">
      <c r="A505" s="79"/>
      <c r="B505" s="643"/>
      <c r="C505" s="700"/>
      <c r="D505" s="701"/>
      <c r="E505" s="663" t="s">
        <v>162</v>
      </c>
      <c r="F505" s="664">
        <v>11498540</v>
      </c>
      <c r="G505" s="665"/>
      <c r="H505" s="3157"/>
    </row>
    <row r="506" spans="1:8" customFormat="1" ht="26.4">
      <c r="A506" s="79"/>
      <c r="B506" s="644"/>
      <c r="C506" s="698"/>
      <c r="D506" s="699"/>
      <c r="E506" s="644" t="s">
        <v>100</v>
      </c>
      <c r="F506" s="636">
        <v>225945</v>
      </c>
      <c r="G506" s="659"/>
      <c r="H506" s="3157"/>
    </row>
    <row r="507" spans="1:8" customFormat="1" ht="13.8">
      <c r="A507" s="79"/>
      <c r="B507" s="645"/>
      <c r="C507" s="700"/>
      <c r="D507" s="701"/>
      <c r="E507" s="645" t="s">
        <v>18</v>
      </c>
      <c r="F507" s="636">
        <v>225945</v>
      </c>
      <c r="G507" s="659"/>
      <c r="H507" s="3157"/>
    </row>
    <row r="508" spans="1:8" customFormat="1" ht="13.8">
      <c r="A508" s="79"/>
      <c r="B508" s="639"/>
      <c r="C508" s="702"/>
      <c r="D508" s="703"/>
      <c r="E508" s="639" t="s">
        <v>3</v>
      </c>
      <c r="F508" s="640">
        <v>2447937</v>
      </c>
      <c r="G508" s="660"/>
      <c r="H508" s="3157"/>
    </row>
    <row r="509" spans="1:8" customFormat="1" ht="13.8">
      <c r="A509" s="79"/>
      <c r="B509" s="644"/>
      <c r="C509" s="700"/>
      <c r="D509" s="701"/>
      <c r="E509" s="644" t="s">
        <v>20</v>
      </c>
      <c r="F509" s="636">
        <v>2447937</v>
      </c>
      <c r="G509" s="659"/>
      <c r="H509" s="3157"/>
    </row>
    <row r="510" spans="1:8" customFormat="1" ht="13.8">
      <c r="A510" s="79"/>
      <c r="B510" s="666"/>
      <c r="C510" s="702"/>
      <c r="D510" s="703"/>
      <c r="E510" s="666" t="s">
        <v>21</v>
      </c>
      <c r="F510" s="640">
        <v>54365</v>
      </c>
      <c r="G510" s="660"/>
      <c r="H510" s="3157"/>
    </row>
    <row r="511" spans="1:8" customFormat="1" ht="13.8">
      <c r="A511" s="79"/>
      <c r="B511" s="666"/>
      <c r="C511" s="702"/>
      <c r="D511" s="703"/>
      <c r="E511" s="666" t="s">
        <v>23</v>
      </c>
      <c r="F511" s="640">
        <v>-54365</v>
      </c>
      <c r="G511" s="660"/>
      <c r="H511" s="3157"/>
    </row>
    <row r="512" spans="1:8" customFormat="1" ht="13.8">
      <c r="A512" s="79"/>
      <c r="B512" s="667"/>
      <c r="C512" s="698"/>
      <c r="D512" s="699"/>
      <c r="E512" s="667" t="s">
        <v>24</v>
      </c>
      <c r="F512" s="636">
        <v>-54365</v>
      </c>
      <c r="G512" s="659"/>
      <c r="H512" s="3157"/>
    </row>
    <row r="513" spans="1:8" customFormat="1" ht="40.200000000000003" thickBot="1">
      <c r="A513" s="79"/>
      <c r="B513" s="635"/>
      <c r="C513" s="698"/>
      <c r="D513" s="699"/>
      <c r="E513" s="635" t="s">
        <v>66</v>
      </c>
      <c r="F513" s="636">
        <v>-54365</v>
      </c>
      <c r="G513" s="659"/>
      <c r="H513" s="3157"/>
    </row>
    <row r="514" spans="1:8" customFormat="1" ht="27.75" customHeight="1" thickBot="1">
      <c r="A514" s="79"/>
      <c r="B514" s="3772" t="s">
        <v>249</v>
      </c>
      <c r="C514" s="3773"/>
      <c r="D514" s="3773"/>
      <c r="E514" s="3773"/>
      <c r="F514" s="3773"/>
      <c r="G514" s="3774"/>
      <c r="H514" s="3157"/>
    </row>
    <row r="515" spans="1:8" customFormat="1" ht="13.8">
      <c r="A515" s="79"/>
      <c r="B515" s="3192"/>
      <c r="C515" s="3192"/>
      <c r="D515" s="3192"/>
      <c r="E515" s="3192"/>
      <c r="F515" s="3192"/>
      <c r="G515" s="3192"/>
      <c r="H515" s="3157"/>
    </row>
    <row r="516" spans="1:8" customFormat="1" ht="13.8">
      <c r="A516" s="79"/>
      <c r="B516" s="673" t="s">
        <v>227</v>
      </c>
      <c r="C516" s="3192"/>
      <c r="D516" s="3192"/>
      <c r="E516" s="3192"/>
      <c r="F516" s="3192"/>
      <c r="G516" s="3192"/>
      <c r="H516" s="3157"/>
    </row>
    <row r="517" spans="1:8" customFormat="1" ht="14.4" thickBot="1">
      <c r="A517" s="79"/>
      <c r="B517" s="3192"/>
      <c r="C517" s="3192"/>
      <c r="D517" s="3192"/>
      <c r="E517" s="3192"/>
      <c r="F517" s="3192"/>
      <c r="G517" s="3192"/>
      <c r="H517" s="3157"/>
    </row>
    <row r="518" spans="1:8" customFormat="1" ht="13.8">
      <c r="A518" s="3191">
        <f>A464+1</f>
        <v>138</v>
      </c>
      <c r="B518" s="1007"/>
      <c r="C518" s="1008"/>
      <c r="D518" s="1009"/>
      <c r="E518" s="706" t="s">
        <v>64</v>
      </c>
      <c r="F518" s="83"/>
      <c r="G518" s="650"/>
      <c r="H518" s="3157" t="s">
        <v>34</v>
      </c>
    </row>
    <row r="519" spans="1:8" customFormat="1" ht="13.8">
      <c r="A519" s="2909"/>
      <c r="B519" s="253" t="s">
        <v>167</v>
      </c>
      <c r="C519" s="343"/>
      <c r="D519" s="344"/>
      <c r="E519" s="113" t="s">
        <v>22</v>
      </c>
      <c r="F519" s="707"/>
      <c r="G519" s="182"/>
      <c r="H519" s="3157"/>
    </row>
    <row r="520" spans="1:8" customFormat="1" ht="13.8">
      <c r="A520" s="2909"/>
      <c r="B520" s="3177" t="s">
        <v>223</v>
      </c>
      <c r="C520" s="3178"/>
      <c r="D520" s="3179"/>
      <c r="E520" s="3158" t="s">
        <v>65</v>
      </c>
      <c r="F520" s="3184"/>
      <c r="G520" s="3167"/>
      <c r="H520" s="3157"/>
    </row>
    <row r="521" spans="1:8" customFormat="1" ht="13.8">
      <c r="A521" s="2909"/>
      <c r="B521" s="612" t="s">
        <v>225</v>
      </c>
      <c r="C521" s="2099">
        <v>1116286580</v>
      </c>
      <c r="D521" s="87">
        <f>G524</f>
        <v>51227</v>
      </c>
      <c r="E521" s="709" t="s">
        <v>4</v>
      </c>
      <c r="F521" s="710">
        <v>9066430</v>
      </c>
      <c r="G521" s="658">
        <v>51227</v>
      </c>
      <c r="H521" s="3157"/>
    </row>
    <row r="522" spans="1:8" customFormat="1" ht="26.4">
      <c r="A522" s="2909"/>
      <c r="B522" s="713"/>
      <c r="C522" s="712"/>
      <c r="D522" s="659"/>
      <c r="E522" s="711" t="s">
        <v>5</v>
      </c>
      <c r="F522" s="712">
        <v>5647459</v>
      </c>
      <c r="G522" s="659"/>
      <c r="H522" s="3157"/>
    </row>
    <row r="523" spans="1:8" customFormat="1" ht="13.8">
      <c r="A523" s="2909"/>
      <c r="B523" s="714"/>
      <c r="C523" s="712"/>
      <c r="D523" s="659"/>
      <c r="E523" s="713" t="s">
        <v>10</v>
      </c>
      <c r="F523" s="712">
        <v>3418971</v>
      </c>
      <c r="G523" s="659">
        <v>51227</v>
      </c>
      <c r="H523" s="3157"/>
    </row>
    <row r="524" spans="1:8" customFormat="1" ht="26.4">
      <c r="A524" s="2909"/>
      <c r="B524" s="709"/>
      <c r="C524" s="715"/>
      <c r="D524" s="660"/>
      <c r="E524" s="714" t="s">
        <v>11</v>
      </c>
      <c r="F524" s="712">
        <v>3418971</v>
      </c>
      <c r="G524" s="659">
        <v>51227</v>
      </c>
      <c r="H524" s="3157"/>
    </row>
    <row r="525" spans="1:8" customFormat="1" ht="13.8">
      <c r="A525" s="2909"/>
      <c r="B525" s="711"/>
      <c r="C525" s="712"/>
      <c r="D525" s="659"/>
      <c r="E525" s="709" t="s">
        <v>1</v>
      </c>
      <c r="F525" s="715">
        <v>9625230</v>
      </c>
      <c r="G525" s="660">
        <v>51227</v>
      </c>
      <c r="H525" s="3157"/>
    </row>
    <row r="526" spans="1:8" customFormat="1" ht="13.8">
      <c r="A526" s="2909"/>
      <c r="B526" s="716"/>
      <c r="C526" s="712"/>
      <c r="D526" s="659"/>
      <c r="E526" s="711" t="s">
        <v>2</v>
      </c>
      <c r="F526" s="712">
        <v>9445230</v>
      </c>
      <c r="G526" s="659">
        <v>51227</v>
      </c>
      <c r="H526" s="3157"/>
    </row>
    <row r="527" spans="1:8" customFormat="1" ht="13.8">
      <c r="A527" s="2909"/>
      <c r="B527" s="718"/>
      <c r="C527" s="712"/>
      <c r="D527" s="659"/>
      <c r="E527" s="717" t="s">
        <v>12</v>
      </c>
      <c r="F527" s="712">
        <v>9440578</v>
      </c>
      <c r="G527" s="659">
        <v>51227</v>
      </c>
      <c r="H527" s="3157"/>
    </row>
    <row r="528" spans="1:8" customFormat="1" ht="13.8">
      <c r="A528" s="2909"/>
      <c r="B528" s="719"/>
      <c r="C528" s="712"/>
      <c r="D528" s="659"/>
      <c r="E528" s="719" t="s">
        <v>13</v>
      </c>
      <c r="F528" s="712">
        <v>7066172</v>
      </c>
      <c r="G528" s="659">
        <v>38890</v>
      </c>
      <c r="H528" s="3157"/>
    </row>
    <row r="529" spans="1:8" customFormat="1" ht="13.8">
      <c r="A529" s="2909"/>
      <c r="B529" s="719"/>
      <c r="C529" s="712"/>
      <c r="D529" s="659"/>
      <c r="E529" s="719" t="s">
        <v>14</v>
      </c>
      <c r="F529" s="712">
        <v>5417427</v>
      </c>
      <c r="G529" s="659">
        <v>31341</v>
      </c>
      <c r="H529" s="3157"/>
    </row>
    <row r="530" spans="1:8" customFormat="1" ht="13.8">
      <c r="A530" s="2909"/>
      <c r="B530" s="719"/>
      <c r="C530" s="712"/>
      <c r="D530" s="659"/>
      <c r="E530" s="719" t="s">
        <v>15</v>
      </c>
      <c r="F530" s="712">
        <v>2374406</v>
      </c>
      <c r="G530" s="659">
        <v>12337</v>
      </c>
      <c r="H530" s="3157"/>
    </row>
    <row r="531" spans="1:8" customFormat="1" ht="26.4">
      <c r="A531" s="2909"/>
      <c r="B531" s="719"/>
      <c r="C531" s="712"/>
      <c r="D531" s="659"/>
      <c r="E531" s="720" t="s">
        <v>100</v>
      </c>
      <c r="F531" s="712">
        <v>4652</v>
      </c>
      <c r="G531" s="659"/>
      <c r="H531" s="3157"/>
    </row>
    <row r="532" spans="1:8" customFormat="1" ht="13.8">
      <c r="A532" s="2909"/>
      <c r="B532" s="719"/>
      <c r="C532" s="733"/>
      <c r="D532" s="701"/>
      <c r="E532" s="721" t="s">
        <v>18</v>
      </c>
      <c r="F532" s="712">
        <v>4652</v>
      </c>
      <c r="G532" s="659"/>
      <c r="H532" s="3157"/>
    </row>
    <row r="533" spans="1:8" customFormat="1" ht="13.8">
      <c r="A533" s="2909"/>
      <c r="B533" s="719"/>
      <c r="C533" s="733"/>
      <c r="D533" s="701"/>
      <c r="E533" s="714" t="s">
        <v>3</v>
      </c>
      <c r="F533" s="715">
        <v>180000</v>
      </c>
      <c r="G533" s="660"/>
      <c r="H533" s="3157"/>
    </row>
    <row r="534" spans="1:8" customFormat="1" ht="13.8">
      <c r="A534" s="2909"/>
      <c r="B534" s="719"/>
      <c r="C534" s="733"/>
      <c r="D534" s="701"/>
      <c r="E534" s="720" t="s">
        <v>20</v>
      </c>
      <c r="F534" s="712">
        <v>180000</v>
      </c>
      <c r="G534" s="659"/>
      <c r="H534" s="3157"/>
    </row>
    <row r="535" spans="1:8" customFormat="1" ht="13.8">
      <c r="A535" s="79"/>
      <c r="B535" s="729"/>
      <c r="C535" s="730"/>
      <c r="D535" s="703"/>
      <c r="E535" s="729" t="s">
        <v>21</v>
      </c>
      <c r="F535" s="715">
        <v>-558800</v>
      </c>
      <c r="G535" s="660"/>
      <c r="H535" s="3157"/>
    </row>
    <row r="536" spans="1:8" customFormat="1" ht="13.8">
      <c r="A536" s="79"/>
      <c r="B536" s="729"/>
      <c r="C536" s="730"/>
      <c r="D536" s="703"/>
      <c r="E536" s="729" t="s">
        <v>23</v>
      </c>
      <c r="F536" s="715">
        <v>558800</v>
      </c>
      <c r="G536" s="660"/>
      <c r="H536" s="3157"/>
    </row>
    <row r="537" spans="1:8" customFormat="1" ht="13.8">
      <c r="A537" s="79"/>
      <c r="B537" s="731"/>
      <c r="C537" s="732"/>
      <c r="D537" s="699"/>
      <c r="E537" s="731" t="s">
        <v>24</v>
      </c>
      <c r="F537" s="712">
        <v>558800</v>
      </c>
      <c r="G537" s="659"/>
      <c r="H537" s="3157"/>
    </row>
    <row r="538" spans="1:8" customFormat="1" ht="40.200000000000003" thickBot="1">
      <c r="A538" s="79"/>
      <c r="B538" s="711"/>
      <c r="C538" s="732"/>
      <c r="D538" s="699"/>
      <c r="E538" s="711" t="s">
        <v>66</v>
      </c>
      <c r="F538" s="712">
        <v>558800</v>
      </c>
      <c r="G538" s="659"/>
      <c r="H538" s="3157"/>
    </row>
    <row r="539" spans="1:8" customFormat="1" ht="15.75" customHeight="1" thickBot="1">
      <c r="A539" s="79"/>
      <c r="B539" s="3772" t="s">
        <v>250</v>
      </c>
      <c r="C539" s="3773"/>
      <c r="D539" s="3773"/>
      <c r="E539" s="3773"/>
      <c r="F539" s="3773"/>
      <c r="G539" s="3774"/>
      <c r="H539" s="3157"/>
    </row>
    <row r="540" spans="1:8" customFormat="1" ht="13.8">
      <c r="A540" s="79"/>
      <c r="B540" s="672"/>
      <c r="C540" s="672"/>
      <c r="D540" s="672"/>
      <c r="E540" s="672"/>
      <c r="F540" s="672"/>
      <c r="G540" s="672"/>
      <c r="H540" s="3157"/>
    </row>
    <row r="541" spans="1:8" customFormat="1" ht="13.8">
      <c r="A541" s="79"/>
      <c r="B541" s="539" t="s">
        <v>115</v>
      </c>
      <c r="C541" s="3192"/>
      <c r="D541" s="3192"/>
      <c r="E541" s="3161"/>
      <c r="F541" s="3161"/>
      <c r="G541" s="3161"/>
      <c r="H541" s="3157"/>
    </row>
    <row r="542" spans="1:8" customFormat="1" ht="14.4" thickBot="1">
      <c r="A542" s="79"/>
      <c r="B542" s="647"/>
      <c r="C542" s="3192"/>
      <c r="D542" s="3192"/>
      <c r="E542" s="3161"/>
      <c r="F542" s="3161"/>
      <c r="G542" s="3161"/>
      <c r="H542" s="3157"/>
    </row>
    <row r="543" spans="1:8" customFormat="1" ht="13.8">
      <c r="A543" s="79">
        <f>A489+1</f>
        <v>138</v>
      </c>
      <c r="B543" s="1007"/>
      <c r="C543" s="1008"/>
      <c r="D543" s="1009"/>
      <c r="E543" s="676" t="s">
        <v>64</v>
      </c>
      <c r="F543" s="117"/>
      <c r="G543" s="650"/>
      <c r="H543" s="3157" t="s">
        <v>34</v>
      </c>
    </row>
    <row r="544" spans="1:8" customFormat="1" ht="13.8">
      <c r="A544" s="79"/>
      <c r="B544" s="253" t="s">
        <v>167</v>
      </c>
      <c r="C544" s="343"/>
      <c r="D544" s="344"/>
      <c r="E544" s="651" t="s">
        <v>116</v>
      </c>
      <c r="F544" s="654"/>
      <c r="G544" s="655"/>
      <c r="H544" s="3157"/>
    </row>
    <row r="545" spans="1:8" customFormat="1" ht="13.8">
      <c r="A545" s="79"/>
      <c r="B545" s="3177" t="s">
        <v>223</v>
      </c>
      <c r="C545" s="3178"/>
      <c r="D545" s="3179"/>
      <c r="E545" s="656" t="s">
        <v>117</v>
      </c>
      <c r="F545" s="99"/>
      <c r="G545" s="182"/>
      <c r="H545" s="3157"/>
    </row>
    <row r="546" spans="1:8" customFormat="1" ht="17.25" customHeight="1">
      <c r="A546" s="79"/>
      <c r="B546" s="612" t="s">
        <v>225</v>
      </c>
      <c r="C546" s="2099">
        <v>1116286580</v>
      </c>
      <c r="D546" s="87">
        <f>G549</f>
        <v>51227</v>
      </c>
      <c r="E546" s="657" t="s">
        <v>118</v>
      </c>
      <c r="F546" s="298"/>
      <c r="G546" s="182"/>
      <c r="H546" s="3157"/>
    </row>
    <row r="547" spans="1:8" customFormat="1" ht="13.8">
      <c r="A547" s="79"/>
      <c r="B547" s="632"/>
      <c r="C547" s="743"/>
      <c r="D547" s="744"/>
      <c r="E547" s="632" t="s">
        <v>4</v>
      </c>
      <c r="F547" s="633">
        <v>99788084</v>
      </c>
      <c r="G547" s="658">
        <v>51227</v>
      </c>
      <c r="H547" s="3157"/>
    </row>
    <row r="548" spans="1:8" customFormat="1" ht="26.4">
      <c r="A548" s="79"/>
      <c r="B548" s="638"/>
      <c r="C548" s="636"/>
      <c r="D548" s="659"/>
      <c r="E548" s="635" t="s">
        <v>5</v>
      </c>
      <c r="F548" s="636">
        <v>11432950</v>
      </c>
      <c r="G548" s="659"/>
      <c r="H548" s="3157"/>
    </row>
    <row r="549" spans="1:8" customFormat="1" ht="13.8">
      <c r="A549" s="79"/>
      <c r="B549" s="639"/>
      <c r="C549" s="636"/>
      <c r="D549" s="659"/>
      <c r="E549" s="638" t="s">
        <v>10</v>
      </c>
      <c r="F549" s="636">
        <v>88355134</v>
      </c>
      <c r="G549" s="659">
        <v>51227</v>
      </c>
      <c r="H549" s="3157"/>
    </row>
    <row r="550" spans="1:8" customFormat="1" ht="26.4">
      <c r="A550" s="79"/>
      <c r="B550" s="632"/>
      <c r="C550" s="640"/>
      <c r="D550" s="660"/>
      <c r="E550" s="639" t="s">
        <v>11</v>
      </c>
      <c r="F550" s="636">
        <v>88355134</v>
      </c>
      <c r="G550" s="659">
        <v>51227</v>
      </c>
      <c r="H550" s="3157"/>
    </row>
    <row r="551" spans="1:8" customFormat="1" ht="13.8">
      <c r="A551" s="79"/>
      <c r="B551" s="635"/>
      <c r="C551" s="636"/>
      <c r="D551" s="659"/>
      <c r="E551" s="632" t="s">
        <v>1</v>
      </c>
      <c r="F551" s="640">
        <v>99733719</v>
      </c>
      <c r="G551" s="660">
        <v>51227</v>
      </c>
      <c r="H551" s="3157"/>
    </row>
    <row r="552" spans="1:8" customFormat="1" ht="13.8">
      <c r="A552" s="79"/>
      <c r="B552" s="661"/>
      <c r="C552" s="636"/>
      <c r="D552" s="659"/>
      <c r="E552" s="635" t="s">
        <v>2</v>
      </c>
      <c r="F552" s="636">
        <v>97285782</v>
      </c>
      <c r="G552" s="659">
        <v>51227</v>
      </c>
      <c r="H552" s="3157"/>
    </row>
    <row r="553" spans="1:8" customFormat="1" ht="13.8">
      <c r="A553" s="79"/>
      <c r="B553" s="662"/>
      <c r="C553" s="636"/>
      <c r="D553" s="659"/>
      <c r="E553" s="642" t="s">
        <v>12</v>
      </c>
      <c r="F553" s="636">
        <v>85210208</v>
      </c>
      <c r="G553" s="659">
        <v>51227</v>
      </c>
      <c r="H553" s="3157"/>
    </row>
    <row r="554" spans="1:8" customFormat="1" ht="13.8">
      <c r="A554" s="79"/>
      <c r="B554" s="643"/>
      <c r="C554" s="636"/>
      <c r="D554" s="659"/>
      <c r="E554" s="643" t="s">
        <v>13</v>
      </c>
      <c r="F554" s="636">
        <v>57553831</v>
      </c>
      <c r="G554" s="659">
        <v>38890</v>
      </c>
      <c r="H554" s="3157"/>
    </row>
    <row r="555" spans="1:8" customFormat="1" ht="13.8">
      <c r="A555" s="79"/>
      <c r="B555" s="643"/>
      <c r="C555" s="636"/>
      <c r="D555" s="659"/>
      <c r="E555" s="643" t="s">
        <v>14</v>
      </c>
      <c r="F555" s="636">
        <v>45390529</v>
      </c>
      <c r="G555" s="659">
        <v>31341</v>
      </c>
      <c r="H555" s="3157"/>
    </row>
    <row r="556" spans="1:8" customFormat="1" ht="13.8">
      <c r="A556" s="79"/>
      <c r="B556" s="643"/>
      <c r="C556" s="636"/>
      <c r="D556" s="659"/>
      <c r="E556" s="643" t="s">
        <v>15</v>
      </c>
      <c r="F556" s="636">
        <v>27656377</v>
      </c>
      <c r="G556" s="659">
        <v>12337</v>
      </c>
      <c r="H556" s="3157"/>
    </row>
    <row r="557" spans="1:8" customFormat="1" ht="13.8">
      <c r="A557" s="79"/>
      <c r="B557" s="643"/>
      <c r="C557" s="636"/>
      <c r="D557" s="659"/>
      <c r="E557" s="661" t="s">
        <v>16</v>
      </c>
      <c r="F557" s="636">
        <v>11849629</v>
      </c>
      <c r="G557" s="659"/>
      <c r="H557" s="3157"/>
    </row>
    <row r="558" spans="1:8" customFormat="1" ht="13.8">
      <c r="A558" s="79"/>
      <c r="B558" s="643"/>
      <c r="C558" s="636"/>
      <c r="D558" s="659"/>
      <c r="E558" s="662" t="s">
        <v>17</v>
      </c>
      <c r="F558" s="636">
        <v>351089</v>
      </c>
      <c r="G558" s="659"/>
      <c r="H558" s="3157"/>
    </row>
    <row r="559" spans="1:8" customFormat="1" ht="13.8">
      <c r="A559" s="79"/>
      <c r="B559" s="643"/>
      <c r="C559" s="636"/>
      <c r="D559" s="659"/>
      <c r="E559" s="663" t="s">
        <v>162</v>
      </c>
      <c r="F559" s="664">
        <v>11498540</v>
      </c>
      <c r="G559" s="665"/>
      <c r="H559" s="3157"/>
    </row>
    <row r="560" spans="1:8" customFormat="1" ht="26.4">
      <c r="A560" s="79"/>
      <c r="B560" s="643"/>
      <c r="C560" s="700"/>
      <c r="D560" s="701"/>
      <c r="E560" s="644" t="s">
        <v>100</v>
      </c>
      <c r="F560" s="636">
        <v>225945</v>
      </c>
      <c r="G560" s="659"/>
      <c r="H560" s="3157"/>
    </row>
    <row r="561" spans="1:8" customFormat="1" ht="13.8">
      <c r="A561" s="79"/>
      <c r="B561" s="643"/>
      <c r="C561" s="700"/>
      <c r="D561" s="701"/>
      <c r="E561" s="645" t="s">
        <v>18</v>
      </c>
      <c r="F561" s="636">
        <v>225945</v>
      </c>
      <c r="G561" s="659"/>
      <c r="H561" s="3157"/>
    </row>
    <row r="562" spans="1:8" customFormat="1" ht="13.8">
      <c r="A562" s="79"/>
      <c r="B562" s="643"/>
      <c r="C562" s="700"/>
      <c r="D562" s="701"/>
      <c r="E562" s="639" t="s">
        <v>3</v>
      </c>
      <c r="F562" s="640">
        <v>2447937</v>
      </c>
      <c r="G562" s="660"/>
      <c r="H562" s="3157"/>
    </row>
    <row r="563" spans="1:8" customFormat="1" ht="13.8">
      <c r="A563" s="79"/>
      <c r="B563" s="644"/>
      <c r="C563" s="700"/>
      <c r="D563" s="701"/>
      <c r="E563" s="644" t="s">
        <v>20</v>
      </c>
      <c r="F563" s="636">
        <v>2447937</v>
      </c>
      <c r="G563" s="659"/>
      <c r="H563" s="3157"/>
    </row>
    <row r="564" spans="1:8" customFormat="1" ht="13.8">
      <c r="A564" s="79"/>
      <c r="B564" s="666"/>
      <c r="C564" s="702"/>
      <c r="D564" s="703"/>
      <c r="E564" s="666" t="s">
        <v>21</v>
      </c>
      <c r="F564" s="640">
        <v>54365</v>
      </c>
      <c r="G564" s="660"/>
      <c r="H564" s="3157"/>
    </row>
    <row r="565" spans="1:8" customFormat="1" ht="13.8">
      <c r="A565" s="79"/>
      <c r="B565" s="666"/>
      <c r="C565" s="702"/>
      <c r="D565" s="703"/>
      <c r="E565" s="666" t="s">
        <v>23</v>
      </c>
      <c r="F565" s="640">
        <v>-54365</v>
      </c>
      <c r="G565" s="660"/>
      <c r="H565" s="3157"/>
    </row>
    <row r="566" spans="1:8" customFormat="1" ht="13.8">
      <c r="A566" s="79"/>
      <c r="B566" s="667"/>
      <c r="C566" s="698"/>
      <c r="D566" s="699"/>
      <c r="E566" s="667" t="s">
        <v>24</v>
      </c>
      <c r="F566" s="636">
        <v>-54365</v>
      </c>
      <c r="G566" s="659"/>
      <c r="H566" s="3157"/>
    </row>
    <row r="567" spans="1:8" customFormat="1" ht="40.200000000000003" thickBot="1">
      <c r="A567" s="79"/>
      <c r="B567" s="635"/>
      <c r="C567" s="698"/>
      <c r="D567" s="699"/>
      <c r="E567" s="635" t="s">
        <v>66</v>
      </c>
      <c r="F567" s="636">
        <v>-54365</v>
      </c>
      <c r="G567" s="659"/>
      <c r="H567" s="3157"/>
    </row>
    <row r="568" spans="1:8" customFormat="1" ht="34.5" customHeight="1" thickBot="1">
      <c r="A568" s="79"/>
      <c r="B568" s="3772" t="s">
        <v>251</v>
      </c>
      <c r="C568" s="3773"/>
      <c r="D568" s="3773"/>
      <c r="E568" s="3773"/>
      <c r="F568" s="3773"/>
      <c r="G568" s="3774"/>
      <c r="H568" s="3157"/>
    </row>
    <row r="569" spans="1:8" customFormat="1" ht="13.8">
      <c r="A569" s="79"/>
      <c r="B569" s="672"/>
      <c r="C569" s="672"/>
      <c r="D569" s="672"/>
      <c r="E569" s="672"/>
      <c r="F569" s="672"/>
      <c r="G569" s="672"/>
      <c r="H569" s="3157"/>
    </row>
    <row r="570" spans="1:8" customFormat="1" ht="13.8">
      <c r="A570" s="79"/>
      <c r="B570" s="673" t="s">
        <v>227</v>
      </c>
      <c r="C570" s="672"/>
      <c r="D570" s="672"/>
      <c r="E570" s="672"/>
      <c r="F570" s="672"/>
      <c r="G570" s="672"/>
      <c r="H570" s="3157"/>
    </row>
    <row r="571" spans="1:8" customFormat="1" ht="14.4" thickBot="1">
      <c r="A571" s="79"/>
      <c r="B571" s="672"/>
      <c r="C571" s="672"/>
      <c r="D571" s="672"/>
      <c r="E571" s="672"/>
      <c r="F571" s="672"/>
      <c r="G571" s="672"/>
      <c r="H571" s="3157"/>
    </row>
    <row r="572" spans="1:8" customFormat="1" ht="13.8">
      <c r="A572" s="3191">
        <f>A518+1</f>
        <v>139</v>
      </c>
      <c r="B572" s="1007"/>
      <c r="C572" s="1008"/>
      <c r="D572" s="1009"/>
      <c r="E572" s="629" t="s">
        <v>64</v>
      </c>
      <c r="F572" s="117"/>
      <c r="G572" s="650"/>
      <c r="H572" s="3157" t="s">
        <v>34</v>
      </c>
    </row>
    <row r="573" spans="1:8" customFormat="1" ht="13.8">
      <c r="A573" s="2909"/>
      <c r="B573" s="253" t="s">
        <v>167</v>
      </c>
      <c r="C573" s="343"/>
      <c r="D573" s="344"/>
      <c r="E573" s="113" t="s">
        <v>22</v>
      </c>
      <c r="F573" s="99"/>
      <c r="G573" s="182"/>
      <c r="H573" s="3157"/>
    </row>
    <row r="574" spans="1:8" customFormat="1" ht="13.8">
      <c r="A574" s="2909"/>
      <c r="B574" s="3177" t="s">
        <v>223</v>
      </c>
      <c r="C574" s="3178"/>
      <c r="D574" s="3179"/>
      <c r="E574" s="3158" t="s">
        <v>65</v>
      </c>
      <c r="F574" s="3159"/>
      <c r="G574" s="3167"/>
      <c r="H574" s="3157"/>
    </row>
    <row r="575" spans="1:8" customFormat="1" ht="13.8">
      <c r="A575" s="2909"/>
      <c r="B575" s="612" t="s">
        <v>225</v>
      </c>
      <c r="C575" s="2099">
        <v>1116286580</v>
      </c>
      <c r="D575" s="87">
        <f>G578</f>
        <v>50400</v>
      </c>
      <c r="E575" s="709" t="s">
        <v>4</v>
      </c>
      <c r="F575" s="633">
        <v>9066430</v>
      </c>
      <c r="G575" s="658">
        <v>50400</v>
      </c>
      <c r="H575" s="3157"/>
    </row>
    <row r="576" spans="1:8" customFormat="1" ht="26.4">
      <c r="A576" s="2909"/>
      <c r="B576" s="713"/>
      <c r="C576" s="636"/>
      <c r="D576" s="659"/>
      <c r="E576" s="711" t="s">
        <v>5</v>
      </c>
      <c r="F576" s="636">
        <v>5647459</v>
      </c>
      <c r="G576" s="659"/>
      <c r="H576" s="3157"/>
    </row>
    <row r="577" spans="1:8" customFormat="1" ht="13.8">
      <c r="A577" s="2909"/>
      <c r="B577" s="714"/>
      <c r="C577" s="636"/>
      <c r="D577" s="659"/>
      <c r="E577" s="713" t="s">
        <v>10</v>
      </c>
      <c r="F577" s="636">
        <v>3418971</v>
      </c>
      <c r="G577" s="659">
        <v>50400</v>
      </c>
      <c r="H577" s="3157"/>
    </row>
    <row r="578" spans="1:8" customFormat="1" ht="26.4">
      <c r="A578" s="2909"/>
      <c r="B578" s="709"/>
      <c r="C578" s="640"/>
      <c r="D578" s="660"/>
      <c r="E578" s="714" t="s">
        <v>11</v>
      </c>
      <c r="F578" s="636">
        <v>3418971</v>
      </c>
      <c r="G578" s="659">
        <v>50400</v>
      </c>
      <c r="H578" s="3157"/>
    </row>
    <row r="579" spans="1:8" customFormat="1" ht="13.8">
      <c r="A579" s="2909"/>
      <c r="B579" s="711"/>
      <c r="C579" s="636"/>
      <c r="D579" s="659"/>
      <c r="E579" s="709" t="s">
        <v>1</v>
      </c>
      <c r="F579" s="640">
        <v>9625230</v>
      </c>
      <c r="G579" s="660">
        <v>50400</v>
      </c>
      <c r="H579" s="3157"/>
    </row>
    <row r="580" spans="1:8" customFormat="1" ht="13.8">
      <c r="A580" s="2909"/>
      <c r="B580" s="716"/>
      <c r="C580" s="636"/>
      <c r="D580" s="659"/>
      <c r="E580" s="711" t="s">
        <v>2</v>
      </c>
      <c r="F580" s="636">
        <v>9445230</v>
      </c>
      <c r="G580" s="659">
        <v>50400</v>
      </c>
      <c r="H580" s="3157"/>
    </row>
    <row r="581" spans="1:8" customFormat="1" ht="13.8">
      <c r="A581" s="2909"/>
      <c r="B581" s="718"/>
      <c r="C581" s="636"/>
      <c r="D581" s="659"/>
      <c r="E581" s="717" t="s">
        <v>12</v>
      </c>
      <c r="F581" s="636">
        <v>9440578</v>
      </c>
      <c r="G581" s="659">
        <v>50400</v>
      </c>
      <c r="H581" s="3157"/>
    </row>
    <row r="582" spans="1:8" customFormat="1" ht="13.8">
      <c r="A582" s="2909"/>
      <c r="B582" s="719"/>
      <c r="C582" s="636"/>
      <c r="D582" s="659"/>
      <c r="E582" s="719" t="s">
        <v>13</v>
      </c>
      <c r="F582" s="636">
        <v>7066172</v>
      </c>
      <c r="G582" s="659">
        <v>50400</v>
      </c>
      <c r="H582" s="3157"/>
    </row>
    <row r="583" spans="1:8" customFormat="1" ht="13.8">
      <c r="A583" s="2909"/>
      <c r="B583" s="719"/>
      <c r="C583" s="636"/>
      <c r="D583" s="659"/>
      <c r="E583" s="719" t="s">
        <v>14</v>
      </c>
      <c r="F583" s="636">
        <v>5417427</v>
      </c>
      <c r="G583" s="659">
        <v>40616</v>
      </c>
      <c r="H583" s="3157"/>
    </row>
    <row r="584" spans="1:8" customFormat="1" ht="13.8">
      <c r="A584" s="2909"/>
      <c r="B584" s="719"/>
      <c r="C584" s="636"/>
      <c r="D584" s="659"/>
      <c r="E584" s="719" t="s">
        <v>15</v>
      </c>
      <c r="F584" s="636">
        <v>2374406</v>
      </c>
      <c r="G584" s="659"/>
      <c r="H584" s="3157"/>
    </row>
    <row r="585" spans="1:8" customFormat="1" ht="26.4">
      <c r="A585" s="2909"/>
      <c r="B585" s="719"/>
      <c r="C585" s="636"/>
      <c r="D585" s="659"/>
      <c r="E585" s="720" t="s">
        <v>100</v>
      </c>
      <c r="F585" s="636">
        <v>4652</v>
      </c>
      <c r="G585" s="659"/>
      <c r="H585" s="3157"/>
    </row>
    <row r="586" spans="1:8" customFormat="1" ht="13.8">
      <c r="A586" s="2909"/>
      <c r="B586" s="719"/>
      <c r="C586" s="636"/>
      <c r="D586" s="659"/>
      <c r="E586" s="721" t="s">
        <v>18</v>
      </c>
      <c r="F586" s="636">
        <v>4652</v>
      </c>
      <c r="G586" s="659"/>
      <c r="H586" s="3157"/>
    </row>
    <row r="587" spans="1:8" customFormat="1" ht="13.8">
      <c r="A587" s="2909"/>
      <c r="B587" s="719"/>
      <c r="C587" s="636"/>
      <c r="D587" s="659"/>
      <c r="E587" s="714" t="s">
        <v>3</v>
      </c>
      <c r="F587" s="640">
        <v>180000</v>
      </c>
      <c r="G587" s="660"/>
      <c r="H587" s="3157"/>
    </row>
    <row r="588" spans="1:8" customFormat="1" ht="13.8">
      <c r="A588" s="2909"/>
      <c r="B588" s="719"/>
      <c r="C588" s="636"/>
      <c r="D588" s="659"/>
      <c r="E588" s="720" t="s">
        <v>20</v>
      </c>
      <c r="F588" s="636">
        <v>180000</v>
      </c>
      <c r="G588" s="659"/>
      <c r="H588" s="3157"/>
    </row>
    <row r="589" spans="1:8" customFormat="1" ht="13.8">
      <c r="A589" s="79"/>
      <c r="B589" s="719"/>
      <c r="C589" s="700"/>
      <c r="D589" s="701"/>
      <c r="E589" s="729" t="s">
        <v>21</v>
      </c>
      <c r="F589" s="640">
        <v>-558800</v>
      </c>
      <c r="G589" s="660"/>
      <c r="H589" s="3157"/>
    </row>
    <row r="590" spans="1:8" customFormat="1" ht="13.8">
      <c r="A590" s="79"/>
      <c r="B590" s="719"/>
      <c r="C590" s="700"/>
      <c r="D590" s="701"/>
      <c r="E590" s="729" t="s">
        <v>23</v>
      </c>
      <c r="F590" s="640">
        <v>558800</v>
      </c>
      <c r="G590" s="660"/>
      <c r="H590" s="3157"/>
    </row>
    <row r="591" spans="1:8" customFormat="1" ht="13.8">
      <c r="A591" s="79"/>
      <c r="B591" s="719"/>
      <c r="C591" s="700"/>
      <c r="D591" s="701"/>
      <c r="E591" s="731" t="s">
        <v>24</v>
      </c>
      <c r="F591" s="636">
        <v>558800</v>
      </c>
      <c r="G591" s="659"/>
      <c r="H591" s="3157"/>
    </row>
    <row r="592" spans="1:8" customFormat="1" ht="40.200000000000003" thickBot="1">
      <c r="A592" s="79"/>
      <c r="B592" s="711"/>
      <c r="C592" s="698"/>
      <c r="D592" s="699"/>
      <c r="E592" s="711" t="s">
        <v>66</v>
      </c>
      <c r="F592" s="636">
        <v>558800</v>
      </c>
      <c r="G592" s="659"/>
      <c r="H592" s="3157"/>
    </row>
    <row r="593" spans="1:8" customFormat="1" ht="45" customHeight="1" thickBot="1">
      <c r="A593" s="79"/>
      <c r="B593" s="3772" t="s">
        <v>252</v>
      </c>
      <c r="C593" s="3773"/>
      <c r="D593" s="3773"/>
      <c r="E593" s="3773"/>
      <c r="F593" s="3773"/>
      <c r="G593" s="3774"/>
      <c r="H593" s="3157"/>
    </row>
    <row r="594" spans="1:8" customFormat="1" ht="13.8">
      <c r="A594" s="79"/>
      <c r="B594" s="672"/>
      <c r="C594" s="672"/>
      <c r="D594" s="672"/>
      <c r="E594" s="672"/>
      <c r="F594" s="672"/>
      <c r="G594" s="672"/>
      <c r="H594" s="3157"/>
    </row>
    <row r="595" spans="1:8" customFormat="1" ht="13.8">
      <c r="A595" s="79"/>
      <c r="B595" s="539" t="s">
        <v>115</v>
      </c>
      <c r="C595" s="3192"/>
      <c r="D595" s="3192"/>
      <c r="E595" s="3161"/>
      <c r="F595" s="3161"/>
      <c r="G595" s="3161"/>
      <c r="H595" s="3157"/>
    </row>
    <row r="596" spans="1:8" customFormat="1" ht="14.4" thickBot="1">
      <c r="A596" s="79"/>
      <c r="B596" s="647"/>
      <c r="C596" s="3192"/>
      <c r="D596" s="3192"/>
      <c r="E596" s="3161"/>
      <c r="F596" s="3161"/>
      <c r="G596" s="3161"/>
      <c r="H596" s="3157"/>
    </row>
    <row r="597" spans="1:8" customFormat="1" ht="13.8">
      <c r="A597" s="79">
        <f>A543+1</f>
        <v>139</v>
      </c>
      <c r="B597" s="1007"/>
      <c r="C597" s="1008"/>
      <c r="D597" s="1009"/>
      <c r="E597" s="676" t="s">
        <v>64</v>
      </c>
      <c r="F597" s="117"/>
      <c r="G597" s="650"/>
      <c r="H597" s="3157" t="s">
        <v>34</v>
      </c>
    </row>
    <row r="598" spans="1:8" customFormat="1" ht="13.8">
      <c r="A598" s="79"/>
      <c r="B598" s="253" t="s">
        <v>167</v>
      </c>
      <c r="C598" s="343"/>
      <c r="D598" s="344"/>
      <c r="E598" s="651" t="s">
        <v>116</v>
      </c>
      <c r="F598" s="654"/>
      <c r="G598" s="655"/>
      <c r="H598" s="3157"/>
    </row>
    <row r="599" spans="1:8" customFormat="1" ht="13.8">
      <c r="A599" s="79"/>
      <c r="B599" s="3177" t="s">
        <v>223</v>
      </c>
      <c r="C599" s="3178"/>
      <c r="D599" s="3179"/>
      <c r="E599" s="3182" t="s">
        <v>117</v>
      </c>
      <c r="F599" s="3159"/>
      <c r="G599" s="3167"/>
      <c r="H599" s="3157"/>
    </row>
    <row r="600" spans="1:8" customFormat="1" ht="17.25" customHeight="1">
      <c r="A600" s="79"/>
      <c r="B600" s="612" t="s">
        <v>225</v>
      </c>
      <c r="C600" s="2099">
        <v>1116286580</v>
      </c>
      <c r="D600" s="87">
        <f>G603</f>
        <v>50400</v>
      </c>
      <c r="E600" s="657" t="s">
        <v>118</v>
      </c>
      <c r="F600" s="99"/>
      <c r="G600" s="182"/>
      <c r="H600" s="3157"/>
    </row>
    <row r="601" spans="1:8" customFormat="1" ht="13.8">
      <c r="A601" s="79"/>
      <c r="B601" s="632"/>
      <c r="C601" s="633"/>
      <c r="D601" s="658"/>
      <c r="E601" s="632" t="s">
        <v>4</v>
      </c>
      <c r="F601" s="633">
        <v>99788084</v>
      </c>
      <c r="G601" s="658">
        <v>50400</v>
      </c>
      <c r="H601" s="3157"/>
    </row>
    <row r="602" spans="1:8" customFormat="1" ht="26.4">
      <c r="A602" s="79"/>
      <c r="B602" s="638"/>
      <c r="C602" s="636"/>
      <c r="D602" s="659"/>
      <c r="E602" s="635" t="s">
        <v>5</v>
      </c>
      <c r="F602" s="636">
        <v>11432950</v>
      </c>
      <c r="G602" s="659"/>
      <c r="H602" s="3157"/>
    </row>
    <row r="603" spans="1:8" customFormat="1" ht="13.8">
      <c r="A603" s="79"/>
      <c r="B603" s="639"/>
      <c r="C603" s="636"/>
      <c r="D603" s="659"/>
      <c r="E603" s="638" t="s">
        <v>10</v>
      </c>
      <c r="F603" s="636">
        <v>88355134</v>
      </c>
      <c r="G603" s="659">
        <v>50400</v>
      </c>
      <c r="H603" s="3157"/>
    </row>
    <row r="604" spans="1:8" customFormat="1" ht="26.4">
      <c r="A604" s="79"/>
      <c r="B604" s="632"/>
      <c r="C604" s="640"/>
      <c r="D604" s="660"/>
      <c r="E604" s="639" t="s">
        <v>11</v>
      </c>
      <c r="F604" s="636">
        <v>88355134</v>
      </c>
      <c r="G604" s="659">
        <v>50400</v>
      </c>
      <c r="H604" s="3157"/>
    </row>
    <row r="605" spans="1:8" customFormat="1" ht="13.8">
      <c r="A605" s="79"/>
      <c r="B605" s="635"/>
      <c r="C605" s="636"/>
      <c r="D605" s="659"/>
      <c r="E605" s="632" t="s">
        <v>1</v>
      </c>
      <c r="F605" s="640">
        <v>99733719</v>
      </c>
      <c r="G605" s="660">
        <v>50400</v>
      </c>
      <c r="H605" s="3157"/>
    </row>
    <row r="606" spans="1:8" customFormat="1" ht="13.8">
      <c r="A606" s="79"/>
      <c r="B606" s="661"/>
      <c r="C606" s="636"/>
      <c r="D606" s="659"/>
      <c r="E606" s="635" t="s">
        <v>2</v>
      </c>
      <c r="F606" s="636">
        <v>97285782</v>
      </c>
      <c r="G606" s="659">
        <v>50400</v>
      </c>
      <c r="H606" s="3157"/>
    </row>
    <row r="607" spans="1:8" customFormat="1" ht="13.8">
      <c r="A607" s="79"/>
      <c r="B607" s="662"/>
      <c r="C607" s="636"/>
      <c r="D607" s="659"/>
      <c r="E607" s="642" t="s">
        <v>12</v>
      </c>
      <c r="F607" s="636">
        <v>85210208</v>
      </c>
      <c r="G607" s="659">
        <v>50400</v>
      </c>
      <c r="H607" s="3157"/>
    </row>
    <row r="608" spans="1:8" customFormat="1" ht="13.8">
      <c r="A608" s="79"/>
      <c r="B608" s="643"/>
      <c r="C608" s="636"/>
      <c r="D608" s="659"/>
      <c r="E608" s="643" t="s">
        <v>13</v>
      </c>
      <c r="F608" s="636">
        <v>57553831</v>
      </c>
      <c r="G608" s="659">
        <v>50400</v>
      </c>
      <c r="H608" s="3157"/>
    </row>
    <row r="609" spans="1:8" customFormat="1" ht="13.8">
      <c r="A609" s="79"/>
      <c r="B609" s="643"/>
      <c r="C609" s="636"/>
      <c r="D609" s="659"/>
      <c r="E609" s="643" t="s">
        <v>14</v>
      </c>
      <c r="F609" s="636">
        <v>45390529</v>
      </c>
      <c r="G609" s="659">
        <v>40616</v>
      </c>
      <c r="H609" s="3157"/>
    </row>
    <row r="610" spans="1:8" customFormat="1" ht="13.8">
      <c r="A610" s="79"/>
      <c r="B610" s="643"/>
      <c r="C610" s="636"/>
      <c r="D610" s="659"/>
      <c r="E610" s="643" t="s">
        <v>15</v>
      </c>
      <c r="F610" s="636">
        <v>27656377</v>
      </c>
      <c r="G610" s="659"/>
      <c r="H610" s="3157"/>
    </row>
    <row r="611" spans="1:8" customFormat="1" ht="13.8">
      <c r="A611" s="79"/>
      <c r="B611" s="643"/>
      <c r="C611" s="636"/>
      <c r="D611" s="659"/>
      <c r="E611" s="661" t="s">
        <v>16</v>
      </c>
      <c r="F611" s="636">
        <v>11849629</v>
      </c>
      <c r="G611" s="659"/>
      <c r="H611" s="3157"/>
    </row>
    <row r="612" spans="1:8" customFormat="1" ht="13.8">
      <c r="A612" s="79"/>
      <c r="B612" s="643"/>
      <c r="C612" s="636"/>
      <c r="D612" s="659"/>
      <c r="E612" s="662" t="s">
        <v>17</v>
      </c>
      <c r="F612" s="636">
        <v>351089</v>
      </c>
      <c r="G612" s="659"/>
      <c r="H612" s="3157"/>
    </row>
    <row r="613" spans="1:8" customFormat="1" ht="13.8">
      <c r="A613" s="79"/>
      <c r="B613" s="643"/>
      <c r="C613" s="636"/>
      <c r="D613" s="659"/>
      <c r="E613" s="663" t="s">
        <v>162</v>
      </c>
      <c r="F613" s="664">
        <v>11498540</v>
      </c>
      <c r="G613" s="665"/>
      <c r="H613" s="3157"/>
    </row>
    <row r="614" spans="1:8" customFormat="1" ht="26.4">
      <c r="A614" s="79"/>
      <c r="B614" s="643"/>
      <c r="C614" s="700"/>
      <c r="D614" s="701"/>
      <c r="E614" s="644" t="s">
        <v>100</v>
      </c>
      <c r="F614" s="636">
        <v>225945</v>
      </c>
      <c r="G614" s="659"/>
      <c r="H614" s="3157"/>
    </row>
    <row r="615" spans="1:8" customFormat="1" ht="13.8">
      <c r="A615" s="79"/>
      <c r="B615" s="643"/>
      <c r="C615" s="700"/>
      <c r="D615" s="701"/>
      <c r="E615" s="645" t="s">
        <v>18</v>
      </c>
      <c r="F615" s="636">
        <v>225945</v>
      </c>
      <c r="G615" s="659"/>
      <c r="H615" s="3157"/>
    </row>
    <row r="616" spans="1:8" customFormat="1" ht="13.8">
      <c r="A616" s="79"/>
      <c r="B616" s="643"/>
      <c r="C616" s="700"/>
      <c r="D616" s="701"/>
      <c r="E616" s="639" t="s">
        <v>3</v>
      </c>
      <c r="F616" s="640">
        <v>2447937</v>
      </c>
      <c r="G616" s="660"/>
      <c r="H616" s="3157"/>
    </row>
    <row r="617" spans="1:8" customFormat="1" ht="13.8">
      <c r="A617" s="79"/>
      <c r="B617" s="644"/>
      <c r="C617" s="700"/>
      <c r="D617" s="701"/>
      <c r="E617" s="644" t="s">
        <v>20</v>
      </c>
      <c r="F617" s="636">
        <v>2447937</v>
      </c>
      <c r="G617" s="659"/>
      <c r="H617" s="3157"/>
    </row>
    <row r="618" spans="1:8" customFormat="1" ht="13.8">
      <c r="A618" s="79"/>
      <c r="B618" s="666"/>
      <c r="C618" s="702"/>
      <c r="D618" s="703"/>
      <c r="E618" s="666" t="s">
        <v>21</v>
      </c>
      <c r="F618" s="640">
        <v>54365</v>
      </c>
      <c r="G618" s="660"/>
      <c r="H618" s="3157"/>
    </row>
    <row r="619" spans="1:8" customFormat="1" ht="13.8">
      <c r="A619" s="79"/>
      <c r="B619" s="666"/>
      <c r="C619" s="702"/>
      <c r="D619" s="703"/>
      <c r="E619" s="666" t="s">
        <v>23</v>
      </c>
      <c r="F619" s="640">
        <v>-54365</v>
      </c>
      <c r="G619" s="660"/>
      <c r="H619" s="3157"/>
    </row>
    <row r="620" spans="1:8" customFormat="1" ht="13.8">
      <c r="A620" s="79"/>
      <c r="B620" s="667"/>
      <c r="C620" s="698"/>
      <c r="D620" s="699"/>
      <c r="E620" s="667" t="s">
        <v>24</v>
      </c>
      <c r="F620" s="636">
        <v>-54365</v>
      </c>
      <c r="G620" s="659"/>
      <c r="H620" s="3157"/>
    </row>
    <row r="621" spans="1:8" customFormat="1" ht="40.200000000000003" thickBot="1">
      <c r="A621" s="79"/>
      <c r="B621" s="635"/>
      <c r="C621" s="698"/>
      <c r="D621" s="699"/>
      <c r="E621" s="635" t="s">
        <v>66</v>
      </c>
      <c r="F621" s="636">
        <v>-54365</v>
      </c>
      <c r="G621" s="659"/>
      <c r="H621" s="3157"/>
    </row>
    <row r="622" spans="1:8" customFormat="1" ht="42.75" customHeight="1" thickBot="1">
      <c r="A622" s="79"/>
      <c r="B622" s="3772" t="s">
        <v>253</v>
      </c>
      <c r="C622" s="3773"/>
      <c r="D622" s="3773"/>
      <c r="E622" s="3773"/>
      <c r="F622" s="3773"/>
      <c r="G622" s="3774"/>
      <c r="H622" s="3157"/>
    </row>
    <row r="623" spans="1:8" customFormat="1" ht="13.8">
      <c r="A623" s="79"/>
      <c r="B623" s="672"/>
      <c r="C623" s="672"/>
      <c r="D623" s="672"/>
      <c r="E623" s="672"/>
      <c r="F623" s="672"/>
      <c r="G623" s="672"/>
      <c r="H623" s="3157"/>
    </row>
    <row r="624" spans="1:8" customFormat="1" ht="13.8">
      <c r="A624" s="79"/>
      <c r="B624" s="673" t="s">
        <v>227</v>
      </c>
      <c r="C624" s="672"/>
      <c r="D624" s="672"/>
      <c r="E624" s="672"/>
      <c r="F624" s="672"/>
      <c r="G624" s="672"/>
      <c r="H624" s="3157"/>
    </row>
    <row r="625" spans="1:8" customFormat="1" ht="14.4" thickBot="1">
      <c r="A625" s="79"/>
      <c r="B625" s="672"/>
      <c r="C625" s="672"/>
      <c r="D625" s="672"/>
      <c r="E625" s="672"/>
      <c r="F625" s="672"/>
      <c r="G625" s="672"/>
      <c r="H625" s="3157"/>
    </row>
    <row r="626" spans="1:8" customFormat="1" ht="13.8">
      <c r="A626" s="3191">
        <f>A572+1</f>
        <v>140</v>
      </c>
      <c r="B626" s="1007"/>
      <c r="C626" s="1008"/>
      <c r="D626" s="1009"/>
      <c r="E626" s="629" t="s">
        <v>64</v>
      </c>
      <c r="F626" s="117"/>
      <c r="G626" s="650"/>
      <c r="H626" s="3157" t="s">
        <v>34</v>
      </c>
    </row>
    <row r="627" spans="1:8" customFormat="1" ht="13.8">
      <c r="A627" s="2909"/>
      <c r="B627" s="253" t="s">
        <v>167</v>
      </c>
      <c r="C627" s="343"/>
      <c r="D627" s="344"/>
      <c r="E627" s="113" t="s">
        <v>22</v>
      </c>
      <c r="F627" s="99"/>
      <c r="G627" s="182"/>
      <c r="H627" s="3157"/>
    </row>
    <row r="628" spans="1:8" customFormat="1" ht="13.8">
      <c r="A628" s="2909"/>
      <c r="B628" s="3177" t="s">
        <v>223</v>
      </c>
      <c r="C628" s="3178"/>
      <c r="D628" s="3179"/>
      <c r="E628" s="3174" t="s">
        <v>244</v>
      </c>
      <c r="F628" s="3185"/>
      <c r="G628" s="3186"/>
      <c r="H628" s="3157"/>
    </row>
    <row r="629" spans="1:8" customFormat="1" ht="13.8">
      <c r="A629" s="2909"/>
      <c r="B629" s="612" t="s">
        <v>225</v>
      </c>
      <c r="C629" s="2099">
        <v>1116286580</v>
      </c>
      <c r="D629" s="87">
        <f>G632</f>
        <v>6525</v>
      </c>
      <c r="E629" s="709" t="s">
        <v>4</v>
      </c>
      <c r="F629" s="633">
        <v>614380</v>
      </c>
      <c r="G629" s="658">
        <v>6525</v>
      </c>
      <c r="H629" s="3157"/>
    </row>
    <row r="630" spans="1:8" customFormat="1" ht="26.4">
      <c r="A630" s="2909"/>
      <c r="B630" s="632"/>
      <c r="C630" s="633"/>
      <c r="D630" s="658"/>
      <c r="E630" s="711" t="s">
        <v>5</v>
      </c>
      <c r="F630" s="636">
        <v>53000</v>
      </c>
      <c r="G630" s="659"/>
      <c r="H630" s="3157"/>
    </row>
    <row r="631" spans="1:8" customFormat="1" ht="13.8">
      <c r="A631" s="2909"/>
      <c r="B631" s="714"/>
      <c r="C631" s="636"/>
      <c r="D631" s="659"/>
      <c r="E631" s="713" t="s">
        <v>10</v>
      </c>
      <c r="F631" s="636">
        <v>561380</v>
      </c>
      <c r="G631" s="659">
        <v>6525</v>
      </c>
      <c r="H631" s="3157"/>
    </row>
    <row r="632" spans="1:8" customFormat="1" ht="26.4">
      <c r="A632" s="2909"/>
      <c r="B632" s="709"/>
      <c r="C632" s="640"/>
      <c r="D632" s="660"/>
      <c r="E632" s="714" t="s">
        <v>11</v>
      </c>
      <c r="F632" s="636">
        <v>561380</v>
      </c>
      <c r="G632" s="659">
        <v>6525</v>
      </c>
      <c r="H632" s="3157"/>
    </row>
    <row r="633" spans="1:8" customFormat="1" ht="13.8">
      <c r="A633" s="2909"/>
      <c r="B633" s="711"/>
      <c r="C633" s="636"/>
      <c r="D633" s="659"/>
      <c r="E633" s="709" t="s">
        <v>1</v>
      </c>
      <c r="F633" s="640">
        <v>614380</v>
      </c>
      <c r="G633" s="660">
        <v>6525</v>
      </c>
      <c r="H633" s="3157"/>
    </row>
    <row r="634" spans="1:8" customFormat="1" ht="13.8">
      <c r="A634" s="2909"/>
      <c r="B634" s="716"/>
      <c r="C634" s="636"/>
      <c r="D634" s="659"/>
      <c r="E634" s="711" t="s">
        <v>2</v>
      </c>
      <c r="F634" s="636">
        <v>590885</v>
      </c>
      <c r="G634" s="659">
        <v>6525</v>
      </c>
      <c r="H634" s="3157"/>
    </row>
    <row r="635" spans="1:8" customFormat="1" ht="13.8">
      <c r="A635" s="2909"/>
      <c r="B635" s="718"/>
      <c r="C635" s="636"/>
      <c r="D635" s="659"/>
      <c r="E635" s="717" t="s">
        <v>12</v>
      </c>
      <c r="F635" s="636">
        <v>588245</v>
      </c>
      <c r="G635" s="659">
        <v>6525</v>
      </c>
      <c r="H635" s="3157"/>
    </row>
    <row r="636" spans="1:8" customFormat="1" ht="13.8">
      <c r="A636" s="2909"/>
      <c r="B636" s="719"/>
      <c r="C636" s="636"/>
      <c r="D636" s="659"/>
      <c r="E636" s="719" t="s">
        <v>13</v>
      </c>
      <c r="F636" s="636">
        <v>465756</v>
      </c>
      <c r="G636" s="659"/>
      <c r="H636" s="3157"/>
    </row>
    <row r="637" spans="1:8" customFormat="1" ht="13.8">
      <c r="A637" s="2909"/>
      <c r="B637" s="719"/>
      <c r="C637" s="636"/>
      <c r="D637" s="659"/>
      <c r="E637" s="719" t="s">
        <v>14</v>
      </c>
      <c r="F637" s="636">
        <v>367684</v>
      </c>
      <c r="G637" s="659"/>
      <c r="H637" s="3157"/>
    </row>
    <row r="638" spans="1:8" customFormat="1" ht="13.8">
      <c r="A638" s="2909"/>
      <c r="B638" s="719"/>
      <c r="C638" s="636"/>
      <c r="D638" s="659"/>
      <c r="E638" s="719" t="s">
        <v>15</v>
      </c>
      <c r="F638" s="636">
        <v>122489</v>
      </c>
      <c r="G638" s="659">
        <v>6525</v>
      </c>
      <c r="H638" s="3157"/>
    </row>
    <row r="639" spans="1:8" customFormat="1" ht="26.4">
      <c r="A639" s="2909"/>
      <c r="B639" s="720"/>
      <c r="C639" s="698"/>
      <c r="D639" s="699"/>
      <c r="E639" s="720" t="s">
        <v>100</v>
      </c>
      <c r="F639" s="636">
        <v>2640</v>
      </c>
      <c r="G639" s="659"/>
      <c r="H639" s="3157"/>
    </row>
    <row r="640" spans="1:8" customFormat="1" ht="13.8">
      <c r="A640" s="2909"/>
      <c r="B640" s="721"/>
      <c r="C640" s="700"/>
      <c r="D640" s="701"/>
      <c r="E640" s="721" t="s">
        <v>18</v>
      </c>
      <c r="F640" s="636">
        <v>2640</v>
      </c>
      <c r="G640" s="659"/>
      <c r="H640" s="3157"/>
    </row>
    <row r="641" spans="1:8" customFormat="1" ht="13.8">
      <c r="A641" s="2909"/>
      <c r="B641" s="714"/>
      <c r="C641" s="702"/>
      <c r="D641" s="703"/>
      <c r="E641" s="714" t="s">
        <v>3</v>
      </c>
      <c r="F641" s="640">
        <v>23495</v>
      </c>
      <c r="G641" s="660"/>
      <c r="H641" s="3157"/>
    </row>
    <row r="642" spans="1:8" customFormat="1" ht="14.4" thickBot="1">
      <c r="A642" s="2909"/>
      <c r="B642" s="720"/>
      <c r="C642" s="700"/>
      <c r="D642" s="701"/>
      <c r="E642" s="720" t="s">
        <v>20</v>
      </c>
      <c r="F642" s="636">
        <v>23495</v>
      </c>
      <c r="G642" s="659"/>
      <c r="H642" s="3157"/>
    </row>
    <row r="643" spans="1:8" customFormat="1" ht="29.25" customHeight="1" thickBot="1">
      <c r="A643" s="79"/>
      <c r="B643" s="3772" t="s">
        <v>254</v>
      </c>
      <c r="C643" s="3773"/>
      <c r="D643" s="3773"/>
      <c r="E643" s="3773"/>
      <c r="F643" s="3773"/>
      <c r="G643" s="3774"/>
      <c r="H643" s="3157"/>
    </row>
    <row r="644" spans="1:8" customFormat="1" ht="13.8">
      <c r="A644" s="79"/>
      <c r="B644" s="672"/>
      <c r="C644" s="672"/>
      <c r="D644" s="672"/>
      <c r="E644" s="672"/>
      <c r="F644" s="672"/>
      <c r="G644" s="672"/>
      <c r="H644" s="3157"/>
    </row>
    <row r="645" spans="1:8" customFormat="1" ht="13.8">
      <c r="A645" s="79"/>
      <c r="B645" s="539" t="s">
        <v>115</v>
      </c>
      <c r="C645" s="672"/>
      <c r="D645" s="672"/>
      <c r="E645" s="672"/>
      <c r="F645" s="672"/>
      <c r="G645" s="672"/>
      <c r="H645" s="3157"/>
    </row>
    <row r="646" spans="1:8" customFormat="1" ht="14.4" thickBot="1">
      <c r="A646" s="79"/>
      <c r="B646" s="539"/>
      <c r="C646" s="672"/>
      <c r="D646" s="672"/>
      <c r="E646" s="672"/>
      <c r="F646" s="672"/>
      <c r="G646" s="672"/>
      <c r="H646" s="3157"/>
    </row>
    <row r="647" spans="1:8" customFormat="1" ht="13.8">
      <c r="A647" s="79">
        <f>A597+1</f>
        <v>140</v>
      </c>
      <c r="B647" s="1007"/>
      <c r="C647" s="1008"/>
      <c r="D647" s="1009"/>
      <c r="E647" s="676" t="s">
        <v>64</v>
      </c>
      <c r="F647" s="117"/>
      <c r="G647" s="650"/>
      <c r="H647" s="3157" t="s">
        <v>34</v>
      </c>
    </row>
    <row r="648" spans="1:8" customFormat="1" ht="13.8">
      <c r="A648" s="79"/>
      <c r="B648" s="253" t="s">
        <v>167</v>
      </c>
      <c r="C648" s="343"/>
      <c r="D648" s="344"/>
      <c r="E648" s="651" t="s">
        <v>116</v>
      </c>
      <c r="F648" s="654"/>
      <c r="G648" s="655"/>
      <c r="H648" s="3157"/>
    </row>
    <row r="649" spans="1:8" customFormat="1" ht="13.8">
      <c r="A649" s="79"/>
      <c r="B649" s="3177" t="s">
        <v>223</v>
      </c>
      <c r="C649" s="3178"/>
      <c r="D649" s="3179"/>
      <c r="E649" s="3182" t="s">
        <v>117</v>
      </c>
      <c r="F649" s="3159"/>
      <c r="G649" s="3167"/>
      <c r="H649" s="3157"/>
    </row>
    <row r="650" spans="1:8" customFormat="1" ht="17.25" customHeight="1">
      <c r="A650" s="79"/>
      <c r="B650" s="612" t="s">
        <v>225</v>
      </c>
      <c r="C650" s="2099">
        <v>1116286580</v>
      </c>
      <c r="D650" s="87">
        <f>G653</f>
        <v>6525</v>
      </c>
      <c r="E650" s="657" t="s">
        <v>118</v>
      </c>
      <c r="F650" s="99"/>
      <c r="G650" s="182"/>
      <c r="H650" s="3157"/>
    </row>
    <row r="651" spans="1:8" customFormat="1" ht="13.8">
      <c r="A651" s="79"/>
      <c r="B651" s="632"/>
      <c r="C651" s="633"/>
      <c r="D651" s="658"/>
      <c r="E651" s="632" t="s">
        <v>4</v>
      </c>
      <c r="F651" s="633">
        <v>99788084</v>
      </c>
      <c r="G651" s="658">
        <v>6525</v>
      </c>
      <c r="H651" s="3157"/>
    </row>
    <row r="652" spans="1:8" customFormat="1" ht="26.4">
      <c r="A652" s="79"/>
      <c r="B652" s="638"/>
      <c r="C652" s="636"/>
      <c r="D652" s="659"/>
      <c r="E652" s="635" t="s">
        <v>5</v>
      </c>
      <c r="F652" s="636">
        <v>11432950</v>
      </c>
      <c r="G652" s="659"/>
      <c r="H652" s="3157"/>
    </row>
    <row r="653" spans="1:8" customFormat="1" ht="13.8">
      <c r="A653" s="79"/>
      <c r="B653" s="639"/>
      <c r="C653" s="636"/>
      <c r="D653" s="659"/>
      <c r="E653" s="638" t="s">
        <v>10</v>
      </c>
      <c r="F653" s="636">
        <v>88355134</v>
      </c>
      <c r="G653" s="659">
        <v>6525</v>
      </c>
      <c r="H653" s="3157"/>
    </row>
    <row r="654" spans="1:8" customFormat="1" ht="26.4">
      <c r="A654" s="79"/>
      <c r="B654" s="632"/>
      <c r="C654" s="640"/>
      <c r="D654" s="660"/>
      <c r="E654" s="639" t="s">
        <v>11</v>
      </c>
      <c r="F654" s="636">
        <v>88355134</v>
      </c>
      <c r="G654" s="659">
        <v>6525</v>
      </c>
      <c r="H654" s="3157"/>
    </row>
    <row r="655" spans="1:8" customFormat="1" ht="13.8">
      <c r="A655" s="79"/>
      <c r="B655" s="635"/>
      <c r="C655" s="636"/>
      <c r="D655" s="659"/>
      <c r="E655" s="632" t="s">
        <v>1</v>
      </c>
      <c r="F655" s="640">
        <v>99733719</v>
      </c>
      <c r="G655" s="660">
        <v>6525</v>
      </c>
      <c r="H655" s="3157"/>
    </row>
    <row r="656" spans="1:8" customFormat="1" ht="13.8">
      <c r="A656" s="79"/>
      <c r="B656" s="661"/>
      <c r="C656" s="636"/>
      <c r="D656" s="659"/>
      <c r="E656" s="635" t="s">
        <v>2</v>
      </c>
      <c r="F656" s="636">
        <v>97285782</v>
      </c>
      <c r="G656" s="659">
        <v>6525</v>
      </c>
      <c r="H656" s="3157"/>
    </row>
    <row r="657" spans="1:8" customFormat="1" ht="13.8">
      <c r="A657" s="79"/>
      <c r="B657" s="662"/>
      <c r="C657" s="636"/>
      <c r="D657" s="659"/>
      <c r="E657" s="642" t="s">
        <v>12</v>
      </c>
      <c r="F657" s="636">
        <v>85210208</v>
      </c>
      <c r="G657" s="659">
        <v>6525</v>
      </c>
      <c r="H657" s="3157"/>
    </row>
    <row r="658" spans="1:8" customFormat="1" ht="13.8">
      <c r="A658" s="79"/>
      <c r="B658" s="643"/>
      <c r="C658" s="636"/>
      <c r="D658" s="659"/>
      <c r="E658" s="643" t="s">
        <v>13</v>
      </c>
      <c r="F658" s="636">
        <v>57553831</v>
      </c>
      <c r="G658" s="659"/>
      <c r="H658" s="3157"/>
    </row>
    <row r="659" spans="1:8" customFormat="1" ht="13.8">
      <c r="A659" s="79"/>
      <c r="B659" s="643"/>
      <c r="C659" s="636"/>
      <c r="D659" s="659"/>
      <c r="E659" s="643" t="s">
        <v>14</v>
      </c>
      <c r="F659" s="636">
        <v>45390529</v>
      </c>
      <c r="G659" s="659"/>
      <c r="H659" s="3157"/>
    </row>
    <row r="660" spans="1:8" customFormat="1" ht="13.8">
      <c r="A660" s="79"/>
      <c r="B660" s="643"/>
      <c r="C660" s="636"/>
      <c r="D660" s="659"/>
      <c r="E660" s="643" t="s">
        <v>15</v>
      </c>
      <c r="F660" s="636">
        <v>27656377</v>
      </c>
      <c r="G660" s="659">
        <v>6525</v>
      </c>
      <c r="H660" s="3157"/>
    </row>
    <row r="661" spans="1:8" customFormat="1" ht="13.8">
      <c r="A661" s="79"/>
      <c r="B661" s="643"/>
      <c r="C661" s="636"/>
      <c r="D661" s="659"/>
      <c r="E661" s="661" t="s">
        <v>16</v>
      </c>
      <c r="F661" s="636">
        <v>11849629</v>
      </c>
      <c r="G661" s="659"/>
      <c r="H661" s="3157"/>
    </row>
    <row r="662" spans="1:8" customFormat="1" ht="13.8">
      <c r="A662" s="79"/>
      <c r="B662" s="643"/>
      <c r="C662" s="636"/>
      <c r="D662" s="659"/>
      <c r="E662" s="662" t="s">
        <v>17</v>
      </c>
      <c r="F662" s="636">
        <v>351089</v>
      </c>
      <c r="G662" s="659"/>
      <c r="H662" s="3157"/>
    </row>
    <row r="663" spans="1:8" customFormat="1" ht="13.8">
      <c r="A663" s="79"/>
      <c r="B663" s="643"/>
      <c r="C663" s="700"/>
      <c r="D663" s="701"/>
      <c r="E663" s="663" t="s">
        <v>162</v>
      </c>
      <c r="F663" s="664">
        <v>11498540</v>
      </c>
      <c r="G663" s="665"/>
      <c r="H663" s="3157"/>
    </row>
    <row r="664" spans="1:8" customFormat="1" ht="26.4">
      <c r="A664" s="79"/>
      <c r="B664" s="643"/>
      <c r="C664" s="700"/>
      <c r="D664" s="701"/>
      <c r="E664" s="644" t="s">
        <v>100</v>
      </c>
      <c r="F664" s="636">
        <v>225945</v>
      </c>
      <c r="G664" s="659"/>
      <c r="H664" s="3157"/>
    </row>
    <row r="665" spans="1:8" customFormat="1" ht="13.8">
      <c r="A665" s="79"/>
      <c r="B665" s="643"/>
      <c r="C665" s="700"/>
      <c r="D665" s="701"/>
      <c r="E665" s="645" t="s">
        <v>18</v>
      </c>
      <c r="F665" s="636">
        <v>225945</v>
      </c>
      <c r="G665" s="659"/>
      <c r="H665" s="3157"/>
    </row>
    <row r="666" spans="1:8" customFormat="1" ht="13.8">
      <c r="A666" s="79"/>
      <c r="B666" s="643"/>
      <c r="C666" s="700"/>
      <c r="D666" s="701"/>
      <c r="E666" s="639" t="s">
        <v>3</v>
      </c>
      <c r="F666" s="640">
        <v>2447937</v>
      </c>
      <c r="G666" s="660"/>
      <c r="H666" s="3157"/>
    </row>
    <row r="667" spans="1:8" customFormat="1" ht="13.8">
      <c r="A667" s="79"/>
      <c r="B667" s="643"/>
      <c r="C667" s="700"/>
      <c r="D667" s="701"/>
      <c r="E667" s="644" t="s">
        <v>20</v>
      </c>
      <c r="F667" s="636">
        <v>2447937</v>
      </c>
      <c r="G667" s="659"/>
      <c r="H667" s="3157"/>
    </row>
    <row r="668" spans="1:8" customFormat="1" ht="13.8">
      <c r="A668" s="79"/>
      <c r="B668" s="643"/>
      <c r="C668" s="700"/>
      <c r="D668" s="701"/>
      <c r="E668" s="666" t="s">
        <v>21</v>
      </c>
      <c r="F668" s="640">
        <v>54365</v>
      </c>
      <c r="G668" s="660"/>
      <c r="H668" s="3157"/>
    </row>
    <row r="669" spans="1:8" customFormat="1" ht="13.8">
      <c r="A669" s="79"/>
      <c r="B669" s="643"/>
      <c r="C669" s="700"/>
      <c r="D669" s="701"/>
      <c r="E669" s="666" t="s">
        <v>23</v>
      </c>
      <c r="F669" s="640">
        <v>-54365</v>
      </c>
      <c r="G669" s="660"/>
      <c r="H669" s="3157"/>
    </row>
    <row r="670" spans="1:8" customFormat="1" ht="13.8">
      <c r="A670" s="79"/>
      <c r="B670" s="643"/>
      <c r="C670" s="700"/>
      <c r="D670" s="701"/>
      <c r="E670" s="667" t="s">
        <v>24</v>
      </c>
      <c r="F670" s="636">
        <v>-54365</v>
      </c>
      <c r="G670" s="659"/>
      <c r="H670" s="3157"/>
    </row>
    <row r="671" spans="1:8" customFormat="1" ht="39.6">
      <c r="A671" s="79"/>
      <c r="B671" s="643"/>
      <c r="C671" s="700"/>
      <c r="D671" s="701"/>
      <c r="E671" s="635" t="s">
        <v>66</v>
      </c>
      <c r="F671" s="636">
        <v>-54365</v>
      </c>
      <c r="G671" s="659"/>
      <c r="H671" s="3157"/>
    </row>
    <row r="672" spans="1:8" customFormat="1" ht="17.25" customHeight="1">
      <c r="A672" s="79"/>
      <c r="B672" s="668" t="s">
        <v>125</v>
      </c>
      <c r="C672" s="696"/>
      <c r="D672" s="655"/>
      <c r="E672" s="668" t="s">
        <v>125</v>
      </c>
      <c r="F672" s="669"/>
      <c r="G672" s="655"/>
      <c r="H672" s="3157"/>
    </row>
    <row r="673" spans="1:8" customFormat="1" ht="13.8">
      <c r="A673" s="79"/>
      <c r="B673" s="612" t="s">
        <v>225</v>
      </c>
      <c r="C673" s="618">
        <v>1183186580</v>
      </c>
      <c r="D673" s="87">
        <f>G673</f>
        <v>6525</v>
      </c>
      <c r="E673" s="632" t="s">
        <v>4</v>
      </c>
      <c r="F673" s="670">
        <v>103648301</v>
      </c>
      <c r="G673" s="671">
        <v>6525</v>
      </c>
      <c r="H673" s="3157"/>
    </row>
    <row r="674" spans="1:8" customFormat="1" ht="26.4">
      <c r="A674" s="79"/>
      <c r="B674" s="638"/>
      <c r="C674" s="636"/>
      <c r="D674" s="659"/>
      <c r="E674" s="635" t="s">
        <v>5</v>
      </c>
      <c r="F674" s="636">
        <v>11088609</v>
      </c>
      <c r="G674" s="659"/>
      <c r="H674" s="3157"/>
    </row>
    <row r="675" spans="1:8" customFormat="1" ht="13.8">
      <c r="A675" s="79"/>
      <c r="B675" s="639"/>
      <c r="C675" s="636"/>
      <c r="D675" s="659"/>
      <c r="E675" s="638" t="s">
        <v>10</v>
      </c>
      <c r="F675" s="636">
        <v>92559692</v>
      </c>
      <c r="G675" s="659">
        <v>6525</v>
      </c>
      <c r="H675" s="3157"/>
    </row>
    <row r="676" spans="1:8" customFormat="1" ht="26.4">
      <c r="A676" s="79"/>
      <c r="B676" s="632"/>
      <c r="C676" s="640"/>
      <c r="D676" s="660"/>
      <c r="E676" s="639" t="s">
        <v>11</v>
      </c>
      <c r="F676" s="636">
        <v>92559692</v>
      </c>
      <c r="G676" s="659">
        <v>6525</v>
      </c>
      <c r="H676" s="3157"/>
    </row>
    <row r="677" spans="1:8" customFormat="1" ht="13.8">
      <c r="A677" s="79"/>
      <c r="B677" s="635"/>
      <c r="C677" s="636"/>
      <c r="D677" s="659"/>
      <c r="E677" s="632" t="s">
        <v>1</v>
      </c>
      <c r="F677" s="640">
        <v>103040322</v>
      </c>
      <c r="G677" s="660">
        <v>6525</v>
      </c>
      <c r="H677" s="3157"/>
    </row>
    <row r="678" spans="1:8" customFormat="1" ht="13.8">
      <c r="A678" s="79"/>
      <c r="B678" s="661"/>
      <c r="C678" s="636"/>
      <c r="D678" s="659"/>
      <c r="E678" s="635" t="s">
        <v>2</v>
      </c>
      <c r="F678" s="636">
        <v>101883939</v>
      </c>
      <c r="G678" s="659">
        <v>6525</v>
      </c>
      <c r="H678" s="3157"/>
    </row>
    <row r="679" spans="1:8" customFormat="1" ht="13.8">
      <c r="A679" s="79"/>
      <c r="B679" s="662"/>
      <c r="C679" s="636"/>
      <c r="D679" s="659"/>
      <c r="E679" s="642" t="s">
        <v>12</v>
      </c>
      <c r="F679" s="636">
        <v>86415264</v>
      </c>
      <c r="G679" s="659">
        <v>6525</v>
      </c>
      <c r="H679" s="3157"/>
    </row>
    <row r="680" spans="1:8" customFormat="1" ht="13.8">
      <c r="A680" s="79"/>
      <c r="B680" s="642"/>
      <c r="C680" s="636"/>
      <c r="D680" s="659"/>
      <c r="E680" s="643" t="s">
        <v>13</v>
      </c>
      <c r="F680" s="636">
        <v>56846928</v>
      </c>
      <c r="G680" s="659"/>
      <c r="H680" s="3157"/>
    </row>
    <row r="681" spans="1:8" customFormat="1" ht="13.8">
      <c r="A681" s="79"/>
      <c r="B681" s="643"/>
      <c r="C681" s="636"/>
      <c r="D681" s="659"/>
      <c r="E681" s="643" t="s">
        <v>14</v>
      </c>
      <c r="F681" s="636">
        <v>45002311</v>
      </c>
      <c r="G681" s="659"/>
      <c r="H681" s="3157"/>
    </row>
    <row r="682" spans="1:8" customFormat="1" ht="13.8">
      <c r="A682" s="79"/>
      <c r="B682" s="643"/>
      <c r="C682" s="636"/>
      <c r="D682" s="659"/>
      <c r="E682" s="643" t="s">
        <v>15</v>
      </c>
      <c r="F682" s="636">
        <v>29568336</v>
      </c>
      <c r="G682" s="659">
        <v>6525</v>
      </c>
      <c r="H682" s="3157"/>
    </row>
    <row r="683" spans="1:8" customFormat="1" ht="13.8">
      <c r="A683" s="79"/>
      <c r="B683" s="643"/>
      <c r="C683" s="636"/>
      <c r="D683" s="659"/>
      <c r="E683" s="661" t="s">
        <v>16</v>
      </c>
      <c r="F683" s="636">
        <v>15242730</v>
      </c>
      <c r="G683" s="659"/>
      <c r="H683" s="3157"/>
    </row>
    <row r="684" spans="1:8" customFormat="1" ht="13.8">
      <c r="A684" s="79"/>
      <c r="B684" s="643"/>
      <c r="C684" s="636"/>
      <c r="D684" s="659"/>
      <c r="E684" s="662" t="s">
        <v>17</v>
      </c>
      <c r="F684" s="636">
        <v>277089</v>
      </c>
      <c r="G684" s="659"/>
      <c r="H684" s="3157"/>
    </row>
    <row r="685" spans="1:8" customFormat="1" ht="13.8">
      <c r="A685" s="79"/>
      <c r="B685" s="643"/>
      <c r="C685" s="636"/>
      <c r="D685" s="659"/>
      <c r="E685" s="663" t="s">
        <v>162</v>
      </c>
      <c r="F685" s="664">
        <v>14965641</v>
      </c>
      <c r="G685" s="665"/>
      <c r="H685" s="3157"/>
    </row>
    <row r="686" spans="1:8" customFormat="1" ht="26.4">
      <c r="A686" s="79"/>
      <c r="B686" s="643"/>
      <c r="C686" s="700"/>
      <c r="D686" s="701"/>
      <c r="E686" s="644" t="s">
        <v>100</v>
      </c>
      <c r="F686" s="636">
        <v>225945</v>
      </c>
      <c r="G686" s="659"/>
      <c r="H686" s="3157"/>
    </row>
    <row r="687" spans="1:8" customFormat="1" ht="13.8">
      <c r="A687" s="79"/>
      <c r="B687" s="643"/>
      <c r="C687" s="700"/>
      <c r="D687" s="701"/>
      <c r="E687" s="645" t="s">
        <v>18</v>
      </c>
      <c r="F687" s="636">
        <v>225945</v>
      </c>
      <c r="G687" s="659"/>
      <c r="H687" s="3157"/>
    </row>
    <row r="688" spans="1:8" customFormat="1" ht="13.8">
      <c r="A688" s="79"/>
      <c r="B688" s="643"/>
      <c r="C688" s="700"/>
      <c r="D688" s="701"/>
      <c r="E688" s="639" t="s">
        <v>3</v>
      </c>
      <c r="F688" s="640">
        <v>1156383</v>
      </c>
      <c r="G688" s="660"/>
      <c r="H688" s="3157"/>
    </row>
    <row r="689" spans="1:8" customFormat="1" ht="13.8">
      <c r="A689" s="79"/>
      <c r="B689" s="643"/>
      <c r="C689" s="700"/>
      <c r="D689" s="701"/>
      <c r="E689" s="644" t="s">
        <v>20</v>
      </c>
      <c r="F689" s="636">
        <v>1156383</v>
      </c>
      <c r="G689" s="659"/>
      <c r="H689" s="3157"/>
    </row>
    <row r="690" spans="1:8" customFormat="1" ht="13.8">
      <c r="A690" s="79"/>
      <c r="B690" s="643"/>
      <c r="C690" s="700"/>
      <c r="D690" s="701"/>
      <c r="E690" s="666" t="s">
        <v>21</v>
      </c>
      <c r="F690" s="640">
        <v>607979</v>
      </c>
      <c r="G690" s="660"/>
      <c r="H690" s="3157"/>
    </row>
    <row r="691" spans="1:8" customFormat="1" ht="13.8">
      <c r="A691" s="79"/>
      <c r="B691" s="643"/>
      <c r="C691" s="700"/>
      <c r="D691" s="701"/>
      <c r="E691" s="666" t="s">
        <v>23</v>
      </c>
      <c r="F691" s="640">
        <v>-607979</v>
      </c>
      <c r="G691" s="660"/>
      <c r="H691" s="3157"/>
    </row>
    <row r="692" spans="1:8" customFormat="1" ht="13.8">
      <c r="A692" s="79"/>
      <c r="B692" s="643"/>
      <c r="C692" s="700"/>
      <c r="D692" s="701"/>
      <c r="E692" s="667" t="s">
        <v>24</v>
      </c>
      <c r="F692" s="636">
        <v>-607979</v>
      </c>
      <c r="G692" s="659"/>
      <c r="H692" s="3157"/>
    </row>
    <row r="693" spans="1:8" customFormat="1" ht="39.6">
      <c r="A693" s="79"/>
      <c r="B693" s="635"/>
      <c r="C693" s="698"/>
      <c r="D693" s="699"/>
      <c r="E693" s="635" t="s">
        <v>66</v>
      </c>
      <c r="F693" s="636">
        <v>-607979</v>
      </c>
      <c r="G693" s="659"/>
      <c r="H693" s="3157"/>
    </row>
    <row r="694" spans="1:8" customFormat="1" ht="17.25" customHeight="1">
      <c r="A694" s="79"/>
      <c r="B694" s="668" t="s">
        <v>126</v>
      </c>
      <c r="C694" s="696"/>
      <c r="D694" s="655"/>
      <c r="E694" s="668" t="s">
        <v>126</v>
      </c>
      <c r="F694" s="669"/>
      <c r="G694" s="655"/>
      <c r="H694" s="3157"/>
    </row>
    <row r="695" spans="1:8" customFormat="1" ht="13.8">
      <c r="A695" s="79"/>
      <c r="B695" s="612" t="s">
        <v>225</v>
      </c>
      <c r="C695" s="618">
        <v>1249486580</v>
      </c>
      <c r="D695" s="87">
        <f>G695</f>
        <v>6525</v>
      </c>
      <c r="E695" s="632" t="s">
        <v>4</v>
      </c>
      <c r="F695" s="670">
        <v>103422398</v>
      </c>
      <c r="G695" s="671">
        <v>6525</v>
      </c>
      <c r="H695" s="3157"/>
    </row>
    <row r="696" spans="1:8" customFormat="1" ht="26.4">
      <c r="A696" s="79"/>
      <c r="B696" s="638"/>
      <c r="C696" s="636"/>
      <c r="D696" s="659"/>
      <c r="E696" s="635" t="s">
        <v>5</v>
      </c>
      <c r="F696" s="636">
        <v>11080663</v>
      </c>
      <c r="G696" s="659"/>
      <c r="H696" s="3157"/>
    </row>
    <row r="697" spans="1:8" customFormat="1" ht="13.8">
      <c r="A697" s="79"/>
      <c r="B697" s="639"/>
      <c r="C697" s="636"/>
      <c r="D697" s="659"/>
      <c r="E697" s="638" t="s">
        <v>10</v>
      </c>
      <c r="F697" s="636">
        <v>92341735</v>
      </c>
      <c r="G697" s="659">
        <v>6525</v>
      </c>
      <c r="H697" s="3157"/>
    </row>
    <row r="698" spans="1:8" customFormat="1" ht="26.4">
      <c r="A698" s="79"/>
      <c r="B698" s="632"/>
      <c r="C698" s="640"/>
      <c r="D698" s="660"/>
      <c r="E698" s="639" t="s">
        <v>11</v>
      </c>
      <c r="F698" s="636">
        <v>92341735</v>
      </c>
      <c r="G698" s="659">
        <v>6525</v>
      </c>
      <c r="H698" s="3157"/>
    </row>
    <row r="699" spans="1:8" customFormat="1" ht="13.8">
      <c r="A699" s="79"/>
      <c r="B699" s="635"/>
      <c r="C699" s="636"/>
      <c r="D699" s="659"/>
      <c r="E699" s="632" t="s">
        <v>1</v>
      </c>
      <c r="F699" s="640">
        <v>102772880</v>
      </c>
      <c r="G699" s="660">
        <v>6525</v>
      </c>
      <c r="H699" s="3157"/>
    </row>
    <row r="700" spans="1:8" customFormat="1" ht="13.8">
      <c r="A700" s="79"/>
      <c r="B700" s="661"/>
      <c r="C700" s="636"/>
      <c r="D700" s="659"/>
      <c r="E700" s="635" t="s">
        <v>2</v>
      </c>
      <c r="F700" s="636">
        <v>101616497</v>
      </c>
      <c r="G700" s="659">
        <v>6525</v>
      </c>
      <c r="H700" s="3157"/>
    </row>
    <row r="701" spans="1:8" customFormat="1" ht="13.8">
      <c r="A701" s="79"/>
      <c r="B701" s="662"/>
      <c r="C701" s="636"/>
      <c r="D701" s="659"/>
      <c r="E701" s="642" t="s">
        <v>12</v>
      </c>
      <c r="F701" s="636">
        <v>83860825</v>
      </c>
      <c r="G701" s="659">
        <v>6525</v>
      </c>
      <c r="H701" s="3157"/>
    </row>
    <row r="702" spans="1:8" customFormat="1" ht="13.8">
      <c r="A702" s="79"/>
      <c r="B702" s="643"/>
      <c r="C702" s="636"/>
      <c r="D702" s="659"/>
      <c r="E702" s="643" t="s">
        <v>13</v>
      </c>
      <c r="F702" s="636">
        <v>56806127</v>
      </c>
      <c r="G702" s="659"/>
      <c r="H702" s="3157"/>
    </row>
    <row r="703" spans="1:8" customFormat="1" ht="13.8">
      <c r="A703" s="79"/>
      <c r="B703" s="643"/>
      <c r="C703" s="636"/>
      <c r="D703" s="659"/>
      <c r="E703" s="643" t="s">
        <v>14</v>
      </c>
      <c r="F703" s="636">
        <v>44976682</v>
      </c>
      <c r="G703" s="659"/>
      <c r="H703" s="3157"/>
    </row>
    <row r="704" spans="1:8" customFormat="1" ht="13.8">
      <c r="A704" s="79"/>
      <c r="B704" s="643"/>
      <c r="C704" s="636"/>
      <c r="D704" s="659"/>
      <c r="E704" s="643" t="s">
        <v>15</v>
      </c>
      <c r="F704" s="636">
        <v>27054698</v>
      </c>
      <c r="G704" s="659">
        <v>6525</v>
      </c>
      <c r="H704" s="3157"/>
    </row>
    <row r="705" spans="1:8" customFormat="1" ht="13.8">
      <c r="A705" s="79"/>
      <c r="B705" s="643"/>
      <c r="C705" s="636"/>
      <c r="D705" s="659"/>
      <c r="E705" s="661" t="s">
        <v>16</v>
      </c>
      <c r="F705" s="636">
        <v>17529727</v>
      </c>
      <c r="G705" s="659"/>
      <c r="H705" s="3157"/>
    </row>
    <row r="706" spans="1:8" customFormat="1" ht="13.8">
      <c r="A706" s="79"/>
      <c r="B706" s="643"/>
      <c r="C706" s="636"/>
      <c r="D706" s="659"/>
      <c r="E706" s="718" t="s">
        <v>17</v>
      </c>
      <c r="F706" s="636">
        <v>159089</v>
      </c>
      <c r="G706" s="637"/>
      <c r="H706" s="3157"/>
    </row>
    <row r="707" spans="1:8" customFormat="1" ht="13.8">
      <c r="A707" s="79"/>
      <c r="B707" s="643"/>
      <c r="C707" s="700"/>
      <c r="D707" s="701"/>
      <c r="E707" s="2100" t="s">
        <v>162</v>
      </c>
      <c r="F707" s="636">
        <v>17370638</v>
      </c>
      <c r="G707" s="637"/>
      <c r="H707" s="3157"/>
    </row>
    <row r="708" spans="1:8" customFormat="1" ht="26.4">
      <c r="A708" s="79"/>
      <c r="B708" s="643"/>
      <c r="C708" s="700"/>
      <c r="D708" s="701"/>
      <c r="E708" s="719" t="s">
        <v>100</v>
      </c>
      <c r="F708" s="636">
        <v>225945</v>
      </c>
      <c r="G708" s="637"/>
      <c r="H708" s="3157"/>
    </row>
    <row r="709" spans="1:8" customFormat="1" ht="13.8">
      <c r="A709" s="79"/>
      <c r="B709" s="643"/>
      <c r="C709" s="700"/>
      <c r="D709" s="701"/>
      <c r="E709" s="645" t="s">
        <v>18</v>
      </c>
      <c r="F709" s="636">
        <v>225945</v>
      </c>
      <c r="G709" s="659"/>
      <c r="H709" s="3157"/>
    </row>
    <row r="710" spans="1:8" customFormat="1" ht="13.8">
      <c r="A710" s="79"/>
      <c r="B710" s="643"/>
      <c r="C710" s="700"/>
      <c r="D710" s="701"/>
      <c r="E710" s="639" t="s">
        <v>3</v>
      </c>
      <c r="F710" s="640">
        <v>1156383</v>
      </c>
      <c r="G710" s="660"/>
      <c r="H710" s="3157"/>
    </row>
    <row r="711" spans="1:8" customFormat="1" ht="13.8">
      <c r="A711" s="79"/>
      <c r="B711" s="643"/>
      <c r="C711" s="700"/>
      <c r="D711" s="701"/>
      <c r="E711" s="644" t="s">
        <v>20</v>
      </c>
      <c r="F711" s="636">
        <v>1156383</v>
      </c>
      <c r="G711" s="659"/>
      <c r="H711" s="3157"/>
    </row>
    <row r="712" spans="1:8" customFormat="1" ht="13.8">
      <c r="A712" s="79"/>
      <c r="B712" s="666"/>
      <c r="C712" s="702"/>
      <c r="D712" s="703"/>
      <c r="E712" s="666" t="s">
        <v>21</v>
      </c>
      <c r="F712" s="640">
        <v>649518</v>
      </c>
      <c r="G712" s="660"/>
      <c r="H712" s="3157"/>
    </row>
    <row r="713" spans="1:8" customFormat="1" ht="13.8">
      <c r="A713" s="79"/>
      <c r="B713" s="666"/>
      <c r="C713" s="702"/>
      <c r="D713" s="703"/>
      <c r="E713" s="666" t="s">
        <v>23</v>
      </c>
      <c r="F713" s="640">
        <v>-649518</v>
      </c>
      <c r="G713" s="660"/>
      <c r="H713" s="3157"/>
    </row>
    <row r="714" spans="1:8" customFormat="1" ht="13.8">
      <c r="A714" s="79"/>
      <c r="B714" s="667"/>
      <c r="C714" s="698"/>
      <c r="D714" s="699"/>
      <c r="E714" s="667" t="s">
        <v>24</v>
      </c>
      <c r="F714" s="636">
        <v>-649518</v>
      </c>
      <c r="G714" s="659"/>
      <c r="H714" s="3157"/>
    </row>
    <row r="715" spans="1:8" customFormat="1" ht="40.200000000000003" thickBot="1">
      <c r="A715" s="79"/>
      <c r="B715" s="635"/>
      <c r="C715" s="698"/>
      <c r="D715" s="699"/>
      <c r="E715" s="635" t="s">
        <v>66</v>
      </c>
      <c r="F715" s="636">
        <v>-649518</v>
      </c>
      <c r="G715" s="659"/>
      <c r="H715" s="3157"/>
    </row>
    <row r="716" spans="1:8" customFormat="1" ht="42" customHeight="1" thickBot="1">
      <c r="A716" s="79"/>
      <c r="B716" s="3772" t="s">
        <v>255</v>
      </c>
      <c r="C716" s="3773"/>
      <c r="D716" s="3773"/>
      <c r="E716" s="3773"/>
      <c r="F716" s="3773"/>
      <c r="G716" s="3774"/>
      <c r="H716" s="3157"/>
    </row>
    <row r="717" spans="1:8" customFormat="1" ht="13.8">
      <c r="A717" s="79"/>
      <c r="B717" s="672"/>
      <c r="C717" s="672"/>
      <c r="D717" s="672"/>
      <c r="E717" s="672"/>
      <c r="F717" s="672"/>
      <c r="G717" s="672"/>
      <c r="H717" s="3157"/>
    </row>
    <row r="718" spans="1:8" customFormat="1" ht="13.8">
      <c r="A718" s="79"/>
      <c r="B718" s="673" t="s">
        <v>227</v>
      </c>
      <c r="C718" s="672"/>
      <c r="D718" s="672"/>
      <c r="E718" s="672"/>
      <c r="F718" s="672"/>
      <c r="G718" s="672"/>
      <c r="H718" s="3157"/>
    </row>
    <row r="719" spans="1:8" customFormat="1" ht="14.4" thickBot="1">
      <c r="A719" s="79"/>
      <c r="B719" s="674"/>
      <c r="C719" s="674"/>
      <c r="D719" s="674"/>
      <c r="E719" s="674"/>
      <c r="F719" s="674"/>
      <c r="G719" s="674"/>
      <c r="H719" s="3157"/>
    </row>
    <row r="720" spans="1:8" customFormat="1" ht="13.8">
      <c r="A720" s="3191">
        <f>A626+1</f>
        <v>141</v>
      </c>
      <c r="B720" s="629" t="s">
        <v>64</v>
      </c>
      <c r="C720" s="116"/>
      <c r="D720" s="675"/>
      <c r="E720" s="674"/>
      <c r="F720" s="674"/>
      <c r="G720" s="674"/>
      <c r="H720" s="3157" t="s">
        <v>34</v>
      </c>
    </row>
    <row r="721" spans="1:8" customFormat="1" ht="13.8">
      <c r="A721" s="2909"/>
      <c r="B721" s="113" t="s">
        <v>22</v>
      </c>
      <c r="C721" s="99"/>
      <c r="D721" s="182"/>
      <c r="E721" s="3192"/>
      <c r="F721" s="3192"/>
      <c r="G721" s="3192"/>
      <c r="H721" s="3157"/>
    </row>
    <row r="722" spans="1:8" customFormat="1" ht="13.8">
      <c r="A722" s="2909"/>
      <c r="B722" s="3158" t="s">
        <v>65</v>
      </c>
      <c r="C722" s="3159"/>
      <c r="D722" s="3167"/>
      <c r="E722" s="3192"/>
      <c r="F722" s="3192"/>
      <c r="G722" s="3192"/>
      <c r="H722" s="3157"/>
    </row>
    <row r="723" spans="1:8" customFormat="1" ht="13.8">
      <c r="A723" s="2909"/>
      <c r="B723" s="709" t="s">
        <v>4</v>
      </c>
      <c r="C723" s="633">
        <v>9066430</v>
      </c>
      <c r="D723" s="658"/>
      <c r="E723" s="3192"/>
      <c r="F723" s="3192"/>
      <c r="G723" s="3192"/>
      <c r="H723" s="3157"/>
    </row>
    <row r="724" spans="1:8" customFormat="1" ht="26.4">
      <c r="A724" s="2909"/>
      <c r="B724" s="711" t="s">
        <v>5</v>
      </c>
      <c r="C724" s="636">
        <v>5647459</v>
      </c>
      <c r="D724" s="659"/>
      <c r="E724" s="3192"/>
      <c r="F724" s="3192"/>
      <c r="G724" s="3192"/>
      <c r="H724" s="3157"/>
    </row>
    <row r="725" spans="1:8" customFormat="1" ht="13.8">
      <c r="A725" s="2909"/>
      <c r="B725" s="713" t="s">
        <v>10</v>
      </c>
      <c r="C725" s="636">
        <v>3418971</v>
      </c>
      <c r="D725" s="659"/>
      <c r="E725" s="3192"/>
      <c r="F725" s="3192"/>
      <c r="G725" s="3192"/>
      <c r="H725" s="3157"/>
    </row>
    <row r="726" spans="1:8" customFormat="1" ht="26.4">
      <c r="A726" s="2909"/>
      <c r="B726" s="714" t="s">
        <v>11</v>
      </c>
      <c r="C726" s="636">
        <v>3418971</v>
      </c>
      <c r="D726" s="659"/>
      <c r="E726" s="3192"/>
      <c r="F726" s="3192"/>
      <c r="G726" s="3192"/>
      <c r="H726" s="3157"/>
    </row>
    <row r="727" spans="1:8" customFormat="1" ht="13.8">
      <c r="A727" s="2909"/>
      <c r="B727" s="709" t="s">
        <v>1</v>
      </c>
      <c r="C727" s="640">
        <v>9625230</v>
      </c>
      <c r="D727" s="660"/>
      <c r="E727" s="3192"/>
      <c r="F727" s="3192"/>
      <c r="G727" s="3192"/>
      <c r="H727" s="3157"/>
    </row>
    <row r="728" spans="1:8" customFormat="1" ht="13.8">
      <c r="A728" s="2909"/>
      <c r="B728" s="711" t="s">
        <v>2</v>
      </c>
      <c r="C728" s="636">
        <v>9445230</v>
      </c>
      <c r="D728" s="659"/>
      <c r="E728" s="3192"/>
      <c r="F728" s="3192"/>
      <c r="G728" s="3192"/>
      <c r="H728" s="3157"/>
    </row>
    <row r="729" spans="1:8" customFormat="1" ht="13.8">
      <c r="A729" s="2909"/>
      <c r="B729" s="717" t="s">
        <v>12</v>
      </c>
      <c r="C729" s="636">
        <v>9440578</v>
      </c>
      <c r="D729" s="659"/>
      <c r="E729" s="3192"/>
      <c r="F729" s="3192"/>
      <c r="G729" s="3192"/>
      <c r="H729" s="3157"/>
    </row>
    <row r="730" spans="1:8" customFormat="1" ht="13.8">
      <c r="A730" s="2909"/>
      <c r="B730" s="719" t="s">
        <v>13</v>
      </c>
      <c r="C730" s="636">
        <v>7066172</v>
      </c>
      <c r="D730" s="659">
        <v>9578</v>
      </c>
      <c r="E730" s="3192"/>
      <c r="F730" s="3192"/>
      <c r="G730" s="3192"/>
      <c r="H730" s="3157"/>
    </row>
    <row r="731" spans="1:8" customFormat="1" ht="13.8">
      <c r="A731" s="2909"/>
      <c r="B731" s="719" t="s">
        <v>14</v>
      </c>
      <c r="C731" s="636">
        <v>5417427</v>
      </c>
      <c r="D731" s="659">
        <v>7719</v>
      </c>
      <c r="E731" s="3192"/>
      <c r="F731" s="3192"/>
      <c r="G731" s="3192"/>
      <c r="H731" s="3157"/>
    </row>
    <row r="732" spans="1:8" customFormat="1" ht="13.8">
      <c r="A732" s="2909"/>
      <c r="B732" s="719" t="s">
        <v>15</v>
      </c>
      <c r="C732" s="636">
        <v>2374406</v>
      </c>
      <c r="D732" s="659">
        <v>-9578</v>
      </c>
      <c r="E732" s="3192"/>
      <c r="F732" s="3192"/>
      <c r="G732" s="3192"/>
      <c r="H732" s="3157"/>
    </row>
    <row r="733" spans="1:8" customFormat="1" ht="26.4">
      <c r="A733" s="2909"/>
      <c r="B733" s="720" t="s">
        <v>100</v>
      </c>
      <c r="C733" s="636">
        <v>4652</v>
      </c>
      <c r="D733" s="659"/>
      <c r="E733" s="3192"/>
      <c r="F733" s="3192"/>
      <c r="G733" s="3192"/>
      <c r="H733" s="3157"/>
    </row>
    <row r="734" spans="1:8" customFormat="1" ht="13.8">
      <c r="A734" s="2909"/>
      <c r="B734" s="721" t="s">
        <v>18</v>
      </c>
      <c r="C734" s="636">
        <v>4652</v>
      </c>
      <c r="D734" s="659"/>
      <c r="E734" s="3192"/>
      <c r="F734" s="3192"/>
      <c r="G734" s="3192"/>
      <c r="H734" s="3157"/>
    </row>
    <row r="735" spans="1:8" customFormat="1" ht="13.8">
      <c r="A735" s="2909"/>
      <c r="B735" s="714" t="s">
        <v>3</v>
      </c>
      <c r="C735" s="640">
        <v>180000</v>
      </c>
      <c r="D735" s="660"/>
      <c r="E735" s="3192"/>
      <c r="F735" s="3192"/>
      <c r="G735" s="3192"/>
      <c r="H735" s="3157"/>
    </row>
    <row r="736" spans="1:8" customFormat="1" ht="13.8">
      <c r="A736" s="2909"/>
      <c r="B736" s="720" t="s">
        <v>20</v>
      </c>
      <c r="C736" s="636">
        <v>180000</v>
      </c>
      <c r="D736" s="659"/>
      <c r="E736" s="3192"/>
      <c r="F736" s="3192"/>
      <c r="G736" s="3192"/>
      <c r="H736" s="3157"/>
    </row>
    <row r="737" spans="1:8" customFormat="1" ht="13.8">
      <c r="A737" s="2909"/>
      <c r="B737" s="729" t="s">
        <v>21</v>
      </c>
      <c r="C737" s="640">
        <v>-558800</v>
      </c>
      <c r="D737" s="660"/>
      <c r="E737" s="3192"/>
      <c r="F737" s="3192"/>
      <c r="G737" s="3192"/>
      <c r="H737" s="3157"/>
    </row>
    <row r="738" spans="1:8" customFormat="1" ht="13.8">
      <c r="A738" s="2909"/>
      <c r="B738" s="729" t="s">
        <v>23</v>
      </c>
      <c r="C738" s="640">
        <v>558800</v>
      </c>
      <c r="D738" s="660"/>
      <c r="E738" s="3192"/>
      <c r="F738" s="3192"/>
      <c r="G738" s="3192"/>
      <c r="H738" s="3157"/>
    </row>
    <row r="739" spans="1:8" customFormat="1" ht="13.8">
      <c r="A739" s="2909"/>
      <c r="B739" s="731" t="s">
        <v>24</v>
      </c>
      <c r="C739" s="636">
        <v>558800</v>
      </c>
      <c r="D739" s="659"/>
      <c r="E739" s="3192"/>
      <c r="F739" s="3192"/>
      <c r="G739" s="3192"/>
      <c r="H739" s="3157"/>
    </row>
    <row r="740" spans="1:8" customFormat="1" ht="39.6">
      <c r="A740" s="2909"/>
      <c r="B740" s="711" t="s">
        <v>66</v>
      </c>
      <c r="C740" s="636">
        <v>558800</v>
      </c>
      <c r="D740" s="659"/>
      <c r="E740" s="3192"/>
      <c r="F740" s="3192"/>
      <c r="G740" s="3192"/>
      <c r="H740" s="3157"/>
    </row>
    <row r="741" spans="1:8" customFormat="1" ht="13.8">
      <c r="A741" s="2909"/>
      <c r="B741" s="113" t="s">
        <v>59</v>
      </c>
      <c r="C741" s="99"/>
      <c r="D741" s="182"/>
      <c r="E741" s="3192"/>
      <c r="F741" s="3192"/>
      <c r="G741" s="3192"/>
      <c r="H741" s="3157"/>
    </row>
    <row r="742" spans="1:8" customFormat="1" ht="13.8">
      <c r="A742" s="2909"/>
      <c r="B742" s="745" t="s">
        <v>103</v>
      </c>
      <c r="C742" s="99"/>
      <c r="D742" s="182"/>
      <c r="E742" s="3192"/>
      <c r="F742" s="3192"/>
      <c r="G742" s="3192"/>
      <c r="H742" s="3157"/>
    </row>
    <row r="743" spans="1:8" customFormat="1" ht="26.4">
      <c r="A743" s="2909"/>
      <c r="B743" s="113" t="s">
        <v>101</v>
      </c>
      <c r="C743" s="99"/>
      <c r="D743" s="182"/>
      <c r="E743" s="3192"/>
      <c r="F743" s="3192"/>
      <c r="G743" s="3192"/>
      <c r="H743" s="3157"/>
    </row>
    <row r="744" spans="1:8" customFormat="1" ht="13.8">
      <c r="A744" s="2909"/>
      <c r="B744" s="725" t="s">
        <v>118</v>
      </c>
      <c r="C744" s="99"/>
      <c r="D744" s="182"/>
      <c r="E744" s="3192"/>
      <c r="F744" s="3192"/>
      <c r="G744" s="3192"/>
      <c r="H744" s="3157"/>
    </row>
    <row r="745" spans="1:8" customFormat="1" ht="13.8">
      <c r="A745" s="2909"/>
      <c r="B745" s="709" t="s">
        <v>4</v>
      </c>
      <c r="C745" s="670">
        <v>18172</v>
      </c>
      <c r="D745" s="671"/>
      <c r="E745" s="3192"/>
      <c r="F745" s="3192"/>
      <c r="G745" s="3192"/>
      <c r="H745" s="3157"/>
    </row>
    <row r="746" spans="1:8" customFormat="1" ht="13.8">
      <c r="A746" s="2909"/>
      <c r="B746" s="713" t="s">
        <v>10</v>
      </c>
      <c r="C746" s="636">
        <v>18172</v>
      </c>
      <c r="D746" s="659"/>
      <c r="E746" s="3192"/>
      <c r="F746" s="3192"/>
      <c r="G746" s="3192"/>
      <c r="H746" s="3157"/>
    </row>
    <row r="747" spans="1:8" customFormat="1" ht="26.4">
      <c r="A747" s="2909"/>
      <c r="B747" s="714" t="s">
        <v>11</v>
      </c>
      <c r="C747" s="636">
        <v>18172</v>
      </c>
      <c r="D747" s="659"/>
      <c r="E747" s="3192"/>
      <c r="F747" s="3192"/>
      <c r="G747" s="3192"/>
      <c r="H747" s="3157"/>
    </row>
    <row r="748" spans="1:8" customFormat="1" ht="13.8">
      <c r="A748" s="2909"/>
      <c r="B748" s="709" t="s">
        <v>1</v>
      </c>
      <c r="C748" s="640">
        <v>18172</v>
      </c>
      <c r="D748" s="660"/>
      <c r="E748" s="3192"/>
      <c r="F748" s="3192"/>
      <c r="G748" s="3192"/>
      <c r="H748" s="3157"/>
    </row>
    <row r="749" spans="1:8" customFormat="1" ht="13.8">
      <c r="A749" s="2909"/>
      <c r="B749" s="711" t="s">
        <v>2</v>
      </c>
      <c r="C749" s="636">
        <v>18172</v>
      </c>
      <c r="D749" s="659"/>
      <c r="E749" s="3192"/>
      <c r="F749" s="3192"/>
      <c r="G749" s="3192"/>
      <c r="H749" s="3157"/>
    </row>
    <row r="750" spans="1:8" customFormat="1" ht="13.8">
      <c r="A750" s="2909"/>
      <c r="B750" s="717" t="s">
        <v>12</v>
      </c>
      <c r="C750" s="636">
        <v>18172</v>
      </c>
      <c r="D750" s="659"/>
      <c r="E750" s="3192"/>
      <c r="F750" s="3192"/>
      <c r="G750" s="3192"/>
      <c r="H750" s="3157"/>
    </row>
    <row r="751" spans="1:8" customFormat="1" ht="13.8">
      <c r="A751" s="2909"/>
      <c r="B751" s="719" t="s">
        <v>13</v>
      </c>
      <c r="C751" s="636"/>
      <c r="D751" s="659">
        <v>9578</v>
      </c>
      <c r="E751" s="3192"/>
      <c r="F751" s="3192"/>
      <c r="G751" s="3192"/>
      <c r="H751" s="3157"/>
    </row>
    <row r="752" spans="1:8" customFormat="1" ht="13.8">
      <c r="A752" s="2909"/>
      <c r="B752" s="719" t="s">
        <v>14</v>
      </c>
      <c r="C752" s="636"/>
      <c r="D752" s="659">
        <v>7719</v>
      </c>
      <c r="E752" s="3192"/>
      <c r="F752" s="3192"/>
      <c r="G752" s="3192"/>
      <c r="H752" s="3157"/>
    </row>
    <row r="753" spans="1:8" customFormat="1" ht="13.8">
      <c r="A753" s="2909"/>
      <c r="B753" s="719" t="s">
        <v>15</v>
      </c>
      <c r="C753" s="636">
        <v>18172</v>
      </c>
      <c r="D753" s="659">
        <v>-9578</v>
      </c>
      <c r="E753" s="3192"/>
      <c r="F753" s="3192"/>
      <c r="G753" s="3192"/>
      <c r="H753" s="3157"/>
    </row>
    <row r="754" spans="1:8" customFormat="1" ht="13.8">
      <c r="A754" s="2909"/>
      <c r="B754" s="725" t="s">
        <v>125</v>
      </c>
      <c r="C754" s="298"/>
      <c r="D754" s="182"/>
      <c r="E754" s="3192"/>
      <c r="F754" s="3192"/>
      <c r="G754" s="3192"/>
      <c r="H754" s="3157"/>
    </row>
    <row r="755" spans="1:8" customFormat="1" ht="13.8">
      <c r="A755" s="2909"/>
      <c r="B755" s="709" t="s">
        <v>4</v>
      </c>
      <c r="C755" s="670">
        <v>9533</v>
      </c>
      <c r="D755" s="671"/>
      <c r="E755" s="3192"/>
      <c r="F755" s="3192"/>
      <c r="G755" s="3192"/>
      <c r="H755" s="3157"/>
    </row>
    <row r="756" spans="1:8" customFormat="1" ht="13.8">
      <c r="A756" s="2909"/>
      <c r="B756" s="713" t="s">
        <v>10</v>
      </c>
      <c r="C756" s="636">
        <v>9533</v>
      </c>
      <c r="D756" s="659"/>
      <c r="E756" s="3192"/>
      <c r="F756" s="3192"/>
      <c r="G756" s="3192"/>
      <c r="H756" s="3157"/>
    </row>
    <row r="757" spans="1:8" customFormat="1" ht="26.4">
      <c r="A757" s="2909"/>
      <c r="B757" s="714" t="s">
        <v>11</v>
      </c>
      <c r="C757" s="636">
        <v>9533</v>
      </c>
      <c r="D757" s="659"/>
      <c r="E757" s="3192"/>
      <c r="F757" s="3192"/>
      <c r="G757" s="3192"/>
      <c r="H757" s="3157"/>
    </row>
    <row r="758" spans="1:8" customFormat="1" ht="13.8">
      <c r="A758" s="2909"/>
      <c r="B758" s="709" t="s">
        <v>1</v>
      </c>
      <c r="C758" s="640">
        <v>9533</v>
      </c>
      <c r="D758" s="660"/>
      <c r="E758" s="3192"/>
      <c r="F758" s="3192"/>
      <c r="G758" s="3192"/>
      <c r="H758" s="3157"/>
    </row>
    <row r="759" spans="1:8" customFormat="1" ht="13.8">
      <c r="A759" s="2909"/>
      <c r="B759" s="711" t="s">
        <v>2</v>
      </c>
      <c r="C759" s="636">
        <v>9533</v>
      </c>
      <c r="D759" s="659"/>
      <c r="E759" s="3192"/>
      <c r="F759" s="3192"/>
      <c r="G759" s="3192"/>
      <c r="H759" s="3157"/>
    </row>
    <row r="760" spans="1:8" customFormat="1" ht="13.8">
      <c r="A760" s="2909"/>
      <c r="B760" s="717" t="s">
        <v>12</v>
      </c>
      <c r="C760" s="636">
        <v>9533</v>
      </c>
      <c r="D760" s="659"/>
      <c r="E760" s="3192"/>
      <c r="F760" s="3192"/>
      <c r="G760" s="3192"/>
      <c r="H760" s="3157"/>
    </row>
    <row r="761" spans="1:8" customFormat="1" ht="13.8">
      <c r="A761" s="2909"/>
      <c r="B761" s="719" t="s">
        <v>13</v>
      </c>
      <c r="C761" s="636"/>
      <c r="D761" s="659">
        <v>1189</v>
      </c>
      <c r="E761" s="3192"/>
      <c r="F761" s="3192"/>
      <c r="G761" s="3192"/>
      <c r="H761" s="3157"/>
    </row>
    <row r="762" spans="1:8" customFormat="1" ht="13.8">
      <c r="A762" s="2909"/>
      <c r="B762" s="719" t="s">
        <v>14</v>
      </c>
      <c r="C762" s="636"/>
      <c r="D762" s="659">
        <v>958</v>
      </c>
      <c r="E762" s="3192"/>
      <c r="F762" s="3192"/>
      <c r="G762" s="3192"/>
      <c r="H762" s="3157"/>
    </row>
    <row r="763" spans="1:8" customFormat="1" ht="13.8">
      <c r="A763" s="2909"/>
      <c r="B763" s="719" t="s">
        <v>15</v>
      </c>
      <c r="C763" s="636">
        <v>9533</v>
      </c>
      <c r="D763" s="659">
        <v>-1189</v>
      </c>
      <c r="E763" s="3192"/>
      <c r="F763" s="3192"/>
      <c r="G763" s="3192"/>
      <c r="H763" s="3157"/>
    </row>
    <row r="764" spans="1:8" customFormat="1" ht="13.8">
      <c r="A764" s="2909"/>
      <c r="B764" s="725" t="s">
        <v>126</v>
      </c>
      <c r="C764" s="298"/>
      <c r="D764" s="182"/>
      <c r="E764" s="3192"/>
      <c r="F764" s="3192"/>
      <c r="G764" s="3192"/>
      <c r="H764" s="3157"/>
    </row>
    <row r="765" spans="1:8" customFormat="1" ht="13.8">
      <c r="A765" s="2909"/>
      <c r="B765" s="709" t="s">
        <v>4</v>
      </c>
      <c r="C765" s="670">
        <v>9533</v>
      </c>
      <c r="D765" s="671">
        <v>-9533</v>
      </c>
      <c r="E765" s="3192"/>
      <c r="F765" s="3192"/>
      <c r="G765" s="3192"/>
      <c r="H765" s="3157"/>
    </row>
    <row r="766" spans="1:8" customFormat="1" ht="13.8">
      <c r="A766" s="2909"/>
      <c r="B766" s="713" t="s">
        <v>10</v>
      </c>
      <c r="C766" s="636">
        <v>9533</v>
      </c>
      <c r="D766" s="659">
        <v>-9533</v>
      </c>
      <c r="E766" s="3192"/>
      <c r="F766" s="3192"/>
      <c r="G766" s="3192"/>
      <c r="H766" s="3157"/>
    </row>
    <row r="767" spans="1:8" customFormat="1" ht="26.4">
      <c r="A767" s="2909"/>
      <c r="B767" s="714" t="s">
        <v>11</v>
      </c>
      <c r="C767" s="636">
        <v>9533</v>
      </c>
      <c r="D767" s="659">
        <v>-9533</v>
      </c>
      <c r="E767" s="3187"/>
      <c r="F767" s="3192"/>
      <c r="G767" s="3192"/>
      <c r="H767" s="3157"/>
    </row>
    <row r="768" spans="1:8" customFormat="1" ht="13.8">
      <c r="A768" s="2909"/>
      <c r="B768" s="709" t="s">
        <v>1</v>
      </c>
      <c r="C768" s="640">
        <v>9533</v>
      </c>
      <c r="D768" s="660">
        <v>-9533</v>
      </c>
      <c r="E768" s="3192"/>
      <c r="F768" s="3192"/>
      <c r="G768" s="3192"/>
      <c r="H768" s="3157"/>
    </row>
    <row r="769" spans="1:8" customFormat="1" ht="13.8">
      <c r="A769" s="2909"/>
      <c r="B769" s="711" t="s">
        <v>2</v>
      </c>
      <c r="C769" s="636">
        <v>9533</v>
      </c>
      <c r="D769" s="659">
        <v>-9533</v>
      </c>
      <c r="E769" s="3192"/>
      <c r="F769" s="3192"/>
      <c r="G769" s="3192"/>
      <c r="H769" s="3157"/>
    </row>
    <row r="770" spans="1:8" customFormat="1" ht="13.8">
      <c r="A770" s="2909"/>
      <c r="B770" s="717" t="s">
        <v>12</v>
      </c>
      <c r="C770" s="636">
        <v>9533</v>
      </c>
      <c r="D770" s="659">
        <v>-9533</v>
      </c>
      <c r="E770" s="3192"/>
      <c r="F770" s="3192"/>
      <c r="G770" s="3192"/>
      <c r="H770" s="3157"/>
    </row>
    <row r="771" spans="1:8" customFormat="1" ht="14.4" thickBot="1">
      <c r="A771" s="2909"/>
      <c r="B771" s="719" t="s">
        <v>15</v>
      </c>
      <c r="C771" s="636">
        <v>9533</v>
      </c>
      <c r="D771" s="659">
        <v>-9533</v>
      </c>
      <c r="E771" s="3192"/>
      <c r="F771" s="3192"/>
      <c r="G771" s="3192"/>
      <c r="H771" s="3157"/>
    </row>
    <row r="772" spans="1:8" customFormat="1" ht="55.5" customHeight="1" thickBot="1">
      <c r="A772" s="2909"/>
      <c r="B772" s="3772" t="s">
        <v>256</v>
      </c>
      <c r="C772" s="3773"/>
      <c r="D772" s="3774"/>
      <c r="E772" s="3192"/>
      <c r="F772" s="3192"/>
      <c r="G772" s="3192"/>
      <c r="H772" s="3157"/>
    </row>
    <row r="773" spans="1:8" customFormat="1" ht="13.8">
      <c r="A773" s="79"/>
      <c r="B773" s="3192"/>
      <c r="C773" s="3192"/>
      <c r="D773" s="3192"/>
      <c r="E773" s="3192"/>
      <c r="F773" s="3192"/>
      <c r="G773" s="3192"/>
      <c r="H773" s="3157"/>
    </row>
    <row r="774" spans="1:8" customFormat="1" ht="13.8">
      <c r="A774" s="79"/>
      <c r="B774" s="539" t="s">
        <v>115</v>
      </c>
      <c r="C774" s="672"/>
      <c r="D774" s="672"/>
      <c r="E774" s="672"/>
      <c r="F774" s="672"/>
      <c r="G774" s="672"/>
      <c r="H774" s="3157"/>
    </row>
    <row r="775" spans="1:8" customFormat="1" ht="14.4" thickBot="1">
      <c r="A775" s="79"/>
      <c r="B775" s="539"/>
      <c r="C775" s="672"/>
      <c r="D775" s="672"/>
      <c r="E775" s="672"/>
      <c r="F775" s="672"/>
      <c r="G775" s="672"/>
      <c r="H775" s="3157"/>
    </row>
    <row r="776" spans="1:8" customFormat="1" ht="13.8">
      <c r="A776" s="79">
        <f>A647+1</f>
        <v>141</v>
      </c>
      <c r="B776" s="676" t="s">
        <v>64</v>
      </c>
      <c r="C776" s="117"/>
      <c r="D776" s="650"/>
      <c r="E776" s="3192"/>
      <c r="F776" s="3192"/>
      <c r="G776" s="3192"/>
      <c r="H776" s="3157" t="s">
        <v>34</v>
      </c>
    </row>
    <row r="777" spans="1:8" customFormat="1" ht="13.8">
      <c r="A777" s="79"/>
      <c r="B777" s="651" t="s">
        <v>116</v>
      </c>
      <c r="C777" s="654"/>
      <c r="D777" s="655"/>
      <c r="E777" s="3192"/>
      <c r="F777" s="3192"/>
      <c r="G777" s="3192"/>
      <c r="H777" s="3157"/>
    </row>
    <row r="778" spans="1:8" customFormat="1" ht="13.8">
      <c r="A778" s="79"/>
      <c r="B778" s="656" t="s">
        <v>117</v>
      </c>
      <c r="C778" s="99"/>
      <c r="D778" s="182"/>
      <c r="E778" s="3192"/>
      <c r="F778" s="3192"/>
      <c r="G778" s="3192"/>
      <c r="H778" s="3157"/>
    </row>
    <row r="779" spans="1:8" customFormat="1" ht="17.25" customHeight="1">
      <c r="A779" s="79"/>
      <c r="B779" s="657" t="s">
        <v>118</v>
      </c>
      <c r="C779" s="99"/>
      <c r="D779" s="182"/>
      <c r="E779" s="3192"/>
      <c r="F779" s="3192"/>
      <c r="G779" s="3192"/>
      <c r="H779" s="3157"/>
    </row>
    <row r="780" spans="1:8" customFormat="1" ht="13.8">
      <c r="A780" s="79"/>
      <c r="B780" s="632" t="s">
        <v>4</v>
      </c>
      <c r="C780" s="670">
        <v>99788084</v>
      </c>
      <c r="D780" s="671"/>
      <c r="E780" s="3192"/>
      <c r="F780" s="3192"/>
      <c r="G780" s="3192"/>
      <c r="H780" s="3157"/>
    </row>
    <row r="781" spans="1:8" customFormat="1" ht="26.4">
      <c r="A781" s="79"/>
      <c r="B781" s="635" t="s">
        <v>5</v>
      </c>
      <c r="C781" s="636">
        <v>11432950</v>
      </c>
      <c r="D781" s="659"/>
      <c r="E781" s="3192"/>
      <c r="F781" s="3192"/>
      <c r="G781" s="3192"/>
      <c r="H781" s="3157"/>
    </row>
    <row r="782" spans="1:8" customFormat="1" ht="13.8">
      <c r="A782" s="79"/>
      <c r="B782" s="638" t="s">
        <v>10</v>
      </c>
      <c r="C782" s="636">
        <v>88355134</v>
      </c>
      <c r="D782" s="659"/>
      <c r="E782" s="3192"/>
      <c r="F782" s="3192"/>
      <c r="G782" s="3192"/>
      <c r="H782" s="3157"/>
    </row>
    <row r="783" spans="1:8" customFormat="1" ht="26.4">
      <c r="A783" s="79"/>
      <c r="B783" s="639" t="s">
        <v>11</v>
      </c>
      <c r="C783" s="636">
        <v>88355134</v>
      </c>
      <c r="D783" s="659"/>
      <c r="E783" s="3192"/>
      <c r="F783" s="3192"/>
      <c r="G783" s="3192"/>
      <c r="H783" s="3157"/>
    </row>
    <row r="784" spans="1:8" customFormat="1" ht="13.8">
      <c r="A784" s="79"/>
      <c r="B784" s="632" t="s">
        <v>1</v>
      </c>
      <c r="C784" s="640">
        <v>99733719</v>
      </c>
      <c r="D784" s="660"/>
      <c r="E784" s="3192"/>
      <c r="F784" s="3192"/>
      <c r="G784" s="3192"/>
      <c r="H784" s="3157"/>
    </row>
    <row r="785" spans="1:8" customFormat="1" ht="13.8">
      <c r="A785" s="79"/>
      <c r="B785" s="635" t="s">
        <v>2</v>
      </c>
      <c r="C785" s="636">
        <v>97285782</v>
      </c>
      <c r="D785" s="659"/>
      <c r="E785" s="3192"/>
      <c r="F785" s="3192"/>
      <c r="G785" s="3192"/>
      <c r="H785" s="3157"/>
    </row>
    <row r="786" spans="1:8" customFormat="1" ht="13.8">
      <c r="A786" s="79"/>
      <c r="B786" s="642" t="s">
        <v>12</v>
      </c>
      <c r="C786" s="636">
        <v>85210208</v>
      </c>
      <c r="D786" s="659"/>
      <c r="E786" s="3192"/>
      <c r="F786" s="3192"/>
      <c r="G786" s="3192"/>
      <c r="H786" s="3157"/>
    </row>
    <row r="787" spans="1:8" customFormat="1" ht="13.8">
      <c r="A787" s="79"/>
      <c r="B787" s="643" t="s">
        <v>13</v>
      </c>
      <c r="C787" s="636">
        <v>57553831</v>
      </c>
      <c r="D787" s="659">
        <v>9578</v>
      </c>
      <c r="E787" s="3192"/>
      <c r="F787" s="3192"/>
      <c r="G787" s="3192"/>
      <c r="H787" s="3157"/>
    </row>
    <row r="788" spans="1:8" customFormat="1" ht="13.8">
      <c r="A788" s="79"/>
      <c r="B788" s="643" t="s">
        <v>14</v>
      </c>
      <c r="C788" s="636">
        <v>45390529</v>
      </c>
      <c r="D788" s="659">
        <v>7719</v>
      </c>
      <c r="E788" s="3192"/>
      <c r="F788" s="3192"/>
      <c r="G788" s="3192"/>
      <c r="H788" s="3157"/>
    </row>
    <row r="789" spans="1:8" customFormat="1" ht="13.8">
      <c r="A789" s="79"/>
      <c r="B789" s="643" t="s">
        <v>15</v>
      </c>
      <c r="C789" s="636">
        <v>27656377</v>
      </c>
      <c r="D789" s="659">
        <v>-9578</v>
      </c>
      <c r="E789" s="3192"/>
      <c r="F789" s="3192"/>
      <c r="G789" s="3192"/>
      <c r="H789" s="3157"/>
    </row>
    <row r="790" spans="1:8" customFormat="1" ht="13.8">
      <c r="A790" s="79"/>
      <c r="B790" s="661" t="s">
        <v>16</v>
      </c>
      <c r="C790" s="636">
        <v>11849629</v>
      </c>
      <c r="D790" s="659"/>
      <c r="E790" s="3192"/>
      <c r="F790" s="3192"/>
      <c r="G790" s="3192"/>
      <c r="H790" s="3157"/>
    </row>
    <row r="791" spans="1:8" customFormat="1" ht="13.8">
      <c r="A791" s="79"/>
      <c r="B791" s="662" t="s">
        <v>17</v>
      </c>
      <c r="C791" s="636">
        <v>351089</v>
      </c>
      <c r="D791" s="659"/>
      <c r="E791" s="3192"/>
      <c r="F791" s="3192"/>
      <c r="G791" s="3192"/>
      <c r="H791" s="3157"/>
    </row>
    <row r="792" spans="1:8" customFormat="1" ht="13.8">
      <c r="A792" s="79"/>
      <c r="B792" s="663" t="s">
        <v>162</v>
      </c>
      <c r="C792" s="664">
        <v>11498540</v>
      </c>
      <c r="D792" s="665"/>
      <c r="E792" s="3192"/>
      <c r="F792" s="3192"/>
      <c r="G792" s="3192"/>
      <c r="H792" s="3157"/>
    </row>
    <row r="793" spans="1:8" customFormat="1" ht="26.4">
      <c r="A793" s="79"/>
      <c r="B793" s="644" t="s">
        <v>100</v>
      </c>
      <c r="C793" s="636">
        <v>225945</v>
      </c>
      <c r="D793" s="659"/>
      <c r="E793" s="3192"/>
      <c r="F793" s="3192"/>
      <c r="G793" s="3192"/>
      <c r="H793" s="3157"/>
    </row>
    <row r="794" spans="1:8" customFormat="1" ht="13.8">
      <c r="A794" s="79"/>
      <c r="B794" s="645" t="s">
        <v>18</v>
      </c>
      <c r="C794" s="636">
        <v>225945</v>
      </c>
      <c r="D794" s="659"/>
      <c r="E794" s="3192"/>
      <c r="F794" s="3192"/>
      <c r="G794" s="3192"/>
      <c r="H794" s="3157"/>
    </row>
    <row r="795" spans="1:8" customFormat="1" ht="13.8">
      <c r="A795" s="79"/>
      <c r="B795" s="639" t="s">
        <v>3</v>
      </c>
      <c r="C795" s="640">
        <v>2447937</v>
      </c>
      <c r="D795" s="660"/>
      <c r="E795" s="3192"/>
      <c r="F795" s="3192"/>
      <c r="G795" s="3192"/>
      <c r="H795" s="3157"/>
    </row>
    <row r="796" spans="1:8" customFormat="1" ht="13.8">
      <c r="A796" s="79"/>
      <c r="B796" s="644" t="s">
        <v>20</v>
      </c>
      <c r="C796" s="636">
        <v>2447937</v>
      </c>
      <c r="D796" s="659"/>
      <c r="E796" s="3192"/>
      <c r="F796" s="3192"/>
      <c r="G796" s="3192"/>
      <c r="H796" s="3157"/>
    </row>
    <row r="797" spans="1:8" customFormat="1" ht="13.8">
      <c r="A797" s="79"/>
      <c r="B797" s="666" t="s">
        <v>21</v>
      </c>
      <c r="C797" s="640">
        <v>54365</v>
      </c>
      <c r="D797" s="660"/>
      <c r="E797" s="3192"/>
      <c r="F797" s="3192"/>
      <c r="G797" s="3192"/>
      <c r="H797" s="3157"/>
    </row>
    <row r="798" spans="1:8" customFormat="1" ht="13.8">
      <c r="A798" s="79"/>
      <c r="B798" s="666" t="s">
        <v>23</v>
      </c>
      <c r="C798" s="640">
        <v>-54365</v>
      </c>
      <c r="D798" s="660"/>
      <c r="E798" s="3192"/>
      <c r="F798" s="3192"/>
      <c r="G798" s="3192"/>
      <c r="H798" s="3157"/>
    </row>
    <row r="799" spans="1:8" customFormat="1" ht="13.8">
      <c r="A799" s="79"/>
      <c r="B799" s="667" t="s">
        <v>24</v>
      </c>
      <c r="C799" s="636">
        <v>-54365</v>
      </c>
      <c r="D799" s="659"/>
      <c r="E799" s="3192"/>
      <c r="F799" s="3192"/>
      <c r="G799" s="3192"/>
      <c r="H799" s="3157"/>
    </row>
    <row r="800" spans="1:8" customFormat="1" ht="39.6">
      <c r="A800" s="79"/>
      <c r="B800" s="635" t="s">
        <v>66</v>
      </c>
      <c r="C800" s="636">
        <v>-54365</v>
      </c>
      <c r="D800" s="659"/>
      <c r="E800" s="3192"/>
      <c r="F800" s="3192"/>
      <c r="G800" s="3192"/>
      <c r="H800" s="3157"/>
    </row>
    <row r="801" spans="1:8" customFormat="1" ht="17.25" customHeight="1">
      <c r="A801" s="79"/>
      <c r="B801" s="668" t="s">
        <v>125</v>
      </c>
      <c r="C801" s="669"/>
      <c r="D801" s="655"/>
      <c r="E801" s="3192"/>
      <c r="F801" s="3192"/>
      <c r="G801" s="3192"/>
      <c r="H801" s="3157"/>
    </row>
    <row r="802" spans="1:8" customFormat="1" ht="13.8">
      <c r="A802" s="79"/>
      <c r="B802" s="632" t="s">
        <v>4</v>
      </c>
      <c r="C802" s="670">
        <v>103648301</v>
      </c>
      <c r="D802" s="671"/>
      <c r="E802" s="3192"/>
      <c r="F802" s="3192"/>
      <c r="G802" s="3192"/>
      <c r="H802" s="3157"/>
    </row>
    <row r="803" spans="1:8" customFormat="1" ht="26.4">
      <c r="A803" s="79"/>
      <c r="B803" s="635" t="s">
        <v>5</v>
      </c>
      <c r="C803" s="636">
        <v>11088609</v>
      </c>
      <c r="D803" s="659"/>
      <c r="E803" s="3192"/>
      <c r="F803" s="3192"/>
      <c r="G803" s="3192"/>
      <c r="H803" s="3157"/>
    </row>
    <row r="804" spans="1:8" customFormat="1" ht="13.8">
      <c r="A804" s="79"/>
      <c r="B804" s="638" t="s">
        <v>10</v>
      </c>
      <c r="C804" s="636">
        <v>92559692</v>
      </c>
      <c r="D804" s="659"/>
      <c r="E804" s="3192"/>
      <c r="F804" s="3192"/>
      <c r="G804" s="3192"/>
      <c r="H804" s="3157"/>
    </row>
    <row r="805" spans="1:8" customFormat="1" ht="26.4">
      <c r="A805" s="79"/>
      <c r="B805" s="639" t="s">
        <v>11</v>
      </c>
      <c r="C805" s="636">
        <v>92559692</v>
      </c>
      <c r="D805" s="659"/>
      <c r="E805" s="3192"/>
      <c r="F805" s="3192"/>
      <c r="G805" s="3192"/>
      <c r="H805" s="3157"/>
    </row>
    <row r="806" spans="1:8" customFormat="1" ht="13.8">
      <c r="A806" s="79"/>
      <c r="B806" s="632" t="s">
        <v>1</v>
      </c>
      <c r="C806" s="640">
        <v>103040322</v>
      </c>
      <c r="D806" s="660"/>
      <c r="E806" s="3192"/>
      <c r="F806" s="3192"/>
      <c r="G806" s="3192"/>
      <c r="H806" s="3157"/>
    </row>
    <row r="807" spans="1:8" customFormat="1" ht="13.8">
      <c r="A807" s="79"/>
      <c r="B807" s="635" t="s">
        <v>2</v>
      </c>
      <c r="C807" s="636">
        <v>101883939</v>
      </c>
      <c r="D807" s="659"/>
      <c r="E807" s="3192"/>
      <c r="F807" s="3192"/>
      <c r="G807" s="3192"/>
      <c r="H807" s="3157"/>
    </row>
    <row r="808" spans="1:8" customFormat="1" ht="13.8">
      <c r="A808" s="79"/>
      <c r="B808" s="642" t="s">
        <v>12</v>
      </c>
      <c r="C808" s="636">
        <v>86415264</v>
      </c>
      <c r="D808" s="659"/>
      <c r="E808" s="3192"/>
      <c r="F808" s="3192"/>
      <c r="G808" s="3192"/>
      <c r="H808" s="3157"/>
    </row>
    <row r="809" spans="1:8" customFormat="1" ht="13.8">
      <c r="A809" s="79"/>
      <c r="B809" s="643" t="s">
        <v>13</v>
      </c>
      <c r="C809" s="636">
        <v>56846928</v>
      </c>
      <c r="D809" s="659">
        <v>1189</v>
      </c>
      <c r="E809" s="3192"/>
      <c r="F809" s="3192"/>
      <c r="G809" s="3192"/>
      <c r="H809" s="3157"/>
    </row>
    <row r="810" spans="1:8" customFormat="1" ht="13.8">
      <c r="A810" s="79"/>
      <c r="B810" s="643" t="s">
        <v>14</v>
      </c>
      <c r="C810" s="636">
        <v>45002311</v>
      </c>
      <c r="D810" s="659">
        <v>958</v>
      </c>
      <c r="E810" s="3192"/>
      <c r="F810" s="3192"/>
      <c r="G810" s="3192"/>
      <c r="H810" s="3157"/>
    </row>
    <row r="811" spans="1:8" customFormat="1" ht="13.8">
      <c r="A811" s="79"/>
      <c r="B811" s="643" t="s">
        <v>15</v>
      </c>
      <c r="C811" s="636">
        <v>29568336</v>
      </c>
      <c r="D811" s="659">
        <v>-1189</v>
      </c>
      <c r="E811" s="3192"/>
      <c r="F811" s="3192"/>
      <c r="G811" s="3192"/>
      <c r="H811" s="3157"/>
    </row>
    <row r="812" spans="1:8" customFormat="1" ht="13.8">
      <c r="A812" s="79"/>
      <c r="B812" s="661" t="s">
        <v>16</v>
      </c>
      <c r="C812" s="636">
        <v>15242730</v>
      </c>
      <c r="D812" s="659"/>
      <c r="E812" s="3192"/>
      <c r="F812" s="3192"/>
      <c r="G812" s="3192"/>
      <c r="H812" s="3157"/>
    </row>
    <row r="813" spans="1:8" customFormat="1" ht="13.8">
      <c r="A813" s="79"/>
      <c r="B813" s="662" t="s">
        <v>17</v>
      </c>
      <c r="C813" s="636">
        <v>277089</v>
      </c>
      <c r="D813" s="659"/>
      <c r="E813" s="3192"/>
      <c r="F813" s="3192"/>
      <c r="G813" s="3192"/>
      <c r="H813" s="3157"/>
    </row>
    <row r="814" spans="1:8" customFormat="1" ht="13.8">
      <c r="A814" s="79"/>
      <c r="B814" s="663" t="s">
        <v>162</v>
      </c>
      <c r="C814" s="664">
        <v>14965641</v>
      </c>
      <c r="D814" s="665"/>
      <c r="E814" s="3192"/>
      <c r="F814" s="3192"/>
      <c r="G814" s="3192"/>
      <c r="H814" s="3157"/>
    </row>
    <row r="815" spans="1:8" customFormat="1" ht="26.4">
      <c r="A815" s="79"/>
      <c r="B815" s="644" t="s">
        <v>100</v>
      </c>
      <c r="C815" s="636">
        <v>225945</v>
      </c>
      <c r="D815" s="659"/>
      <c r="E815" s="3192"/>
      <c r="F815" s="3192"/>
      <c r="G815" s="3192"/>
      <c r="H815" s="3157"/>
    </row>
    <row r="816" spans="1:8" customFormat="1" ht="13.8">
      <c r="A816" s="79"/>
      <c r="B816" s="645" t="s">
        <v>18</v>
      </c>
      <c r="C816" s="636">
        <v>225945</v>
      </c>
      <c r="D816" s="659"/>
      <c r="E816" s="3192"/>
      <c r="F816" s="3192"/>
      <c r="G816" s="3192"/>
      <c r="H816" s="3157"/>
    </row>
    <row r="817" spans="1:8" customFormat="1" ht="13.8">
      <c r="A817" s="79"/>
      <c r="B817" s="639" t="s">
        <v>3</v>
      </c>
      <c r="C817" s="640">
        <v>1156383</v>
      </c>
      <c r="D817" s="660"/>
      <c r="E817" s="3192"/>
      <c r="F817" s="3192"/>
      <c r="G817" s="3192"/>
      <c r="H817" s="3157"/>
    </row>
    <row r="818" spans="1:8" customFormat="1" ht="13.8">
      <c r="A818" s="79"/>
      <c r="B818" s="644" t="s">
        <v>20</v>
      </c>
      <c r="C818" s="636">
        <v>1156383</v>
      </c>
      <c r="D818" s="659"/>
      <c r="E818" s="3192"/>
      <c r="F818" s="3192"/>
      <c r="G818" s="3192"/>
      <c r="H818" s="3157"/>
    </row>
    <row r="819" spans="1:8" customFormat="1" ht="13.8">
      <c r="A819" s="79"/>
      <c r="B819" s="666" t="s">
        <v>21</v>
      </c>
      <c r="C819" s="640">
        <v>607979</v>
      </c>
      <c r="D819" s="660"/>
      <c r="E819" s="3192"/>
      <c r="F819" s="3192"/>
      <c r="G819" s="3192"/>
      <c r="H819" s="3157"/>
    </row>
    <row r="820" spans="1:8" customFormat="1" ht="13.8">
      <c r="A820" s="79"/>
      <c r="B820" s="666" t="s">
        <v>23</v>
      </c>
      <c r="C820" s="640">
        <v>-607979</v>
      </c>
      <c r="D820" s="660"/>
      <c r="E820" s="3192"/>
      <c r="F820" s="3192"/>
      <c r="G820" s="3192"/>
      <c r="H820" s="3157"/>
    </row>
    <row r="821" spans="1:8" customFormat="1" ht="13.8">
      <c r="A821" s="79"/>
      <c r="B821" s="667" t="s">
        <v>24</v>
      </c>
      <c r="C821" s="636">
        <v>-607979</v>
      </c>
      <c r="D821" s="659"/>
      <c r="E821" s="3192"/>
      <c r="F821" s="3192"/>
      <c r="G821" s="3192"/>
      <c r="H821" s="3157"/>
    </row>
    <row r="822" spans="1:8" customFormat="1" ht="40.200000000000003" thickBot="1">
      <c r="A822" s="79"/>
      <c r="B822" s="635" t="s">
        <v>66</v>
      </c>
      <c r="C822" s="636">
        <v>-607979</v>
      </c>
      <c r="D822" s="659"/>
      <c r="E822" s="3192"/>
      <c r="F822" s="3192"/>
      <c r="G822" s="3192"/>
      <c r="H822" s="3157"/>
    </row>
    <row r="823" spans="1:8" customFormat="1" ht="55.5" customHeight="1" thickBot="1">
      <c r="A823" s="79"/>
      <c r="B823" s="3653" t="s">
        <v>257</v>
      </c>
      <c r="C823" s="3654"/>
      <c r="D823" s="3655"/>
      <c r="E823" s="3192"/>
      <c r="F823" s="3192"/>
      <c r="G823" s="3192"/>
      <c r="H823" s="3157"/>
    </row>
    <row r="824" spans="1:8" customFormat="1" ht="13.8">
      <c r="A824" s="79"/>
      <c r="B824" s="3192"/>
      <c r="C824" s="3192"/>
      <c r="D824" s="3192"/>
      <c r="E824" s="3192"/>
      <c r="F824" s="3192"/>
      <c r="G824" s="3192"/>
      <c r="H824" s="3157"/>
    </row>
    <row r="825" spans="1:8" customFormat="1" ht="13.8">
      <c r="A825" s="79"/>
      <c r="B825" s="673" t="s">
        <v>227</v>
      </c>
      <c r="C825" s="3192"/>
      <c r="D825" s="3192"/>
      <c r="E825" s="3192"/>
      <c r="F825" s="3192"/>
      <c r="G825" s="3192"/>
      <c r="H825" s="3157"/>
    </row>
    <row r="826" spans="1:8" customFormat="1" ht="14.4" thickBot="1">
      <c r="A826" s="79"/>
      <c r="B826" s="3192"/>
      <c r="C826" s="3192"/>
      <c r="D826" s="3192"/>
      <c r="E826" s="3192"/>
      <c r="F826" s="3192"/>
      <c r="G826" s="3192"/>
      <c r="H826" s="3157"/>
    </row>
    <row r="827" spans="1:8" customFormat="1" ht="27.6">
      <c r="A827" s="3191">
        <f>A720+1</f>
        <v>142</v>
      </c>
      <c r="B827" s="706" t="s">
        <v>29</v>
      </c>
      <c r="C827" s="476"/>
      <c r="D827" s="746"/>
      <c r="E827" s="706" t="s">
        <v>64</v>
      </c>
      <c r="F827" s="747"/>
      <c r="G827" s="748"/>
      <c r="H827" s="3163" t="s">
        <v>232</v>
      </c>
    </row>
    <row r="828" spans="1:8" customFormat="1" ht="13.8">
      <c r="A828" s="79"/>
      <c r="B828" s="113" t="s">
        <v>22</v>
      </c>
      <c r="C828" s="99"/>
      <c r="D828" s="182"/>
      <c r="E828" s="113" t="s">
        <v>22</v>
      </c>
      <c r="F828" s="99"/>
      <c r="G828" s="182"/>
      <c r="H828" s="3157"/>
    </row>
    <row r="829" spans="1:8" customFormat="1" ht="13.8">
      <c r="A829" s="79"/>
      <c r="B829" s="3158" t="s">
        <v>43</v>
      </c>
      <c r="C829" s="3188"/>
      <c r="D829" s="3189"/>
      <c r="E829" s="3158" t="s">
        <v>258</v>
      </c>
      <c r="F829" s="3159"/>
      <c r="G829" s="3167"/>
      <c r="H829" s="3157"/>
    </row>
    <row r="830" spans="1:8" customFormat="1" ht="13.8">
      <c r="A830" s="79"/>
      <c r="B830" s="709" t="s">
        <v>4</v>
      </c>
      <c r="C830" s="670">
        <v>16497394</v>
      </c>
      <c r="D830" s="671">
        <v>-37569</v>
      </c>
      <c r="E830" s="709" t="s">
        <v>4</v>
      </c>
      <c r="F830" s="633">
        <v>30557245</v>
      </c>
      <c r="G830" s="658">
        <v>37569</v>
      </c>
      <c r="H830" s="3157"/>
    </row>
    <row r="831" spans="1:8" customFormat="1" ht="26.4">
      <c r="A831" s="79"/>
      <c r="B831" s="713" t="s">
        <v>10</v>
      </c>
      <c r="C831" s="636">
        <v>16497394</v>
      </c>
      <c r="D831" s="659">
        <v>-37569</v>
      </c>
      <c r="E831" s="711" t="s">
        <v>5</v>
      </c>
      <c r="F831" s="636">
        <v>527500</v>
      </c>
      <c r="G831" s="659"/>
      <c r="H831" s="3157"/>
    </row>
    <row r="832" spans="1:8" customFormat="1" ht="26.4">
      <c r="A832" s="2909"/>
      <c r="B832" s="714" t="s">
        <v>11</v>
      </c>
      <c r="C832" s="636">
        <v>16497394</v>
      </c>
      <c r="D832" s="659">
        <v>-37569</v>
      </c>
      <c r="E832" s="713" t="s">
        <v>10</v>
      </c>
      <c r="F832" s="636">
        <v>30029745</v>
      </c>
      <c r="G832" s="659">
        <v>37569</v>
      </c>
      <c r="H832" s="3157"/>
    </row>
    <row r="833" spans="1:8" customFormat="1" ht="26.4">
      <c r="A833" s="2909"/>
      <c r="B833" s="709" t="s">
        <v>1</v>
      </c>
      <c r="C833" s="640">
        <v>16497394</v>
      </c>
      <c r="D833" s="660">
        <v>-37569</v>
      </c>
      <c r="E833" s="714" t="s">
        <v>11</v>
      </c>
      <c r="F833" s="636">
        <v>30029745</v>
      </c>
      <c r="G833" s="659">
        <v>37569</v>
      </c>
      <c r="H833" s="3157"/>
    </row>
    <row r="834" spans="1:8" customFormat="1" ht="13.8">
      <c r="A834" s="2909"/>
      <c r="B834" s="711" t="s">
        <v>2</v>
      </c>
      <c r="C834" s="636">
        <v>16497394</v>
      </c>
      <c r="D834" s="659">
        <v>-37569</v>
      </c>
      <c r="E834" s="709" t="s">
        <v>1</v>
      </c>
      <c r="F834" s="640">
        <v>30557245</v>
      </c>
      <c r="G834" s="660">
        <v>37569</v>
      </c>
      <c r="H834" s="3157"/>
    </row>
    <row r="835" spans="1:8" customFormat="1" ht="13.8">
      <c r="A835" s="2909"/>
      <c r="B835" s="716" t="s">
        <v>16</v>
      </c>
      <c r="C835" s="636">
        <v>16497394</v>
      </c>
      <c r="D835" s="659">
        <v>-37569</v>
      </c>
      <c r="E835" s="711" t="s">
        <v>2</v>
      </c>
      <c r="F835" s="636">
        <v>30223004</v>
      </c>
      <c r="G835" s="659">
        <v>37569</v>
      </c>
      <c r="H835" s="3157"/>
    </row>
    <row r="836" spans="1:8" customFormat="1" ht="13.8">
      <c r="A836" s="2909"/>
      <c r="B836" s="718" t="s">
        <v>17</v>
      </c>
      <c r="C836" s="636">
        <v>16497394</v>
      </c>
      <c r="D836" s="659">
        <v>-37569</v>
      </c>
      <c r="E836" s="717" t="s">
        <v>12</v>
      </c>
      <c r="F836" s="636">
        <v>30223004</v>
      </c>
      <c r="G836" s="659">
        <v>37569</v>
      </c>
      <c r="H836" s="3157"/>
    </row>
    <row r="837" spans="1:8" customFormat="1" ht="13.8">
      <c r="A837" s="2909"/>
      <c r="B837" s="717" t="s">
        <v>12</v>
      </c>
      <c r="C837" s="636"/>
      <c r="D837" s="659"/>
      <c r="E837" s="719" t="s">
        <v>13</v>
      </c>
      <c r="F837" s="636">
        <v>21448197</v>
      </c>
      <c r="G837" s="659"/>
      <c r="H837" s="3157"/>
    </row>
    <row r="838" spans="1:8" customFormat="1" ht="13.8">
      <c r="A838" s="2909"/>
      <c r="B838" s="719" t="s">
        <v>13</v>
      </c>
      <c r="C838" s="636"/>
      <c r="D838" s="659"/>
      <c r="E838" s="719" t="s">
        <v>14</v>
      </c>
      <c r="F838" s="636">
        <v>16908876</v>
      </c>
      <c r="G838" s="659"/>
      <c r="H838" s="3157"/>
    </row>
    <row r="839" spans="1:8" customFormat="1" ht="13.8">
      <c r="A839" s="2909"/>
      <c r="B839" s="719" t="s">
        <v>14</v>
      </c>
      <c r="C839" s="700"/>
      <c r="D839" s="701"/>
      <c r="E839" s="719" t="s">
        <v>15</v>
      </c>
      <c r="F839" s="636">
        <v>8774807</v>
      </c>
      <c r="G839" s="659">
        <v>37569</v>
      </c>
      <c r="H839" s="3157"/>
    </row>
    <row r="840" spans="1:8" customFormat="1" ht="13.8">
      <c r="A840" s="2909"/>
      <c r="B840" s="714" t="s">
        <v>3</v>
      </c>
      <c r="C840" s="702"/>
      <c r="D840" s="703"/>
      <c r="E840" s="714" t="s">
        <v>3</v>
      </c>
      <c r="F840" s="640">
        <v>334241</v>
      </c>
      <c r="G840" s="660"/>
      <c r="H840" s="3157"/>
    </row>
    <row r="841" spans="1:8" customFormat="1" ht="14.4" thickBot="1">
      <c r="A841" s="2909"/>
      <c r="B841" s="720" t="s">
        <v>20</v>
      </c>
      <c r="C841" s="700"/>
      <c r="D841" s="701"/>
      <c r="E841" s="720" t="s">
        <v>20</v>
      </c>
      <c r="F841" s="636">
        <v>334241</v>
      </c>
      <c r="G841" s="659"/>
      <c r="H841" s="3157"/>
    </row>
    <row r="842" spans="1:8" customFormat="1" ht="16.5" customHeight="1" thickBot="1">
      <c r="A842" s="79"/>
      <c r="B842" s="3772" t="s">
        <v>259</v>
      </c>
      <c r="C842" s="3773"/>
      <c r="D842" s="3773"/>
      <c r="E842" s="3773"/>
      <c r="F842" s="3773"/>
      <c r="G842" s="3774"/>
      <c r="H842" s="3157"/>
    </row>
    <row r="843" spans="1:8" customFormat="1" ht="13.8">
      <c r="A843" s="79"/>
      <c r="B843" s="672"/>
      <c r="C843" s="672"/>
      <c r="D843" s="672"/>
      <c r="E843" s="672"/>
      <c r="F843" s="672"/>
      <c r="G843" s="672"/>
      <c r="H843" s="3157"/>
    </row>
    <row r="844" spans="1:8" customFormat="1" ht="13.8">
      <c r="A844" s="79"/>
      <c r="B844" s="539" t="s">
        <v>115</v>
      </c>
      <c r="C844" s="3192"/>
      <c r="D844" s="3192"/>
      <c r="E844" s="3161"/>
      <c r="F844" s="3161"/>
      <c r="G844" s="3161"/>
      <c r="H844" s="3157"/>
    </row>
    <row r="845" spans="1:8" customFormat="1" ht="14.4" thickBot="1">
      <c r="A845" s="79"/>
      <c r="B845" s="647"/>
      <c r="C845" s="3192"/>
      <c r="D845" s="3192"/>
      <c r="E845" s="3161"/>
      <c r="F845" s="3161"/>
      <c r="G845" s="3161"/>
      <c r="H845" s="3157"/>
    </row>
    <row r="846" spans="1:8" customFormat="1" ht="27.6">
      <c r="A846" s="79">
        <f>A776+1</f>
        <v>142</v>
      </c>
      <c r="B846" s="629" t="s">
        <v>29</v>
      </c>
      <c r="C846" s="705"/>
      <c r="D846" s="649"/>
      <c r="E846" s="676" t="s">
        <v>64</v>
      </c>
      <c r="F846" s="117"/>
      <c r="G846" s="650"/>
      <c r="H846" s="3163" t="s">
        <v>232</v>
      </c>
    </row>
    <row r="847" spans="1:8" customFormat="1" ht="13.8">
      <c r="A847" s="79"/>
      <c r="B847" s="651" t="s">
        <v>116</v>
      </c>
      <c r="C847" s="652"/>
      <c r="D847" s="653"/>
      <c r="E847" s="651" t="s">
        <v>116</v>
      </c>
      <c r="F847" s="654"/>
      <c r="G847" s="655"/>
      <c r="H847" s="3157"/>
    </row>
    <row r="848" spans="1:8" customFormat="1" ht="13.8">
      <c r="A848" s="79"/>
      <c r="B848" s="656" t="s">
        <v>117</v>
      </c>
      <c r="C848" s="99"/>
      <c r="D848" s="190"/>
      <c r="E848" s="656" t="s">
        <v>117</v>
      </c>
      <c r="F848" s="99"/>
      <c r="G848" s="182"/>
      <c r="H848" s="3157"/>
    </row>
    <row r="849" spans="1:8" customFormat="1" ht="17.25" customHeight="1">
      <c r="A849" s="79"/>
      <c r="B849" s="657" t="s">
        <v>118</v>
      </c>
      <c r="C849" s="99"/>
      <c r="D849" s="182"/>
      <c r="E849" s="657" t="s">
        <v>118</v>
      </c>
      <c r="F849" s="99"/>
      <c r="G849" s="182"/>
      <c r="H849" s="3157"/>
    </row>
    <row r="850" spans="1:8" customFormat="1" ht="13.8">
      <c r="A850" s="79"/>
      <c r="B850" s="632" t="s">
        <v>4</v>
      </c>
      <c r="C850" s="633">
        <v>23785389</v>
      </c>
      <c r="D850" s="658">
        <v>-37569</v>
      </c>
      <c r="E850" s="632" t="s">
        <v>4</v>
      </c>
      <c r="F850" s="633">
        <v>99788084</v>
      </c>
      <c r="G850" s="658">
        <v>37569</v>
      </c>
      <c r="H850" s="3157"/>
    </row>
    <row r="851" spans="1:8" customFormat="1" ht="26.4">
      <c r="A851" s="79"/>
      <c r="B851" s="638" t="s">
        <v>10</v>
      </c>
      <c r="C851" s="636">
        <v>23785389</v>
      </c>
      <c r="D851" s="659">
        <v>-37569</v>
      </c>
      <c r="E851" s="635" t="s">
        <v>5</v>
      </c>
      <c r="F851" s="636">
        <v>11432950</v>
      </c>
      <c r="G851" s="659"/>
      <c r="H851" s="3157"/>
    </row>
    <row r="852" spans="1:8" customFormat="1" ht="26.4">
      <c r="A852" s="79"/>
      <c r="B852" s="639" t="s">
        <v>11</v>
      </c>
      <c r="C852" s="636">
        <v>23785389</v>
      </c>
      <c r="D852" s="659">
        <v>-37569</v>
      </c>
      <c r="E852" s="638" t="s">
        <v>10</v>
      </c>
      <c r="F852" s="636">
        <v>88355134</v>
      </c>
      <c r="G852" s="659">
        <v>37569</v>
      </c>
      <c r="H852" s="3157"/>
    </row>
    <row r="853" spans="1:8" customFormat="1" ht="26.4">
      <c r="A853" s="79"/>
      <c r="B853" s="632" t="s">
        <v>1</v>
      </c>
      <c r="C853" s="640">
        <v>23785389</v>
      </c>
      <c r="D853" s="660">
        <v>-37569</v>
      </c>
      <c r="E853" s="639" t="s">
        <v>11</v>
      </c>
      <c r="F853" s="636">
        <v>88355134</v>
      </c>
      <c r="G853" s="659">
        <v>37569</v>
      </c>
      <c r="H853" s="3157"/>
    </row>
    <row r="854" spans="1:8" customFormat="1" ht="13.8">
      <c r="A854" s="79"/>
      <c r="B854" s="635" t="s">
        <v>2</v>
      </c>
      <c r="C854" s="636">
        <v>23785389</v>
      </c>
      <c r="D854" s="659">
        <v>-37569</v>
      </c>
      <c r="E854" s="632" t="s">
        <v>1</v>
      </c>
      <c r="F854" s="640">
        <v>99733719</v>
      </c>
      <c r="G854" s="660">
        <v>37569</v>
      </c>
      <c r="H854" s="3157"/>
    </row>
    <row r="855" spans="1:8" customFormat="1" ht="13.8">
      <c r="A855" s="79"/>
      <c r="B855" s="661" t="s">
        <v>16</v>
      </c>
      <c r="C855" s="636">
        <v>23785389</v>
      </c>
      <c r="D855" s="659">
        <v>-37569</v>
      </c>
      <c r="E855" s="635" t="s">
        <v>2</v>
      </c>
      <c r="F855" s="636">
        <v>97285782</v>
      </c>
      <c r="G855" s="659">
        <v>37569</v>
      </c>
      <c r="H855" s="3157"/>
    </row>
    <row r="856" spans="1:8" customFormat="1" ht="13.8">
      <c r="A856" s="79"/>
      <c r="B856" s="662" t="s">
        <v>17</v>
      </c>
      <c r="C856" s="636">
        <v>23785389</v>
      </c>
      <c r="D856" s="659">
        <v>-37569</v>
      </c>
      <c r="E856" s="642" t="s">
        <v>12</v>
      </c>
      <c r="F856" s="636">
        <v>85210208</v>
      </c>
      <c r="G856" s="659">
        <v>37569</v>
      </c>
      <c r="H856" s="3157"/>
    </row>
    <row r="857" spans="1:8" customFormat="1" ht="13.8">
      <c r="A857" s="79"/>
      <c r="B857" s="643"/>
      <c r="C857" s="636"/>
      <c r="D857" s="659"/>
      <c r="E857" s="643" t="s">
        <v>13</v>
      </c>
      <c r="F857" s="636">
        <v>57553831</v>
      </c>
      <c r="G857" s="659"/>
      <c r="H857" s="3157"/>
    </row>
    <row r="858" spans="1:8" customFormat="1" ht="13.8">
      <c r="A858" s="79"/>
      <c r="B858" s="643"/>
      <c r="C858" s="636"/>
      <c r="D858" s="659"/>
      <c r="E858" s="643" t="s">
        <v>14</v>
      </c>
      <c r="F858" s="636">
        <v>45390529</v>
      </c>
      <c r="G858" s="659"/>
      <c r="H858" s="3157"/>
    </row>
    <row r="859" spans="1:8" customFormat="1" ht="13.8">
      <c r="A859" s="79"/>
      <c r="B859" s="643"/>
      <c r="C859" s="636"/>
      <c r="D859" s="659"/>
      <c r="E859" s="643" t="s">
        <v>15</v>
      </c>
      <c r="F859" s="636">
        <v>27656377</v>
      </c>
      <c r="G859" s="659">
        <v>37569</v>
      </c>
      <c r="H859" s="3157"/>
    </row>
    <row r="860" spans="1:8" customFormat="1" ht="13.8">
      <c r="A860" s="79"/>
      <c r="B860" s="643"/>
      <c r="C860" s="636"/>
      <c r="D860" s="659"/>
      <c r="E860" s="661" t="s">
        <v>16</v>
      </c>
      <c r="F860" s="636">
        <v>11849629</v>
      </c>
      <c r="G860" s="659"/>
      <c r="H860" s="3157"/>
    </row>
    <row r="861" spans="1:8" customFormat="1" ht="13.8">
      <c r="A861" s="79"/>
      <c r="B861" s="643"/>
      <c r="C861" s="636"/>
      <c r="D861" s="659"/>
      <c r="E861" s="662" t="s">
        <v>17</v>
      </c>
      <c r="F861" s="636">
        <v>351089</v>
      </c>
      <c r="G861" s="659"/>
      <c r="H861" s="3157"/>
    </row>
    <row r="862" spans="1:8" customFormat="1" ht="13.8">
      <c r="A862" s="79"/>
      <c r="B862" s="643"/>
      <c r="C862" s="636"/>
      <c r="D862" s="659"/>
      <c r="E862" s="663" t="s">
        <v>162</v>
      </c>
      <c r="F862" s="664">
        <v>11498540</v>
      </c>
      <c r="G862" s="665"/>
      <c r="H862" s="3157"/>
    </row>
    <row r="863" spans="1:8" customFormat="1" ht="26.4">
      <c r="A863" s="79"/>
      <c r="B863" s="643"/>
      <c r="C863" s="700"/>
      <c r="D863" s="701"/>
      <c r="E863" s="644" t="s">
        <v>100</v>
      </c>
      <c r="F863" s="636">
        <v>225945</v>
      </c>
      <c r="G863" s="659"/>
      <c r="H863" s="3157"/>
    </row>
    <row r="864" spans="1:8" customFormat="1" ht="13.8">
      <c r="A864" s="79"/>
      <c r="B864" s="643"/>
      <c r="C864" s="700"/>
      <c r="D864" s="701"/>
      <c r="E864" s="645" t="s">
        <v>18</v>
      </c>
      <c r="F864" s="636">
        <v>225945</v>
      </c>
      <c r="G864" s="659"/>
      <c r="H864" s="3157"/>
    </row>
    <row r="865" spans="1:8" customFormat="1" ht="13.8">
      <c r="A865" s="79"/>
      <c r="B865" s="643"/>
      <c r="C865" s="700"/>
      <c r="D865" s="701"/>
      <c r="E865" s="639" t="s">
        <v>3</v>
      </c>
      <c r="F865" s="640">
        <v>2447937</v>
      </c>
      <c r="G865" s="660"/>
      <c r="H865" s="3157"/>
    </row>
    <row r="866" spans="1:8" customFormat="1" ht="13.8">
      <c r="A866" s="79"/>
      <c r="B866" s="643"/>
      <c r="C866" s="700"/>
      <c r="D866" s="701"/>
      <c r="E866" s="644" t="s">
        <v>20</v>
      </c>
      <c r="F866" s="636">
        <v>2447937</v>
      </c>
      <c r="G866" s="659"/>
      <c r="H866" s="3157"/>
    </row>
    <row r="867" spans="1:8" customFormat="1" ht="13.8">
      <c r="A867" s="79"/>
      <c r="B867" s="666"/>
      <c r="C867" s="702"/>
      <c r="D867" s="703"/>
      <c r="E867" s="666" t="s">
        <v>21</v>
      </c>
      <c r="F867" s="640">
        <v>54365</v>
      </c>
      <c r="G867" s="660"/>
      <c r="H867" s="3157"/>
    </row>
    <row r="868" spans="1:8" customFormat="1" ht="13.8">
      <c r="A868" s="79"/>
      <c r="B868" s="666"/>
      <c r="C868" s="702"/>
      <c r="D868" s="703"/>
      <c r="E868" s="666" t="s">
        <v>23</v>
      </c>
      <c r="F868" s="640">
        <v>-54365</v>
      </c>
      <c r="G868" s="660"/>
      <c r="H868" s="3157"/>
    </row>
    <row r="869" spans="1:8" customFormat="1" ht="13.8">
      <c r="A869" s="79"/>
      <c r="B869" s="667"/>
      <c r="C869" s="698"/>
      <c r="D869" s="699"/>
      <c r="E869" s="667" t="s">
        <v>24</v>
      </c>
      <c r="F869" s="636">
        <v>-54365</v>
      </c>
      <c r="G869" s="659"/>
      <c r="H869" s="3157"/>
    </row>
    <row r="870" spans="1:8" customFormat="1" ht="40.200000000000003" thickBot="1">
      <c r="A870" s="79"/>
      <c r="B870" s="635"/>
      <c r="C870" s="698"/>
      <c r="D870" s="699"/>
      <c r="E870" s="635" t="s">
        <v>66</v>
      </c>
      <c r="F870" s="636">
        <v>-54365</v>
      </c>
      <c r="G870" s="659"/>
      <c r="H870" s="3157"/>
    </row>
    <row r="871" spans="1:8" customFormat="1" ht="29.25" customHeight="1" thickBot="1">
      <c r="A871" s="79"/>
      <c r="B871" s="3772" t="s">
        <v>260</v>
      </c>
      <c r="C871" s="3773"/>
      <c r="D871" s="3773"/>
      <c r="E871" s="3773"/>
      <c r="F871" s="3773"/>
      <c r="G871" s="3774"/>
      <c r="H871" s="3157"/>
    </row>
    <row r="872" spans="1:8" customFormat="1" ht="13.8">
      <c r="A872" s="79"/>
      <c r="B872" s="672"/>
      <c r="C872" s="672"/>
      <c r="D872" s="672"/>
      <c r="E872" s="672"/>
      <c r="F872" s="672"/>
      <c r="G872" s="672"/>
      <c r="H872" s="3157"/>
    </row>
    <row r="873" spans="1:8" customFormat="1" ht="13.8">
      <c r="A873" s="79"/>
      <c r="B873" s="673" t="s">
        <v>227</v>
      </c>
      <c r="C873" s="672"/>
      <c r="D873" s="672"/>
      <c r="E873" s="672"/>
      <c r="F873" s="672"/>
      <c r="G873" s="672"/>
      <c r="H873" s="3157"/>
    </row>
    <row r="874" spans="1:8" customFormat="1" ht="14.4" thickBot="1">
      <c r="A874" s="79"/>
      <c r="B874" s="672"/>
      <c r="C874" s="672"/>
      <c r="D874" s="672"/>
      <c r="E874" s="672"/>
      <c r="F874" s="672"/>
      <c r="G874" s="672"/>
      <c r="H874" s="3157"/>
    </row>
    <row r="875" spans="1:8" customFormat="1" ht="27.6">
      <c r="A875" s="3191">
        <f>A827+1</f>
        <v>143</v>
      </c>
      <c r="B875" s="629" t="s">
        <v>29</v>
      </c>
      <c r="C875" s="705"/>
      <c r="D875" s="675"/>
      <c r="E875" s="706" t="s">
        <v>64</v>
      </c>
      <c r="F875" s="117"/>
      <c r="G875" s="650"/>
      <c r="H875" s="3163" t="s">
        <v>232</v>
      </c>
    </row>
    <row r="876" spans="1:8" customFormat="1" ht="13.8">
      <c r="A876" s="79"/>
      <c r="B876" s="113" t="s">
        <v>22</v>
      </c>
      <c r="C876" s="707"/>
      <c r="D876" s="182"/>
      <c r="E876" s="113" t="s">
        <v>22</v>
      </c>
      <c r="F876" s="99"/>
      <c r="G876" s="182"/>
      <c r="H876" s="3157"/>
    </row>
    <row r="877" spans="1:8" customFormat="1" ht="13.8">
      <c r="A877" s="79"/>
      <c r="B877" s="3158" t="s">
        <v>43</v>
      </c>
      <c r="C877" s="3190"/>
      <c r="D877" s="3189"/>
      <c r="E877" s="3158" t="s">
        <v>261</v>
      </c>
      <c r="F877" s="3159"/>
      <c r="G877" s="3167"/>
      <c r="H877" s="3157"/>
    </row>
    <row r="878" spans="1:8" customFormat="1" ht="13.8">
      <c r="A878" s="79"/>
      <c r="B878" s="709" t="s">
        <v>4</v>
      </c>
      <c r="C878" s="749">
        <v>16497394</v>
      </c>
      <c r="D878" s="744">
        <v>-266783</v>
      </c>
      <c r="E878" s="709" t="s">
        <v>4</v>
      </c>
      <c r="F878" s="633">
        <v>3298627</v>
      </c>
      <c r="G878" s="658">
        <v>266783</v>
      </c>
      <c r="H878" s="3157"/>
    </row>
    <row r="879" spans="1:8" customFormat="1" ht="13.8">
      <c r="A879" s="2909"/>
      <c r="B879" s="713" t="s">
        <v>10</v>
      </c>
      <c r="C879" s="712">
        <v>16497394</v>
      </c>
      <c r="D879" s="659">
        <v>-266783</v>
      </c>
      <c r="E879" s="713" t="s">
        <v>10</v>
      </c>
      <c r="F879" s="636">
        <v>3298627</v>
      </c>
      <c r="G879" s="659">
        <v>266783</v>
      </c>
      <c r="H879" s="3157"/>
    </row>
    <row r="880" spans="1:8" customFormat="1" ht="26.4">
      <c r="A880" s="2909"/>
      <c r="B880" s="714" t="s">
        <v>11</v>
      </c>
      <c r="C880" s="712">
        <v>16497394</v>
      </c>
      <c r="D880" s="659">
        <v>-266783</v>
      </c>
      <c r="E880" s="714" t="s">
        <v>11</v>
      </c>
      <c r="F880" s="636">
        <v>3298627</v>
      </c>
      <c r="G880" s="659">
        <v>266783</v>
      </c>
      <c r="H880" s="3157"/>
    </row>
    <row r="881" spans="1:8" customFormat="1" ht="13.8">
      <c r="A881" s="2909"/>
      <c r="B881" s="709" t="s">
        <v>1</v>
      </c>
      <c r="C881" s="715">
        <v>16497394</v>
      </c>
      <c r="D881" s="660">
        <v>-266783</v>
      </c>
      <c r="E881" s="709" t="s">
        <v>1</v>
      </c>
      <c r="F881" s="640">
        <v>3298627</v>
      </c>
      <c r="G881" s="660">
        <v>266783</v>
      </c>
      <c r="H881" s="3157"/>
    </row>
    <row r="882" spans="1:8" customFormat="1" ht="13.8">
      <c r="A882" s="2909"/>
      <c r="B882" s="711" t="s">
        <v>2</v>
      </c>
      <c r="C882" s="712">
        <v>16497394</v>
      </c>
      <c r="D882" s="659">
        <v>-266783</v>
      </c>
      <c r="E882" s="711" t="s">
        <v>2</v>
      </c>
      <c r="F882" s="636">
        <v>3290056</v>
      </c>
      <c r="G882" s="659">
        <v>266783</v>
      </c>
      <c r="H882" s="3157"/>
    </row>
    <row r="883" spans="1:8" customFormat="1" ht="13.8">
      <c r="A883" s="2909"/>
      <c r="B883" s="716" t="s">
        <v>16</v>
      </c>
      <c r="C883" s="712">
        <v>16497394</v>
      </c>
      <c r="D883" s="659">
        <v>-266783</v>
      </c>
      <c r="E883" s="717" t="s">
        <v>12</v>
      </c>
      <c r="F883" s="636">
        <v>3287891</v>
      </c>
      <c r="G883" s="659">
        <v>266783</v>
      </c>
      <c r="H883" s="3157"/>
    </row>
    <row r="884" spans="1:8" customFormat="1" ht="13.8">
      <c r="A884" s="2909"/>
      <c r="B884" s="718" t="s">
        <v>17</v>
      </c>
      <c r="C884" s="712">
        <v>16497394</v>
      </c>
      <c r="D884" s="659">
        <v>-266783</v>
      </c>
      <c r="E884" s="719" t="s">
        <v>13</v>
      </c>
      <c r="F884" s="636">
        <v>2532568</v>
      </c>
      <c r="G884" s="659">
        <v>266783</v>
      </c>
      <c r="H884" s="3157"/>
    </row>
    <row r="885" spans="1:8" customFormat="1" ht="13.8">
      <c r="A885" s="2909"/>
      <c r="B885" s="719"/>
      <c r="C885" s="712"/>
      <c r="D885" s="659"/>
      <c r="E885" s="719" t="s">
        <v>14</v>
      </c>
      <c r="F885" s="636">
        <v>1984023</v>
      </c>
      <c r="G885" s="659">
        <v>214992</v>
      </c>
      <c r="H885" s="3157"/>
    </row>
    <row r="886" spans="1:8" customFormat="1" ht="13.8">
      <c r="A886" s="2909"/>
      <c r="B886" s="719"/>
      <c r="C886" s="712"/>
      <c r="D886" s="659"/>
      <c r="E886" s="719" t="s">
        <v>15</v>
      </c>
      <c r="F886" s="636">
        <v>755323</v>
      </c>
      <c r="G886" s="659"/>
      <c r="H886" s="3157"/>
    </row>
    <row r="887" spans="1:8" customFormat="1" ht="26.4">
      <c r="A887" s="2909"/>
      <c r="B887" s="720"/>
      <c r="C887" s="712"/>
      <c r="D887" s="659"/>
      <c r="E887" s="720" t="s">
        <v>100</v>
      </c>
      <c r="F887" s="636">
        <v>2165</v>
      </c>
      <c r="G887" s="659"/>
      <c r="H887" s="3157"/>
    </row>
    <row r="888" spans="1:8" customFormat="1" ht="13.8">
      <c r="A888" s="2909"/>
      <c r="B888" s="721"/>
      <c r="C888" s="712"/>
      <c r="D888" s="659"/>
      <c r="E888" s="721" t="s">
        <v>18</v>
      </c>
      <c r="F888" s="636">
        <v>2165</v>
      </c>
      <c r="G888" s="659"/>
      <c r="H888" s="3157"/>
    </row>
    <row r="889" spans="1:8" customFormat="1" ht="13.8">
      <c r="A889" s="2909"/>
      <c r="B889" s="714"/>
      <c r="C889" s="730"/>
      <c r="D889" s="703"/>
      <c r="E889" s="714" t="s">
        <v>3</v>
      </c>
      <c r="F889" s="640">
        <v>8571</v>
      </c>
      <c r="G889" s="660"/>
      <c r="H889" s="3157"/>
    </row>
    <row r="890" spans="1:8" customFormat="1" ht="14.4" thickBot="1">
      <c r="A890" s="2909"/>
      <c r="B890" s="719"/>
      <c r="C890" s="733"/>
      <c r="D890" s="701"/>
      <c r="E890" s="720" t="s">
        <v>20</v>
      </c>
      <c r="F890" s="636">
        <v>8571</v>
      </c>
      <c r="G890" s="659"/>
      <c r="H890" s="3157"/>
    </row>
    <row r="891" spans="1:8" customFormat="1" ht="54.75" customHeight="1" thickBot="1">
      <c r="A891" s="2909"/>
      <c r="B891" s="3772" t="s">
        <v>262</v>
      </c>
      <c r="C891" s="3773"/>
      <c r="D891" s="3773"/>
      <c r="E891" s="3773"/>
      <c r="F891" s="3773"/>
      <c r="G891" s="3774"/>
      <c r="H891" s="3157"/>
    </row>
    <row r="892" spans="1:8" customFormat="1" ht="13.8">
      <c r="A892" s="79"/>
      <c r="B892" s="3192"/>
      <c r="C892" s="3192"/>
      <c r="D892" s="3192"/>
      <c r="E892" s="3192"/>
      <c r="F892" s="3192"/>
      <c r="G892" s="3192"/>
      <c r="H892" s="3157"/>
    </row>
    <row r="893" spans="1:8" customFormat="1" ht="13.8">
      <c r="A893" s="79"/>
      <c r="B893" s="539" t="s">
        <v>115</v>
      </c>
      <c r="C893" s="3192"/>
      <c r="D893" s="3192"/>
      <c r="E893" s="3161"/>
      <c r="F893" s="3161"/>
      <c r="G893" s="3161"/>
      <c r="H893" s="3157"/>
    </row>
    <row r="894" spans="1:8" customFormat="1" ht="14.4" thickBot="1">
      <c r="A894" s="79"/>
      <c r="B894" s="647"/>
      <c r="C894" s="3192"/>
      <c r="D894" s="3192"/>
      <c r="E894" s="3161"/>
      <c r="F894" s="3161"/>
      <c r="G894" s="3161"/>
      <c r="H894" s="3157"/>
    </row>
    <row r="895" spans="1:8" customFormat="1" ht="27.6">
      <c r="A895" s="79">
        <f>A846+1</f>
        <v>143</v>
      </c>
      <c r="B895" s="629" t="s">
        <v>29</v>
      </c>
      <c r="C895" s="705"/>
      <c r="D895" s="649"/>
      <c r="E895" s="676" t="s">
        <v>64</v>
      </c>
      <c r="F895" s="117"/>
      <c r="G895" s="650"/>
      <c r="H895" s="3163" t="s">
        <v>232</v>
      </c>
    </row>
    <row r="896" spans="1:8" customFormat="1" ht="13.8">
      <c r="A896" s="79"/>
      <c r="B896" s="651" t="s">
        <v>116</v>
      </c>
      <c r="C896" s="652"/>
      <c r="D896" s="653"/>
      <c r="E896" s="651" t="s">
        <v>116</v>
      </c>
      <c r="F896" s="654"/>
      <c r="G896" s="655"/>
      <c r="H896" s="3157"/>
    </row>
    <row r="897" spans="1:8" customFormat="1" ht="13.8">
      <c r="A897" s="79"/>
      <c r="B897" s="656" t="s">
        <v>117</v>
      </c>
      <c r="C897" s="99"/>
      <c r="D897" s="190"/>
      <c r="E897" s="656" t="s">
        <v>117</v>
      </c>
      <c r="F897" s="99"/>
      <c r="G897" s="182"/>
      <c r="H897" s="3157"/>
    </row>
    <row r="898" spans="1:8" customFormat="1" ht="17.25" customHeight="1">
      <c r="A898" s="79"/>
      <c r="B898" s="657" t="s">
        <v>118</v>
      </c>
      <c r="C898" s="298"/>
      <c r="D898" s="182"/>
      <c r="E898" s="657" t="s">
        <v>118</v>
      </c>
      <c r="F898" s="99"/>
      <c r="G898" s="182"/>
      <c r="H898" s="3157"/>
    </row>
    <row r="899" spans="1:8" customFormat="1" ht="13.8">
      <c r="A899" s="79"/>
      <c r="B899" s="632" t="s">
        <v>4</v>
      </c>
      <c r="C899" s="633">
        <v>23785389</v>
      </c>
      <c r="D899" s="658">
        <v>-266783</v>
      </c>
      <c r="E899" s="632" t="s">
        <v>4</v>
      </c>
      <c r="F899" s="633">
        <v>99788084</v>
      </c>
      <c r="G899" s="658">
        <v>266783</v>
      </c>
      <c r="H899" s="3157"/>
    </row>
    <row r="900" spans="1:8" customFormat="1" ht="26.4">
      <c r="A900" s="79"/>
      <c r="B900" s="638" t="s">
        <v>10</v>
      </c>
      <c r="C900" s="636">
        <v>23785389</v>
      </c>
      <c r="D900" s="659">
        <v>-266783</v>
      </c>
      <c r="E900" s="635" t="s">
        <v>5</v>
      </c>
      <c r="F900" s="636">
        <v>11432950</v>
      </c>
      <c r="G900" s="659"/>
      <c r="H900" s="3157"/>
    </row>
    <row r="901" spans="1:8" customFormat="1" ht="26.4">
      <c r="A901" s="79"/>
      <c r="B901" s="639" t="s">
        <v>11</v>
      </c>
      <c r="C901" s="636">
        <v>23785389</v>
      </c>
      <c r="D901" s="659">
        <v>-266783</v>
      </c>
      <c r="E901" s="638" t="s">
        <v>10</v>
      </c>
      <c r="F901" s="636">
        <v>88355134</v>
      </c>
      <c r="G901" s="659">
        <v>266783</v>
      </c>
      <c r="H901" s="3157"/>
    </row>
    <row r="902" spans="1:8" customFormat="1" ht="26.4">
      <c r="A902" s="79"/>
      <c r="B902" s="632" t="s">
        <v>1</v>
      </c>
      <c r="C902" s="640">
        <v>23785389</v>
      </c>
      <c r="D902" s="660">
        <v>-266783</v>
      </c>
      <c r="E902" s="639" t="s">
        <v>11</v>
      </c>
      <c r="F902" s="636">
        <v>88355134</v>
      </c>
      <c r="G902" s="659">
        <v>266783</v>
      </c>
      <c r="H902" s="3157"/>
    </row>
    <row r="903" spans="1:8" customFormat="1" ht="13.8">
      <c r="A903" s="79"/>
      <c r="B903" s="635" t="s">
        <v>2</v>
      </c>
      <c r="C903" s="636">
        <v>23785389</v>
      </c>
      <c r="D903" s="659">
        <v>-266783</v>
      </c>
      <c r="E903" s="632" t="s">
        <v>1</v>
      </c>
      <c r="F903" s="640">
        <v>99733719</v>
      </c>
      <c r="G903" s="660">
        <v>266783</v>
      </c>
      <c r="H903" s="3157"/>
    </row>
    <row r="904" spans="1:8" customFormat="1" ht="13.8">
      <c r="A904" s="79"/>
      <c r="B904" s="661" t="s">
        <v>16</v>
      </c>
      <c r="C904" s="636">
        <v>23785389</v>
      </c>
      <c r="D904" s="659">
        <v>-266783</v>
      </c>
      <c r="E904" s="635" t="s">
        <v>2</v>
      </c>
      <c r="F904" s="636">
        <v>97285782</v>
      </c>
      <c r="G904" s="659">
        <v>266783</v>
      </c>
      <c r="H904" s="3157"/>
    </row>
    <row r="905" spans="1:8" customFormat="1" ht="13.8">
      <c r="A905" s="79"/>
      <c r="B905" s="662" t="s">
        <v>17</v>
      </c>
      <c r="C905" s="636">
        <v>23785389</v>
      </c>
      <c r="D905" s="659">
        <v>-266783</v>
      </c>
      <c r="E905" s="642" t="s">
        <v>12</v>
      </c>
      <c r="F905" s="636">
        <v>85210208</v>
      </c>
      <c r="G905" s="659">
        <v>266783</v>
      </c>
      <c r="H905" s="3157"/>
    </row>
    <row r="906" spans="1:8" customFormat="1" ht="13.8">
      <c r="A906" s="79"/>
      <c r="B906" s="643"/>
      <c r="C906" s="636"/>
      <c r="D906" s="659"/>
      <c r="E906" s="643" t="s">
        <v>13</v>
      </c>
      <c r="F906" s="636">
        <v>57553831</v>
      </c>
      <c r="G906" s="659">
        <v>266783</v>
      </c>
      <c r="H906" s="3157"/>
    </row>
    <row r="907" spans="1:8" customFormat="1" ht="13.8">
      <c r="A907" s="79"/>
      <c r="B907" s="643"/>
      <c r="C907" s="636"/>
      <c r="D907" s="659"/>
      <c r="E907" s="643" t="s">
        <v>14</v>
      </c>
      <c r="F907" s="636">
        <v>45390529</v>
      </c>
      <c r="G907" s="659">
        <v>214992</v>
      </c>
      <c r="H907" s="3157"/>
    </row>
    <row r="908" spans="1:8" customFormat="1" ht="13.8">
      <c r="A908" s="79"/>
      <c r="B908" s="643"/>
      <c r="C908" s="636"/>
      <c r="D908" s="659"/>
      <c r="E908" s="643" t="s">
        <v>15</v>
      </c>
      <c r="F908" s="636">
        <v>27656377</v>
      </c>
      <c r="G908" s="659"/>
      <c r="H908" s="3157"/>
    </row>
    <row r="909" spans="1:8" customFormat="1" ht="13.8">
      <c r="A909" s="79"/>
      <c r="B909" s="643"/>
      <c r="C909" s="636"/>
      <c r="D909" s="659"/>
      <c r="E909" s="661" t="s">
        <v>16</v>
      </c>
      <c r="F909" s="636">
        <v>11849629</v>
      </c>
      <c r="G909" s="659"/>
      <c r="H909" s="3157"/>
    </row>
    <row r="910" spans="1:8" customFormat="1" ht="13.8">
      <c r="A910" s="79"/>
      <c r="B910" s="643"/>
      <c r="C910" s="636"/>
      <c r="D910" s="659"/>
      <c r="E910" s="662" t="s">
        <v>17</v>
      </c>
      <c r="F910" s="636">
        <v>351089</v>
      </c>
      <c r="G910" s="659"/>
      <c r="H910" s="3157"/>
    </row>
    <row r="911" spans="1:8" customFormat="1" ht="13.8">
      <c r="A911" s="79"/>
      <c r="B911" s="643"/>
      <c r="C911" s="636"/>
      <c r="D911" s="659"/>
      <c r="E911" s="663" t="s">
        <v>162</v>
      </c>
      <c r="F911" s="664">
        <v>11498540</v>
      </c>
      <c r="G911" s="665"/>
      <c r="H911" s="3157"/>
    </row>
    <row r="912" spans="1:8" customFormat="1" ht="26.4">
      <c r="A912" s="79"/>
      <c r="B912" s="643"/>
      <c r="C912" s="700"/>
      <c r="D912" s="701"/>
      <c r="E912" s="644" t="s">
        <v>100</v>
      </c>
      <c r="F912" s="636">
        <v>225945</v>
      </c>
      <c r="G912" s="659"/>
      <c r="H912" s="3157"/>
    </row>
    <row r="913" spans="1:8" customFormat="1" ht="13.8">
      <c r="A913" s="79"/>
      <c r="B913" s="645"/>
      <c r="C913" s="700"/>
      <c r="D913" s="701"/>
      <c r="E913" s="645" t="s">
        <v>18</v>
      </c>
      <c r="F913" s="636">
        <v>225945</v>
      </c>
      <c r="G913" s="659"/>
      <c r="H913" s="3157"/>
    </row>
    <row r="914" spans="1:8" customFormat="1" ht="13.8">
      <c r="A914" s="79"/>
      <c r="B914" s="639"/>
      <c r="C914" s="702"/>
      <c r="D914" s="703"/>
      <c r="E914" s="639" t="s">
        <v>3</v>
      </c>
      <c r="F914" s="640">
        <v>2447937</v>
      </c>
      <c r="G914" s="660"/>
      <c r="H914" s="3157"/>
    </row>
    <row r="915" spans="1:8" customFormat="1" ht="13.8">
      <c r="A915" s="79"/>
      <c r="B915" s="644"/>
      <c r="C915" s="700"/>
      <c r="D915" s="701"/>
      <c r="E915" s="644" t="s">
        <v>20</v>
      </c>
      <c r="F915" s="636">
        <v>2447937</v>
      </c>
      <c r="G915" s="659"/>
      <c r="H915" s="3157"/>
    </row>
    <row r="916" spans="1:8" customFormat="1" ht="13.8">
      <c r="A916" s="79"/>
      <c r="B916" s="666"/>
      <c r="C916" s="702"/>
      <c r="D916" s="703"/>
      <c r="E916" s="666" t="s">
        <v>21</v>
      </c>
      <c r="F916" s="640">
        <v>54365</v>
      </c>
      <c r="G916" s="660"/>
      <c r="H916" s="3157"/>
    </row>
    <row r="917" spans="1:8" customFormat="1" ht="13.8">
      <c r="A917" s="79"/>
      <c r="B917" s="666"/>
      <c r="C917" s="702"/>
      <c r="D917" s="703"/>
      <c r="E917" s="666" t="s">
        <v>23</v>
      </c>
      <c r="F917" s="640">
        <v>-54365</v>
      </c>
      <c r="G917" s="660"/>
      <c r="H917" s="3157"/>
    </row>
    <row r="918" spans="1:8" customFormat="1" ht="13.8">
      <c r="A918" s="79"/>
      <c r="B918" s="667"/>
      <c r="C918" s="698"/>
      <c r="D918" s="699"/>
      <c r="E918" s="667" t="s">
        <v>24</v>
      </c>
      <c r="F918" s="698">
        <v>-54365</v>
      </c>
      <c r="G918" s="699"/>
      <c r="H918" s="3157"/>
    </row>
    <row r="919" spans="1:8" customFormat="1" ht="39.6">
      <c r="A919" s="79"/>
      <c r="B919" s="635"/>
      <c r="C919" s="698"/>
      <c r="D919" s="699"/>
      <c r="E919" s="635" t="s">
        <v>66</v>
      </c>
      <c r="F919" s="698">
        <v>-54365</v>
      </c>
      <c r="G919" s="699"/>
      <c r="H919" s="3157"/>
    </row>
    <row r="920" spans="1:8" customFormat="1" ht="17.25" customHeight="1">
      <c r="A920" s="79"/>
      <c r="B920" s="668" t="s">
        <v>125</v>
      </c>
      <c r="C920" s="696"/>
      <c r="D920" s="655"/>
      <c r="E920" s="668" t="s">
        <v>125</v>
      </c>
      <c r="F920" s="696"/>
      <c r="G920" s="655"/>
      <c r="H920" s="3157"/>
    </row>
    <row r="921" spans="1:8" customFormat="1" ht="13.8">
      <c r="A921" s="79"/>
      <c r="B921" s="632" t="s">
        <v>4</v>
      </c>
      <c r="C921" s="633">
        <v>47031271</v>
      </c>
      <c r="D921" s="658">
        <v>-266783</v>
      </c>
      <c r="E921" s="632" t="s">
        <v>4</v>
      </c>
      <c r="F921" s="670">
        <v>103648301</v>
      </c>
      <c r="G921" s="671">
        <v>266783</v>
      </c>
      <c r="H921" s="3157"/>
    </row>
    <row r="922" spans="1:8" customFormat="1" ht="26.4">
      <c r="A922" s="79"/>
      <c r="B922" s="638" t="s">
        <v>10</v>
      </c>
      <c r="C922" s="636">
        <v>47031271</v>
      </c>
      <c r="D922" s="659">
        <v>-266783</v>
      </c>
      <c r="E922" s="635" t="s">
        <v>5</v>
      </c>
      <c r="F922" s="636">
        <v>11088609</v>
      </c>
      <c r="G922" s="659"/>
      <c r="H922" s="3157"/>
    </row>
    <row r="923" spans="1:8" customFormat="1" ht="26.4">
      <c r="A923" s="79"/>
      <c r="B923" s="639" t="s">
        <v>11</v>
      </c>
      <c r="C923" s="636">
        <v>47031271</v>
      </c>
      <c r="D923" s="659">
        <v>-266783</v>
      </c>
      <c r="E923" s="638" t="s">
        <v>10</v>
      </c>
      <c r="F923" s="636">
        <v>92559692</v>
      </c>
      <c r="G923" s="659">
        <v>266783</v>
      </c>
      <c r="H923" s="3157"/>
    </row>
    <row r="924" spans="1:8" customFormat="1" ht="26.4">
      <c r="A924" s="79"/>
      <c r="B924" s="632" t="s">
        <v>1</v>
      </c>
      <c r="C924" s="640">
        <v>47031271</v>
      </c>
      <c r="D924" s="660">
        <v>-266783</v>
      </c>
      <c r="E924" s="639" t="s">
        <v>11</v>
      </c>
      <c r="F924" s="636">
        <v>92559692</v>
      </c>
      <c r="G924" s="659">
        <v>266783</v>
      </c>
      <c r="H924" s="3157"/>
    </row>
    <row r="925" spans="1:8" customFormat="1" ht="13.8">
      <c r="A925" s="79"/>
      <c r="B925" s="635" t="s">
        <v>2</v>
      </c>
      <c r="C925" s="636">
        <v>47031271</v>
      </c>
      <c r="D925" s="659">
        <v>-266783</v>
      </c>
      <c r="E925" s="632" t="s">
        <v>1</v>
      </c>
      <c r="F925" s="640">
        <v>103040322</v>
      </c>
      <c r="G925" s="660">
        <v>266783</v>
      </c>
      <c r="H925" s="3157"/>
    </row>
    <row r="926" spans="1:8" customFormat="1" ht="13.8">
      <c r="A926" s="79"/>
      <c r="B926" s="661" t="s">
        <v>16</v>
      </c>
      <c r="C926" s="636">
        <v>47031271</v>
      </c>
      <c r="D926" s="659">
        <v>-266783</v>
      </c>
      <c r="E926" s="635" t="s">
        <v>2</v>
      </c>
      <c r="F926" s="636">
        <v>101883939</v>
      </c>
      <c r="G926" s="659">
        <v>266783</v>
      </c>
      <c r="H926" s="3157"/>
    </row>
    <row r="927" spans="1:8" customFormat="1" ht="13.8">
      <c r="A927" s="79"/>
      <c r="B927" s="662" t="s">
        <v>17</v>
      </c>
      <c r="C927" s="636">
        <v>47031271</v>
      </c>
      <c r="D927" s="659">
        <v>-266783</v>
      </c>
      <c r="E927" s="642" t="s">
        <v>12</v>
      </c>
      <c r="F927" s="636">
        <v>86415264</v>
      </c>
      <c r="G927" s="659">
        <v>266783</v>
      </c>
      <c r="H927" s="3157"/>
    </row>
    <row r="928" spans="1:8" customFormat="1" ht="13.8">
      <c r="A928" s="79"/>
      <c r="B928" s="642"/>
      <c r="C928" s="636"/>
      <c r="D928" s="659"/>
      <c r="E928" s="643" t="s">
        <v>13</v>
      </c>
      <c r="F928" s="636">
        <v>56846928</v>
      </c>
      <c r="G928" s="659">
        <v>266783</v>
      </c>
      <c r="H928" s="3157"/>
    </row>
    <row r="929" spans="1:8" customFormat="1" ht="13.8">
      <c r="A929" s="79"/>
      <c r="B929" s="643"/>
      <c r="C929" s="636"/>
      <c r="D929" s="659"/>
      <c r="E929" s="643" t="s">
        <v>14</v>
      </c>
      <c r="F929" s="636">
        <v>45002311</v>
      </c>
      <c r="G929" s="659">
        <v>214992</v>
      </c>
      <c r="H929" s="3157"/>
    </row>
    <row r="930" spans="1:8" customFormat="1" ht="13.8">
      <c r="A930" s="79"/>
      <c r="B930" s="643"/>
      <c r="C930" s="636"/>
      <c r="D930" s="659"/>
      <c r="E930" s="643" t="s">
        <v>15</v>
      </c>
      <c r="F930" s="636">
        <v>29568336</v>
      </c>
      <c r="G930" s="659"/>
      <c r="H930" s="3157"/>
    </row>
    <row r="931" spans="1:8" customFormat="1" ht="13.8">
      <c r="A931" s="79"/>
      <c r="B931" s="643"/>
      <c r="C931" s="636"/>
      <c r="D931" s="659"/>
      <c r="E931" s="661" t="s">
        <v>16</v>
      </c>
      <c r="F931" s="636">
        <v>15242730</v>
      </c>
      <c r="G931" s="659"/>
      <c r="H931" s="3157"/>
    </row>
    <row r="932" spans="1:8" customFormat="1" ht="13.8">
      <c r="A932" s="79"/>
      <c r="B932" s="643"/>
      <c r="C932" s="636"/>
      <c r="D932" s="659"/>
      <c r="E932" s="662" t="s">
        <v>17</v>
      </c>
      <c r="F932" s="636">
        <v>277089</v>
      </c>
      <c r="G932" s="659"/>
      <c r="H932" s="3157"/>
    </row>
    <row r="933" spans="1:8" customFormat="1" ht="13.8">
      <c r="A933" s="79"/>
      <c r="B933" s="643"/>
      <c r="C933" s="636"/>
      <c r="D933" s="659"/>
      <c r="E933" s="663" t="s">
        <v>162</v>
      </c>
      <c r="F933" s="664">
        <v>14965641</v>
      </c>
      <c r="G933" s="665"/>
      <c r="H933" s="3157"/>
    </row>
    <row r="934" spans="1:8" customFormat="1" ht="26.4">
      <c r="A934" s="79"/>
      <c r="B934" s="643"/>
      <c r="C934" s="636"/>
      <c r="D934" s="659"/>
      <c r="E934" s="644" t="s">
        <v>100</v>
      </c>
      <c r="F934" s="636">
        <v>225945</v>
      </c>
      <c r="G934" s="659"/>
      <c r="H934" s="3157"/>
    </row>
    <row r="935" spans="1:8" customFormat="1" ht="13.8">
      <c r="A935" s="79"/>
      <c r="B935" s="643"/>
      <c r="C935" s="700"/>
      <c r="D935" s="701"/>
      <c r="E935" s="645" t="s">
        <v>18</v>
      </c>
      <c r="F935" s="636">
        <v>225945</v>
      </c>
      <c r="G935" s="659"/>
      <c r="H935" s="3157"/>
    </row>
    <row r="936" spans="1:8" customFormat="1" ht="13.8">
      <c r="A936" s="79"/>
      <c r="B936" s="639"/>
      <c r="C936" s="702"/>
      <c r="D936" s="703"/>
      <c r="E936" s="639" t="s">
        <v>3</v>
      </c>
      <c r="F936" s="640">
        <v>1156383</v>
      </c>
      <c r="G936" s="660"/>
      <c r="H936" s="3157"/>
    </row>
    <row r="937" spans="1:8" customFormat="1" ht="13.8">
      <c r="A937" s="79"/>
      <c r="B937" s="644"/>
      <c r="C937" s="700"/>
      <c r="D937" s="701"/>
      <c r="E937" s="644" t="s">
        <v>20</v>
      </c>
      <c r="F937" s="636">
        <v>1156383</v>
      </c>
      <c r="G937" s="659"/>
      <c r="H937" s="3157"/>
    </row>
    <row r="938" spans="1:8" customFormat="1" ht="13.8">
      <c r="A938" s="79"/>
      <c r="B938" s="666"/>
      <c r="C938" s="702"/>
      <c r="D938" s="703"/>
      <c r="E938" s="666" t="s">
        <v>21</v>
      </c>
      <c r="F938" s="640">
        <v>607979</v>
      </c>
      <c r="G938" s="660"/>
      <c r="H938" s="3157"/>
    </row>
    <row r="939" spans="1:8" customFormat="1" ht="13.8">
      <c r="A939" s="79"/>
      <c r="B939" s="666"/>
      <c r="C939" s="702"/>
      <c r="D939" s="703"/>
      <c r="E939" s="666" t="s">
        <v>23</v>
      </c>
      <c r="F939" s="640">
        <v>-607979</v>
      </c>
      <c r="G939" s="660"/>
      <c r="H939" s="3157"/>
    </row>
    <row r="940" spans="1:8" customFormat="1" ht="13.8">
      <c r="A940" s="79"/>
      <c r="B940" s="667"/>
      <c r="C940" s="698"/>
      <c r="D940" s="699"/>
      <c r="E940" s="667" t="s">
        <v>24</v>
      </c>
      <c r="F940" s="636">
        <v>-607979</v>
      </c>
      <c r="G940" s="659"/>
      <c r="H940" s="3157"/>
    </row>
    <row r="941" spans="1:8" customFormat="1" ht="39.6">
      <c r="A941" s="79"/>
      <c r="B941" s="635"/>
      <c r="C941" s="698"/>
      <c r="D941" s="699"/>
      <c r="E941" s="635" t="s">
        <v>66</v>
      </c>
      <c r="F941" s="636">
        <v>-607979</v>
      </c>
      <c r="G941" s="659"/>
      <c r="H941" s="3157"/>
    </row>
    <row r="942" spans="1:8" customFormat="1" ht="17.25" customHeight="1">
      <c r="A942" s="79"/>
      <c r="B942" s="668" t="s">
        <v>126</v>
      </c>
      <c r="C942" s="696"/>
      <c r="D942" s="655"/>
      <c r="E942" s="668" t="s">
        <v>126</v>
      </c>
      <c r="F942" s="696"/>
      <c r="G942" s="655"/>
      <c r="H942" s="3157"/>
    </row>
    <row r="943" spans="1:8" customFormat="1" ht="13.8">
      <c r="A943" s="79"/>
      <c r="B943" s="632" t="s">
        <v>4</v>
      </c>
      <c r="C943" s="633">
        <v>55010757</v>
      </c>
      <c r="D943" s="658">
        <v>-266783</v>
      </c>
      <c r="E943" s="632" t="s">
        <v>4</v>
      </c>
      <c r="F943" s="670">
        <v>103422398</v>
      </c>
      <c r="G943" s="671">
        <v>266783</v>
      </c>
      <c r="H943" s="3157"/>
    </row>
    <row r="944" spans="1:8" customFormat="1" ht="26.4">
      <c r="A944" s="79"/>
      <c r="B944" s="638" t="s">
        <v>10</v>
      </c>
      <c r="C944" s="636">
        <v>55010757</v>
      </c>
      <c r="D944" s="659">
        <v>-266783</v>
      </c>
      <c r="E944" s="635" t="s">
        <v>5</v>
      </c>
      <c r="F944" s="636">
        <v>11080663</v>
      </c>
      <c r="G944" s="659"/>
      <c r="H944" s="3157"/>
    </row>
    <row r="945" spans="1:8" customFormat="1" ht="26.4">
      <c r="A945" s="79"/>
      <c r="B945" s="639" t="s">
        <v>11</v>
      </c>
      <c r="C945" s="636">
        <v>55010757</v>
      </c>
      <c r="D945" s="659">
        <v>-266783</v>
      </c>
      <c r="E945" s="638" t="s">
        <v>10</v>
      </c>
      <c r="F945" s="636">
        <v>92341735</v>
      </c>
      <c r="G945" s="659">
        <v>266783</v>
      </c>
      <c r="H945" s="3157"/>
    </row>
    <row r="946" spans="1:8" customFormat="1" ht="26.4">
      <c r="A946" s="79"/>
      <c r="B946" s="632" t="s">
        <v>1</v>
      </c>
      <c r="C946" s="640">
        <v>55010757</v>
      </c>
      <c r="D946" s="660">
        <v>-266783</v>
      </c>
      <c r="E946" s="639" t="s">
        <v>11</v>
      </c>
      <c r="F946" s="636">
        <v>92341735</v>
      </c>
      <c r="G946" s="659">
        <v>266783</v>
      </c>
      <c r="H946" s="3157"/>
    </row>
    <row r="947" spans="1:8" customFormat="1" ht="13.8">
      <c r="A947" s="79"/>
      <c r="B947" s="635" t="s">
        <v>2</v>
      </c>
      <c r="C947" s="636">
        <v>55010757</v>
      </c>
      <c r="D947" s="659">
        <v>-266783</v>
      </c>
      <c r="E947" s="632" t="s">
        <v>1</v>
      </c>
      <c r="F947" s="640">
        <v>102772880</v>
      </c>
      <c r="G947" s="660">
        <v>266783</v>
      </c>
      <c r="H947" s="3157"/>
    </row>
    <row r="948" spans="1:8" customFormat="1" ht="13.8">
      <c r="A948" s="79"/>
      <c r="B948" s="661" t="s">
        <v>16</v>
      </c>
      <c r="C948" s="636">
        <v>55010757</v>
      </c>
      <c r="D948" s="659">
        <v>-266783</v>
      </c>
      <c r="E948" s="635" t="s">
        <v>2</v>
      </c>
      <c r="F948" s="636">
        <v>101616497</v>
      </c>
      <c r="G948" s="659">
        <v>266783</v>
      </c>
      <c r="H948" s="3157"/>
    </row>
    <row r="949" spans="1:8" customFormat="1" ht="13.8">
      <c r="A949" s="79"/>
      <c r="B949" s="662" t="s">
        <v>17</v>
      </c>
      <c r="C949" s="636">
        <v>55010757</v>
      </c>
      <c r="D949" s="659">
        <v>-266783</v>
      </c>
      <c r="E949" s="642" t="s">
        <v>12</v>
      </c>
      <c r="F949" s="636">
        <v>83860825</v>
      </c>
      <c r="G949" s="659">
        <v>266783</v>
      </c>
      <c r="H949" s="3157"/>
    </row>
    <row r="950" spans="1:8" customFormat="1" ht="13.8">
      <c r="A950" s="79"/>
      <c r="B950" s="643"/>
      <c r="C950" s="636"/>
      <c r="D950" s="659"/>
      <c r="E950" s="643" t="s">
        <v>13</v>
      </c>
      <c r="F950" s="636">
        <v>56806127</v>
      </c>
      <c r="G950" s="659">
        <v>266783</v>
      </c>
      <c r="H950" s="3157"/>
    </row>
    <row r="951" spans="1:8" customFormat="1" ht="13.8">
      <c r="A951" s="79"/>
      <c r="B951" s="643"/>
      <c r="C951" s="636"/>
      <c r="D951" s="659"/>
      <c r="E951" s="643" t="s">
        <v>14</v>
      </c>
      <c r="F951" s="636">
        <v>44976682</v>
      </c>
      <c r="G951" s="659">
        <v>214992</v>
      </c>
      <c r="H951" s="3157"/>
    </row>
    <row r="952" spans="1:8" customFormat="1" ht="13.8">
      <c r="A952" s="79"/>
      <c r="B952" s="643"/>
      <c r="C952" s="636"/>
      <c r="D952" s="659"/>
      <c r="E952" s="643" t="s">
        <v>15</v>
      </c>
      <c r="F952" s="636">
        <v>27054698</v>
      </c>
      <c r="G952" s="659"/>
      <c r="H952" s="3157"/>
    </row>
    <row r="953" spans="1:8" customFormat="1" ht="13.8">
      <c r="A953" s="79"/>
      <c r="B953" s="643"/>
      <c r="C953" s="636"/>
      <c r="D953" s="659"/>
      <c r="E953" s="661" t="s">
        <v>16</v>
      </c>
      <c r="F953" s="636">
        <v>17529727</v>
      </c>
      <c r="G953" s="659"/>
      <c r="H953" s="3157"/>
    </row>
    <row r="954" spans="1:8" customFormat="1" ht="13.8">
      <c r="A954" s="79"/>
      <c r="B954" s="643"/>
      <c r="C954" s="636"/>
      <c r="D954" s="659"/>
      <c r="E954" s="662" t="s">
        <v>17</v>
      </c>
      <c r="F954" s="636">
        <v>159089</v>
      </c>
      <c r="G954" s="659"/>
      <c r="H954" s="3157"/>
    </row>
    <row r="955" spans="1:8" customFormat="1" ht="13.8">
      <c r="A955" s="79"/>
      <c r="B955" s="643"/>
      <c r="C955" s="636"/>
      <c r="D955" s="659"/>
      <c r="E955" s="663" t="s">
        <v>162</v>
      </c>
      <c r="F955" s="664">
        <v>17370638</v>
      </c>
      <c r="G955" s="665"/>
      <c r="H955" s="3157"/>
    </row>
    <row r="956" spans="1:8" customFormat="1" ht="26.4">
      <c r="A956" s="79"/>
      <c r="B956" s="643"/>
      <c r="C956" s="636"/>
      <c r="D956" s="659"/>
      <c r="E956" s="644" t="s">
        <v>100</v>
      </c>
      <c r="F956" s="636">
        <v>225945</v>
      </c>
      <c r="G956" s="659"/>
      <c r="H956" s="3157"/>
    </row>
    <row r="957" spans="1:8" customFormat="1" ht="13.8">
      <c r="A957" s="79"/>
      <c r="B957" s="643"/>
      <c r="C957" s="700"/>
      <c r="D957" s="701"/>
      <c r="E957" s="645" t="s">
        <v>18</v>
      </c>
      <c r="F957" s="636">
        <v>225945</v>
      </c>
      <c r="G957" s="659"/>
      <c r="H957" s="3157"/>
    </row>
    <row r="958" spans="1:8" customFormat="1" ht="13.8">
      <c r="A958" s="79"/>
      <c r="B958" s="639"/>
      <c r="C958" s="702"/>
      <c r="D958" s="703"/>
      <c r="E958" s="639" t="s">
        <v>3</v>
      </c>
      <c r="F958" s="640">
        <v>1156383</v>
      </c>
      <c r="G958" s="660"/>
      <c r="H958" s="3157"/>
    </row>
    <row r="959" spans="1:8" customFormat="1" ht="13.8">
      <c r="A959" s="79"/>
      <c r="B959" s="644"/>
      <c r="C959" s="700"/>
      <c r="D959" s="701"/>
      <c r="E959" s="644" t="s">
        <v>20</v>
      </c>
      <c r="F959" s="636">
        <v>1156383</v>
      </c>
      <c r="G959" s="659"/>
      <c r="H959" s="3157"/>
    </row>
    <row r="960" spans="1:8" customFormat="1" ht="13.8">
      <c r="A960" s="79"/>
      <c r="B960" s="666"/>
      <c r="C960" s="702"/>
      <c r="D960" s="703"/>
      <c r="E960" s="666" t="s">
        <v>21</v>
      </c>
      <c r="F960" s="640">
        <v>649518</v>
      </c>
      <c r="G960" s="660"/>
      <c r="H960" s="3157"/>
    </row>
    <row r="961" spans="1:8" customFormat="1" ht="13.8">
      <c r="A961" s="79"/>
      <c r="B961" s="666"/>
      <c r="C961" s="702"/>
      <c r="D961" s="703"/>
      <c r="E961" s="666" t="s">
        <v>23</v>
      </c>
      <c r="F961" s="640">
        <v>-649518</v>
      </c>
      <c r="G961" s="660"/>
      <c r="H961" s="3157"/>
    </row>
    <row r="962" spans="1:8" customFormat="1" ht="13.8">
      <c r="A962" s="79"/>
      <c r="B962" s="667"/>
      <c r="C962" s="698"/>
      <c r="D962" s="698"/>
      <c r="E962" s="667" t="s">
        <v>24</v>
      </c>
      <c r="F962" s="636">
        <v>-649518</v>
      </c>
      <c r="G962" s="636"/>
      <c r="H962" s="3157"/>
    </row>
    <row r="963" spans="1:8" customFormat="1" ht="40.200000000000003" thickBot="1">
      <c r="A963" s="79"/>
      <c r="B963" s="635"/>
      <c r="C963" s="698"/>
      <c r="D963" s="699"/>
      <c r="E963" s="635" t="s">
        <v>66</v>
      </c>
      <c r="F963" s="636">
        <v>-649518</v>
      </c>
      <c r="G963" s="659"/>
      <c r="H963" s="3157"/>
    </row>
    <row r="964" spans="1:8" customFormat="1" ht="57" customHeight="1" thickBot="1">
      <c r="A964" s="79"/>
      <c r="B964" s="3772" t="s">
        <v>263</v>
      </c>
      <c r="C964" s="3773"/>
      <c r="D964" s="3773"/>
      <c r="E964" s="3773"/>
      <c r="F964" s="3773"/>
      <c r="G964" s="3774"/>
      <c r="H964" s="3157"/>
    </row>
    <row r="965" spans="1:8" customFormat="1" ht="13.8">
      <c r="A965" s="79"/>
      <c r="B965" s="3192"/>
      <c r="C965" s="3192"/>
      <c r="D965" s="3192"/>
      <c r="E965" s="3192"/>
      <c r="F965" s="3192"/>
      <c r="G965" s="3192"/>
      <c r="H965" s="3157"/>
    </row>
    <row r="966" spans="1:8" customFormat="1" ht="13.8">
      <c r="A966" s="79"/>
      <c r="B966" s="673" t="s">
        <v>227</v>
      </c>
      <c r="C966" s="672"/>
      <c r="D966" s="672"/>
      <c r="E966" s="672"/>
      <c r="F966" s="672"/>
      <c r="G966" s="672"/>
      <c r="H966" s="3157"/>
    </row>
    <row r="967" spans="1:8" customFormat="1" ht="14.4" thickBot="1">
      <c r="A967" s="79"/>
      <c r="B967" s="672"/>
      <c r="C967" s="672"/>
      <c r="D967" s="672"/>
      <c r="E967" s="672"/>
      <c r="F967" s="672"/>
      <c r="G967" s="672"/>
      <c r="H967" s="3157"/>
    </row>
    <row r="968" spans="1:8" customFormat="1" ht="27.6">
      <c r="A968" s="3191">
        <f>A875+1</f>
        <v>144</v>
      </c>
      <c r="B968" s="629" t="s">
        <v>29</v>
      </c>
      <c r="C968" s="705"/>
      <c r="D968" s="675"/>
      <c r="E968" s="706" t="s">
        <v>64</v>
      </c>
      <c r="F968" s="117"/>
      <c r="G968" s="650"/>
      <c r="H968" s="3163" t="s">
        <v>232</v>
      </c>
    </row>
    <row r="969" spans="1:8" customFormat="1" ht="13.8">
      <c r="A969" s="79"/>
      <c r="B969" s="113" t="s">
        <v>22</v>
      </c>
      <c r="C969" s="707"/>
      <c r="D969" s="182"/>
      <c r="E969" s="113" t="s">
        <v>22</v>
      </c>
      <c r="F969" s="99"/>
      <c r="G969" s="182"/>
      <c r="H969" s="3157"/>
    </row>
    <row r="970" spans="1:8" customFormat="1" ht="13.8">
      <c r="A970" s="79"/>
      <c r="B970" s="3158" t="s">
        <v>43</v>
      </c>
      <c r="C970" s="3190"/>
      <c r="D970" s="3189"/>
      <c r="E970" s="3158" t="s">
        <v>261</v>
      </c>
      <c r="F970" s="3159"/>
      <c r="G970" s="3167"/>
      <c r="H970" s="3157"/>
    </row>
    <row r="971" spans="1:8" customFormat="1" ht="13.8">
      <c r="A971" s="79"/>
      <c r="B971" s="709" t="s">
        <v>4</v>
      </c>
      <c r="C971" s="710">
        <v>16497394</v>
      </c>
      <c r="D971" s="658">
        <v>-108797</v>
      </c>
      <c r="E971" s="709" t="s">
        <v>4</v>
      </c>
      <c r="F971" s="633">
        <v>3298627</v>
      </c>
      <c r="G971" s="658">
        <v>108797</v>
      </c>
      <c r="H971" s="3157"/>
    </row>
    <row r="972" spans="1:8" customFormat="1" ht="13.8">
      <c r="A972" s="2909"/>
      <c r="B972" s="713" t="s">
        <v>10</v>
      </c>
      <c r="C972" s="712">
        <v>16497394</v>
      </c>
      <c r="D972" s="659">
        <v>-108797</v>
      </c>
      <c r="E972" s="713" t="s">
        <v>10</v>
      </c>
      <c r="F972" s="636">
        <v>3298627</v>
      </c>
      <c r="G972" s="659">
        <v>108797</v>
      </c>
      <c r="H972" s="3157"/>
    </row>
    <row r="973" spans="1:8" customFormat="1" ht="26.4">
      <c r="A973" s="2909"/>
      <c r="B973" s="714" t="s">
        <v>11</v>
      </c>
      <c r="C973" s="712">
        <v>16497394</v>
      </c>
      <c r="D973" s="659">
        <v>-108797</v>
      </c>
      <c r="E973" s="714" t="s">
        <v>11</v>
      </c>
      <c r="F973" s="636">
        <v>3298627</v>
      </c>
      <c r="G973" s="659">
        <v>108797</v>
      </c>
      <c r="H973" s="3157"/>
    </row>
    <row r="974" spans="1:8" customFormat="1" ht="13.8">
      <c r="A974" s="2909"/>
      <c r="B974" s="709" t="s">
        <v>1</v>
      </c>
      <c r="C974" s="715">
        <v>16497394</v>
      </c>
      <c r="D974" s="660">
        <v>-108797</v>
      </c>
      <c r="E974" s="709" t="s">
        <v>1</v>
      </c>
      <c r="F974" s="640">
        <v>3298627</v>
      </c>
      <c r="G974" s="660">
        <v>108797</v>
      </c>
      <c r="H974" s="3157"/>
    </row>
    <row r="975" spans="1:8" customFormat="1" ht="13.8">
      <c r="A975" s="2909"/>
      <c r="B975" s="711" t="s">
        <v>2</v>
      </c>
      <c r="C975" s="712">
        <v>16497394</v>
      </c>
      <c r="D975" s="659">
        <v>-108797</v>
      </c>
      <c r="E975" s="711" t="s">
        <v>2</v>
      </c>
      <c r="F975" s="636">
        <v>3290056</v>
      </c>
      <c r="G975" s="659">
        <v>108797</v>
      </c>
      <c r="H975" s="3157"/>
    </row>
    <row r="976" spans="1:8" customFormat="1" ht="13.8">
      <c r="A976" s="2909"/>
      <c r="B976" s="716" t="s">
        <v>16</v>
      </c>
      <c r="C976" s="712">
        <v>16497394</v>
      </c>
      <c r="D976" s="659">
        <v>-108797</v>
      </c>
      <c r="E976" s="717" t="s">
        <v>12</v>
      </c>
      <c r="F976" s="636">
        <v>3287891</v>
      </c>
      <c r="G976" s="659">
        <v>108797</v>
      </c>
      <c r="H976" s="3157"/>
    </row>
    <row r="977" spans="1:8" customFormat="1" ht="13.8">
      <c r="A977" s="2909"/>
      <c r="B977" s="718" t="s">
        <v>17</v>
      </c>
      <c r="C977" s="712">
        <v>16497394</v>
      </c>
      <c r="D977" s="659">
        <v>-108797</v>
      </c>
      <c r="E977" s="719" t="s">
        <v>13</v>
      </c>
      <c r="F977" s="636">
        <v>2532568</v>
      </c>
      <c r="G977" s="659">
        <v>58835</v>
      </c>
      <c r="H977" s="3157"/>
    </row>
    <row r="978" spans="1:8" customFormat="1" ht="13.8">
      <c r="A978" s="2909"/>
      <c r="B978" s="719"/>
      <c r="C978" s="712"/>
      <c r="D978" s="659"/>
      <c r="E978" s="719" t="s">
        <v>14</v>
      </c>
      <c r="F978" s="636">
        <v>1984023</v>
      </c>
      <c r="G978" s="659">
        <v>47413</v>
      </c>
      <c r="H978" s="3157"/>
    </row>
    <row r="979" spans="1:8" customFormat="1" ht="13.8">
      <c r="A979" s="2909"/>
      <c r="B979" s="719"/>
      <c r="C979" s="712"/>
      <c r="D979" s="659"/>
      <c r="E979" s="719" t="s">
        <v>15</v>
      </c>
      <c r="F979" s="636">
        <v>755323</v>
      </c>
      <c r="G979" s="659">
        <v>49962</v>
      </c>
      <c r="H979" s="3157"/>
    </row>
    <row r="980" spans="1:8" customFormat="1" ht="26.4">
      <c r="A980" s="2909"/>
      <c r="B980" s="720"/>
      <c r="C980" s="712"/>
      <c r="D980" s="659"/>
      <c r="E980" s="720" t="s">
        <v>100</v>
      </c>
      <c r="F980" s="636">
        <v>2165</v>
      </c>
      <c r="G980" s="659"/>
      <c r="H980" s="3157"/>
    </row>
    <row r="981" spans="1:8" customFormat="1" ht="13.8">
      <c r="A981" s="2909"/>
      <c r="B981" s="721"/>
      <c r="C981" s="712"/>
      <c r="D981" s="659"/>
      <c r="E981" s="721" t="s">
        <v>18</v>
      </c>
      <c r="F981" s="636">
        <v>2165</v>
      </c>
      <c r="G981" s="659"/>
      <c r="H981" s="3157"/>
    </row>
    <row r="982" spans="1:8" customFormat="1" ht="13.8">
      <c r="A982" s="2909"/>
      <c r="B982" s="714"/>
      <c r="C982" s="715"/>
      <c r="D982" s="660"/>
      <c r="E982" s="714" t="s">
        <v>3</v>
      </c>
      <c r="F982" s="640">
        <v>8571</v>
      </c>
      <c r="G982" s="660"/>
      <c r="H982" s="3157"/>
    </row>
    <row r="983" spans="1:8" customFormat="1" ht="14.4" thickBot="1">
      <c r="A983" s="2909"/>
      <c r="B983" s="719"/>
      <c r="C983" s="712"/>
      <c r="D983" s="659"/>
      <c r="E983" s="720" t="s">
        <v>20</v>
      </c>
      <c r="F983" s="636">
        <v>8571</v>
      </c>
      <c r="G983" s="659"/>
      <c r="H983" s="3157"/>
    </row>
    <row r="984" spans="1:8" customFormat="1" ht="44.25" customHeight="1" thickBot="1">
      <c r="A984" s="2909"/>
      <c r="B984" s="3772" t="s">
        <v>264</v>
      </c>
      <c r="C984" s="3773"/>
      <c r="D984" s="3773"/>
      <c r="E984" s="3773"/>
      <c r="F984" s="3773"/>
      <c r="G984" s="3774"/>
      <c r="H984" s="3157"/>
    </row>
    <row r="985" spans="1:8" customFormat="1" ht="13.8">
      <c r="A985" s="79"/>
      <c r="B985" s="3192"/>
      <c r="C985" s="3192"/>
      <c r="D985" s="3192"/>
      <c r="E985" s="3192"/>
      <c r="F985" s="3192"/>
      <c r="G985" s="3192"/>
      <c r="H985" s="3157"/>
    </row>
    <row r="986" spans="1:8" customFormat="1" ht="13.8">
      <c r="A986" s="79"/>
      <c r="B986" s="539" t="s">
        <v>115</v>
      </c>
      <c r="C986" s="3192"/>
      <c r="D986" s="3192"/>
      <c r="E986" s="3161"/>
      <c r="F986" s="3161"/>
      <c r="G986" s="3161"/>
      <c r="H986" s="3157"/>
    </row>
    <row r="987" spans="1:8" customFormat="1" ht="14.4" thickBot="1">
      <c r="A987" s="79"/>
      <c r="B987" s="647"/>
      <c r="C987" s="3192"/>
      <c r="D987" s="3192"/>
      <c r="E987" s="3161"/>
      <c r="F987" s="3161"/>
      <c r="G987" s="3161"/>
      <c r="H987" s="3157"/>
    </row>
    <row r="988" spans="1:8" customFormat="1" ht="27.6">
      <c r="A988" s="79">
        <f>A895+1</f>
        <v>144</v>
      </c>
      <c r="B988" s="629" t="s">
        <v>29</v>
      </c>
      <c r="C988" s="705"/>
      <c r="D988" s="649"/>
      <c r="E988" s="676" t="s">
        <v>64</v>
      </c>
      <c r="F988" s="117"/>
      <c r="G988" s="650"/>
      <c r="H988" s="3163" t="s">
        <v>232</v>
      </c>
    </row>
    <row r="989" spans="1:8" customFormat="1" ht="13.8">
      <c r="A989" s="79"/>
      <c r="B989" s="651" t="s">
        <v>116</v>
      </c>
      <c r="C989" s="652"/>
      <c r="D989" s="653"/>
      <c r="E989" s="651" t="s">
        <v>116</v>
      </c>
      <c r="F989" s="654"/>
      <c r="G989" s="655"/>
      <c r="H989" s="3157"/>
    </row>
    <row r="990" spans="1:8" customFormat="1" ht="13.8">
      <c r="A990" s="79"/>
      <c r="B990" s="656" t="s">
        <v>117</v>
      </c>
      <c r="C990" s="99"/>
      <c r="D990" s="190"/>
      <c r="E990" s="656" t="s">
        <v>117</v>
      </c>
      <c r="F990" s="99"/>
      <c r="G990" s="182"/>
      <c r="H990" s="3157"/>
    </row>
    <row r="991" spans="1:8" customFormat="1" ht="17.25" customHeight="1">
      <c r="A991" s="79"/>
      <c r="B991" s="657" t="s">
        <v>118</v>
      </c>
      <c r="C991" s="99"/>
      <c r="D991" s="182"/>
      <c r="E991" s="657" t="s">
        <v>118</v>
      </c>
      <c r="F991" s="99"/>
      <c r="G991" s="182"/>
      <c r="H991" s="3157"/>
    </row>
    <row r="992" spans="1:8" customFormat="1" ht="13.8">
      <c r="A992" s="79"/>
      <c r="B992" s="632" t="s">
        <v>4</v>
      </c>
      <c r="C992" s="633">
        <v>23785389</v>
      </c>
      <c r="D992" s="658">
        <v>-108797</v>
      </c>
      <c r="E992" s="632" t="s">
        <v>4</v>
      </c>
      <c r="F992" s="633">
        <v>99788084</v>
      </c>
      <c r="G992" s="658">
        <v>108797</v>
      </c>
      <c r="H992" s="3157"/>
    </row>
    <row r="993" spans="1:8" customFormat="1" ht="26.4">
      <c r="A993" s="79"/>
      <c r="B993" s="638" t="s">
        <v>10</v>
      </c>
      <c r="C993" s="636">
        <v>23785389</v>
      </c>
      <c r="D993" s="659">
        <v>-108797</v>
      </c>
      <c r="E993" s="635" t="s">
        <v>5</v>
      </c>
      <c r="F993" s="636">
        <v>11432950</v>
      </c>
      <c r="G993" s="659"/>
      <c r="H993" s="3157"/>
    </row>
    <row r="994" spans="1:8" customFormat="1" ht="26.4">
      <c r="A994" s="79"/>
      <c r="B994" s="639" t="s">
        <v>11</v>
      </c>
      <c r="C994" s="636">
        <v>23785389</v>
      </c>
      <c r="D994" s="659">
        <v>-108797</v>
      </c>
      <c r="E994" s="638" t="s">
        <v>10</v>
      </c>
      <c r="F994" s="636">
        <v>88355134</v>
      </c>
      <c r="G994" s="659">
        <v>108797</v>
      </c>
      <c r="H994" s="3157"/>
    </row>
    <row r="995" spans="1:8" customFormat="1" ht="26.4">
      <c r="A995" s="79"/>
      <c r="B995" s="632" t="s">
        <v>1</v>
      </c>
      <c r="C995" s="640">
        <v>23785389</v>
      </c>
      <c r="D995" s="660">
        <v>-108797</v>
      </c>
      <c r="E995" s="639" t="s">
        <v>11</v>
      </c>
      <c r="F995" s="636">
        <v>88355134</v>
      </c>
      <c r="G995" s="659">
        <v>108797</v>
      </c>
      <c r="H995" s="3157"/>
    </row>
    <row r="996" spans="1:8" customFormat="1" ht="13.8">
      <c r="A996" s="79"/>
      <c r="B996" s="635" t="s">
        <v>2</v>
      </c>
      <c r="C996" s="636">
        <v>23785389</v>
      </c>
      <c r="D996" s="659">
        <v>-108797</v>
      </c>
      <c r="E996" s="632" t="s">
        <v>1</v>
      </c>
      <c r="F996" s="640">
        <v>99733719</v>
      </c>
      <c r="G996" s="660">
        <v>108797</v>
      </c>
      <c r="H996" s="3157"/>
    </row>
    <row r="997" spans="1:8" customFormat="1" ht="13.8">
      <c r="A997" s="79"/>
      <c r="B997" s="661" t="s">
        <v>16</v>
      </c>
      <c r="C997" s="636">
        <v>23785389</v>
      </c>
      <c r="D997" s="659">
        <v>-108797</v>
      </c>
      <c r="E997" s="635" t="s">
        <v>2</v>
      </c>
      <c r="F997" s="636">
        <v>97285782</v>
      </c>
      <c r="G997" s="659">
        <v>108797</v>
      </c>
      <c r="H997" s="3157"/>
    </row>
    <row r="998" spans="1:8" customFormat="1" ht="13.8">
      <c r="A998" s="79"/>
      <c r="B998" s="662" t="s">
        <v>17</v>
      </c>
      <c r="C998" s="636">
        <v>23785389</v>
      </c>
      <c r="D998" s="659">
        <v>-108797</v>
      </c>
      <c r="E998" s="642" t="s">
        <v>12</v>
      </c>
      <c r="F998" s="636">
        <v>85210208</v>
      </c>
      <c r="G998" s="659">
        <v>108797</v>
      </c>
      <c r="H998" s="3157"/>
    </row>
    <row r="999" spans="1:8" customFormat="1" ht="13.8">
      <c r="A999" s="79"/>
      <c r="B999" s="643"/>
      <c r="C999" s="636"/>
      <c r="D999" s="659"/>
      <c r="E999" s="643" t="s">
        <v>13</v>
      </c>
      <c r="F999" s="636">
        <v>57553831</v>
      </c>
      <c r="G999" s="659">
        <v>58835</v>
      </c>
      <c r="H999" s="3157"/>
    </row>
    <row r="1000" spans="1:8" customFormat="1" ht="13.8">
      <c r="A1000" s="79"/>
      <c r="B1000" s="643"/>
      <c r="C1000" s="636"/>
      <c r="D1000" s="659"/>
      <c r="E1000" s="643" t="s">
        <v>14</v>
      </c>
      <c r="F1000" s="636">
        <v>45390529</v>
      </c>
      <c r="G1000" s="659">
        <v>47413</v>
      </c>
      <c r="H1000" s="3157"/>
    </row>
    <row r="1001" spans="1:8" customFormat="1" ht="13.8">
      <c r="A1001" s="79"/>
      <c r="B1001" s="643"/>
      <c r="C1001" s="636"/>
      <c r="D1001" s="659"/>
      <c r="E1001" s="643" t="s">
        <v>15</v>
      </c>
      <c r="F1001" s="636">
        <v>27656377</v>
      </c>
      <c r="G1001" s="659">
        <v>49962</v>
      </c>
      <c r="H1001" s="3157"/>
    </row>
    <row r="1002" spans="1:8" customFormat="1" ht="13.8">
      <c r="A1002" s="79"/>
      <c r="B1002" s="643"/>
      <c r="C1002" s="636"/>
      <c r="D1002" s="659"/>
      <c r="E1002" s="661" t="s">
        <v>16</v>
      </c>
      <c r="F1002" s="636">
        <v>11849629</v>
      </c>
      <c r="G1002" s="659"/>
      <c r="H1002" s="3157"/>
    </row>
    <row r="1003" spans="1:8" customFormat="1" ht="13.8">
      <c r="A1003" s="79"/>
      <c r="B1003" s="643"/>
      <c r="C1003" s="636"/>
      <c r="D1003" s="659"/>
      <c r="E1003" s="662" t="s">
        <v>17</v>
      </c>
      <c r="F1003" s="636">
        <v>351089</v>
      </c>
      <c r="G1003" s="659"/>
      <c r="H1003" s="3157"/>
    </row>
    <row r="1004" spans="1:8" customFormat="1" ht="13.8">
      <c r="A1004" s="79"/>
      <c r="B1004" s="643"/>
      <c r="C1004" s="636"/>
      <c r="D1004" s="659"/>
      <c r="E1004" s="663" t="s">
        <v>162</v>
      </c>
      <c r="F1004" s="664">
        <v>11498540</v>
      </c>
      <c r="G1004" s="665"/>
      <c r="H1004" s="3157"/>
    </row>
    <row r="1005" spans="1:8" customFormat="1" ht="26.4">
      <c r="A1005" s="79"/>
      <c r="B1005" s="643"/>
      <c r="C1005" s="636"/>
      <c r="D1005" s="659"/>
      <c r="E1005" s="644" t="s">
        <v>100</v>
      </c>
      <c r="F1005" s="636">
        <v>225945</v>
      </c>
      <c r="G1005" s="659"/>
      <c r="H1005" s="3157"/>
    </row>
    <row r="1006" spans="1:8" customFormat="1" ht="13.8">
      <c r="A1006" s="79"/>
      <c r="B1006" s="643"/>
      <c r="C1006" s="636"/>
      <c r="D1006" s="659"/>
      <c r="E1006" s="645" t="s">
        <v>18</v>
      </c>
      <c r="F1006" s="636">
        <v>225945</v>
      </c>
      <c r="G1006" s="659"/>
      <c r="H1006" s="3157"/>
    </row>
    <row r="1007" spans="1:8" customFormat="1" ht="13.8">
      <c r="A1007" s="79"/>
      <c r="B1007" s="643"/>
      <c r="C1007" s="700"/>
      <c r="D1007" s="701"/>
      <c r="E1007" s="639" t="s">
        <v>3</v>
      </c>
      <c r="F1007" s="640">
        <v>2447937</v>
      </c>
      <c r="G1007" s="660"/>
      <c r="H1007" s="3157"/>
    </row>
    <row r="1008" spans="1:8" customFormat="1" ht="13.8">
      <c r="A1008" s="79"/>
      <c r="B1008" s="644"/>
      <c r="C1008" s="700"/>
      <c r="D1008" s="701"/>
      <c r="E1008" s="644" t="s">
        <v>20</v>
      </c>
      <c r="F1008" s="636">
        <v>2447937</v>
      </c>
      <c r="G1008" s="659"/>
      <c r="H1008" s="3157"/>
    </row>
    <row r="1009" spans="1:8" customFormat="1" ht="13.8">
      <c r="A1009" s="79"/>
      <c r="B1009" s="666"/>
      <c r="C1009" s="702"/>
      <c r="D1009" s="703"/>
      <c r="E1009" s="666" t="s">
        <v>21</v>
      </c>
      <c r="F1009" s="640">
        <v>54365</v>
      </c>
      <c r="G1009" s="660"/>
      <c r="H1009" s="3157"/>
    </row>
    <row r="1010" spans="1:8" customFormat="1" ht="13.8">
      <c r="A1010" s="79"/>
      <c r="B1010" s="666"/>
      <c r="C1010" s="702"/>
      <c r="D1010" s="703"/>
      <c r="E1010" s="666" t="s">
        <v>23</v>
      </c>
      <c r="F1010" s="640">
        <v>-54365</v>
      </c>
      <c r="G1010" s="660"/>
      <c r="H1010" s="3157"/>
    </row>
    <row r="1011" spans="1:8" customFormat="1" ht="13.8">
      <c r="A1011" s="79"/>
      <c r="B1011" s="667"/>
      <c r="C1011" s="698"/>
      <c r="D1011" s="699"/>
      <c r="E1011" s="667" t="s">
        <v>24</v>
      </c>
      <c r="F1011" s="636">
        <v>-54365</v>
      </c>
      <c r="G1011" s="659"/>
      <c r="H1011" s="3157"/>
    </row>
    <row r="1012" spans="1:8" customFormat="1" ht="39.6">
      <c r="A1012" s="79"/>
      <c r="B1012" s="635"/>
      <c r="C1012" s="698"/>
      <c r="D1012" s="699"/>
      <c r="E1012" s="635" t="s">
        <v>66</v>
      </c>
      <c r="F1012" s="636">
        <v>-54365</v>
      </c>
      <c r="G1012" s="659"/>
      <c r="H1012" s="3157"/>
    </row>
    <row r="1013" spans="1:8" customFormat="1" ht="17.25" customHeight="1">
      <c r="A1013" s="79"/>
      <c r="B1013" s="668" t="s">
        <v>125</v>
      </c>
      <c r="C1013" s="696"/>
      <c r="D1013" s="655"/>
      <c r="E1013" s="668" t="s">
        <v>125</v>
      </c>
      <c r="F1013" s="696"/>
      <c r="G1013" s="655"/>
      <c r="H1013" s="3157"/>
    </row>
    <row r="1014" spans="1:8" customFormat="1" ht="13.8">
      <c r="A1014" s="79"/>
      <c r="B1014" s="632" t="s">
        <v>4</v>
      </c>
      <c r="C1014" s="633">
        <v>47031271</v>
      </c>
      <c r="D1014" s="658">
        <v>-108797</v>
      </c>
      <c r="E1014" s="632" t="s">
        <v>4</v>
      </c>
      <c r="F1014" s="670">
        <v>103648301</v>
      </c>
      <c r="G1014" s="671">
        <v>108797</v>
      </c>
      <c r="H1014" s="3157"/>
    </row>
    <row r="1015" spans="1:8" customFormat="1" ht="26.4">
      <c r="A1015" s="79"/>
      <c r="B1015" s="638" t="s">
        <v>10</v>
      </c>
      <c r="C1015" s="636">
        <v>47031271</v>
      </c>
      <c r="D1015" s="659">
        <v>-108797</v>
      </c>
      <c r="E1015" s="635" t="s">
        <v>5</v>
      </c>
      <c r="F1015" s="636">
        <v>11088609</v>
      </c>
      <c r="G1015" s="659"/>
      <c r="H1015" s="3157"/>
    </row>
    <row r="1016" spans="1:8" customFormat="1" ht="26.4">
      <c r="A1016" s="79"/>
      <c r="B1016" s="639" t="s">
        <v>11</v>
      </c>
      <c r="C1016" s="636">
        <v>47031271</v>
      </c>
      <c r="D1016" s="659">
        <v>-108797</v>
      </c>
      <c r="E1016" s="638" t="s">
        <v>10</v>
      </c>
      <c r="F1016" s="636">
        <v>92559692</v>
      </c>
      <c r="G1016" s="659">
        <v>108797</v>
      </c>
      <c r="H1016" s="3157"/>
    </row>
    <row r="1017" spans="1:8" customFormat="1" ht="26.4">
      <c r="A1017" s="79"/>
      <c r="B1017" s="632" t="s">
        <v>1</v>
      </c>
      <c r="C1017" s="640">
        <v>47031271</v>
      </c>
      <c r="D1017" s="660">
        <v>-108797</v>
      </c>
      <c r="E1017" s="639" t="s">
        <v>11</v>
      </c>
      <c r="F1017" s="636">
        <v>92559692</v>
      </c>
      <c r="G1017" s="659">
        <v>108797</v>
      </c>
      <c r="H1017" s="3157"/>
    </row>
    <row r="1018" spans="1:8" customFormat="1" ht="13.8">
      <c r="A1018" s="79"/>
      <c r="B1018" s="635" t="s">
        <v>2</v>
      </c>
      <c r="C1018" s="636">
        <v>47031271</v>
      </c>
      <c r="D1018" s="659">
        <v>-108797</v>
      </c>
      <c r="E1018" s="632" t="s">
        <v>1</v>
      </c>
      <c r="F1018" s="640">
        <v>103040322</v>
      </c>
      <c r="G1018" s="660">
        <v>108797</v>
      </c>
      <c r="H1018" s="3157"/>
    </row>
    <row r="1019" spans="1:8" customFormat="1" ht="13.8">
      <c r="A1019" s="79"/>
      <c r="B1019" s="661" t="s">
        <v>16</v>
      </c>
      <c r="C1019" s="636">
        <v>47031271</v>
      </c>
      <c r="D1019" s="659">
        <v>-108797</v>
      </c>
      <c r="E1019" s="635" t="s">
        <v>2</v>
      </c>
      <c r="F1019" s="636">
        <v>101883939</v>
      </c>
      <c r="G1019" s="659">
        <v>108797</v>
      </c>
      <c r="H1019" s="3157"/>
    </row>
    <row r="1020" spans="1:8" customFormat="1" ht="13.8">
      <c r="A1020" s="79"/>
      <c r="B1020" s="662" t="s">
        <v>17</v>
      </c>
      <c r="C1020" s="636">
        <v>47031271</v>
      </c>
      <c r="D1020" s="659">
        <v>-108797</v>
      </c>
      <c r="E1020" s="642" t="s">
        <v>12</v>
      </c>
      <c r="F1020" s="636">
        <v>86415264</v>
      </c>
      <c r="G1020" s="659">
        <v>108797</v>
      </c>
      <c r="H1020" s="3157"/>
    </row>
    <row r="1021" spans="1:8" customFormat="1" ht="13.8">
      <c r="A1021" s="79"/>
      <c r="B1021" s="643"/>
      <c r="C1021" s="636"/>
      <c r="D1021" s="659"/>
      <c r="E1021" s="643" t="s">
        <v>13</v>
      </c>
      <c r="F1021" s="636">
        <v>56846928</v>
      </c>
      <c r="G1021" s="659">
        <v>58835</v>
      </c>
      <c r="H1021" s="3157"/>
    </row>
    <row r="1022" spans="1:8" customFormat="1" ht="13.8">
      <c r="A1022" s="79"/>
      <c r="B1022" s="643"/>
      <c r="C1022" s="636"/>
      <c r="D1022" s="659"/>
      <c r="E1022" s="643" t="s">
        <v>14</v>
      </c>
      <c r="F1022" s="636">
        <v>45002311</v>
      </c>
      <c r="G1022" s="659">
        <v>47413</v>
      </c>
      <c r="H1022" s="3157"/>
    </row>
    <row r="1023" spans="1:8" customFormat="1" ht="13.8">
      <c r="A1023" s="79"/>
      <c r="B1023" s="643"/>
      <c r="C1023" s="636"/>
      <c r="D1023" s="659"/>
      <c r="E1023" s="643" t="s">
        <v>15</v>
      </c>
      <c r="F1023" s="636">
        <v>29568336</v>
      </c>
      <c r="G1023" s="659">
        <v>49962</v>
      </c>
      <c r="H1023" s="3157"/>
    </row>
    <row r="1024" spans="1:8" customFormat="1" ht="13.8">
      <c r="A1024" s="79"/>
      <c r="B1024" s="643"/>
      <c r="C1024" s="636"/>
      <c r="D1024" s="659"/>
      <c r="E1024" s="661" t="s">
        <v>16</v>
      </c>
      <c r="F1024" s="636">
        <v>15242730</v>
      </c>
      <c r="G1024" s="659"/>
      <c r="H1024" s="3157"/>
    </row>
    <row r="1025" spans="1:8" customFormat="1" ht="13.8">
      <c r="A1025" s="79"/>
      <c r="B1025" s="643"/>
      <c r="C1025" s="636"/>
      <c r="D1025" s="659"/>
      <c r="E1025" s="662" t="s">
        <v>17</v>
      </c>
      <c r="F1025" s="636">
        <v>277089</v>
      </c>
      <c r="G1025" s="659"/>
      <c r="H1025" s="3157"/>
    </row>
    <row r="1026" spans="1:8" customFormat="1" ht="13.8">
      <c r="A1026" s="79"/>
      <c r="B1026" s="643"/>
      <c r="C1026" s="636"/>
      <c r="D1026" s="659"/>
      <c r="E1026" s="663" t="s">
        <v>162</v>
      </c>
      <c r="F1026" s="664">
        <v>14965641</v>
      </c>
      <c r="G1026" s="665"/>
      <c r="H1026" s="3157"/>
    </row>
    <row r="1027" spans="1:8" customFormat="1" ht="26.4">
      <c r="A1027" s="79"/>
      <c r="B1027" s="643"/>
      <c r="C1027" s="636"/>
      <c r="D1027" s="659"/>
      <c r="E1027" s="644" t="s">
        <v>100</v>
      </c>
      <c r="F1027" s="636">
        <v>225945</v>
      </c>
      <c r="G1027" s="659"/>
      <c r="H1027" s="3157"/>
    </row>
    <row r="1028" spans="1:8" customFormat="1" ht="13.8">
      <c r="A1028" s="79"/>
      <c r="B1028" s="643"/>
      <c r="C1028" s="700"/>
      <c r="D1028" s="701"/>
      <c r="E1028" s="645" t="s">
        <v>18</v>
      </c>
      <c r="F1028" s="636">
        <v>225945</v>
      </c>
      <c r="G1028" s="659"/>
      <c r="H1028" s="3157"/>
    </row>
    <row r="1029" spans="1:8" customFormat="1" ht="13.8">
      <c r="A1029" s="79"/>
      <c r="B1029" s="643"/>
      <c r="C1029" s="700"/>
      <c r="D1029" s="701"/>
      <c r="E1029" s="639" t="s">
        <v>3</v>
      </c>
      <c r="F1029" s="640">
        <v>1156383</v>
      </c>
      <c r="G1029" s="660"/>
      <c r="H1029" s="3157"/>
    </row>
    <row r="1030" spans="1:8" customFormat="1" ht="13.8">
      <c r="A1030" s="79"/>
      <c r="B1030" s="643"/>
      <c r="C1030" s="700"/>
      <c r="D1030" s="701"/>
      <c r="E1030" s="644" t="s">
        <v>20</v>
      </c>
      <c r="F1030" s="636">
        <v>1156383</v>
      </c>
      <c r="G1030" s="659"/>
      <c r="H1030" s="3157"/>
    </row>
    <row r="1031" spans="1:8" customFormat="1" ht="13.8">
      <c r="A1031" s="79"/>
      <c r="B1031" s="666"/>
      <c r="C1031" s="702"/>
      <c r="D1031" s="703"/>
      <c r="E1031" s="666" t="s">
        <v>21</v>
      </c>
      <c r="F1031" s="640">
        <v>607979</v>
      </c>
      <c r="G1031" s="660"/>
      <c r="H1031" s="3157"/>
    </row>
    <row r="1032" spans="1:8" customFormat="1" ht="13.8">
      <c r="A1032" s="79"/>
      <c r="B1032" s="666"/>
      <c r="C1032" s="702"/>
      <c r="D1032" s="703"/>
      <c r="E1032" s="666" t="s">
        <v>23</v>
      </c>
      <c r="F1032" s="640">
        <v>-607979</v>
      </c>
      <c r="G1032" s="660"/>
      <c r="H1032" s="3157"/>
    </row>
    <row r="1033" spans="1:8" customFormat="1" ht="13.8">
      <c r="A1033" s="79"/>
      <c r="B1033" s="667"/>
      <c r="C1033" s="698"/>
      <c r="D1033" s="699"/>
      <c r="E1033" s="667" t="s">
        <v>24</v>
      </c>
      <c r="F1033" s="636">
        <v>-607979</v>
      </c>
      <c r="G1033" s="659"/>
      <c r="H1033" s="3157"/>
    </row>
    <row r="1034" spans="1:8" customFormat="1" ht="39.6">
      <c r="A1034" s="79"/>
      <c r="B1034" s="635"/>
      <c r="C1034" s="698"/>
      <c r="D1034" s="699"/>
      <c r="E1034" s="635" t="s">
        <v>66</v>
      </c>
      <c r="F1034" s="636">
        <v>-607979</v>
      </c>
      <c r="G1034" s="659"/>
      <c r="H1034" s="3157"/>
    </row>
    <row r="1035" spans="1:8" customFormat="1" ht="17.25" customHeight="1">
      <c r="A1035" s="79"/>
      <c r="B1035" s="668" t="s">
        <v>126</v>
      </c>
      <c r="C1035" s="696"/>
      <c r="D1035" s="655"/>
      <c r="E1035" s="668" t="s">
        <v>126</v>
      </c>
      <c r="F1035" s="696"/>
      <c r="G1035" s="655"/>
      <c r="H1035" s="3157"/>
    </row>
    <row r="1036" spans="1:8" customFormat="1" ht="13.8">
      <c r="A1036" s="79"/>
      <c r="B1036" s="632" t="s">
        <v>4</v>
      </c>
      <c r="C1036" s="633">
        <v>55010757</v>
      </c>
      <c r="D1036" s="658">
        <v>-108797</v>
      </c>
      <c r="E1036" s="632" t="s">
        <v>4</v>
      </c>
      <c r="F1036" s="670">
        <v>103422398</v>
      </c>
      <c r="G1036" s="671">
        <v>108797</v>
      </c>
      <c r="H1036" s="3157"/>
    </row>
    <row r="1037" spans="1:8" customFormat="1" ht="26.4">
      <c r="A1037" s="79"/>
      <c r="B1037" s="638" t="s">
        <v>10</v>
      </c>
      <c r="C1037" s="636">
        <v>55010757</v>
      </c>
      <c r="D1037" s="659">
        <v>-108797</v>
      </c>
      <c r="E1037" s="635" t="s">
        <v>5</v>
      </c>
      <c r="F1037" s="636">
        <v>11080663</v>
      </c>
      <c r="G1037" s="659"/>
      <c r="H1037" s="3157"/>
    </row>
    <row r="1038" spans="1:8" customFormat="1" ht="26.4">
      <c r="A1038" s="79"/>
      <c r="B1038" s="639" t="s">
        <v>11</v>
      </c>
      <c r="C1038" s="636">
        <v>55010757</v>
      </c>
      <c r="D1038" s="659">
        <v>-108797</v>
      </c>
      <c r="E1038" s="638" t="s">
        <v>10</v>
      </c>
      <c r="F1038" s="636">
        <v>92341735</v>
      </c>
      <c r="G1038" s="659">
        <v>108797</v>
      </c>
      <c r="H1038" s="3157"/>
    </row>
    <row r="1039" spans="1:8" customFormat="1" ht="26.4">
      <c r="A1039" s="79"/>
      <c r="B1039" s="632" t="s">
        <v>1</v>
      </c>
      <c r="C1039" s="640">
        <v>55010757</v>
      </c>
      <c r="D1039" s="660">
        <v>-108797</v>
      </c>
      <c r="E1039" s="639" t="s">
        <v>11</v>
      </c>
      <c r="F1039" s="636">
        <v>92341735</v>
      </c>
      <c r="G1039" s="659">
        <v>108797</v>
      </c>
      <c r="H1039" s="3157"/>
    </row>
    <row r="1040" spans="1:8" customFormat="1" ht="13.8">
      <c r="A1040" s="79"/>
      <c r="B1040" s="635" t="s">
        <v>2</v>
      </c>
      <c r="C1040" s="636">
        <v>55010757</v>
      </c>
      <c r="D1040" s="659">
        <v>-108797</v>
      </c>
      <c r="E1040" s="632" t="s">
        <v>1</v>
      </c>
      <c r="F1040" s="640">
        <v>102772880</v>
      </c>
      <c r="G1040" s="660">
        <v>108797</v>
      </c>
      <c r="H1040" s="3157"/>
    </row>
    <row r="1041" spans="1:8" customFormat="1" ht="13.8">
      <c r="A1041" s="79"/>
      <c r="B1041" s="661" t="s">
        <v>16</v>
      </c>
      <c r="C1041" s="636">
        <v>55010757</v>
      </c>
      <c r="D1041" s="659">
        <v>-108797</v>
      </c>
      <c r="E1041" s="635" t="s">
        <v>2</v>
      </c>
      <c r="F1041" s="636">
        <v>101616497</v>
      </c>
      <c r="G1041" s="659">
        <v>108797</v>
      </c>
      <c r="H1041" s="3157"/>
    </row>
    <row r="1042" spans="1:8" customFormat="1" ht="13.8">
      <c r="A1042" s="79"/>
      <c r="B1042" s="662" t="s">
        <v>17</v>
      </c>
      <c r="C1042" s="636">
        <v>55010757</v>
      </c>
      <c r="D1042" s="659">
        <v>-108797</v>
      </c>
      <c r="E1042" s="642" t="s">
        <v>12</v>
      </c>
      <c r="F1042" s="636">
        <v>83860825</v>
      </c>
      <c r="G1042" s="659">
        <v>108797</v>
      </c>
      <c r="H1042" s="3157"/>
    </row>
    <row r="1043" spans="1:8" customFormat="1" ht="13.8">
      <c r="A1043" s="79"/>
      <c r="B1043" s="643"/>
      <c r="C1043" s="636"/>
      <c r="D1043" s="659"/>
      <c r="E1043" s="643" t="s">
        <v>13</v>
      </c>
      <c r="F1043" s="636">
        <v>56806127</v>
      </c>
      <c r="G1043" s="659">
        <v>58835</v>
      </c>
      <c r="H1043" s="3157"/>
    </row>
    <row r="1044" spans="1:8" customFormat="1" ht="13.8">
      <c r="A1044" s="79"/>
      <c r="B1044" s="643"/>
      <c r="C1044" s="636"/>
      <c r="D1044" s="659"/>
      <c r="E1044" s="643" t="s">
        <v>14</v>
      </c>
      <c r="F1044" s="636">
        <v>44976682</v>
      </c>
      <c r="G1044" s="659">
        <v>47413</v>
      </c>
      <c r="H1044" s="3157"/>
    </row>
    <row r="1045" spans="1:8" customFormat="1" ht="13.8">
      <c r="A1045" s="79"/>
      <c r="B1045" s="643"/>
      <c r="C1045" s="636"/>
      <c r="D1045" s="659"/>
      <c r="E1045" s="643" t="s">
        <v>15</v>
      </c>
      <c r="F1045" s="636">
        <v>27054698</v>
      </c>
      <c r="G1045" s="659">
        <v>49962</v>
      </c>
      <c r="H1045" s="3157"/>
    </row>
    <row r="1046" spans="1:8" customFormat="1" ht="13.8">
      <c r="A1046" s="79"/>
      <c r="B1046" s="643"/>
      <c r="C1046" s="636"/>
      <c r="D1046" s="659"/>
      <c r="E1046" s="661" t="s">
        <v>16</v>
      </c>
      <c r="F1046" s="636">
        <v>17529727</v>
      </c>
      <c r="G1046" s="659"/>
      <c r="H1046" s="3157"/>
    </row>
    <row r="1047" spans="1:8" customFormat="1" ht="13.8">
      <c r="A1047" s="79"/>
      <c r="B1047" s="643"/>
      <c r="C1047" s="636"/>
      <c r="D1047" s="659"/>
      <c r="E1047" s="662" t="s">
        <v>17</v>
      </c>
      <c r="F1047" s="636">
        <v>159089</v>
      </c>
      <c r="G1047" s="659"/>
      <c r="H1047" s="3157"/>
    </row>
    <row r="1048" spans="1:8" customFormat="1" ht="13.8">
      <c r="A1048" s="79"/>
      <c r="B1048" s="643"/>
      <c r="C1048" s="700"/>
      <c r="D1048" s="701"/>
      <c r="E1048" s="663" t="s">
        <v>162</v>
      </c>
      <c r="F1048" s="664">
        <v>17370638</v>
      </c>
      <c r="G1048" s="665"/>
      <c r="H1048" s="3157"/>
    </row>
    <row r="1049" spans="1:8" customFormat="1" ht="26.4">
      <c r="A1049" s="79"/>
      <c r="B1049" s="643"/>
      <c r="C1049" s="700"/>
      <c r="D1049" s="701"/>
      <c r="E1049" s="644" t="s">
        <v>100</v>
      </c>
      <c r="F1049" s="636">
        <v>225945</v>
      </c>
      <c r="G1049" s="659"/>
      <c r="H1049" s="3157"/>
    </row>
    <row r="1050" spans="1:8" customFormat="1" ht="13.8">
      <c r="A1050" s="79"/>
      <c r="B1050" s="643"/>
      <c r="C1050" s="700"/>
      <c r="D1050" s="701"/>
      <c r="E1050" s="645" t="s">
        <v>18</v>
      </c>
      <c r="F1050" s="636">
        <v>225945</v>
      </c>
      <c r="G1050" s="659"/>
      <c r="H1050" s="3157"/>
    </row>
    <row r="1051" spans="1:8" customFormat="1" ht="13.8">
      <c r="A1051" s="79"/>
      <c r="B1051" s="639"/>
      <c r="C1051" s="702"/>
      <c r="D1051" s="703"/>
      <c r="E1051" s="639" t="s">
        <v>3</v>
      </c>
      <c r="F1051" s="640">
        <v>1156383</v>
      </c>
      <c r="G1051" s="660"/>
      <c r="H1051" s="3157"/>
    </row>
    <row r="1052" spans="1:8" customFormat="1" ht="13.8">
      <c r="A1052" s="79"/>
      <c r="B1052" s="644"/>
      <c r="C1052" s="700"/>
      <c r="D1052" s="701"/>
      <c r="E1052" s="644" t="s">
        <v>20</v>
      </c>
      <c r="F1052" s="636">
        <v>1156383</v>
      </c>
      <c r="G1052" s="659"/>
      <c r="H1052" s="3157"/>
    </row>
    <row r="1053" spans="1:8" customFormat="1" ht="13.8">
      <c r="A1053" s="79"/>
      <c r="B1053" s="666"/>
      <c r="C1053" s="702"/>
      <c r="D1053" s="703"/>
      <c r="E1053" s="666" t="s">
        <v>21</v>
      </c>
      <c r="F1053" s="640">
        <v>649518</v>
      </c>
      <c r="G1053" s="660"/>
      <c r="H1053" s="3157"/>
    </row>
    <row r="1054" spans="1:8" customFormat="1" ht="13.8">
      <c r="A1054" s="79"/>
      <c r="B1054" s="666"/>
      <c r="C1054" s="702"/>
      <c r="D1054" s="703"/>
      <c r="E1054" s="666" t="s">
        <v>23</v>
      </c>
      <c r="F1054" s="640">
        <v>-649518</v>
      </c>
      <c r="G1054" s="660"/>
      <c r="H1054" s="3157"/>
    </row>
    <row r="1055" spans="1:8" customFormat="1" ht="13.8">
      <c r="A1055" s="79"/>
      <c r="B1055" s="667"/>
      <c r="C1055" s="698"/>
      <c r="D1055" s="698"/>
      <c r="E1055" s="667" t="s">
        <v>24</v>
      </c>
      <c r="F1055" s="636">
        <v>-649518</v>
      </c>
      <c r="G1055" s="636"/>
      <c r="H1055" s="3157"/>
    </row>
    <row r="1056" spans="1:8" customFormat="1" ht="40.200000000000003" thickBot="1">
      <c r="A1056" s="79"/>
      <c r="B1056" s="635"/>
      <c r="C1056" s="698"/>
      <c r="D1056" s="699"/>
      <c r="E1056" s="635" t="s">
        <v>66</v>
      </c>
      <c r="F1056" s="636">
        <v>-649518</v>
      </c>
      <c r="G1056" s="659"/>
      <c r="H1056" s="3157"/>
    </row>
    <row r="1057" spans="1:8" customFormat="1" ht="48" customHeight="1" thickBot="1">
      <c r="A1057" s="79"/>
      <c r="B1057" s="3772" t="s">
        <v>265</v>
      </c>
      <c r="C1057" s="3773"/>
      <c r="D1057" s="3773"/>
      <c r="E1057" s="3773"/>
      <c r="F1057" s="3773"/>
      <c r="G1057" s="3774"/>
      <c r="H1057" s="3157"/>
    </row>
    <row r="1058" spans="1:8" customFormat="1" ht="13.8">
      <c r="A1058" s="79"/>
      <c r="B1058" s="672"/>
      <c r="C1058" s="672"/>
      <c r="D1058" s="672"/>
      <c r="E1058" s="672"/>
      <c r="F1058" s="672"/>
      <c r="G1058" s="672"/>
      <c r="H1058" s="3157"/>
    </row>
    <row r="1059" spans="1:8" customFormat="1" ht="13.8">
      <c r="A1059" s="79"/>
      <c r="B1059" s="623" t="s">
        <v>227</v>
      </c>
      <c r="C1059" s="3192"/>
      <c r="D1059" s="3192"/>
      <c r="E1059" s="672"/>
      <c r="F1059" s="672"/>
      <c r="G1059" s="672"/>
      <c r="H1059" s="3157"/>
    </row>
    <row r="1060" spans="1:8" customFormat="1" ht="14.4" thickBot="1">
      <c r="A1060" s="79"/>
      <c r="B1060" s="623"/>
      <c r="C1060" s="3192"/>
      <c r="D1060" s="3192"/>
      <c r="E1060" s="672"/>
      <c r="F1060" s="672"/>
      <c r="G1060" s="672"/>
      <c r="H1060" s="3157"/>
    </row>
    <row r="1061" spans="1:8" customFormat="1" ht="13.8">
      <c r="A1061" s="3191">
        <f>A968+1</f>
        <v>145</v>
      </c>
      <c r="B1061" s="629" t="s">
        <v>64</v>
      </c>
      <c r="C1061" s="750"/>
      <c r="D1061" s="675"/>
      <c r="E1061" s="3192"/>
      <c r="F1061" s="3192"/>
      <c r="G1061" s="3192"/>
      <c r="H1061" s="3157" t="s">
        <v>34</v>
      </c>
    </row>
    <row r="1062" spans="1:8" customFormat="1" ht="13.8">
      <c r="A1062" s="2909"/>
      <c r="B1062" s="113" t="s">
        <v>22</v>
      </c>
      <c r="C1062" s="99"/>
      <c r="D1062" s="182"/>
      <c r="E1062" s="3192"/>
      <c r="F1062" s="3192"/>
      <c r="G1062" s="3192"/>
      <c r="H1062" s="3157"/>
    </row>
    <row r="1063" spans="1:8" customFormat="1" ht="13.8">
      <c r="A1063" s="2909"/>
      <c r="B1063" s="3158" t="s">
        <v>229</v>
      </c>
      <c r="C1063" s="3159"/>
      <c r="D1063" s="3167"/>
      <c r="E1063" s="3192"/>
      <c r="F1063" s="3192"/>
      <c r="G1063" s="3192"/>
      <c r="H1063" s="3157"/>
    </row>
    <row r="1064" spans="1:8" customFormat="1" ht="13.8">
      <c r="A1064" s="2909"/>
      <c r="B1064" s="709" t="s">
        <v>4</v>
      </c>
      <c r="C1064" s="633">
        <v>1056517</v>
      </c>
      <c r="D1064" s="658">
        <v>33590</v>
      </c>
      <c r="E1064" s="3192"/>
      <c r="F1064" s="3192"/>
      <c r="G1064" s="3192"/>
      <c r="H1064" s="3157"/>
    </row>
    <row r="1065" spans="1:8" customFormat="1" ht="26.4">
      <c r="A1065" s="2909"/>
      <c r="B1065" s="711" t="s">
        <v>5</v>
      </c>
      <c r="C1065" s="636">
        <v>230000</v>
      </c>
      <c r="D1065" s="659">
        <v>33590</v>
      </c>
      <c r="E1065" s="3192"/>
      <c r="F1065" s="3192"/>
      <c r="G1065" s="3192"/>
      <c r="H1065" s="3157"/>
    </row>
    <row r="1066" spans="1:8" customFormat="1" ht="13.8">
      <c r="A1066" s="2909"/>
      <c r="B1066" s="713" t="s">
        <v>10</v>
      </c>
      <c r="C1066" s="636">
        <v>826517</v>
      </c>
      <c r="D1066" s="659"/>
      <c r="E1066" s="3192"/>
      <c r="F1066" s="3192"/>
      <c r="G1066" s="3192"/>
      <c r="H1066" s="3157"/>
    </row>
    <row r="1067" spans="1:8" customFormat="1" ht="26.4">
      <c r="A1067" s="2909"/>
      <c r="B1067" s="714" t="s">
        <v>11</v>
      </c>
      <c r="C1067" s="636">
        <v>826517</v>
      </c>
      <c r="D1067" s="659"/>
      <c r="E1067" s="3192"/>
      <c r="F1067" s="3192"/>
      <c r="G1067" s="3192"/>
      <c r="H1067" s="3157"/>
    </row>
    <row r="1068" spans="1:8" customFormat="1" ht="13.8">
      <c r="A1068" s="2909"/>
      <c r="B1068" s="709" t="s">
        <v>1</v>
      </c>
      <c r="C1068" s="640">
        <v>1056517</v>
      </c>
      <c r="D1068" s="660">
        <v>33590</v>
      </c>
      <c r="E1068" s="3192"/>
      <c r="F1068" s="3192"/>
      <c r="G1068" s="3192"/>
      <c r="H1068" s="3157"/>
    </row>
    <row r="1069" spans="1:8" customFormat="1" ht="13.8">
      <c r="A1069" s="2909"/>
      <c r="B1069" s="711" t="s">
        <v>2</v>
      </c>
      <c r="C1069" s="636">
        <v>955417</v>
      </c>
      <c r="D1069" s="659"/>
      <c r="E1069" s="3192"/>
      <c r="F1069" s="3192"/>
      <c r="G1069" s="3192"/>
      <c r="H1069" s="3157"/>
    </row>
    <row r="1070" spans="1:8" customFormat="1" ht="13.8">
      <c r="A1070" s="2909"/>
      <c r="B1070" s="717" t="s">
        <v>12</v>
      </c>
      <c r="C1070" s="636">
        <v>795417</v>
      </c>
      <c r="D1070" s="659"/>
      <c r="E1070" s="3192"/>
      <c r="F1070" s="3192"/>
      <c r="G1070" s="3192"/>
      <c r="H1070" s="3157"/>
    </row>
    <row r="1071" spans="1:8" customFormat="1" ht="13.8">
      <c r="A1071" s="2909"/>
      <c r="B1071" s="719" t="s">
        <v>13</v>
      </c>
      <c r="C1071" s="636">
        <v>578689</v>
      </c>
      <c r="D1071" s="659"/>
      <c r="E1071" s="3192"/>
      <c r="F1071" s="3192"/>
      <c r="G1071" s="3192"/>
      <c r="H1071" s="3157"/>
    </row>
    <row r="1072" spans="1:8" customFormat="1" ht="13.8">
      <c r="A1072" s="2909"/>
      <c r="B1072" s="719" t="s">
        <v>14</v>
      </c>
      <c r="C1072" s="636">
        <v>464347</v>
      </c>
      <c r="D1072" s="659"/>
      <c r="E1072" s="3192"/>
      <c r="F1072" s="3192"/>
      <c r="G1072" s="3192"/>
      <c r="H1072" s="3157"/>
    </row>
    <row r="1073" spans="1:8" customFormat="1" ht="13.8">
      <c r="A1073" s="2909"/>
      <c r="B1073" s="719" t="s">
        <v>15</v>
      </c>
      <c r="C1073" s="636">
        <v>216728</v>
      </c>
      <c r="D1073" s="659"/>
      <c r="E1073" s="3192"/>
      <c r="F1073" s="3192"/>
      <c r="G1073" s="3192"/>
      <c r="H1073" s="3157"/>
    </row>
    <row r="1074" spans="1:8" customFormat="1" ht="26.4">
      <c r="A1074" s="2909"/>
      <c r="B1074" s="720" t="s">
        <v>100</v>
      </c>
      <c r="C1074" s="636">
        <v>160000</v>
      </c>
      <c r="D1074" s="659"/>
      <c r="E1074" s="3192"/>
      <c r="F1074" s="3192"/>
      <c r="G1074" s="3192"/>
      <c r="H1074" s="3157"/>
    </row>
    <row r="1075" spans="1:8" customFormat="1" ht="13.8">
      <c r="A1075" s="2909"/>
      <c r="B1075" s="721" t="s">
        <v>18</v>
      </c>
      <c r="C1075" s="636">
        <v>160000</v>
      </c>
      <c r="D1075" s="659"/>
      <c r="E1075" s="3192"/>
      <c r="F1075" s="3192"/>
      <c r="G1075" s="3192"/>
      <c r="H1075" s="3157"/>
    </row>
    <row r="1076" spans="1:8" customFormat="1" ht="13.8">
      <c r="A1076" s="2909"/>
      <c r="B1076" s="714" t="s">
        <v>3</v>
      </c>
      <c r="C1076" s="640">
        <v>101100</v>
      </c>
      <c r="D1076" s="660">
        <v>33590</v>
      </c>
      <c r="E1076" s="3192"/>
      <c r="F1076" s="3192"/>
      <c r="G1076" s="3192"/>
      <c r="H1076" s="3157"/>
    </row>
    <row r="1077" spans="1:8" customFormat="1" ht="14.4" thickBot="1">
      <c r="A1077" s="2909"/>
      <c r="B1077" s="720" t="s">
        <v>20</v>
      </c>
      <c r="C1077" s="636">
        <v>101100</v>
      </c>
      <c r="D1077" s="659">
        <v>33590</v>
      </c>
      <c r="E1077" s="3192"/>
      <c r="F1077" s="3192"/>
      <c r="G1077" s="3192"/>
      <c r="H1077" s="3157"/>
    </row>
    <row r="1078" spans="1:8" customFormat="1" ht="73.5" customHeight="1" thickBot="1">
      <c r="A1078" s="79"/>
      <c r="B1078" s="3772" t="s">
        <v>266</v>
      </c>
      <c r="C1078" s="3773"/>
      <c r="D1078" s="3774"/>
      <c r="E1078" s="3192"/>
      <c r="F1078" s="3192"/>
      <c r="G1078" s="3192"/>
      <c r="H1078" s="3157"/>
    </row>
    <row r="1079" spans="1:8" customFormat="1" ht="13.8">
      <c r="A1079" s="79"/>
      <c r="B1079" s="3192"/>
      <c r="C1079" s="3192"/>
      <c r="D1079" s="3192"/>
      <c r="E1079" s="3192"/>
      <c r="F1079" s="3192"/>
      <c r="G1079" s="3192"/>
      <c r="H1079" s="3157"/>
    </row>
    <row r="1080" spans="1:8" customFormat="1" ht="13.8">
      <c r="A1080" s="79"/>
      <c r="B1080" s="539" t="s">
        <v>115</v>
      </c>
      <c r="C1080" s="672"/>
      <c r="D1080" s="672"/>
      <c r="E1080" s="672"/>
      <c r="F1080" s="672"/>
      <c r="G1080" s="672"/>
      <c r="H1080" s="3157"/>
    </row>
    <row r="1081" spans="1:8" customFormat="1" ht="14.4" thickBot="1">
      <c r="A1081" s="79"/>
      <c r="B1081" s="539"/>
      <c r="C1081" s="672"/>
      <c r="D1081" s="672"/>
      <c r="E1081" s="672"/>
      <c r="F1081" s="672"/>
      <c r="G1081" s="672"/>
      <c r="H1081" s="3157"/>
    </row>
    <row r="1082" spans="1:8" customFormat="1" ht="13.8">
      <c r="A1082" s="79">
        <f>A988+1</f>
        <v>145</v>
      </c>
      <c r="B1082" s="676" t="s">
        <v>64</v>
      </c>
      <c r="C1082" s="751"/>
      <c r="D1082" s="650"/>
      <c r="E1082" s="3192"/>
      <c r="F1082" s="3192"/>
      <c r="G1082" s="3192"/>
      <c r="H1082" s="3157" t="s">
        <v>34</v>
      </c>
    </row>
    <row r="1083" spans="1:8" customFormat="1" ht="13.8">
      <c r="A1083" s="79"/>
      <c r="B1083" s="651" t="s">
        <v>116</v>
      </c>
      <c r="C1083" s="752"/>
      <c r="D1083" s="655"/>
      <c r="E1083" s="3192"/>
      <c r="F1083" s="3192"/>
      <c r="G1083" s="3192"/>
      <c r="H1083" s="3157"/>
    </row>
    <row r="1084" spans="1:8" customFormat="1" ht="13.8">
      <c r="A1084" s="79"/>
      <c r="B1084" s="656" t="s">
        <v>117</v>
      </c>
      <c r="C1084" s="99"/>
      <c r="D1084" s="182"/>
      <c r="E1084" s="3192"/>
      <c r="F1084" s="3192"/>
      <c r="G1084" s="3192"/>
      <c r="H1084" s="3157"/>
    </row>
    <row r="1085" spans="1:8" customFormat="1" ht="17.25" customHeight="1">
      <c r="A1085" s="79"/>
      <c r="B1085" s="657" t="s">
        <v>118</v>
      </c>
      <c r="C1085" s="99"/>
      <c r="D1085" s="182"/>
      <c r="E1085" s="3192"/>
      <c r="F1085" s="3192"/>
      <c r="G1085" s="3192"/>
      <c r="H1085" s="3157"/>
    </row>
    <row r="1086" spans="1:8" customFormat="1" ht="13.8">
      <c r="A1086" s="79"/>
      <c r="B1086" s="632" t="s">
        <v>4</v>
      </c>
      <c r="C1086" s="633">
        <v>99788084</v>
      </c>
      <c r="D1086" s="658">
        <v>33590</v>
      </c>
      <c r="E1086" s="3192"/>
      <c r="F1086" s="3192"/>
      <c r="G1086" s="3192"/>
      <c r="H1086" s="3157"/>
    </row>
    <row r="1087" spans="1:8" customFormat="1" ht="26.4">
      <c r="A1087" s="79"/>
      <c r="B1087" s="635" t="s">
        <v>5</v>
      </c>
      <c r="C1087" s="636">
        <v>11432950</v>
      </c>
      <c r="D1087" s="659">
        <v>33590</v>
      </c>
      <c r="E1087" s="3192"/>
      <c r="F1087" s="3192"/>
      <c r="G1087" s="3192"/>
      <c r="H1087" s="3157"/>
    </row>
    <row r="1088" spans="1:8" customFormat="1" ht="13.8">
      <c r="A1088" s="79"/>
      <c r="B1088" s="638" t="s">
        <v>10</v>
      </c>
      <c r="C1088" s="636">
        <v>88355134</v>
      </c>
      <c r="D1088" s="659"/>
      <c r="E1088" s="3192"/>
      <c r="F1088" s="3192"/>
      <c r="G1088" s="3192"/>
      <c r="H1088" s="3157"/>
    </row>
    <row r="1089" spans="1:8" customFormat="1" ht="26.4">
      <c r="A1089" s="79"/>
      <c r="B1089" s="639" t="s">
        <v>11</v>
      </c>
      <c r="C1089" s="636">
        <v>88355134</v>
      </c>
      <c r="D1089" s="659"/>
      <c r="E1089" s="3192"/>
      <c r="F1089" s="3192"/>
      <c r="G1089" s="3192"/>
      <c r="H1089" s="3157"/>
    </row>
    <row r="1090" spans="1:8" customFormat="1" ht="13.8">
      <c r="A1090" s="79"/>
      <c r="B1090" s="632" t="s">
        <v>1</v>
      </c>
      <c r="C1090" s="640">
        <v>99733719</v>
      </c>
      <c r="D1090" s="660">
        <v>33590</v>
      </c>
      <c r="E1090" s="3192"/>
      <c r="F1090" s="3192"/>
      <c r="G1090" s="3192"/>
      <c r="H1090" s="3157"/>
    </row>
    <row r="1091" spans="1:8" customFormat="1" ht="13.8">
      <c r="A1091" s="79"/>
      <c r="B1091" s="635" t="s">
        <v>2</v>
      </c>
      <c r="C1091" s="636">
        <v>97285782</v>
      </c>
      <c r="D1091" s="659"/>
      <c r="E1091" s="3192"/>
      <c r="F1091" s="3192"/>
      <c r="G1091" s="3192"/>
      <c r="H1091" s="3157"/>
    </row>
    <row r="1092" spans="1:8" customFormat="1" ht="13.8">
      <c r="A1092" s="79"/>
      <c r="B1092" s="642" t="s">
        <v>12</v>
      </c>
      <c r="C1092" s="636">
        <v>85210208</v>
      </c>
      <c r="D1092" s="659"/>
      <c r="E1092" s="3192"/>
      <c r="F1092" s="3192"/>
      <c r="G1092" s="3192"/>
      <c r="H1092" s="3157"/>
    </row>
    <row r="1093" spans="1:8" customFormat="1" ht="13.8">
      <c r="A1093" s="79"/>
      <c r="B1093" s="643" t="s">
        <v>13</v>
      </c>
      <c r="C1093" s="636">
        <v>57553831</v>
      </c>
      <c r="D1093" s="659"/>
      <c r="E1093" s="3192"/>
      <c r="F1093" s="3192"/>
      <c r="G1093" s="3192"/>
      <c r="H1093" s="3157"/>
    </row>
    <row r="1094" spans="1:8" customFormat="1" ht="13.8">
      <c r="A1094" s="79"/>
      <c r="B1094" s="643" t="s">
        <v>14</v>
      </c>
      <c r="C1094" s="636">
        <v>45390529</v>
      </c>
      <c r="D1094" s="659"/>
      <c r="E1094" s="3192"/>
      <c r="F1094" s="3192"/>
      <c r="G1094" s="3192"/>
      <c r="H1094" s="3157"/>
    </row>
    <row r="1095" spans="1:8" customFormat="1" ht="13.8">
      <c r="A1095" s="79"/>
      <c r="B1095" s="643" t="s">
        <v>15</v>
      </c>
      <c r="C1095" s="636">
        <v>27656377</v>
      </c>
      <c r="D1095" s="659"/>
      <c r="E1095" s="3192"/>
      <c r="F1095" s="3192"/>
      <c r="G1095" s="3192"/>
      <c r="H1095" s="3157"/>
    </row>
    <row r="1096" spans="1:8" customFormat="1" ht="13.8">
      <c r="A1096" s="79"/>
      <c r="B1096" s="661" t="s">
        <v>16</v>
      </c>
      <c r="C1096" s="636">
        <v>11849629</v>
      </c>
      <c r="D1096" s="659"/>
      <c r="E1096" s="3192"/>
      <c r="F1096" s="3192"/>
      <c r="G1096" s="3192"/>
      <c r="H1096" s="3157"/>
    </row>
    <row r="1097" spans="1:8" customFormat="1" ht="13.8">
      <c r="A1097" s="79"/>
      <c r="B1097" s="662" t="s">
        <v>17</v>
      </c>
      <c r="C1097" s="636">
        <v>351089</v>
      </c>
      <c r="D1097" s="659"/>
      <c r="E1097" s="3192"/>
      <c r="F1097" s="3192"/>
      <c r="G1097" s="3192"/>
      <c r="H1097" s="3157"/>
    </row>
    <row r="1098" spans="1:8" customFormat="1" ht="13.8">
      <c r="A1098" s="79"/>
      <c r="B1098" s="663" t="s">
        <v>162</v>
      </c>
      <c r="C1098" s="664">
        <v>11498540</v>
      </c>
      <c r="D1098" s="665"/>
      <c r="E1098" s="3192"/>
      <c r="F1098" s="3192"/>
      <c r="G1098" s="3192"/>
      <c r="H1098" s="3157"/>
    </row>
    <row r="1099" spans="1:8" customFormat="1" ht="26.4">
      <c r="A1099" s="79"/>
      <c r="B1099" s="644" t="s">
        <v>100</v>
      </c>
      <c r="C1099" s="636">
        <v>225945</v>
      </c>
      <c r="D1099" s="659"/>
      <c r="E1099" s="3192"/>
      <c r="F1099" s="3192"/>
      <c r="G1099" s="3192"/>
      <c r="H1099" s="3157"/>
    </row>
    <row r="1100" spans="1:8" customFormat="1" ht="13.8">
      <c r="A1100" s="79"/>
      <c r="B1100" s="645" t="s">
        <v>18</v>
      </c>
      <c r="C1100" s="636">
        <v>225945</v>
      </c>
      <c r="D1100" s="659"/>
      <c r="E1100" s="3192"/>
      <c r="F1100" s="3192"/>
      <c r="G1100" s="3192"/>
      <c r="H1100" s="3157"/>
    </row>
    <row r="1101" spans="1:8" customFormat="1" ht="13.8">
      <c r="A1101" s="79"/>
      <c r="B1101" s="639" t="s">
        <v>3</v>
      </c>
      <c r="C1101" s="640">
        <v>2447937</v>
      </c>
      <c r="D1101" s="660">
        <v>33590</v>
      </c>
      <c r="E1101" s="3192"/>
      <c r="F1101" s="3192"/>
      <c r="G1101" s="3192"/>
      <c r="H1101" s="3157"/>
    </row>
    <row r="1102" spans="1:8" customFormat="1" ht="13.8">
      <c r="A1102" s="79"/>
      <c r="B1102" s="644" t="s">
        <v>20</v>
      </c>
      <c r="C1102" s="636">
        <v>2447937</v>
      </c>
      <c r="D1102" s="659">
        <v>33590</v>
      </c>
      <c r="E1102" s="3192"/>
      <c r="F1102" s="3192"/>
      <c r="G1102" s="3192"/>
      <c r="H1102" s="3157"/>
    </row>
    <row r="1103" spans="1:8" customFormat="1" ht="13.8">
      <c r="A1103" s="79"/>
      <c r="B1103" s="666" t="s">
        <v>21</v>
      </c>
      <c r="C1103" s="640">
        <v>54365</v>
      </c>
      <c r="D1103" s="660"/>
      <c r="E1103" s="3192"/>
      <c r="F1103" s="3192"/>
      <c r="G1103" s="3192"/>
      <c r="H1103" s="3157"/>
    </row>
    <row r="1104" spans="1:8" customFormat="1" ht="13.8">
      <c r="A1104" s="79"/>
      <c r="B1104" s="666" t="s">
        <v>23</v>
      </c>
      <c r="C1104" s="640">
        <v>-54365</v>
      </c>
      <c r="D1104" s="660"/>
      <c r="E1104" s="3192"/>
      <c r="F1104" s="3192"/>
      <c r="G1104" s="3192"/>
      <c r="H1104" s="3157"/>
    </row>
    <row r="1105" spans="1:8" customFormat="1" ht="13.8">
      <c r="A1105" s="79"/>
      <c r="B1105" s="667" t="s">
        <v>24</v>
      </c>
      <c r="C1105" s="636">
        <v>-54365</v>
      </c>
      <c r="D1105" s="659"/>
      <c r="E1105" s="3192"/>
      <c r="F1105" s="3192"/>
      <c r="G1105" s="3192"/>
      <c r="H1105" s="3157"/>
    </row>
    <row r="1106" spans="1:8" customFormat="1" ht="40.200000000000003" thickBot="1">
      <c r="A1106" s="79"/>
      <c r="B1106" s="635" t="s">
        <v>66</v>
      </c>
      <c r="C1106" s="636">
        <v>-54365</v>
      </c>
      <c r="D1106" s="659"/>
      <c r="E1106" s="3192"/>
      <c r="F1106" s="3192"/>
      <c r="G1106" s="3192"/>
      <c r="H1106" s="3157"/>
    </row>
    <row r="1107" spans="1:8" customFormat="1" ht="69.75" customHeight="1" thickBot="1">
      <c r="A1107" s="79"/>
      <c r="B1107" s="3772" t="s">
        <v>267</v>
      </c>
      <c r="C1107" s="3773"/>
      <c r="D1107" s="3774"/>
      <c r="E1107" s="3192"/>
      <c r="F1107" s="3192"/>
      <c r="G1107" s="3192"/>
      <c r="H1107" s="3157"/>
    </row>
    <row r="1108" spans="1:8" customFormat="1" ht="13.8">
      <c r="A1108" s="79"/>
      <c r="B1108" s="672"/>
      <c r="C1108" s="672"/>
      <c r="D1108" s="672"/>
      <c r="E1108" s="3192"/>
      <c r="F1108" s="3192"/>
      <c r="G1108" s="3192"/>
      <c r="H1108" s="3157"/>
    </row>
    <row r="1109" spans="1:8" customFormat="1" ht="13.8">
      <c r="A1109" s="79"/>
      <c r="B1109" s="623" t="s">
        <v>227</v>
      </c>
      <c r="C1109" s="3192"/>
      <c r="D1109" s="3192"/>
      <c r="E1109" s="672"/>
      <c r="F1109" s="672"/>
      <c r="G1109" s="672"/>
      <c r="H1109" s="3157"/>
    </row>
    <row r="1110" spans="1:8" customFormat="1" ht="14.4" thickBot="1">
      <c r="A1110" s="79"/>
      <c r="B1110" s="3192"/>
      <c r="C1110" s="3192"/>
      <c r="D1110" s="3192"/>
      <c r="E1110" s="672"/>
      <c r="F1110" s="672"/>
      <c r="G1110" s="672"/>
      <c r="H1110" s="3157"/>
    </row>
    <row r="1111" spans="1:8" customFormat="1" ht="13.8">
      <c r="A1111" s="3191">
        <f>A1061+1</f>
        <v>146</v>
      </c>
      <c r="B1111" s="753" t="s">
        <v>64</v>
      </c>
      <c r="C1111" s="117"/>
      <c r="D1111" s="650"/>
      <c r="E1111" s="3192"/>
      <c r="F1111" s="3192"/>
      <c r="G1111" s="3192"/>
      <c r="H1111" s="3157" t="s">
        <v>34</v>
      </c>
    </row>
    <row r="1112" spans="1:8" customFormat="1" ht="13.8">
      <c r="A1112" s="3148"/>
      <c r="B1112" s="113" t="s">
        <v>59</v>
      </c>
      <c r="C1112" s="99"/>
      <c r="D1112" s="182"/>
      <c r="E1112" s="3192"/>
      <c r="F1112" s="3192"/>
      <c r="G1112" s="3192"/>
      <c r="H1112" s="3157"/>
    </row>
    <row r="1113" spans="1:8" customFormat="1" ht="13.8">
      <c r="A1113" s="3148"/>
      <c r="B1113" s="723" t="s">
        <v>103</v>
      </c>
      <c r="C1113" s="696"/>
      <c r="D1113" s="655"/>
      <c r="E1113" s="3192"/>
      <c r="F1113" s="3192"/>
      <c r="G1113" s="3192"/>
      <c r="H1113" s="3157"/>
    </row>
    <row r="1114" spans="1:8" customFormat="1" ht="13.8">
      <c r="A1114" s="3148"/>
      <c r="B1114" s="113" t="s">
        <v>129</v>
      </c>
      <c r="C1114" s="99"/>
      <c r="D1114" s="182"/>
      <c r="E1114" s="3192"/>
      <c r="F1114" s="3192"/>
      <c r="G1114" s="3192"/>
      <c r="H1114" s="3157"/>
    </row>
    <row r="1115" spans="1:8" customFormat="1" ht="13.8">
      <c r="A1115" s="3148"/>
      <c r="B1115" s="725" t="s">
        <v>268</v>
      </c>
      <c r="C1115" s="696"/>
      <c r="D1115" s="655"/>
      <c r="E1115" s="3192"/>
      <c r="F1115" s="3192"/>
      <c r="G1115" s="3192"/>
      <c r="H1115" s="3157"/>
    </row>
    <row r="1116" spans="1:8" customFormat="1" ht="13.8">
      <c r="A1116" s="3148"/>
      <c r="B1116" s="754" t="s">
        <v>269</v>
      </c>
      <c r="C1116" s="99"/>
      <c r="D1116" s="182"/>
      <c r="E1116" s="3192"/>
      <c r="F1116" s="3192"/>
      <c r="G1116" s="3192"/>
      <c r="H1116" s="3157"/>
    </row>
    <row r="1117" spans="1:8" customFormat="1" ht="13.8">
      <c r="A1117" s="3148"/>
      <c r="B1117" s="709" t="s">
        <v>4</v>
      </c>
      <c r="C1117" s="670">
        <v>0</v>
      </c>
      <c r="D1117" s="671">
        <v>30192</v>
      </c>
      <c r="E1117" s="3192"/>
      <c r="F1117" s="3192"/>
      <c r="G1117" s="3192"/>
      <c r="H1117" s="3157"/>
    </row>
    <row r="1118" spans="1:8" customFormat="1" ht="13.8">
      <c r="A1118" s="3148"/>
      <c r="B1118" s="713" t="s">
        <v>10</v>
      </c>
      <c r="C1118" s="636">
        <v>0</v>
      </c>
      <c r="D1118" s="659">
        <v>30192</v>
      </c>
      <c r="E1118" s="3192"/>
      <c r="F1118" s="3192"/>
      <c r="G1118" s="3192"/>
      <c r="H1118" s="3157"/>
    </row>
    <row r="1119" spans="1:8" customFormat="1" ht="26.4">
      <c r="A1119" s="3148"/>
      <c r="B1119" s="714" t="s">
        <v>11</v>
      </c>
      <c r="C1119" s="636">
        <v>0</v>
      </c>
      <c r="D1119" s="659">
        <v>30192</v>
      </c>
      <c r="E1119" s="3192"/>
      <c r="F1119" s="3192"/>
      <c r="G1119" s="3192"/>
      <c r="H1119" s="3157"/>
    </row>
    <row r="1120" spans="1:8" customFormat="1" ht="13.8">
      <c r="A1120" s="3148"/>
      <c r="B1120" s="709" t="s">
        <v>1</v>
      </c>
      <c r="C1120" s="640">
        <v>0</v>
      </c>
      <c r="D1120" s="660">
        <v>30192</v>
      </c>
      <c r="E1120" s="3192"/>
      <c r="F1120" s="3192"/>
      <c r="G1120" s="3192"/>
      <c r="H1120" s="3157"/>
    </row>
    <row r="1121" spans="1:8" customFormat="1" ht="13.8">
      <c r="A1121" s="3148"/>
      <c r="B1121" s="711" t="s">
        <v>2</v>
      </c>
      <c r="C1121" s="636">
        <v>0</v>
      </c>
      <c r="D1121" s="659">
        <v>30192</v>
      </c>
      <c r="E1121" s="3192"/>
      <c r="F1121" s="3192"/>
      <c r="G1121" s="3192"/>
      <c r="H1121" s="3157"/>
    </row>
    <row r="1122" spans="1:8" customFormat="1" ht="13.8">
      <c r="A1122" s="3148"/>
      <c r="B1122" s="717" t="s">
        <v>12</v>
      </c>
      <c r="C1122" s="636">
        <v>0</v>
      </c>
      <c r="D1122" s="659">
        <v>30192</v>
      </c>
      <c r="E1122" s="3192"/>
      <c r="F1122" s="3192"/>
      <c r="G1122" s="3192"/>
      <c r="H1122" s="3157"/>
    </row>
    <row r="1123" spans="1:8" customFormat="1" ht="14.4">
      <c r="A1123" s="3148"/>
      <c r="B1123" s="719" t="s">
        <v>13</v>
      </c>
      <c r="C1123" s="636">
        <v>0</v>
      </c>
      <c r="D1123" s="659">
        <v>25632</v>
      </c>
      <c r="E1123" s="3187"/>
      <c r="F1123" s="3192"/>
      <c r="G1123" s="3192"/>
      <c r="H1123" s="3157"/>
    </row>
    <row r="1124" spans="1:8" customFormat="1" ht="13.8">
      <c r="A1124" s="3148"/>
      <c r="B1124" s="719" t="s">
        <v>14</v>
      </c>
      <c r="C1124" s="636">
        <v>0</v>
      </c>
      <c r="D1124" s="659">
        <v>20640</v>
      </c>
      <c r="E1124" s="3192"/>
      <c r="F1124" s="3192"/>
      <c r="G1124" s="3192"/>
      <c r="H1124" s="3157"/>
    </row>
    <row r="1125" spans="1:8" customFormat="1" ht="14.4" thickBot="1">
      <c r="A1125" s="3148"/>
      <c r="B1125" s="719" t="s">
        <v>15</v>
      </c>
      <c r="C1125" s="636">
        <v>0</v>
      </c>
      <c r="D1125" s="659">
        <v>4560</v>
      </c>
      <c r="E1125" s="3192"/>
      <c r="F1125" s="3192"/>
      <c r="G1125" s="3192"/>
      <c r="H1125" s="3157"/>
    </row>
    <row r="1126" spans="1:8" customFormat="1" ht="67.95" customHeight="1" thickBot="1">
      <c r="A1126" s="79"/>
      <c r="B1126" s="3653" t="s">
        <v>270</v>
      </c>
      <c r="C1126" s="3654"/>
      <c r="D1126" s="3655"/>
      <c r="E1126" s="3192"/>
      <c r="F1126" s="3192"/>
      <c r="G1126" s="3192"/>
      <c r="H1126" s="3157"/>
    </row>
    <row r="1127" spans="1:8" customFormat="1" ht="13.8">
      <c r="A1127" s="79"/>
      <c r="B1127" s="674"/>
      <c r="C1127" s="674"/>
      <c r="D1127" s="674"/>
      <c r="E1127" s="3192"/>
      <c r="F1127" s="3192"/>
      <c r="G1127" s="3192"/>
      <c r="H1127" s="3157"/>
    </row>
    <row r="1128" spans="1:8" customFormat="1" ht="13.8">
      <c r="A1128" s="79"/>
      <c r="B1128" s="3192"/>
      <c r="C1128" s="3192"/>
      <c r="D1128" s="3192"/>
      <c r="E1128" s="3161"/>
      <c r="F1128" s="3161"/>
      <c r="G1128" s="3161"/>
      <c r="H1128" s="3157"/>
    </row>
    <row r="1129" spans="1:8" customFormat="1" ht="13.8">
      <c r="A1129" s="79"/>
      <c r="B1129" s="3192"/>
      <c r="C1129" s="3192"/>
      <c r="D1129" s="3192"/>
      <c r="E1129" s="3192"/>
      <c r="F1129" s="3192"/>
      <c r="G1129" s="3192"/>
      <c r="H1129" s="3157"/>
    </row>
    <row r="1130" spans="1:8" customFormat="1" ht="13.8">
      <c r="A1130" s="79"/>
      <c r="B1130" s="3192"/>
      <c r="C1130" s="3192"/>
      <c r="D1130" s="3192"/>
      <c r="E1130" s="3192"/>
      <c r="F1130" s="3192"/>
      <c r="G1130" s="3192"/>
      <c r="H1130" s="3157"/>
    </row>
    <row r="1131" spans="1:8" customFormat="1" ht="13.8">
      <c r="A1131" s="79"/>
      <c r="B1131" s="3192"/>
      <c r="C1131" s="3192"/>
      <c r="D1131" s="3192"/>
      <c r="E1131" s="3192"/>
      <c r="F1131" s="3192"/>
      <c r="G1131" s="3192"/>
      <c r="H1131" s="3157"/>
    </row>
    <row r="1132" spans="1:8" customFormat="1" ht="13.8">
      <c r="A1132" s="79"/>
      <c r="B1132" s="3192"/>
      <c r="C1132" s="3192"/>
      <c r="D1132" s="3192"/>
      <c r="E1132" s="3192"/>
      <c r="F1132" s="3192"/>
      <c r="G1132" s="3192"/>
      <c r="H1132" s="3157"/>
    </row>
    <row r="1133" spans="1:8" customFormat="1" ht="13.8">
      <c r="A1133" s="79"/>
      <c r="B1133" s="3192"/>
      <c r="C1133" s="3192"/>
      <c r="D1133" s="3192"/>
      <c r="E1133" s="3192"/>
      <c r="F1133" s="3192"/>
      <c r="G1133" s="3192"/>
      <c r="H1133" s="3157"/>
    </row>
    <row r="1134" spans="1:8" customFormat="1" ht="13.8">
      <c r="A1134" s="79"/>
      <c r="B1134" s="3192"/>
      <c r="C1134" s="3192"/>
      <c r="D1134" s="3192"/>
      <c r="E1134" s="3192"/>
      <c r="F1134" s="3192"/>
      <c r="G1134" s="3192"/>
      <c r="H1134" s="3157"/>
    </row>
    <row r="1135" spans="1:8" customFormat="1" ht="13.8">
      <c r="A1135" s="79"/>
      <c r="B1135" s="3192"/>
      <c r="C1135" s="3192"/>
      <c r="D1135" s="3192"/>
      <c r="E1135" s="3192"/>
      <c r="F1135" s="3192"/>
      <c r="G1135" s="3192"/>
      <c r="H1135" s="3157"/>
    </row>
    <row r="1136" spans="1:8" customFormat="1" ht="13.8">
      <c r="A1136" s="79"/>
      <c r="B1136" s="3192"/>
      <c r="C1136" s="3192"/>
      <c r="D1136" s="3192"/>
      <c r="E1136" s="3192"/>
      <c r="F1136" s="3192"/>
      <c r="G1136" s="3192"/>
      <c r="H1136" s="3157"/>
    </row>
    <row r="1137" spans="1:8" customFormat="1" ht="13.8">
      <c r="A1137" s="79"/>
      <c r="B1137" s="3192"/>
      <c r="C1137" s="3192"/>
      <c r="D1137" s="3192"/>
      <c r="E1137" s="3192"/>
      <c r="F1137" s="3192"/>
      <c r="G1137" s="3192"/>
      <c r="H1137" s="3157"/>
    </row>
    <row r="1138" spans="1:8" customFormat="1" ht="13.8">
      <c r="A1138" s="79"/>
      <c r="B1138" s="3192"/>
      <c r="C1138" s="3192"/>
      <c r="D1138" s="3192"/>
      <c r="E1138" s="3192"/>
      <c r="F1138" s="3192"/>
      <c r="G1138" s="3192"/>
      <c r="H1138" s="3157"/>
    </row>
    <row r="1139" spans="1:8" customFormat="1" ht="13.8">
      <c r="A1139" s="79"/>
      <c r="B1139" s="3192"/>
      <c r="C1139" s="3192"/>
      <c r="D1139" s="3192"/>
      <c r="E1139" s="3192"/>
      <c r="F1139" s="3192"/>
      <c r="G1139" s="3192"/>
      <c r="H1139" s="3157"/>
    </row>
    <row r="1140" spans="1:8" customFormat="1" ht="13.8">
      <c r="A1140" s="79"/>
      <c r="B1140" s="3192"/>
      <c r="C1140" s="3192"/>
      <c r="D1140" s="3192"/>
      <c r="E1140" s="3192"/>
      <c r="F1140" s="3192"/>
      <c r="G1140" s="3192"/>
      <c r="H1140" s="3157"/>
    </row>
    <row r="1141" spans="1:8" customFormat="1" ht="13.8">
      <c r="A1141" s="79"/>
      <c r="B1141" s="3192"/>
      <c r="C1141" s="3192"/>
      <c r="D1141" s="3192"/>
      <c r="E1141" s="3192"/>
      <c r="F1141" s="3192"/>
      <c r="G1141" s="3192"/>
      <c r="H1141" s="3157"/>
    </row>
    <row r="1142" spans="1:8" customFormat="1" ht="13.8">
      <c r="A1142" s="79"/>
      <c r="B1142" s="3192"/>
      <c r="C1142" s="3192"/>
      <c r="D1142" s="3192"/>
      <c r="E1142" s="3192"/>
      <c r="F1142" s="3192"/>
      <c r="G1142" s="3192"/>
      <c r="H1142" s="3157"/>
    </row>
    <row r="1143" spans="1:8" customFormat="1" ht="13.8">
      <c r="A1143" s="79"/>
      <c r="B1143" s="3192"/>
      <c r="C1143" s="3192"/>
      <c r="D1143" s="3192"/>
      <c r="E1143" s="3192"/>
      <c r="F1143" s="3192"/>
      <c r="G1143" s="3192"/>
      <c r="H1143" s="3157"/>
    </row>
    <row r="1144" spans="1:8" customFormat="1" ht="13.8">
      <c r="A1144" s="79"/>
      <c r="B1144" s="3192"/>
      <c r="C1144" s="3192"/>
      <c r="D1144" s="3192"/>
      <c r="E1144" s="3192"/>
      <c r="F1144" s="3192"/>
      <c r="G1144" s="3192"/>
      <c r="H1144" s="3157"/>
    </row>
    <row r="1145" spans="1:8" customFormat="1" ht="13.8">
      <c r="A1145" s="79"/>
      <c r="B1145" s="3192"/>
      <c r="C1145" s="3192"/>
      <c r="D1145" s="3192"/>
      <c r="E1145" s="3192"/>
      <c r="F1145" s="3192"/>
      <c r="G1145" s="3192"/>
      <c r="H1145" s="3157"/>
    </row>
    <row r="1146" spans="1:8" customFormat="1" ht="13.8">
      <c r="A1146" s="79"/>
      <c r="B1146" s="3192"/>
      <c r="C1146" s="3192"/>
      <c r="D1146" s="3192"/>
      <c r="E1146" s="3192"/>
      <c r="F1146" s="3192"/>
      <c r="G1146" s="3192"/>
      <c r="H1146" s="3157"/>
    </row>
    <row r="1147" spans="1:8" customFormat="1" ht="13.8">
      <c r="A1147" s="79"/>
      <c r="B1147" s="3192"/>
      <c r="C1147" s="3192"/>
      <c r="D1147" s="3192"/>
      <c r="E1147" s="3192"/>
      <c r="F1147" s="3192"/>
      <c r="G1147" s="3192"/>
      <c r="H1147" s="3157"/>
    </row>
    <row r="1148" spans="1:8" customFormat="1" ht="13.8">
      <c r="A1148" s="79"/>
      <c r="B1148" s="3192"/>
      <c r="C1148" s="3192"/>
      <c r="D1148" s="3192"/>
      <c r="E1148" s="3192"/>
      <c r="F1148" s="3192"/>
      <c r="G1148" s="3192"/>
      <c r="H1148" s="3157"/>
    </row>
    <row r="1149" spans="1:8" customFormat="1" ht="13.8">
      <c r="A1149" s="79"/>
      <c r="B1149" s="3192"/>
      <c r="C1149" s="3192"/>
      <c r="D1149" s="3192"/>
      <c r="E1149" s="3192"/>
      <c r="F1149" s="3192"/>
      <c r="G1149" s="3192"/>
      <c r="H1149" s="3157"/>
    </row>
    <row r="1150" spans="1:8" customFormat="1" ht="13.8">
      <c r="A1150" s="79"/>
      <c r="B1150" s="3192"/>
      <c r="C1150" s="3192"/>
      <c r="D1150" s="3192"/>
      <c r="E1150" s="3192"/>
      <c r="F1150" s="3192"/>
      <c r="G1150" s="3192"/>
      <c r="H1150" s="3157"/>
    </row>
    <row r="1151" spans="1:8" customFormat="1" ht="13.8">
      <c r="A1151" s="79"/>
      <c r="B1151" s="3192"/>
      <c r="C1151" s="3192"/>
      <c r="D1151" s="3192"/>
      <c r="E1151" s="3192"/>
      <c r="F1151" s="3192"/>
      <c r="G1151" s="3192"/>
      <c r="H1151" s="3157"/>
    </row>
    <row r="1152" spans="1:8" customFormat="1" ht="13.8">
      <c r="A1152" s="79"/>
      <c r="B1152" s="3192"/>
      <c r="C1152" s="3192"/>
      <c r="D1152" s="3192"/>
      <c r="E1152" s="3192"/>
      <c r="F1152" s="3192"/>
      <c r="G1152" s="3192"/>
      <c r="H1152" s="3157"/>
    </row>
    <row r="1153" spans="1:8" customFormat="1" ht="13.8">
      <c r="A1153" s="79"/>
      <c r="B1153" s="3192"/>
      <c r="C1153" s="3192"/>
      <c r="D1153" s="3192"/>
      <c r="E1153" s="3192"/>
      <c r="F1153" s="3192"/>
      <c r="G1153" s="3192"/>
      <c r="H1153" s="3157"/>
    </row>
    <row r="1154" spans="1:8" customFormat="1" ht="13.8">
      <c r="A1154" s="79"/>
      <c r="B1154" s="3192"/>
      <c r="C1154" s="3192"/>
      <c r="D1154" s="3192"/>
      <c r="E1154" s="3192"/>
      <c r="F1154" s="3192"/>
      <c r="G1154" s="3192"/>
      <c r="H1154" s="3157"/>
    </row>
    <row r="1155" spans="1:8" customFormat="1" ht="13.8">
      <c r="A1155" s="79"/>
      <c r="B1155" s="3192"/>
      <c r="C1155" s="3192"/>
      <c r="D1155" s="3192"/>
      <c r="E1155" s="3192"/>
      <c r="F1155" s="3192"/>
      <c r="G1155" s="3192"/>
      <c r="H1155" s="3157"/>
    </row>
    <row r="1156" spans="1:8" customFormat="1" ht="13.8">
      <c r="A1156" s="79"/>
      <c r="B1156" s="3192"/>
      <c r="C1156" s="3192"/>
      <c r="D1156" s="3192"/>
      <c r="E1156" s="3192"/>
      <c r="F1156" s="3192"/>
      <c r="G1156" s="3192"/>
      <c r="H1156" s="3157"/>
    </row>
    <row r="1157" spans="1:8" customFormat="1" ht="13.8">
      <c r="A1157" s="79"/>
      <c r="B1157" s="3192"/>
      <c r="C1157" s="3192"/>
      <c r="D1157" s="3192"/>
      <c r="E1157" s="3192"/>
      <c r="F1157" s="3192"/>
      <c r="G1157" s="3192"/>
      <c r="H1157" s="3157"/>
    </row>
    <row r="1158" spans="1:8" customFormat="1" ht="13.8">
      <c r="A1158" s="79"/>
      <c r="B1158" s="3192"/>
      <c r="C1158" s="3192"/>
      <c r="D1158" s="3192"/>
      <c r="E1158" s="3192"/>
      <c r="F1158" s="3192"/>
      <c r="G1158" s="3192"/>
      <c r="H1158" s="3157"/>
    </row>
    <row r="1159" spans="1:8" customFormat="1" ht="13.8">
      <c r="A1159" s="79"/>
      <c r="B1159" s="3192"/>
      <c r="C1159" s="3192"/>
      <c r="D1159" s="3192"/>
      <c r="E1159" s="3192"/>
      <c r="F1159" s="3192"/>
      <c r="G1159" s="3192"/>
      <c r="H1159" s="3157"/>
    </row>
    <row r="1160" spans="1:8" customFormat="1" ht="13.8">
      <c r="A1160" s="79"/>
      <c r="B1160" s="3192"/>
      <c r="C1160" s="3192"/>
      <c r="D1160" s="3192"/>
      <c r="E1160" s="3192"/>
      <c r="F1160" s="3192"/>
      <c r="G1160" s="3192"/>
      <c r="H1160" s="3157"/>
    </row>
    <row r="1161" spans="1:8" customFormat="1" ht="13.8">
      <c r="A1161" s="79"/>
      <c r="B1161" s="3192"/>
      <c r="C1161" s="3192"/>
      <c r="D1161" s="3192"/>
      <c r="E1161" s="3192"/>
      <c r="F1161" s="3192"/>
      <c r="G1161" s="3192"/>
      <c r="H1161" s="3157"/>
    </row>
    <row r="1162" spans="1:8" customFormat="1" ht="13.8">
      <c r="A1162" s="79"/>
      <c r="B1162" s="3192"/>
      <c r="C1162" s="3192"/>
      <c r="D1162" s="3192"/>
      <c r="E1162" s="3192"/>
      <c r="F1162" s="3192"/>
      <c r="G1162" s="3192"/>
      <c r="H1162" s="3157"/>
    </row>
    <row r="1163" spans="1:8" customFormat="1" ht="13.8">
      <c r="A1163" s="79"/>
      <c r="B1163" s="3192"/>
      <c r="C1163" s="3192"/>
      <c r="D1163" s="3192"/>
      <c r="E1163" s="3192"/>
      <c r="F1163" s="3192"/>
      <c r="G1163" s="3192"/>
      <c r="H1163" s="3157"/>
    </row>
    <row r="1164" spans="1:8" customFormat="1" ht="13.8">
      <c r="A1164" s="79"/>
      <c r="B1164" s="3192"/>
      <c r="C1164" s="3192"/>
      <c r="D1164" s="3192"/>
      <c r="E1164" s="3192"/>
      <c r="F1164" s="3192"/>
      <c r="G1164" s="3192"/>
      <c r="H1164" s="3157"/>
    </row>
    <row r="1165" spans="1:8" customFormat="1" ht="13.8">
      <c r="A1165" s="79"/>
      <c r="B1165" s="3192"/>
      <c r="C1165" s="3192"/>
      <c r="D1165" s="3192"/>
      <c r="E1165" s="3192"/>
      <c r="F1165" s="3192"/>
      <c r="G1165" s="3192"/>
      <c r="H1165" s="3157"/>
    </row>
    <row r="1166" spans="1:8" customFormat="1" ht="13.8">
      <c r="A1166" s="79"/>
      <c r="B1166" s="3192"/>
      <c r="C1166" s="3192"/>
      <c r="D1166" s="3192"/>
      <c r="E1166" s="3192"/>
      <c r="F1166" s="3192"/>
      <c r="G1166" s="3192"/>
      <c r="H1166" s="3157"/>
    </row>
    <row r="1167" spans="1:8" customFormat="1" ht="13.8">
      <c r="A1167" s="79"/>
      <c r="B1167" s="3192"/>
      <c r="C1167" s="3192"/>
      <c r="D1167" s="3192"/>
      <c r="E1167" s="3192"/>
      <c r="F1167" s="3192"/>
      <c r="G1167" s="3192"/>
      <c r="H1167" s="3157"/>
    </row>
    <row r="1168" spans="1:8" customFormat="1" ht="13.8">
      <c r="A1168" s="79"/>
      <c r="B1168" s="3192"/>
      <c r="C1168" s="3192"/>
      <c r="D1168" s="3192"/>
      <c r="E1168" s="3192"/>
      <c r="F1168" s="3192"/>
      <c r="G1168" s="3192"/>
      <c r="H1168" s="3157"/>
    </row>
    <row r="1169" spans="1:8" customFormat="1" ht="13.8">
      <c r="A1169" s="79"/>
      <c r="B1169" s="3192"/>
      <c r="C1169" s="3192"/>
      <c r="D1169" s="3192"/>
      <c r="E1169" s="3192"/>
      <c r="F1169" s="3192"/>
      <c r="G1169" s="3192"/>
      <c r="H1169" s="3157"/>
    </row>
    <row r="1170" spans="1:8" customFormat="1" ht="13.8">
      <c r="A1170" s="79"/>
      <c r="B1170" s="3192"/>
      <c r="C1170" s="3192"/>
      <c r="D1170" s="3192"/>
      <c r="E1170" s="3192"/>
      <c r="F1170" s="3192"/>
      <c r="G1170" s="3192"/>
      <c r="H1170" s="3157"/>
    </row>
    <row r="1171" spans="1:8" customFormat="1" ht="13.8">
      <c r="A1171" s="79"/>
      <c r="B1171" s="3192"/>
      <c r="C1171" s="3192"/>
      <c r="D1171" s="3192"/>
      <c r="E1171" s="3192"/>
      <c r="F1171" s="3192"/>
      <c r="G1171" s="3192"/>
      <c r="H1171" s="3157"/>
    </row>
    <row r="1172" spans="1:8" customFormat="1" ht="13.8">
      <c r="A1172" s="79"/>
      <c r="B1172" s="3192"/>
      <c r="C1172" s="3192"/>
      <c r="D1172" s="3192"/>
      <c r="E1172" s="3192"/>
      <c r="F1172" s="3192"/>
      <c r="G1172" s="3192"/>
      <c r="H1172" s="3157"/>
    </row>
    <row r="1173" spans="1:8" customFormat="1" ht="13.8">
      <c r="A1173" s="79"/>
      <c r="B1173" s="3192"/>
      <c r="C1173" s="3192"/>
      <c r="D1173" s="3192"/>
      <c r="E1173" s="3192"/>
      <c r="F1173" s="3192"/>
      <c r="G1173" s="3192"/>
      <c r="H1173" s="3157"/>
    </row>
    <row r="1174" spans="1:8" customFormat="1" ht="13.8">
      <c r="A1174" s="79"/>
      <c r="B1174" s="3192"/>
      <c r="C1174" s="3192"/>
      <c r="D1174" s="3192"/>
      <c r="E1174" s="3192"/>
      <c r="F1174" s="3192"/>
      <c r="G1174" s="3192"/>
      <c r="H1174" s="3157"/>
    </row>
    <row r="1175" spans="1:8" customFormat="1" ht="13.8">
      <c r="A1175" s="79"/>
      <c r="B1175" s="3192"/>
      <c r="C1175" s="3192"/>
      <c r="D1175" s="3192"/>
      <c r="E1175" s="3192"/>
      <c r="F1175" s="3192"/>
      <c r="G1175" s="3192"/>
      <c r="H1175" s="3157"/>
    </row>
    <row r="1176" spans="1:8" customFormat="1" ht="13.8">
      <c r="A1176" s="79"/>
      <c r="B1176" s="3192"/>
      <c r="C1176" s="3192"/>
      <c r="D1176" s="3192"/>
      <c r="E1176" s="3192"/>
      <c r="F1176" s="3192"/>
      <c r="G1176" s="3192"/>
      <c r="H1176" s="3157"/>
    </row>
    <row r="1177" spans="1:8" customFormat="1" ht="13.8">
      <c r="A1177" s="79"/>
      <c r="B1177" s="3192"/>
      <c r="C1177" s="3192"/>
      <c r="D1177" s="3192"/>
      <c r="E1177" s="3192"/>
      <c r="F1177" s="3192"/>
      <c r="G1177" s="3192"/>
      <c r="H1177" s="3157"/>
    </row>
    <row r="1178" spans="1:8" customFormat="1" ht="13.8">
      <c r="A1178" s="79"/>
      <c r="B1178" s="3192"/>
      <c r="C1178" s="3192"/>
      <c r="D1178" s="3192"/>
      <c r="E1178" s="3192"/>
      <c r="F1178" s="3192"/>
      <c r="G1178" s="3192"/>
      <c r="H1178" s="3157"/>
    </row>
    <row r="1179" spans="1:8" customFormat="1" ht="13.8">
      <c r="A1179" s="79"/>
      <c r="B1179" s="3192"/>
      <c r="C1179" s="3192"/>
      <c r="D1179" s="3192"/>
      <c r="E1179" s="3192"/>
      <c r="F1179" s="3192"/>
      <c r="G1179" s="3192"/>
      <c r="H1179" s="3157"/>
    </row>
    <row r="1180" spans="1:8" customFormat="1" ht="13.8">
      <c r="A1180" s="79"/>
      <c r="B1180" s="3192"/>
      <c r="C1180" s="3192"/>
      <c r="D1180" s="3192"/>
      <c r="E1180" s="3192"/>
      <c r="F1180" s="3192"/>
      <c r="G1180" s="3192"/>
      <c r="H1180" s="3157"/>
    </row>
    <row r="1181" spans="1:8" customFormat="1" ht="13.8">
      <c r="A1181" s="79"/>
      <c r="B1181" s="3192"/>
      <c r="C1181" s="3192"/>
      <c r="D1181" s="3192"/>
      <c r="E1181" s="3192"/>
      <c r="F1181" s="3192"/>
      <c r="G1181" s="3192"/>
      <c r="H1181" s="3157"/>
    </row>
    <row r="1182" spans="1:8" customFormat="1" ht="13.8">
      <c r="A1182" s="79"/>
      <c r="B1182" s="3192"/>
      <c r="C1182" s="3192"/>
      <c r="D1182" s="3192"/>
      <c r="E1182" s="3192"/>
      <c r="F1182" s="3192"/>
      <c r="G1182" s="3192"/>
      <c r="H1182" s="3157"/>
    </row>
    <row r="1183" spans="1:8" customFormat="1" ht="13.8">
      <c r="A1183" s="79"/>
      <c r="B1183" s="3192"/>
      <c r="C1183" s="3192"/>
      <c r="D1183" s="3192"/>
      <c r="E1183" s="3192"/>
      <c r="F1183" s="3192"/>
      <c r="G1183" s="3192"/>
      <c r="H1183" s="3157"/>
    </row>
    <row r="1184" spans="1:8" customFormat="1" ht="13.8">
      <c r="A1184" s="79"/>
      <c r="B1184" s="3192"/>
      <c r="C1184" s="3192"/>
      <c r="D1184" s="3192"/>
      <c r="E1184" s="3192"/>
      <c r="F1184" s="3192"/>
      <c r="G1184" s="3192"/>
      <c r="H1184" s="3157"/>
    </row>
    <row r="1185" spans="1:8" customFormat="1" ht="13.8">
      <c r="A1185" s="79"/>
      <c r="B1185" s="3192"/>
      <c r="C1185" s="3192"/>
      <c r="D1185" s="3192"/>
      <c r="E1185" s="3192"/>
      <c r="F1185" s="3192"/>
      <c r="G1185" s="3192"/>
      <c r="H1185" s="3157"/>
    </row>
    <row r="1186" spans="1:8" customFormat="1" ht="13.8">
      <c r="A1186" s="79"/>
      <c r="B1186" s="3192"/>
      <c r="C1186" s="3192"/>
      <c r="D1186" s="3192"/>
      <c r="E1186" s="3192"/>
      <c r="F1186" s="3192"/>
      <c r="G1186" s="3192"/>
      <c r="H1186" s="3157"/>
    </row>
    <row r="1187" spans="1:8" customFormat="1" ht="13.8">
      <c r="A1187" s="79"/>
      <c r="B1187" s="3192"/>
      <c r="C1187" s="3192"/>
      <c r="D1187" s="3192"/>
      <c r="E1187" s="3192"/>
      <c r="F1187" s="3192"/>
      <c r="G1187" s="3192"/>
      <c r="H1187" s="3157"/>
    </row>
    <row r="1188" spans="1:8" customFormat="1" ht="13.8">
      <c r="A1188" s="79"/>
      <c r="B1188" s="3192"/>
      <c r="C1188" s="3192"/>
      <c r="D1188" s="3192"/>
      <c r="E1188" s="3192"/>
      <c r="F1188" s="3192"/>
      <c r="G1188" s="3192"/>
      <c r="H1188" s="3157"/>
    </row>
    <row r="1189" spans="1:8" customFormat="1" ht="13.8">
      <c r="A1189" s="79"/>
      <c r="B1189" s="3192"/>
      <c r="C1189" s="3192"/>
      <c r="D1189" s="3192"/>
      <c r="E1189" s="3192"/>
      <c r="F1189" s="3192"/>
      <c r="G1189" s="3192"/>
      <c r="H1189" s="3157"/>
    </row>
    <row r="1190" spans="1:8" customFormat="1" ht="13.8">
      <c r="A1190" s="79"/>
      <c r="B1190" s="3192"/>
      <c r="C1190" s="3192"/>
      <c r="D1190" s="3192"/>
      <c r="E1190" s="3192"/>
      <c r="F1190" s="3192"/>
      <c r="G1190" s="3192"/>
      <c r="H1190" s="3157"/>
    </row>
    <row r="1191" spans="1:8" customFormat="1" ht="13.8">
      <c r="A1191" s="79"/>
      <c r="B1191" s="3192"/>
      <c r="C1191" s="3192"/>
      <c r="D1191" s="3192"/>
      <c r="E1191" s="3192"/>
      <c r="F1191" s="3192"/>
      <c r="G1191" s="3192"/>
      <c r="H1191" s="3157"/>
    </row>
  </sheetData>
  <mergeCells count="36">
    <mergeCell ref="B282:G282"/>
    <mergeCell ref="H1:H2"/>
    <mergeCell ref="C1:C2"/>
    <mergeCell ref="D1:D2"/>
    <mergeCell ref="F1:F2"/>
    <mergeCell ref="G1:G2"/>
    <mergeCell ref="B59:G59"/>
    <mergeCell ref="B132:G132"/>
    <mergeCell ref="B161:G161"/>
    <mergeCell ref="B191:G191"/>
    <mergeCell ref="B224:G224"/>
    <mergeCell ref="B253:G253"/>
    <mergeCell ref="B643:G643"/>
    <mergeCell ref="B311:G311"/>
    <mergeCell ref="B344:G344"/>
    <mergeCell ref="B373:G373"/>
    <mergeCell ref="B387:G387"/>
    <mergeCell ref="B460:G460"/>
    <mergeCell ref="B485:G485"/>
    <mergeCell ref="B514:G514"/>
    <mergeCell ref="B539:G539"/>
    <mergeCell ref="B568:G568"/>
    <mergeCell ref="B593:G593"/>
    <mergeCell ref="B622:G622"/>
    <mergeCell ref="B1126:D1126"/>
    <mergeCell ref="B716:G716"/>
    <mergeCell ref="B772:D772"/>
    <mergeCell ref="B823:D823"/>
    <mergeCell ref="B842:G842"/>
    <mergeCell ref="B871:G871"/>
    <mergeCell ref="B891:G891"/>
    <mergeCell ref="B964:G964"/>
    <mergeCell ref="B984:G984"/>
    <mergeCell ref="B1057:G1057"/>
    <mergeCell ref="B1078:D1078"/>
    <mergeCell ref="B1107:D1107"/>
  </mergeCells>
  <pageMargins left="0.19685039370078741" right="0.15748031496062992" top="0.31496062992125984" bottom="0.35433070866141736" header="0.19685039370078741" footer="0"/>
  <pageSetup paperSize="9" scale="80" orientation="landscape" r:id="rId1"/>
  <headerFooter alignWithMargins="0">
    <oddFooter>&amp;L&amp;"Arial,Slīpraksts"&amp;8&amp;F&amp;C&amp;P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630"/>
  <sheetViews>
    <sheetView topLeftCell="A986" zoomScale="70" zoomScaleNormal="70" zoomScaleSheetLayoutView="80" workbookViewId="0">
      <selection activeCell="M1002" sqref="M1002"/>
    </sheetView>
  </sheetViews>
  <sheetFormatPr defaultColWidth="9.109375" defaultRowHeight="13.2"/>
  <cols>
    <col min="1" max="1" width="8" style="3364" customWidth="1"/>
    <col min="2" max="2" width="52.6640625" style="3355" customWidth="1"/>
    <col min="3" max="3" width="14" style="3356" customWidth="1"/>
    <col min="4" max="4" width="13.33203125" style="3356" customWidth="1"/>
    <col min="5" max="5" width="49.5546875" style="3354" customWidth="1"/>
    <col min="6" max="6" width="13" style="3354" customWidth="1"/>
    <col min="7" max="7" width="13.33203125" style="3354" customWidth="1"/>
    <col min="8" max="8" width="12.6640625" style="3354" customWidth="1"/>
    <col min="9" max="16384" width="9.109375" style="3354"/>
  </cols>
  <sheetData>
    <row r="1" spans="1:8" s="35" customFormat="1" ht="13.2" customHeight="1">
      <c r="A1" s="61"/>
      <c r="B1" s="27"/>
      <c r="C1" s="3603" t="s">
        <v>147</v>
      </c>
      <c r="D1" s="3603" t="s">
        <v>30</v>
      </c>
      <c r="E1" s="73"/>
      <c r="F1" s="3603" t="s">
        <v>147</v>
      </c>
      <c r="G1" s="3603" t="s">
        <v>30</v>
      </c>
      <c r="H1" s="3598" t="s">
        <v>44</v>
      </c>
    </row>
    <row r="2" spans="1:8" s="35" customFormat="1" ht="13.8" thickBot="1">
      <c r="A2" s="61"/>
      <c r="B2" s="3280"/>
      <c r="C2" s="3811"/>
      <c r="D2" s="3811"/>
      <c r="E2" s="3281"/>
      <c r="F2" s="3811"/>
      <c r="G2" s="3811"/>
      <c r="H2" s="3599"/>
    </row>
    <row r="3" spans="1:8" s="3282" customFormat="1">
      <c r="A3" s="3362"/>
      <c r="B3" s="3283"/>
      <c r="C3" s="3283"/>
      <c r="D3" s="3284"/>
    </row>
    <row r="4" spans="1:8" s="3282" customFormat="1">
      <c r="A4" s="3362"/>
      <c r="B4" s="3285" t="s">
        <v>80</v>
      </c>
      <c r="C4" s="3283"/>
      <c r="D4" s="3284"/>
    </row>
    <row r="5" spans="1:8" s="9" customFormat="1">
      <c r="A5" s="134"/>
      <c r="B5" s="1456" t="s">
        <v>48</v>
      </c>
      <c r="C5" s="23"/>
      <c r="D5" s="23"/>
      <c r="E5" s="76" t="s">
        <v>50</v>
      </c>
      <c r="F5" s="11"/>
      <c r="G5" s="11"/>
      <c r="H5" s="245"/>
    </row>
    <row r="6" spans="1:8" s="9" customFormat="1">
      <c r="A6" s="134"/>
      <c r="B6" s="1" t="s">
        <v>52</v>
      </c>
      <c r="C6" s="564"/>
      <c r="D6" s="164"/>
      <c r="E6" s="1" t="s">
        <v>52</v>
      </c>
      <c r="F6" s="564"/>
      <c r="G6" s="164"/>
      <c r="H6" s="22"/>
    </row>
    <row r="7" spans="1:8" s="9" customFormat="1">
      <c r="A7" s="134"/>
      <c r="B7" s="3286" t="s">
        <v>168</v>
      </c>
      <c r="C7" s="564">
        <v>-134838215</v>
      </c>
      <c r="D7" s="164"/>
      <c r="E7" s="3286" t="s">
        <v>168</v>
      </c>
      <c r="F7" s="564">
        <v>-134838215</v>
      </c>
      <c r="G7" s="164"/>
      <c r="H7" s="22"/>
    </row>
    <row r="8" spans="1:8" s="9" customFormat="1">
      <c r="A8" s="134"/>
      <c r="B8" s="3286" t="s">
        <v>169</v>
      </c>
      <c r="C8" s="564">
        <v>-64961594</v>
      </c>
      <c r="D8" s="164"/>
      <c r="E8" s="3286" t="s">
        <v>169</v>
      </c>
      <c r="F8" s="564">
        <v>-64961594</v>
      </c>
      <c r="G8" s="164"/>
      <c r="H8" s="22"/>
    </row>
    <row r="9" spans="1:8" s="9" customFormat="1">
      <c r="A9" s="134"/>
      <c r="B9" s="3286" t="s">
        <v>170</v>
      </c>
      <c r="C9" s="564">
        <v>145783954</v>
      </c>
      <c r="D9" s="164"/>
      <c r="E9" s="3286" t="s">
        <v>170</v>
      </c>
      <c r="F9" s="564">
        <v>145783954</v>
      </c>
      <c r="G9" s="164"/>
      <c r="H9" s="22"/>
    </row>
    <row r="10" spans="1:8" s="9" customFormat="1">
      <c r="A10" s="134"/>
      <c r="B10" s="3287" t="s">
        <v>43</v>
      </c>
      <c r="C10" s="565"/>
      <c r="D10" s="164"/>
      <c r="E10" s="3287" t="s">
        <v>43</v>
      </c>
      <c r="F10" s="565"/>
      <c r="G10" s="164"/>
      <c r="H10" s="22"/>
    </row>
    <row r="11" spans="1:8" s="9" customFormat="1">
      <c r="A11" s="134"/>
      <c r="B11" s="3286" t="s">
        <v>168</v>
      </c>
      <c r="C11" s="565">
        <v>16497394</v>
      </c>
      <c r="D11" s="164">
        <f>D718+D767</f>
        <v>-361129</v>
      </c>
      <c r="E11" s="3286" t="s">
        <v>168</v>
      </c>
      <c r="F11" s="3155">
        <v>16497394</v>
      </c>
      <c r="G11" s="164"/>
      <c r="H11" s="22"/>
    </row>
    <row r="12" spans="1:8" s="9" customFormat="1">
      <c r="A12" s="134"/>
      <c r="B12" s="3286" t="s">
        <v>169</v>
      </c>
      <c r="C12" s="565">
        <v>16263210</v>
      </c>
      <c r="D12" s="164"/>
      <c r="E12" s="3286" t="s">
        <v>169</v>
      </c>
      <c r="F12" s="565">
        <v>16263210</v>
      </c>
      <c r="G12" s="164"/>
      <c r="H12" s="22"/>
    </row>
    <row r="13" spans="1:8" s="9" customFormat="1">
      <c r="A13" s="134"/>
      <c r="B13" s="3286" t="s">
        <v>170</v>
      </c>
      <c r="C13" s="565">
        <v>16292128</v>
      </c>
      <c r="D13" s="164"/>
      <c r="E13" s="3286" t="s">
        <v>170</v>
      </c>
      <c r="F13" s="565">
        <v>16292128</v>
      </c>
      <c r="G13" s="164"/>
      <c r="H13" s="22"/>
    </row>
    <row r="14" spans="1:8" s="9" customFormat="1" ht="39.6">
      <c r="A14" s="134"/>
      <c r="B14" s="3287" t="s">
        <v>173</v>
      </c>
      <c r="C14" s="565"/>
      <c r="D14" s="164"/>
      <c r="E14" s="3287" t="s">
        <v>173</v>
      </c>
      <c r="F14" s="565"/>
      <c r="G14" s="164"/>
      <c r="H14" s="22"/>
    </row>
    <row r="15" spans="1:8" s="9" customFormat="1">
      <c r="A15" s="134"/>
      <c r="B15" s="3286" t="s">
        <v>168</v>
      </c>
      <c r="C15" s="566">
        <v>50507066</v>
      </c>
      <c r="D15" s="164">
        <f>D913+D993+D1120+D1375</f>
        <v>-1202924</v>
      </c>
      <c r="E15" s="3286" t="s">
        <v>168</v>
      </c>
      <c r="F15" s="566">
        <v>50507066</v>
      </c>
      <c r="G15" s="164">
        <f>D913+D993+D1120+D1375</f>
        <v>-1202924</v>
      </c>
      <c r="H15" s="22"/>
    </row>
    <row r="16" spans="1:8" s="9" customFormat="1">
      <c r="A16" s="134"/>
      <c r="B16" s="3286" t="s">
        <v>169</v>
      </c>
      <c r="C16" s="566">
        <v>595875296</v>
      </c>
      <c r="D16" s="164">
        <f>D1019+D1401</f>
        <v>-464638</v>
      </c>
      <c r="E16" s="3286" t="s">
        <v>169</v>
      </c>
      <c r="F16" s="566">
        <v>595875296</v>
      </c>
      <c r="G16" s="164">
        <f>D1019+D1401</f>
        <v>-464638</v>
      </c>
      <c r="H16" s="22"/>
    </row>
    <row r="17" spans="1:8" s="9" customFormat="1">
      <c r="A17" s="134"/>
      <c r="B17" s="3286" t="s">
        <v>170</v>
      </c>
      <c r="C17" s="566">
        <v>679004229</v>
      </c>
      <c r="D17" s="164">
        <f>D1413</f>
        <v>-362545</v>
      </c>
      <c r="E17" s="3286" t="s">
        <v>170</v>
      </c>
      <c r="F17" s="566">
        <v>679004229</v>
      </c>
      <c r="G17" s="164">
        <f>D1413</f>
        <v>-362545</v>
      </c>
      <c r="H17" s="22"/>
    </row>
    <row r="18" spans="1:8" s="9" customFormat="1" hidden="1">
      <c r="A18" s="134"/>
      <c r="B18" s="5" t="s">
        <v>172</v>
      </c>
      <c r="C18" s="566"/>
      <c r="D18" s="164"/>
      <c r="E18" s="5" t="s">
        <v>172</v>
      </c>
      <c r="F18" s="566"/>
      <c r="G18" s="164"/>
      <c r="H18" s="22"/>
    </row>
    <row r="19" spans="1:8" s="9" customFormat="1" hidden="1">
      <c r="A19" s="134"/>
      <c r="B19" s="3286" t="s">
        <v>168</v>
      </c>
      <c r="C19" s="565">
        <v>255217102</v>
      </c>
      <c r="D19" s="164"/>
      <c r="E19" s="3286" t="s">
        <v>168</v>
      </c>
      <c r="F19" s="565">
        <v>255217102</v>
      </c>
      <c r="G19" s="164"/>
      <c r="H19" s="22"/>
    </row>
    <row r="20" spans="1:8" s="9" customFormat="1" hidden="1">
      <c r="A20" s="134"/>
      <c r="B20" s="3286" t="s">
        <v>169</v>
      </c>
      <c r="C20" s="565">
        <v>323187319</v>
      </c>
      <c r="D20" s="164"/>
      <c r="E20" s="3286" t="s">
        <v>169</v>
      </c>
      <c r="F20" s="565">
        <v>323187319</v>
      </c>
      <c r="G20" s="164"/>
      <c r="H20" s="22"/>
    </row>
    <row r="21" spans="1:8" s="9" customFormat="1" hidden="1">
      <c r="A21" s="134"/>
      <c r="B21" s="3286" t="s">
        <v>170</v>
      </c>
      <c r="C21" s="565">
        <v>356418969</v>
      </c>
      <c r="D21" s="164"/>
      <c r="E21" s="3286" t="s">
        <v>170</v>
      </c>
      <c r="F21" s="565">
        <v>356418969</v>
      </c>
      <c r="G21" s="164"/>
      <c r="H21" s="22"/>
    </row>
    <row r="22" spans="1:8" s="9" customFormat="1">
      <c r="A22" s="134"/>
      <c r="B22" s="5" t="s">
        <v>174</v>
      </c>
      <c r="C22" s="565"/>
      <c r="D22" s="164"/>
      <c r="E22" s="5" t="s">
        <v>174</v>
      </c>
      <c r="F22" s="565"/>
      <c r="G22" s="164"/>
      <c r="H22" s="22"/>
    </row>
    <row r="23" spans="1:8" s="9" customFormat="1">
      <c r="A23" s="134"/>
      <c r="B23" s="3286" t="s">
        <v>168</v>
      </c>
      <c r="C23" s="565">
        <v>5787995</v>
      </c>
      <c r="D23" s="164">
        <f>D656</f>
        <v>-19200</v>
      </c>
      <c r="E23" s="3286" t="s">
        <v>168</v>
      </c>
      <c r="F23" s="565">
        <v>5787995</v>
      </c>
      <c r="G23" s="164">
        <f>D656</f>
        <v>-19200</v>
      </c>
      <c r="H23" s="22"/>
    </row>
    <row r="24" spans="1:8" s="9" customFormat="1">
      <c r="A24" s="134"/>
      <c r="B24" s="3286" t="s">
        <v>169</v>
      </c>
      <c r="C24" s="565">
        <v>2925386</v>
      </c>
      <c r="D24" s="164"/>
      <c r="E24" s="3286" t="s">
        <v>169</v>
      </c>
      <c r="F24" s="565">
        <v>2925386</v>
      </c>
      <c r="G24" s="164"/>
      <c r="H24" s="22"/>
    </row>
    <row r="25" spans="1:8" s="9" customFormat="1">
      <c r="A25" s="134"/>
      <c r="B25" s="3286" t="s">
        <v>170</v>
      </c>
      <c r="C25" s="565">
        <v>0</v>
      </c>
      <c r="D25" s="164"/>
      <c r="E25" s="3286" t="s">
        <v>170</v>
      </c>
      <c r="F25" s="565">
        <v>0</v>
      </c>
      <c r="G25" s="164"/>
      <c r="H25" s="22"/>
    </row>
    <row r="26" spans="1:8" s="9" customFormat="1" hidden="1">
      <c r="A26" s="134"/>
      <c r="B26" s="2914" t="s">
        <v>225</v>
      </c>
      <c r="C26" s="3288"/>
      <c r="D26" s="617"/>
      <c r="E26" s="2914" t="s">
        <v>225</v>
      </c>
      <c r="F26" s="3288"/>
      <c r="G26" s="617"/>
      <c r="H26" s="22"/>
    </row>
    <row r="27" spans="1:8" s="9" customFormat="1" hidden="1">
      <c r="A27" s="134"/>
      <c r="B27" s="3286" t="s">
        <v>168</v>
      </c>
      <c r="C27" s="618">
        <v>1116286580</v>
      </c>
      <c r="D27" s="618"/>
      <c r="E27" s="3286" t="s">
        <v>168</v>
      </c>
      <c r="F27" s="618">
        <v>1116286580</v>
      </c>
      <c r="G27" s="618"/>
      <c r="H27" s="245"/>
    </row>
    <row r="28" spans="1:8" s="9" customFormat="1" hidden="1">
      <c r="A28" s="134"/>
      <c r="B28" s="3286" t="s">
        <v>169</v>
      </c>
      <c r="C28" s="618">
        <v>1183186580</v>
      </c>
      <c r="D28" s="618"/>
      <c r="E28" s="3286" t="s">
        <v>169</v>
      </c>
      <c r="F28" s="618">
        <v>1183186580</v>
      </c>
      <c r="G28" s="618"/>
      <c r="H28" s="245"/>
    </row>
    <row r="29" spans="1:8" s="9" customFormat="1" hidden="1">
      <c r="A29" s="134"/>
      <c r="B29" s="3286" t="s">
        <v>170</v>
      </c>
      <c r="C29" s="618">
        <v>1249486580</v>
      </c>
      <c r="D29" s="618"/>
      <c r="E29" s="3286" t="s">
        <v>170</v>
      </c>
      <c r="F29" s="618">
        <v>1249486580</v>
      </c>
      <c r="G29" s="618"/>
      <c r="H29" s="245"/>
    </row>
    <row r="30" spans="1:8" s="9" customFormat="1" ht="26.4" hidden="1">
      <c r="A30" s="134"/>
      <c r="B30" s="620" t="s">
        <v>226</v>
      </c>
      <c r="C30" s="618"/>
      <c r="D30" s="621"/>
      <c r="E30" s="620" t="s">
        <v>226</v>
      </c>
      <c r="F30" s="618"/>
      <c r="G30" s="621"/>
      <c r="H30" s="245"/>
    </row>
    <row r="31" spans="1:8" s="9" customFormat="1" hidden="1">
      <c r="A31" s="134"/>
      <c r="B31" s="3286" t="s">
        <v>168</v>
      </c>
      <c r="C31" s="80">
        <v>78000000</v>
      </c>
      <c r="D31" s="80"/>
      <c r="E31" s="3286" t="s">
        <v>168</v>
      </c>
      <c r="F31" s="80">
        <v>78000000</v>
      </c>
      <c r="G31" s="80"/>
      <c r="H31" s="245"/>
    </row>
    <row r="32" spans="1:8" s="9" customFormat="1" hidden="1">
      <c r="A32" s="134"/>
      <c r="B32" s="3286" t="s">
        <v>169</v>
      </c>
      <c r="C32" s="80">
        <v>77500000</v>
      </c>
      <c r="D32" s="80"/>
      <c r="E32" s="3286" t="s">
        <v>169</v>
      </c>
      <c r="F32" s="80">
        <v>77500000</v>
      </c>
      <c r="G32" s="80"/>
      <c r="H32" s="245"/>
    </row>
    <row r="33" spans="1:8" s="9" customFormat="1" hidden="1">
      <c r="A33" s="134"/>
      <c r="B33" s="3286" t="s">
        <v>170</v>
      </c>
      <c r="C33" s="80">
        <v>73600000</v>
      </c>
      <c r="D33" s="80"/>
      <c r="E33" s="3286" t="s">
        <v>170</v>
      </c>
      <c r="F33" s="80">
        <v>73600000</v>
      </c>
      <c r="G33" s="80"/>
      <c r="H33" s="245"/>
    </row>
    <row r="34" spans="1:8" s="9" customFormat="1" hidden="1">
      <c r="A34" s="134"/>
      <c r="B34" s="2916" t="s">
        <v>224</v>
      </c>
      <c r="C34" s="80"/>
      <c r="D34" s="80"/>
      <c r="E34" s="2916" t="s">
        <v>224</v>
      </c>
      <c r="F34" s="80"/>
      <c r="G34" s="80"/>
      <c r="H34" s="245"/>
    </row>
    <row r="35" spans="1:8" s="9" customFormat="1" hidden="1">
      <c r="A35" s="134"/>
      <c r="B35" s="3286" t="s">
        <v>168</v>
      </c>
      <c r="C35" s="80">
        <v>450000</v>
      </c>
      <c r="D35" s="80"/>
      <c r="E35" s="3286" t="s">
        <v>168</v>
      </c>
      <c r="F35" s="80">
        <v>450000</v>
      </c>
      <c r="G35" s="80"/>
      <c r="H35" s="245"/>
    </row>
    <row r="36" spans="1:8" s="9" customFormat="1" hidden="1">
      <c r="A36" s="134"/>
      <c r="B36" s="3286" t="s">
        <v>169</v>
      </c>
      <c r="C36" s="80">
        <v>450000</v>
      </c>
      <c r="D36" s="80"/>
      <c r="E36" s="3286" t="s">
        <v>169</v>
      </c>
      <c r="F36" s="80">
        <v>450000</v>
      </c>
      <c r="G36" s="80"/>
      <c r="H36" s="245"/>
    </row>
    <row r="37" spans="1:8" s="9" customFormat="1" hidden="1">
      <c r="A37" s="134"/>
      <c r="B37" s="3286" t="s">
        <v>170</v>
      </c>
      <c r="C37" s="80">
        <v>450000</v>
      </c>
      <c r="D37" s="80"/>
      <c r="E37" s="3286" t="s">
        <v>170</v>
      </c>
      <c r="F37" s="80">
        <v>450000</v>
      </c>
      <c r="G37" s="80"/>
      <c r="H37" s="245"/>
    </row>
    <row r="40" spans="1:8" s="52" customFormat="1">
      <c r="A40" s="175"/>
      <c r="B40" s="206" t="s">
        <v>113</v>
      </c>
      <c r="C40" s="81"/>
      <c r="D40" s="81"/>
      <c r="E40" s="81"/>
      <c r="F40" s="81"/>
      <c r="G40" s="81"/>
    </row>
    <row r="41" spans="1:8" s="52" customFormat="1" ht="13.8" thickBot="1">
      <c r="A41" s="175"/>
      <c r="B41" s="81"/>
      <c r="C41" s="81"/>
      <c r="D41" s="81"/>
      <c r="E41" s="81"/>
      <c r="F41" s="81"/>
      <c r="G41" s="81"/>
      <c r="H41" s="820"/>
    </row>
    <row r="42" spans="1:8" s="52" customFormat="1" ht="13.8">
      <c r="A42" s="2901">
        <f>'19'!A1111+1</f>
        <v>147</v>
      </c>
      <c r="B42" s="436" t="s">
        <v>285</v>
      </c>
      <c r="C42" s="341"/>
      <c r="D42" s="342"/>
      <c r="E42" s="530"/>
      <c r="F42" s="531"/>
      <c r="G42" s="81"/>
      <c r="H42" s="821" t="s">
        <v>34</v>
      </c>
    </row>
    <row r="43" spans="1:8" s="52" customFormat="1">
      <c r="A43" s="79"/>
      <c r="B43" s="280" t="s">
        <v>22</v>
      </c>
      <c r="C43" s="343"/>
      <c r="D43" s="344"/>
      <c r="E43" s="3289"/>
      <c r="F43" s="3290"/>
      <c r="G43" s="81"/>
      <c r="H43" s="820"/>
    </row>
    <row r="44" spans="1:8" s="52" customFormat="1">
      <c r="A44" s="79"/>
      <c r="B44" s="3271" t="s">
        <v>286</v>
      </c>
      <c r="C44" s="3272"/>
      <c r="D44" s="3273"/>
      <c r="E44" s="3289"/>
      <c r="F44" s="3290"/>
      <c r="G44" s="81"/>
      <c r="H44" s="820"/>
    </row>
    <row r="45" spans="1:8" s="52" customFormat="1">
      <c r="A45" s="79"/>
      <c r="B45" s="2455" t="s">
        <v>4</v>
      </c>
      <c r="C45" s="3291">
        <v>4222579</v>
      </c>
      <c r="D45" s="3292">
        <f>D46</f>
        <v>0</v>
      </c>
      <c r="E45" s="3289"/>
      <c r="F45" s="3290"/>
      <c r="G45" s="81"/>
      <c r="H45" s="820"/>
    </row>
    <row r="46" spans="1:8" s="52" customFormat="1">
      <c r="A46" s="79"/>
      <c r="B46" s="3251" t="s">
        <v>10</v>
      </c>
      <c r="C46" s="3293">
        <v>4222579</v>
      </c>
      <c r="D46" s="3294"/>
      <c r="E46" s="3289"/>
      <c r="F46" s="3290"/>
      <c r="G46" s="81"/>
      <c r="H46" s="822"/>
    </row>
    <row r="47" spans="1:8" s="52" customFormat="1" ht="25.5" customHeight="1">
      <c r="A47" s="79"/>
      <c r="B47" s="3251" t="s">
        <v>11</v>
      </c>
      <c r="C47" s="3293">
        <v>4222579</v>
      </c>
      <c r="D47" s="3294"/>
      <c r="E47" s="3289"/>
      <c r="F47" s="3290"/>
      <c r="G47" s="81"/>
      <c r="H47" s="303"/>
    </row>
    <row r="48" spans="1:8" s="52" customFormat="1" ht="15.6">
      <c r="A48" s="79"/>
      <c r="B48" s="2455" t="s">
        <v>28</v>
      </c>
      <c r="C48" s="3291">
        <v>4222579</v>
      </c>
      <c r="D48" s="3292">
        <f>D49</f>
        <v>0</v>
      </c>
      <c r="E48" s="3289"/>
      <c r="F48" s="3290"/>
      <c r="G48" s="81"/>
      <c r="H48" s="170"/>
    </row>
    <row r="49" spans="1:8" s="52" customFormat="1" ht="15.6">
      <c r="A49" s="79"/>
      <c r="B49" s="3251" t="s">
        <v>2</v>
      </c>
      <c r="C49" s="3293">
        <v>4196650</v>
      </c>
      <c r="D49" s="3294">
        <f>D51+D53+D59</f>
        <v>0</v>
      </c>
      <c r="E49" s="3289"/>
      <c r="F49" s="3290"/>
      <c r="G49" s="81"/>
      <c r="H49" s="170"/>
    </row>
    <row r="50" spans="1:8" s="52" customFormat="1" ht="15.6">
      <c r="A50" s="79"/>
      <c r="B50" s="3251" t="s">
        <v>12</v>
      </c>
      <c r="C50" s="3293">
        <v>4094934</v>
      </c>
      <c r="D50" s="3294">
        <f>D51+D53</f>
        <v>0</v>
      </c>
      <c r="E50" s="3289"/>
      <c r="F50" s="3290"/>
      <c r="G50" s="81"/>
      <c r="H50" s="170"/>
    </row>
    <row r="51" spans="1:8" s="52" customFormat="1">
      <c r="A51" s="79"/>
      <c r="B51" s="3251" t="s">
        <v>38</v>
      </c>
      <c r="C51" s="3293">
        <v>3039941</v>
      </c>
      <c r="D51" s="3294">
        <v>185000</v>
      </c>
      <c r="E51" s="3289"/>
      <c r="F51" s="3290"/>
      <c r="G51" s="81"/>
      <c r="H51" s="599"/>
    </row>
    <row r="52" spans="1:8" s="52" customFormat="1">
      <c r="A52" s="79"/>
      <c r="B52" s="3251" t="s">
        <v>36</v>
      </c>
      <c r="C52" s="3293">
        <v>2414553</v>
      </c>
      <c r="D52" s="2515">
        <v>148085</v>
      </c>
      <c r="E52" s="3289"/>
      <c r="F52" s="3290"/>
      <c r="G52" s="81"/>
      <c r="H52" s="820"/>
    </row>
    <row r="53" spans="1:8" s="52" customFormat="1">
      <c r="A53" s="79"/>
      <c r="B53" s="3251" t="s">
        <v>15</v>
      </c>
      <c r="C53" s="3293">
        <v>1054993</v>
      </c>
      <c r="D53" s="3294">
        <v>-185000</v>
      </c>
      <c r="E53" s="3289"/>
      <c r="F53" s="3290"/>
      <c r="G53" s="81"/>
      <c r="H53" s="820"/>
    </row>
    <row r="54" spans="1:8" s="52" customFormat="1">
      <c r="A54" s="79"/>
      <c r="B54" s="512" t="s">
        <v>16</v>
      </c>
      <c r="C54" s="3293">
        <v>62716</v>
      </c>
      <c r="D54" s="3294"/>
      <c r="E54" s="3289"/>
      <c r="F54" s="3290"/>
      <c r="G54" s="81"/>
      <c r="H54" s="820"/>
    </row>
    <row r="55" spans="1:8" s="52" customFormat="1">
      <c r="A55" s="79"/>
      <c r="B55" s="421" t="s">
        <v>17</v>
      </c>
      <c r="C55" s="3295">
        <v>62716</v>
      </c>
      <c r="D55" s="3296"/>
      <c r="E55" s="3289"/>
      <c r="F55" s="3290"/>
      <c r="G55" s="81"/>
      <c r="H55" s="820"/>
    </row>
    <row r="56" spans="1:8" s="52" customFormat="1">
      <c r="A56" s="79"/>
      <c r="B56" s="334" t="s">
        <v>19</v>
      </c>
      <c r="C56" s="3295">
        <v>39000</v>
      </c>
      <c r="D56" s="3296"/>
      <c r="E56" s="3289"/>
      <c r="F56" s="3290"/>
      <c r="G56" s="81"/>
      <c r="H56" s="820"/>
    </row>
    <row r="57" spans="1:8" s="52" customFormat="1" ht="26.4">
      <c r="A57" s="79"/>
      <c r="B57" s="332" t="s">
        <v>56</v>
      </c>
      <c r="C57" s="3295">
        <v>39000</v>
      </c>
      <c r="D57" s="3296"/>
      <c r="E57" s="3289"/>
      <c r="F57" s="3290"/>
      <c r="G57" s="81"/>
      <c r="H57" s="820"/>
    </row>
    <row r="58" spans="1:8" s="52" customFormat="1" ht="26.4">
      <c r="A58" s="79"/>
      <c r="B58" s="333" t="s">
        <v>57</v>
      </c>
      <c r="C58" s="3295">
        <v>39000</v>
      </c>
      <c r="D58" s="3296"/>
      <c r="E58" s="3289"/>
      <c r="F58" s="3290"/>
      <c r="G58" s="81"/>
      <c r="H58" s="820"/>
    </row>
    <row r="59" spans="1:8" s="52" customFormat="1">
      <c r="A59" s="79"/>
      <c r="B59" s="510" t="s">
        <v>3</v>
      </c>
      <c r="C59" s="3295">
        <v>25929</v>
      </c>
      <c r="D59" s="3296"/>
      <c r="E59" s="3289"/>
      <c r="F59" s="3290"/>
      <c r="G59" s="81"/>
      <c r="H59" s="820"/>
    </row>
    <row r="60" spans="1:8" s="52" customFormat="1" ht="13.8" thickBot="1">
      <c r="A60" s="79"/>
      <c r="B60" s="3297" t="s">
        <v>20</v>
      </c>
      <c r="C60" s="3295">
        <v>25929</v>
      </c>
      <c r="D60" s="3296"/>
      <c r="E60" s="3289"/>
      <c r="F60" s="3290"/>
      <c r="G60" s="81"/>
      <c r="H60" s="820"/>
    </row>
    <row r="61" spans="1:8" s="52" customFormat="1" ht="57.75" customHeight="1" thickBot="1">
      <c r="A61" s="79"/>
      <c r="B61" s="3659" t="s">
        <v>644</v>
      </c>
      <c r="C61" s="3660"/>
      <c r="D61" s="3661"/>
      <c r="E61" s="3289"/>
      <c r="F61" s="3290"/>
      <c r="G61" s="81"/>
      <c r="H61" s="820"/>
    </row>
    <row r="62" spans="1:8" s="820" customFormat="1" ht="13.5" customHeight="1">
      <c r="A62" s="825"/>
      <c r="B62" s="824"/>
      <c r="C62" s="824"/>
      <c r="D62" s="824"/>
      <c r="E62" s="3298"/>
      <c r="F62" s="3299"/>
      <c r="G62" s="115"/>
    </row>
    <row r="63" spans="1:8" s="820" customFormat="1" ht="13.5" customHeight="1">
      <c r="A63" s="825"/>
      <c r="B63" s="206" t="s">
        <v>115</v>
      </c>
      <c r="C63" s="81"/>
      <c r="D63" s="81"/>
      <c r="E63" s="3298"/>
      <c r="F63" s="3299"/>
      <c r="G63" s="115"/>
    </row>
    <row r="64" spans="1:8" s="820" customFormat="1" ht="13.5" customHeight="1" thickBot="1">
      <c r="A64" s="825"/>
      <c r="B64" s="81"/>
      <c r="C64" s="81"/>
      <c r="D64" s="81"/>
      <c r="E64" s="3298"/>
      <c r="F64" s="3299"/>
      <c r="G64" s="115"/>
    </row>
    <row r="65" spans="1:8" s="820" customFormat="1" ht="13.5" customHeight="1">
      <c r="A65" s="79">
        <f>A42</f>
        <v>147</v>
      </c>
      <c r="B65" s="436" t="s">
        <v>285</v>
      </c>
      <c r="C65" s="341"/>
      <c r="D65" s="826"/>
      <c r="E65" s="3298"/>
      <c r="F65" s="3299"/>
      <c r="G65" s="115"/>
      <c r="H65" s="821" t="s">
        <v>34</v>
      </c>
    </row>
    <row r="66" spans="1:8" s="820" customFormat="1" ht="13.5" customHeight="1">
      <c r="A66" s="825"/>
      <c r="B66" s="280" t="s">
        <v>116</v>
      </c>
      <c r="C66" s="343"/>
      <c r="D66" s="827"/>
      <c r="E66" s="3298"/>
      <c r="F66" s="3299"/>
      <c r="G66" s="115"/>
    </row>
    <row r="67" spans="1:8" s="820" customFormat="1" ht="13.5" customHeight="1">
      <c r="A67" s="825"/>
      <c r="B67" s="1461" t="s">
        <v>117</v>
      </c>
      <c r="C67" s="346"/>
      <c r="D67" s="827"/>
      <c r="E67" s="3298"/>
      <c r="F67" s="3299"/>
      <c r="G67" s="115"/>
    </row>
    <row r="68" spans="1:8" s="820" customFormat="1" ht="13.5" customHeight="1">
      <c r="A68" s="825"/>
      <c r="B68" s="828" t="s">
        <v>118</v>
      </c>
      <c r="C68" s="829"/>
      <c r="D68" s="830"/>
      <c r="E68" s="3298"/>
      <c r="F68" s="3299"/>
      <c r="G68" s="115"/>
    </row>
    <row r="69" spans="1:8" s="820" customFormat="1" ht="13.5" customHeight="1">
      <c r="A69" s="825"/>
      <c r="B69" s="239" t="s">
        <v>4</v>
      </c>
      <c r="C69" s="369">
        <v>83594948</v>
      </c>
      <c r="D69" s="831">
        <f>D70</f>
        <v>0</v>
      </c>
      <c r="E69" s="531"/>
      <c r="F69" s="3299"/>
      <c r="G69" s="115"/>
    </row>
    <row r="70" spans="1:8" s="820" customFormat="1" ht="27" customHeight="1">
      <c r="A70" s="825"/>
      <c r="B70" s="510" t="s">
        <v>37</v>
      </c>
      <c r="C70" s="422">
        <v>1011750</v>
      </c>
      <c r="D70" s="832"/>
      <c r="E70" s="3290"/>
      <c r="F70" s="3299"/>
      <c r="G70" s="115"/>
    </row>
    <row r="71" spans="1:8" s="820" customFormat="1" ht="13.5" customHeight="1">
      <c r="A71" s="825"/>
      <c r="B71" s="510" t="s">
        <v>10</v>
      </c>
      <c r="C71" s="422">
        <v>82583198</v>
      </c>
      <c r="D71" s="833"/>
      <c r="E71" s="3290"/>
      <c r="F71" s="3299"/>
      <c r="G71" s="115"/>
    </row>
    <row r="72" spans="1:8" s="820" customFormat="1" ht="30.75" customHeight="1">
      <c r="A72" s="825"/>
      <c r="B72" s="512" t="s">
        <v>11</v>
      </c>
      <c r="C72" s="422">
        <v>82583198</v>
      </c>
      <c r="D72" s="834"/>
      <c r="E72" s="3290"/>
      <c r="F72" s="3299"/>
      <c r="G72" s="115"/>
    </row>
    <row r="73" spans="1:8" s="820" customFormat="1" ht="13.5" customHeight="1">
      <c r="A73" s="825"/>
      <c r="B73" s="239" t="s">
        <v>28</v>
      </c>
      <c r="C73" s="369">
        <v>83594948</v>
      </c>
      <c r="D73" s="835">
        <f>D74+D90</f>
        <v>0</v>
      </c>
      <c r="E73" s="531"/>
      <c r="F73" s="3299"/>
      <c r="G73" s="115"/>
    </row>
    <row r="74" spans="1:8" s="820" customFormat="1" ht="13.5" customHeight="1">
      <c r="A74" s="825"/>
      <c r="B74" s="510" t="s">
        <v>2</v>
      </c>
      <c r="C74" s="422">
        <v>83295294</v>
      </c>
      <c r="D74" s="834">
        <f>D75+D79+D82+D84</f>
        <v>0</v>
      </c>
      <c r="E74" s="3290"/>
      <c r="F74" s="3299"/>
      <c r="G74" s="115"/>
    </row>
    <row r="75" spans="1:8" s="820" customFormat="1" ht="13.5" customHeight="1">
      <c r="A75" s="825"/>
      <c r="B75" s="512" t="s">
        <v>12</v>
      </c>
      <c r="C75" s="422">
        <v>13936247</v>
      </c>
      <c r="D75" s="834">
        <f>D76+D78</f>
        <v>0</v>
      </c>
      <c r="E75" s="3290"/>
      <c r="F75" s="3299"/>
      <c r="G75" s="115"/>
    </row>
    <row r="76" spans="1:8" s="820" customFormat="1" ht="13.5" customHeight="1">
      <c r="A76" s="825"/>
      <c r="B76" s="421" t="s">
        <v>38</v>
      </c>
      <c r="C76" s="422">
        <v>8213802</v>
      </c>
      <c r="D76" s="3294">
        <v>185000</v>
      </c>
      <c r="E76" s="3290"/>
      <c r="F76" s="3299"/>
      <c r="G76" s="115"/>
    </row>
    <row r="77" spans="1:8" s="820" customFormat="1" ht="13.5" customHeight="1">
      <c r="A77" s="825"/>
      <c r="B77" s="1802" t="s">
        <v>36</v>
      </c>
      <c r="C77" s="422">
        <v>6446883</v>
      </c>
      <c r="D77" s="2515">
        <v>148085</v>
      </c>
      <c r="E77" s="3290"/>
      <c r="F77" s="3299"/>
      <c r="G77" s="115"/>
    </row>
    <row r="78" spans="1:8" s="820" customFormat="1" ht="13.5" customHeight="1">
      <c r="A78" s="825"/>
      <c r="B78" s="421" t="s">
        <v>15</v>
      </c>
      <c r="C78" s="422">
        <v>5722445</v>
      </c>
      <c r="D78" s="3294">
        <v>-185000</v>
      </c>
      <c r="E78" s="3290"/>
      <c r="F78" s="3299"/>
      <c r="G78" s="115"/>
    </row>
    <row r="79" spans="1:8" s="820" customFormat="1" ht="13.5" customHeight="1">
      <c r="A79" s="825"/>
      <c r="B79" s="334" t="s">
        <v>16</v>
      </c>
      <c r="C79" s="422">
        <v>53462808</v>
      </c>
      <c r="D79" s="834"/>
      <c r="E79" s="3290"/>
      <c r="F79" s="3299"/>
      <c r="G79" s="115"/>
    </row>
    <row r="80" spans="1:8" s="820" customFormat="1" ht="13.5" customHeight="1">
      <c r="A80" s="825"/>
      <c r="B80" s="332" t="s">
        <v>17</v>
      </c>
      <c r="C80" s="422">
        <v>52999938</v>
      </c>
      <c r="D80" s="834"/>
      <c r="E80" s="3290"/>
      <c r="F80" s="3299"/>
      <c r="G80" s="115"/>
    </row>
    <row r="81" spans="1:7" s="820" customFormat="1" ht="13.5" customHeight="1">
      <c r="A81" s="825"/>
      <c r="B81" s="332" t="s">
        <v>162</v>
      </c>
      <c r="C81" s="422">
        <v>462870</v>
      </c>
      <c r="D81" s="834"/>
      <c r="E81" s="3290"/>
      <c r="F81" s="3299"/>
      <c r="G81" s="115"/>
    </row>
    <row r="82" spans="1:7" s="820" customFormat="1" ht="27" customHeight="1">
      <c r="A82" s="825"/>
      <c r="B82" s="334" t="s">
        <v>54</v>
      </c>
      <c r="C82" s="422">
        <v>703084</v>
      </c>
      <c r="D82" s="619"/>
      <c r="E82" s="3290"/>
      <c r="F82" s="3299"/>
      <c r="G82" s="115"/>
    </row>
    <row r="83" spans="1:7" s="820" customFormat="1" ht="13.5" customHeight="1">
      <c r="A83" s="825"/>
      <c r="B83" s="332" t="s">
        <v>39</v>
      </c>
      <c r="C83" s="422">
        <v>703084</v>
      </c>
      <c r="D83" s="834"/>
      <c r="E83" s="3290"/>
      <c r="F83" s="3299"/>
      <c r="G83" s="115"/>
    </row>
    <row r="84" spans="1:7" s="820" customFormat="1" ht="13.5" customHeight="1">
      <c r="A84" s="825"/>
      <c r="B84" s="334" t="s">
        <v>19</v>
      </c>
      <c r="C84" s="422">
        <v>15193155</v>
      </c>
      <c r="D84" s="834"/>
      <c r="E84" s="3290"/>
      <c r="F84" s="3299"/>
      <c r="G84" s="115"/>
    </row>
    <row r="85" spans="1:7" s="820" customFormat="1" ht="39.75" customHeight="1">
      <c r="A85" s="825"/>
      <c r="B85" s="332" t="s">
        <v>56</v>
      </c>
      <c r="C85" s="422">
        <v>14477236</v>
      </c>
      <c r="D85" s="619"/>
      <c r="E85" s="3290"/>
      <c r="F85" s="3299"/>
      <c r="G85" s="115"/>
    </row>
    <row r="86" spans="1:7" s="820" customFormat="1" ht="28.5" customHeight="1">
      <c r="A86" s="825"/>
      <c r="B86" s="333" t="s">
        <v>57</v>
      </c>
      <c r="C86" s="422">
        <v>14407236</v>
      </c>
      <c r="D86" s="619"/>
      <c r="E86" s="3290"/>
      <c r="F86" s="3299"/>
      <c r="G86" s="115"/>
    </row>
    <row r="87" spans="1:7" s="820" customFormat="1" ht="54" customHeight="1">
      <c r="A87" s="825"/>
      <c r="B87" s="333" t="s">
        <v>58</v>
      </c>
      <c r="C87" s="422">
        <v>70000</v>
      </c>
      <c r="D87" s="619"/>
      <c r="E87" s="3290"/>
      <c r="F87" s="3299"/>
      <c r="G87" s="115"/>
    </row>
    <row r="88" spans="1:7" s="820" customFormat="1" ht="27.75" customHeight="1">
      <c r="A88" s="825"/>
      <c r="B88" s="332" t="s">
        <v>55</v>
      </c>
      <c r="C88" s="422">
        <v>715919</v>
      </c>
      <c r="D88" s="619"/>
      <c r="E88" s="3290"/>
      <c r="F88" s="3299"/>
      <c r="G88" s="115"/>
    </row>
    <row r="89" spans="1:7" s="820" customFormat="1" ht="63" customHeight="1">
      <c r="A89" s="825"/>
      <c r="B89" s="333" t="s">
        <v>287</v>
      </c>
      <c r="C89" s="422">
        <v>715919</v>
      </c>
      <c r="D89" s="619"/>
      <c r="E89" s="3290"/>
      <c r="F89" s="3299"/>
      <c r="G89" s="115"/>
    </row>
    <row r="90" spans="1:7" s="820" customFormat="1" ht="13.5" customHeight="1">
      <c r="A90" s="825"/>
      <c r="B90" s="510" t="s">
        <v>3</v>
      </c>
      <c r="C90" s="422">
        <v>299654</v>
      </c>
      <c r="D90" s="834"/>
      <c r="E90" s="3290"/>
      <c r="F90" s="3299"/>
      <c r="G90" s="115"/>
    </row>
    <row r="91" spans="1:7" s="820" customFormat="1" ht="13.5" customHeight="1">
      <c r="A91" s="825"/>
      <c r="B91" s="512" t="s">
        <v>20</v>
      </c>
      <c r="C91" s="422">
        <v>299654</v>
      </c>
      <c r="D91" s="836"/>
      <c r="E91" s="3290"/>
      <c r="F91" s="3299"/>
      <c r="G91" s="115"/>
    </row>
    <row r="92" spans="1:7" s="820" customFormat="1" ht="13.5" customHeight="1">
      <c r="A92" s="825"/>
      <c r="B92" s="828" t="s">
        <v>125</v>
      </c>
      <c r="C92" s="837"/>
      <c r="D92" s="830"/>
      <c r="E92" s="3298"/>
      <c r="F92" s="3299"/>
      <c r="G92" s="115"/>
    </row>
    <row r="93" spans="1:7" s="820" customFormat="1" ht="13.5" customHeight="1">
      <c r="A93" s="825"/>
      <c r="B93" s="239" t="s">
        <v>4</v>
      </c>
      <c r="C93" s="369">
        <v>64076913</v>
      </c>
      <c r="D93" s="838">
        <f>D94</f>
        <v>0</v>
      </c>
      <c r="E93" s="531"/>
      <c r="F93" s="3299"/>
      <c r="G93" s="115"/>
    </row>
    <row r="94" spans="1:7" s="820" customFormat="1" ht="26.25" customHeight="1">
      <c r="A94" s="825"/>
      <c r="B94" s="510" t="s">
        <v>37</v>
      </c>
      <c r="C94" s="422">
        <v>1011750</v>
      </c>
      <c r="D94" s="832"/>
      <c r="E94" s="3290"/>
      <c r="F94" s="3299"/>
      <c r="G94" s="115"/>
    </row>
    <row r="95" spans="1:7" s="820" customFormat="1" ht="13.5" customHeight="1">
      <c r="A95" s="825"/>
      <c r="B95" s="510" t="s">
        <v>10</v>
      </c>
      <c r="C95" s="422">
        <v>63065163</v>
      </c>
      <c r="D95" s="834"/>
      <c r="E95" s="3290"/>
      <c r="F95" s="3299"/>
      <c r="G95" s="115"/>
    </row>
    <row r="96" spans="1:7" s="820" customFormat="1" ht="30.75" customHeight="1">
      <c r="A96" s="825"/>
      <c r="B96" s="512" t="s">
        <v>11</v>
      </c>
      <c r="C96" s="422">
        <v>63065163</v>
      </c>
      <c r="D96" s="835"/>
      <c r="E96" s="3290"/>
      <c r="F96" s="3299"/>
      <c r="G96" s="115"/>
    </row>
    <row r="97" spans="1:7" s="820" customFormat="1" ht="13.5" customHeight="1">
      <c r="A97" s="825"/>
      <c r="B97" s="239" t="s">
        <v>28</v>
      </c>
      <c r="C97" s="369">
        <v>64076913</v>
      </c>
      <c r="D97" s="835">
        <f>D98+D114</f>
        <v>0</v>
      </c>
      <c r="E97" s="531"/>
      <c r="F97" s="3299"/>
      <c r="G97" s="115"/>
    </row>
    <row r="98" spans="1:7" s="820" customFormat="1" ht="13.5" customHeight="1">
      <c r="A98" s="825"/>
      <c r="B98" s="510" t="s">
        <v>2</v>
      </c>
      <c r="C98" s="422">
        <v>63861799</v>
      </c>
      <c r="D98" s="834">
        <f>D99+D103+D106+D108</f>
        <v>0</v>
      </c>
      <c r="E98" s="3290"/>
      <c r="F98" s="3299"/>
      <c r="G98" s="115"/>
    </row>
    <row r="99" spans="1:7" s="820" customFormat="1" ht="13.5" customHeight="1">
      <c r="A99" s="825"/>
      <c r="B99" s="512" t="s">
        <v>12</v>
      </c>
      <c r="C99" s="422">
        <v>13480770</v>
      </c>
      <c r="D99" s="834">
        <f>D100+D102</f>
        <v>0</v>
      </c>
      <c r="E99" s="3290"/>
      <c r="F99" s="3299"/>
      <c r="G99" s="115"/>
    </row>
    <row r="100" spans="1:7" s="820" customFormat="1" ht="13.5" customHeight="1">
      <c r="A100" s="825"/>
      <c r="B100" s="421" t="s">
        <v>38</v>
      </c>
      <c r="C100" s="422">
        <v>8178885</v>
      </c>
      <c r="D100" s="3294">
        <v>185000</v>
      </c>
      <c r="E100" s="3290"/>
      <c r="F100" s="3299"/>
      <c r="G100" s="115"/>
    </row>
    <row r="101" spans="1:7" s="820" customFormat="1" ht="13.5" customHeight="1">
      <c r="A101" s="825"/>
      <c r="B101" s="1802" t="s">
        <v>36</v>
      </c>
      <c r="C101" s="422">
        <v>6405846</v>
      </c>
      <c r="D101" s="2515">
        <v>148085</v>
      </c>
      <c r="E101" s="3290"/>
      <c r="F101" s="3299"/>
      <c r="G101" s="115"/>
    </row>
    <row r="102" spans="1:7" s="820" customFormat="1" ht="13.5" customHeight="1">
      <c r="A102" s="825"/>
      <c r="B102" s="421" t="s">
        <v>15</v>
      </c>
      <c r="C102" s="422">
        <v>5301885</v>
      </c>
      <c r="D102" s="3294">
        <v>-185000</v>
      </c>
      <c r="E102" s="3290"/>
      <c r="F102" s="3299"/>
      <c r="G102" s="115"/>
    </row>
    <row r="103" spans="1:7" s="820" customFormat="1" ht="13.5" customHeight="1">
      <c r="A103" s="825"/>
      <c r="B103" s="512" t="s">
        <v>16</v>
      </c>
      <c r="C103" s="422">
        <v>39045776</v>
      </c>
      <c r="D103" s="834"/>
      <c r="E103" s="3290"/>
      <c r="F103" s="3299"/>
      <c r="G103" s="115"/>
    </row>
    <row r="104" spans="1:7" s="820" customFormat="1" ht="13.5" customHeight="1">
      <c r="A104" s="825"/>
      <c r="B104" s="421" t="s">
        <v>17</v>
      </c>
      <c r="C104" s="422">
        <v>38582906</v>
      </c>
      <c r="D104" s="834"/>
      <c r="E104" s="3290"/>
      <c r="F104" s="3299"/>
      <c r="G104" s="115"/>
    </row>
    <row r="105" spans="1:7" s="820" customFormat="1" ht="13.5" customHeight="1">
      <c r="A105" s="825"/>
      <c r="B105" s="332" t="s">
        <v>162</v>
      </c>
      <c r="C105" s="422">
        <v>462870</v>
      </c>
      <c r="D105" s="834"/>
      <c r="E105" s="3290"/>
      <c r="F105" s="3299"/>
      <c r="G105" s="115"/>
    </row>
    <row r="106" spans="1:7" s="820" customFormat="1" ht="29.25" customHeight="1">
      <c r="A106" s="825"/>
      <c r="B106" s="334" t="s">
        <v>54</v>
      </c>
      <c r="C106" s="422">
        <v>738884</v>
      </c>
      <c r="D106" s="619"/>
      <c r="E106" s="3290"/>
      <c r="F106" s="3299"/>
      <c r="G106" s="115"/>
    </row>
    <row r="107" spans="1:7" s="820" customFormat="1" ht="13.5" customHeight="1">
      <c r="A107" s="825"/>
      <c r="B107" s="332" t="s">
        <v>39</v>
      </c>
      <c r="C107" s="422">
        <v>738884</v>
      </c>
      <c r="D107" s="834"/>
      <c r="E107" s="3290"/>
      <c r="F107" s="3299"/>
      <c r="G107" s="115"/>
    </row>
    <row r="108" spans="1:7" s="820" customFormat="1" ht="13.5" customHeight="1">
      <c r="A108" s="825"/>
      <c r="B108" s="334" t="s">
        <v>19</v>
      </c>
      <c r="C108" s="422">
        <v>10596369</v>
      </c>
      <c r="D108" s="834"/>
      <c r="E108" s="3290"/>
      <c r="F108" s="3299"/>
      <c r="G108" s="115"/>
    </row>
    <row r="109" spans="1:7" s="820" customFormat="1" ht="40.5" customHeight="1">
      <c r="A109" s="825"/>
      <c r="B109" s="332" t="s">
        <v>56</v>
      </c>
      <c r="C109" s="422">
        <v>9855450</v>
      </c>
      <c r="D109" s="619"/>
      <c r="E109" s="3290"/>
      <c r="F109" s="3299"/>
      <c r="G109" s="115"/>
    </row>
    <row r="110" spans="1:7" s="820" customFormat="1" ht="27" customHeight="1">
      <c r="A110" s="825"/>
      <c r="B110" s="333" t="s">
        <v>57</v>
      </c>
      <c r="C110" s="422">
        <v>9785450</v>
      </c>
      <c r="D110" s="619"/>
      <c r="E110" s="3290"/>
      <c r="F110" s="3299"/>
      <c r="G110" s="115"/>
    </row>
    <row r="111" spans="1:7" s="820" customFormat="1" ht="52.5" customHeight="1">
      <c r="A111" s="825"/>
      <c r="B111" s="333" t="s">
        <v>58</v>
      </c>
      <c r="C111" s="422">
        <v>70000</v>
      </c>
      <c r="D111" s="619"/>
      <c r="E111" s="3290"/>
      <c r="F111" s="3299"/>
      <c r="G111" s="115"/>
    </row>
    <row r="112" spans="1:7" s="820" customFormat="1" ht="29.25" customHeight="1">
      <c r="A112" s="825"/>
      <c r="B112" s="332" t="s">
        <v>55</v>
      </c>
      <c r="C112" s="422">
        <v>740919</v>
      </c>
      <c r="D112" s="834"/>
      <c r="E112" s="3290"/>
      <c r="F112" s="3299"/>
      <c r="G112" s="115"/>
    </row>
    <row r="113" spans="1:7" s="820" customFormat="1" ht="64.5" customHeight="1">
      <c r="A113" s="825"/>
      <c r="B113" s="333" t="s">
        <v>287</v>
      </c>
      <c r="C113" s="422">
        <v>740919</v>
      </c>
      <c r="D113" s="834"/>
      <c r="E113" s="3290"/>
      <c r="F113" s="3299"/>
      <c r="G113" s="115"/>
    </row>
    <row r="114" spans="1:7" s="820" customFormat="1" ht="13.5" customHeight="1">
      <c r="A114" s="825"/>
      <c r="B114" s="510" t="s">
        <v>3</v>
      </c>
      <c r="C114" s="422">
        <v>215114</v>
      </c>
      <c r="D114" s="834"/>
      <c r="E114" s="3290"/>
      <c r="F114" s="3299"/>
      <c r="G114" s="115"/>
    </row>
    <row r="115" spans="1:7" s="820" customFormat="1" ht="13.5" customHeight="1">
      <c r="A115" s="825"/>
      <c r="B115" s="512" t="s">
        <v>20</v>
      </c>
      <c r="C115" s="422">
        <v>215114</v>
      </c>
      <c r="D115" s="834"/>
      <c r="E115" s="3290"/>
      <c r="F115" s="3299"/>
      <c r="G115" s="115"/>
    </row>
    <row r="116" spans="1:7" s="820" customFormat="1" ht="13.5" customHeight="1">
      <c r="A116" s="825"/>
      <c r="B116" s="828" t="s">
        <v>126</v>
      </c>
      <c r="C116" s="829"/>
      <c r="D116" s="830"/>
      <c r="E116" s="3298"/>
      <c r="F116" s="3299"/>
      <c r="G116" s="115"/>
    </row>
    <row r="117" spans="1:7" s="820" customFormat="1" ht="13.5" customHeight="1">
      <c r="A117" s="825"/>
      <c r="B117" s="239" t="s">
        <v>4</v>
      </c>
      <c r="C117" s="369">
        <v>36712516</v>
      </c>
      <c r="D117" s="831">
        <f>D118</f>
        <v>0</v>
      </c>
      <c r="E117" s="531"/>
      <c r="F117" s="3299"/>
      <c r="G117" s="115"/>
    </row>
    <row r="118" spans="1:7" s="820" customFormat="1" ht="27.75" customHeight="1">
      <c r="A118" s="825"/>
      <c r="B118" s="510" t="s">
        <v>37</v>
      </c>
      <c r="C118" s="422">
        <v>1011750</v>
      </c>
      <c r="D118" s="832"/>
      <c r="E118" s="3290"/>
      <c r="F118" s="3299"/>
      <c r="G118" s="115"/>
    </row>
    <row r="119" spans="1:7" s="820" customFormat="1" ht="13.5" customHeight="1">
      <c r="A119" s="825"/>
      <c r="B119" s="510" t="s">
        <v>10</v>
      </c>
      <c r="C119" s="422">
        <v>35700766</v>
      </c>
      <c r="D119" s="834"/>
      <c r="E119" s="3290"/>
      <c r="F119" s="3299"/>
      <c r="G119" s="115"/>
    </row>
    <row r="120" spans="1:7" s="820" customFormat="1" ht="30" customHeight="1">
      <c r="A120" s="825"/>
      <c r="B120" s="512" t="s">
        <v>11</v>
      </c>
      <c r="C120" s="422">
        <v>35700766</v>
      </c>
      <c r="D120" s="835"/>
      <c r="E120" s="3290"/>
      <c r="F120" s="3299"/>
      <c r="G120" s="115"/>
    </row>
    <row r="121" spans="1:7" s="820" customFormat="1" ht="13.5" customHeight="1">
      <c r="A121" s="825"/>
      <c r="B121" s="239" t="s">
        <v>28</v>
      </c>
      <c r="C121" s="369">
        <v>36712516</v>
      </c>
      <c r="D121" s="835">
        <f>D122+D138</f>
        <v>0</v>
      </c>
      <c r="E121" s="531"/>
      <c r="F121" s="3299"/>
      <c r="G121" s="115"/>
    </row>
    <row r="122" spans="1:7" s="820" customFormat="1" ht="13.5" customHeight="1">
      <c r="A122" s="825"/>
      <c r="B122" s="510" t="s">
        <v>2</v>
      </c>
      <c r="C122" s="422">
        <v>36494562</v>
      </c>
      <c r="D122" s="834">
        <f>D123+D127+D130+D132</f>
        <v>0</v>
      </c>
      <c r="E122" s="3290"/>
      <c r="F122" s="3299"/>
      <c r="G122" s="115"/>
    </row>
    <row r="123" spans="1:7" s="820" customFormat="1" ht="13.5" customHeight="1">
      <c r="A123" s="825"/>
      <c r="B123" s="512" t="s">
        <v>12</v>
      </c>
      <c r="C123" s="422">
        <v>13436571</v>
      </c>
      <c r="D123" s="834">
        <f>D124+D126</f>
        <v>0</v>
      </c>
      <c r="E123" s="3290"/>
      <c r="F123" s="3299"/>
      <c r="G123" s="115"/>
    </row>
    <row r="124" spans="1:7" s="820" customFormat="1" ht="13.5" customHeight="1">
      <c r="A124" s="825"/>
      <c r="B124" s="421" t="s">
        <v>38</v>
      </c>
      <c r="C124" s="422">
        <v>8099577</v>
      </c>
      <c r="D124" s="3294">
        <v>185000</v>
      </c>
      <c r="E124" s="3290"/>
      <c r="F124" s="3299"/>
      <c r="G124" s="115"/>
    </row>
    <row r="125" spans="1:7" s="820" customFormat="1" ht="13.5" customHeight="1">
      <c r="A125" s="825"/>
      <c r="B125" s="1802" t="s">
        <v>36</v>
      </c>
      <c r="C125" s="422">
        <v>6360846</v>
      </c>
      <c r="D125" s="2515">
        <v>148085</v>
      </c>
      <c r="E125" s="3290"/>
      <c r="F125" s="3299"/>
      <c r="G125" s="115"/>
    </row>
    <row r="126" spans="1:7" s="820" customFormat="1" ht="13.5" customHeight="1">
      <c r="A126" s="825"/>
      <c r="B126" s="421" t="s">
        <v>15</v>
      </c>
      <c r="C126" s="422">
        <v>5336994</v>
      </c>
      <c r="D126" s="3294">
        <v>-185000</v>
      </c>
      <c r="E126" s="3290"/>
      <c r="F126" s="3299"/>
      <c r="G126" s="115"/>
    </row>
    <row r="127" spans="1:7" s="820" customFormat="1" ht="13.5" customHeight="1">
      <c r="A127" s="825"/>
      <c r="B127" s="512" t="s">
        <v>16</v>
      </c>
      <c r="C127" s="422">
        <v>20982362</v>
      </c>
      <c r="D127" s="834"/>
      <c r="E127" s="3290"/>
      <c r="F127" s="3299"/>
      <c r="G127" s="115"/>
    </row>
    <row r="128" spans="1:7" s="820" customFormat="1" ht="13.5" customHeight="1">
      <c r="A128" s="825"/>
      <c r="B128" s="421" t="s">
        <v>17</v>
      </c>
      <c r="C128" s="422">
        <v>20519492</v>
      </c>
      <c r="D128" s="834"/>
      <c r="E128" s="3290"/>
      <c r="F128" s="3299"/>
      <c r="G128" s="115"/>
    </row>
    <row r="129" spans="1:7" s="820" customFormat="1" ht="13.5" customHeight="1">
      <c r="A129" s="825"/>
      <c r="B129" s="332" t="s">
        <v>162</v>
      </c>
      <c r="C129" s="422">
        <v>462870</v>
      </c>
      <c r="D129" s="834"/>
      <c r="E129" s="3290"/>
      <c r="F129" s="3299"/>
      <c r="G129" s="115"/>
    </row>
    <row r="130" spans="1:7" s="820" customFormat="1" ht="27" customHeight="1">
      <c r="A130" s="825"/>
      <c r="B130" s="334" t="s">
        <v>54</v>
      </c>
      <c r="C130" s="422">
        <v>781084</v>
      </c>
      <c r="D130" s="619"/>
      <c r="E130" s="3290"/>
      <c r="F130" s="3299"/>
      <c r="G130" s="115"/>
    </row>
    <row r="131" spans="1:7" s="820" customFormat="1" ht="13.5" customHeight="1">
      <c r="A131" s="825"/>
      <c r="B131" s="332" t="s">
        <v>39</v>
      </c>
      <c r="C131" s="422">
        <v>781084</v>
      </c>
      <c r="D131" s="834"/>
      <c r="E131" s="3290"/>
      <c r="F131" s="3299"/>
      <c r="G131" s="115"/>
    </row>
    <row r="132" spans="1:7" s="820" customFormat="1" ht="13.5" customHeight="1">
      <c r="A132" s="825"/>
      <c r="B132" s="334" t="s">
        <v>19</v>
      </c>
      <c r="C132" s="422">
        <v>1294545</v>
      </c>
      <c r="D132" s="834"/>
      <c r="E132" s="3290"/>
      <c r="F132" s="3299"/>
      <c r="G132" s="115"/>
    </row>
    <row r="133" spans="1:7" s="820" customFormat="1" ht="41.25" customHeight="1">
      <c r="A133" s="825"/>
      <c r="B133" s="332" t="s">
        <v>56</v>
      </c>
      <c r="C133" s="422">
        <v>578626</v>
      </c>
      <c r="D133" s="619"/>
      <c r="E133" s="3290"/>
      <c r="F133" s="3299"/>
      <c r="G133" s="115"/>
    </row>
    <row r="134" spans="1:7" s="820" customFormat="1" ht="30" customHeight="1">
      <c r="A134" s="825"/>
      <c r="B134" s="333" t="s">
        <v>57</v>
      </c>
      <c r="C134" s="422">
        <v>508626</v>
      </c>
      <c r="D134" s="619"/>
      <c r="E134" s="3290"/>
      <c r="F134" s="3299"/>
      <c r="G134" s="115"/>
    </row>
    <row r="135" spans="1:7" s="820" customFormat="1" ht="53.25" customHeight="1">
      <c r="A135" s="825"/>
      <c r="B135" s="333" t="s">
        <v>58</v>
      </c>
      <c r="C135" s="422">
        <v>70000</v>
      </c>
      <c r="D135" s="619"/>
      <c r="E135" s="3290"/>
      <c r="F135" s="3299"/>
      <c r="G135" s="115"/>
    </row>
    <row r="136" spans="1:7" s="820" customFormat="1" ht="29.25" customHeight="1">
      <c r="A136" s="825"/>
      <c r="B136" s="332" t="s">
        <v>55</v>
      </c>
      <c r="C136" s="422">
        <v>715919</v>
      </c>
      <c r="D136" s="834"/>
      <c r="E136" s="3290"/>
      <c r="F136" s="3299"/>
      <c r="G136" s="115"/>
    </row>
    <row r="137" spans="1:7" s="820" customFormat="1" ht="68.25" customHeight="1">
      <c r="A137" s="825"/>
      <c r="B137" s="333" t="s">
        <v>287</v>
      </c>
      <c r="C137" s="422">
        <v>715919</v>
      </c>
      <c r="D137" s="834"/>
      <c r="E137" s="3290"/>
      <c r="F137" s="3299"/>
      <c r="G137" s="115"/>
    </row>
    <row r="138" spans="1:7" s="820" customFormat="1" ht="13.5" customHeight="1">
      <c r="A138" s="825"/>
      <c r="B138" s="510" t="s">
        <v>3</v>
      </c>
      <c r="C138" s="422">
        <v>217954</v>
      </c>
      <c r="D138" s="834"/>
      <c r="E138" s="3290"/>
      <c r="F138" s="3299"/>
      <c r="G138" s="115"/>
    </row>
    <row r="139" spans="1:7" s="820" customFormat="1" ht="13.5" customHeight="1">
      <c r="A139" s="825"/>
      <c r="B139" s="512" t="s">
        <v>20</v>
      </c>
      <c r="C139" s="422">
        <v>217954</v>
      </c>
      <c r="D139" s="836"/>
      <c r="E139" s="3290"/>
      <c r="F139" s="3299"/>
      <c r="G139" s="115"/>
    </row>
    <row r="140" spans="1:7" s="820" customFormat="1" ht="13.5" customHeight="1" thickBot="1">
      <c r="A140" s="825"/>
      <c r="B140" s="512"/>
      <c r="C140" s="3300"/>
      <c r="D140" s="836"/>
      <c r="E140" s="3298"/>
      <c r="F140" s="3299"/>
      <c r="G140" s="115"/>
    </row>
    <row r="141" spans="1:7" s="820" customFormat="1" ht="47.25" customHeight="1" thickBot="1">
      <c r="A141" s="825"/>
      <c r="B141" s="3659" t="s">
        <v>645</v>
      </c>
      <c r="C141" s="3660"/>
      <c r="D141" s="3661"/>
      <c r="E141" s="3298"/>
      <c r="F141" s="3299"/>
      <c r="G141" s="115"/>
    </row>
    <row r="142" spans="1:7" s="820" customFormat="1" ht="13.5" customHeight="1">
      <c r="A142" s="825"/>
      <c r="B142" s="824"/>
      <c r="C142" s="824"/>
      <c r="D142" s="824"/>
      <c r="E142" s="3298"/>
      <c r="F142" s="3299"/>
      <c r="G142" s="115"/>
    </row>
    <row r="143" spans="1:7" s="820" customFormat="1" ht="13.5" customHeight="1">
      <c r="A143" s="825"/>
      <c r="B143" s="206" t="s">
        <v>113</v>
      </c>
      <c r="C143" s="824"/>
      <c r="D143" s="824"/>
      <c r="E143" s="3298"/>
      <c r="F143" s="3299"/>
      <c r="G143" s="115"/>
    </row>
    <row r="144" spans="1:7" s="820" customFormat="1" ht="13.5" customHeight="1" thickBot="1">
      <c r="A144" s="825"/>
      <c r="B144" s="824"/>
      <c r="C144" s="824"/>
      <c r="D144" s="824"/>
      <c r="E144" s="3298"/>
      <c r="F144" s="3299"/>
      <c r="G144" s="115"/>
    </row>
    <row r="145" spans="1:8" s="820" customFormat="1" ht="16.5" customHeight="1">
      <c r="A145" s="3191">
        <f>A42+1</f>
        <v>148</v>
      </c>
      <c r="B145" s="436" t="s">
        <v>285</v>
      </c>
      <c r="C145" s="341"/>
      <c r="D145" s="342"/>
      <c r="E145" s="3298"/>
      <c r="F145" s="3299"/>
      <c r="G145" s="115"/>
      <c r="H145" s="821" t="s">
        <v>34</v>
      </c>
    </row>
    <row r="146" spans="1:8" s="52" customFormat="1">
      <c r="A146" s="79"/>
      <c r="B146" s="462" t="s">
        <v>22</v>
      </c>
      <c r="C146" s="839"/>
      <c r="D146" s="412"/>
      <c r="E146" s="3289"/>
      <c r="F146" s="3290"/>
      <c r="G146" s="81"/>
      <c r="H146" s="820"/>
    </row>
    <row r="147" spans="1:8" s="52" customFormat="1" ht="39.6">
      <c r="A147" s="79"/>
      <c r="B147" s="3301" t="s">
        <v>288</v>
      </c>
      <c r="C147" s="3272"/>
      <c r="D147" s="3259"/>
      <c r="E147" s="3302"/>
      <c r="F147" s="3290"/>
      <c r="G147" s="81"/>
      <c r="H147" s="820"/>
    </row>
    <row r="148" spans="1:8" s="52" customFormat="1">
      <c r="A148" s="79"/>
      <c r="B148" s="239" t="s">
        <v>4</v>
      </c>
      <c r="C148" s="369">
        <v>541204</v>
      </c>
      <c r="D148" s="560">
        <f>D149</f>
        <v>-123100</v>
      </c>
      <c r="E148" s="530"/>
      <c r="F148" s="531"/>
      <c r="G148" s="81"/>
      <c r="H148" s="820"/>
    </row>
    <row r="149" spans="1:8" s="52" customFormat="1" ht="26.4">
      <c r="A149" s="79"/>
      <c r="B149" s="510" t="s">
        <v>37</v>
      </c>
      <c r="C149" s="422">
        <v>123100</v>
      </c>
      <c r="D149" s="841">
        <v>-123100</v>
      </c>
      <c r="E149" s="530"/>
      <c r="F149" s="531"/>
      <c r="G149" s="81"/>
      <c r="H149" s="820"/>
    </row>
    <row r="150" spans="1:8" s="52" customFormat="1">
      <c r="A150" s="79"/>
      <c r="B150" s="510" t="s">
        <v>10</v>
      </c>
      <c r="C150" s="422">
        <v>418104</v>
      </c>
      <c r="D150" s="557"/>
      <c r="E150" s="3289"/>
      <c r="F150" s="3290"/>
      <c r="G150" s="81"/>
      <c r="H150" s="820"/>
    </row>
    <row r="151" spans="1:8" s="52" customFormat="1" ht="26.4">
      <c r="A151" s="79"/>
      <c r="B151" s="512" t="s">
        <v>11</v>
      </c>
      <c r="C151" s="422">
        <v>418104</v>
      </c>
      <c r="D151" s="283"/>
      <c r="E151" s="3302"/>
      <c r="F151" s="3290"/>
      <c r="G151" s="81"/>
      <c r="H151" s="820"/>
    </row>
    <row r="152" spans="1:8" s="52" customFormat="1">
      <c r="A152" s="79"/>
      <c r="B152" s="239" t="s">
        <v>28</v>
      </c>
      <c r="C152" s="369">
        <v>541204</v>
      </c>
      <c r="D152" s="378">
        <f>D153+D158</f>
        <v>-123100</v>
      </c>
      <c r="E152" s="3302"/>
      <c r="F152" s="3290"/>
      <c r="G152" s="81"/>
      <c r="H152" s="820"/>
    </row>
    <row r="153" spans="1:8" s="52" customFormat="1" ht="17.25" customHeight="1">
      <c r="A153" s="79"/>
      <c r="B153" s="510" t="s">
        <v>2</v>
      </c>
      <c r="C153" s="422">
        <v>538064</v>
      </c>
      <c r="D153" s="283">
        <f>D154</f>
        <v>-123100</v>
      </c>
      <c r="E153" s="3302"/>
      <c r="F153" s="3290"/>
      <c r="G153" s="81"/>
      <c r="H153" s="820"/>
    </row>
    <row r="154" spans="1:8" s="52" customFormat="1">
      <c r="A154" s="79"/>
      <c r="B154" s="512" t="s">
        <v>12</v>
      </c>
      <c r="C154" s="422">
        <v>538064</v>
      </c>
      <c r="D154" s="283">
        <f>D155+D157</f>
        <v>-123100</v>
      </c>
      <c r="E154" s="3302"/>
      <c r="F154" s="3290"/>
      <c r="G154" s="81"/>
      <c r="H154" s="820"/>
    </row>
    <row r="155" spans="1:8" s="52" customFormat="1">
      <c r="A155" s="79"/>
      <c r="B155" s="421" t="s">
        <v>38</v>
      </c>
      <c r="C155" s="422">
        <v>327730</v>
      </c>
      <c r="D155" s="283"/>
      <c r="E155" s="3302"/>
      <c r="F155" s="3290"/>
      <c r="G155" s="81"/>
      <c r="H155" s="820"/>
    </row>
    <row r="156" spans="1:8" s="52" customFormat="1">
      <c r="A156" s="79"/>
      <c r="B156" s="1802" t="s">
        <v>36</v>
      </c>
      <c r="C156" s="422">
        <v>260663</v>
      </c>
      <c r="D156" s="283"/>
      <c r="E156" s="3302"/>
      <c r="F156" s="3290"/>
      <c r="G156" s="81"/>
      <c r="H156" s="820"/>
    </row>
    <row r="157" spans="1:8" s="52" customFormat="1">
      <c r="A157" s="79"/>
      <c r="B157" s="332" t="s">
        <v>15</v>
      </c>
      <c r="C157" s="354">
        <v>210334</v>
      </c>
      <c r="D157" s="283">
        <v>-123100</v>
      </c>
      <c r="E157" s="3302"/>
      <c r="F157" s="3290"/>
      <c r="G157" s="81"/>
      <c r="H157" s="820"/>
    </row>
    <row r="158" spans="1:8" s="52" customFormat="1">
      <c r="A158" s="79"/>
      <c r="B158" s="510" t="s">
        <v>3</v>
      </c>
      <c r="C158" s="422">
        <v>3140</v>
      </c>
      <c r="D158" s="283"/>
      <c r="E158" s="3302"/>
      <c r="F158" s="3290"/>
      <c r="G158" s="81"/>
      <c r="H158" s="820"/>
    </row>
    <row r="159" spans="1:8" s="52" customFormat="1" ht="13.8" thickBot="1">
      <c r="A159" s="79"/>
      <c r="B159" s="3297" t="s">
        <v>20</v>
      </c>
      <c r="C159" s="3295">
        <v>3140</v>
      </c>
      <c r="D159" s="3296"/>
      <c r="E159" s="3302"/>
      <c r="F159" s="3290"/>
      <c r="G159" s="81"/>
      <c r="H159" s="820"/>
    </row>
    <row r="160" spans="1:8" s="52" customFormat="1" ht="78" customHeight="1" thickBot="1">
      <c r="A160" s="79"/>
      <c r="B160" s="3659" t="s">
        <v>646</v>
      </c>
      <c r="C160" s="3660"/>
      <c r="D160" s="3661"/>
      <c r="E160" s="3302"/>
      <c r="F160" s="3290"/>
      <c r="G160" s="81"/>
      <c r="H160" s="820"/>
    </row>
    <row r="161" spans="1:8" s="52" customFormat="1" ht="15" customHeight="1">
      <c r="A161" s="825"/>
      <c r="B161" s="824"/>
      <c r="C161" s="824"/>
      <c r="D161" s="824"/>
      <c r="E161" s="3303"/>
      <c r="F161" s="3290"/>
      <c r="G161" s="81"/>
      <c r="H161" s="820"/>
    </row>
    <row r="162" spans="1:8" s="52" customFormat="1" ht="15" customHeight="1">
      <c r="A162" s="825"/>
      <c r="B162" s="206" t="s">
        <v>115</v>
      </c>
      <c r="C162" s="81"/>
      <c r="D162" s="81"/>
      <c r="E162" s="3303"/>
      <c r="F162" s="3290"/>
      <c r="G162" s="81"/>
      <c r="H162" s="820"/>
    </row>
    <row r="163" spans="1:8" s="52" customFormat="1" ht="15" customHeight="1" thickBot="1">
      <c r="A163" s="825"/>
      <c r="B163" s="81"/>
      <c r="C163" s="81"/>
      <c r="D163" s="81"/>
      <c r="E163" s="3303"/>
      <c r="F163" s="3290"/>
      <c r="G163" s="81"/>
      <c r="H163" s="820"/>
    </row>
    <row r="164" spans="1:8" s="52" customFormat="1" ht="15" customHeight="1">
      <c r="A164" s="79">
        <f>A65+1</f>
        <v>148</v>
      </c>
      <c r="B164" s="436" t="s">
        <v>285</v>
      </c>
      <c r="C164" s="341"/>
      <c r="D164" s="826"/>
      <c r="E164" s="3303"/>
      <c r="F164" s="3290"/>
      <c r="G164" s="81"/>
      <c r="H164" s="821" t="s">
        <v>34</v>
      </c>
    </row>
    <row r="165" spans="1:8" s="52" customFormat="1" ht="15" customHeight="1">
      <c r="A165" s="825"/>
      <c r="B165" s="280" t="s">
        <v>116</v>
      </c>
      <c r="C165" s="343"/>
      <c r="D165" s="827"/>
      <c r="E165" s="3303"/>
      <c r="F165" s="3290"/>
      <c r="G165" s="81"/>
      <c r="H165" s="820"/>
    </row>
    <row r="166" spans="1:8" s="52" customFormat="1" ht="15" customHeight="1">
      <c r="A166" s="825"/>
      <c r="B166" s="1461" t="s">
        <v>117</v>
      </c>
      <c r="C166" s="346"/>
      <c r="D166" s="827"/>
      <c r="E166" s="3303"/>
      <c r="F166" s="3290"/>
      <c r="G166" s="81"/>
      <c r="H166" s="820"/>
    </row>
    <row r="167" spans="1:8" s="52" customFormat="1" ht="15" customHeight="1">
      <c r="A167" s="825"/>
      <c r="B167" s="828" t="s">
        <v>118</v>
      </c>
      <c r="C167" s="829"/>
      <c r="D167" s="830"/>
      <c r="E167" s="3303"/>
      <c r="F167" s="3290"/>
      <c r="G167" s="81"/>
      <c r="H167" s="820"/>
    </row>
    <row r="168" spans="1:8" s="52" customFormat="1" ht="16.5" customHeight="1">
      <c r="A168" s="825"/>
      <c r="B168" s="239" t="s">
        <v>4</v>
      </c>
      <c r="C168" s="369">
        <v>83594948</v>
      </c>
      <c r="D168" s="831">
        <f>D169</f>
        <v>-123100</v>
      </c>
      <c r="E168" s="10"/>
      <c r="F168" s="842"/>
      <c r="G168" s="81"/>
      <c r="H168" s="820"/>
    </row>
    <row r="169" spans="1:8" s="52" customFormat="1" ht="28.5" customHeight="1">
      <c r="A169" s="825"/>
      <c r="B169" s="510" t="s">
        <v>37</v>
      </c>
      <c r="C169" s="422">
        <v>1011750</v>
      </c>
      <c r="D169" s="832">
        <v>-123100</v>
      </c>
      <c r="E169" s="10"/>
      <c r="F169" s="842"/>
      <c r="G169" s="81"/>
      <c r="H169" s="820"/>
    </row>
    <row r="170" spans="1:8" s="52" customFormat="1" ht="15" customHeight="1">
      <c r="A170" s="825"/>
      <c r="B170" s="510" t="s">
        <v>10</v>
      </c>
      <c r="C170" s="422">
        <v>82583198</v>
      </c>
      <c r="D170" s="833"/>
      <c r="E170" s="10"/>
      <c r="F170" s="842"/>
      <c r="G170" s="81"/>
      <c r="H170" s="820"/>
    </row>
    <row r="171" spans="1:8" s="52" customFormat="1" ht="27" customHeight="1">
      <c r="A171" s="825"/>
      <c r="B171" s="512" t="s">
        <v>11</v>
      </c>
      <c r="C171" s="422">
        <v>82583198</v>
      </c>
      <c r="D171" s="834"/>
      <c r="E171" s="10"/>
      <c r="F171" s="842"/>
      <c r="G171" s="81"/>
      <c r="H171" s="820"/>
    </row>
    <row r="172" spans="1:8" s="52" customFormat="1" ht="15" customHeight="1">
      <c r="A172" s="825"/>
      <c r="B172" s="239" t="s">
        <v>28</v>
      </c>
      <c r="C172" s="369">
        <v>83594948</v>
      </c>
      <c r="D172" s="835">
        <f>D173+D189</f>
        <v>-123100</v>
      </c>
      <c r="E172" s="10"/>
      <c r="F172" s="842"/>
      <c r="G172" s="81"/>
      <c r="H172" s="820"/>
    </row>
    <row r="173" spans="1:8" s="52" customFormat="1" ht="15" customHeight="1">
      <c r="A173" s="825"/>
      <c r="B173" s="510" t="s">
        <v>2</v>
      </c>
      <c r="C173" s="422">
        <v>83295294</v>
      </c>
      <c r="D173" s="834">
        <f>D174+D178+D181+D183</f>
        <v>-123100</v>
      </c>
      <c r="E173" s="10"/>
      <c r="F173" s="842"/>
      <c r="G173" s="81"/>
      <c r="H173" s="820"/>
    </row>
    <row r="174" spans="1:8" s="52" customFormat="1" ht="15" customHeight="1">
      <c r="A174" s="825"/>
      <c r="B174" s="512" t="s">
        <v>12</v>
      </c>
      <c r="C174" s="422">
        <v>13936247</v>
      </c>
      <c r="D174" s="834">
        <f>D175+D177</f>
        <v>-123100</v>
      </c>
      <c r="E174" s="10"/>
      <c r="F174" s="842"/>
      <c r="G174" s="81"/>
      <c r="H174" s="820"/>
    </row>
    <row r="175" spans="1:8" s="52" customFormat="1" ht="15" customHeight="1">
      <c r="A175" s="825"/>
      <c r="B175" s="421" t="s">
        <v>38</v>
      </c>
      <c r="C175" s="422">
        <v>8213802</v>
      </c>
      <c r="D175" s="834"/>
      <c r="E175" s="10"/>
      <c r="F175" s="842"/>
      <c r="G175" s="81"/>
      <c r="H175" s="820"/>
    </row>
    <row r="176" spans="1:8" s="52" customFormat="1" ht="15" customHeight="1">
      <c r="A176" s="825"/>
      <c r="B176" s="1802" t="s">
        <v>36</v>
      </c>
      <c r="C176" s="422">
        <v>6446883</v>
      </c>
      <c r="D176" s="834"/>
      <c r="E176" s="10"/>
      <c r="F176" s="842"/>
      <c r="G176" s="81"/>
      <c r="H176" s="820"/>
    </row>
    <row r="177" spans="1:8" s="52" customFormat="1" ht="15" customHeight="1">
      <c r="A177" s="825"/>
      <c r="B177" s="421" t="s">
        <v>15</v>
      </c>
      <c r="C177" s="422">
        <v>5722445</v>
      </c>
      <c r="D177" s="834">
        <v>-123100</v>
      </c>
      <c r="E177" s="10"/>
      <c r="F177" s="842"/>
      <c r="G177" s="81"/>
      <c r="H177" s="820"/>
    </row>
    <row r="178" spans="1:8" s="52" customFormat="1" ht="15" customHeight="1">
      <c r="A178" s="825"/>
      <c r="B178" s="334" t="s">
        <v>16</v>
      </c>
      <c r="C178" s="422">
        <v>53462808</v>
      </c>
      <c r="D178" s="834"/>
      <c r="E178" s="10"/>
      <c r="F178" s="842"/>
      <c r="G178" s="81"/>
      <c r="H178" s="820"/>
    </row>
    <row r="179" spans="1:8" s="52" customFormat="1" ht="15" customHeight="1">
      <c r="A179" s="825"/>
      <c r="B179" s="332" t="s">
        <v>17</v>
      </c>
      <c r="C179" s="422">
        <v>52999938</v>
      </c>
      <c r="D179" s="834"/>
      <c r="E179" s="10"/>
      <c r="F179" s="842"/>
      <c r="G179" s="81"/>
      <c r="H179" s="820"/>
    </row>
    <row r="180" spans="1:8" s="52" customFormat="1" ht="15" customHeight="1">
      <c r="A180" s="825"/>
      <c r="B180" s="332" t="s">
        <v>162</v>
      </c>
      <c r="C180" s="422">
        <v>462870</v>
      </c>
      <c r="D180" s="834"/>
      <c r="E180" s="10"/>
      <c r="F180" s="842"/>
      <c r="G180" s="81"/>
      <c r="H180" s="820"/>
    </row>
    <row r="181" spans="1:8" s="52" customFormat="1" ht="29.25" customHeight="1">
      <c r="A181" s="825"/>
      <c r="B181" s="334" t="s">
        <v>54</v>
      </c>
      <c r="C181" s="422">
        <v>703084</v>
      </c>
      <c r="D181" s="619"/>
      <c r="E181" s="10"/>
      <c r="F181" s="842"/>
      <c r="G181" s="81"/>
      <c r="H181" s="820"/>
    </row>
    <row r="182" spans="1:8" s="52" customFormat="1" ht="15" customHeight="1">
      <c r="A182" s="825"/>
      <c r="B182" s="332" t="s">
        <v>39</v>
      </c>
      <c r="C182" s="422">
        <v>703084</v>
      </c>
      <c r="D182" s="834"/>
      <c r="E182" s="10"/>
      <c r="F182" s="842"/>
      <c r="G182" s="81"/>
      <c r="H182" s="820"/>
    </row>
    <row r="183" spans="1:8" s="52" customFormat="1" ht="15" customHeight="1">
      <c r="A183" s="825"/>
      <c r="B183" s="334" t="s">
        <v>19</v>
      </c>
      <c r="C183" s="422">
        <v>15193155</v>
      </c>
      <c r="D183" s="834"/>
      <c r="E183" s="10"/>
      <c r="F183" s="842"/>
      <c r="G183" s="81"/>
      <c r="H183" s="820"/>
    </row>
    <row r="184" spans="1:8" s="52" customFormat="1" ht="40.5" customHeight="1">
      <c r="A184" s="825"/>
      <c r="B184" s="332" t="s">
        <v>56</v>
      </c>
      <c r="C184" s="422">
        <v>14477236</v>
      </c>
      <c r="D184" s="619"/>
      <c r="E184" s="10"/>
      <c r="F184" s="842"/>
      <c r="G184" s="81"/>
      <c r="H184" s="820"/>
    </row>
    <row r="185" spans="1:8" s="52" customFormat="1" ht="28.5" customHeight="1">
      <c r="A185" s="825"/>
      <c r="B185" s="333" t="s">
        <v>57</v>
      </c>
      <c r="C185" s="422">
        <v>14407236</v>
      </c>
      <c r="D185" s="619"/>
      <c r="E185" s="10"/>
      <c r="F185" s="842"/>
      <c r="G185" s="81"/>
      <c r="H185" s="820"/>
    </row>
    <row r="186" spans="1:8" s="52" customFormat="1" ht="54" customHeight="1">
      <c r="A186" s="825"/>
      <c r="B186" s="333" t="s">
        <v>58</v>
      </c>
      <c r="C186" s="422">
        <v>70000</v>
      </c>
      <c r="D186" s="619"/>
      <c r="E186" s="10"/>
      <c r="F186" s="842"/>
      <c r="G186" s="81"/>
      <c r="H186" s="820"/>
    </row>
    <row r="187" spans="1:8" s="52" customFormat="1" ht="27.75" customHeight="1">
      <c r="A187" s="825"/>
      <c r="B187" s="332" t="s">
        <v>55</v>
      </c>
      <c r="C187" s="422">
        <v>715919</v>
      </c>
      <c r="D187" s="619"/>
      <c r="E187" s="10"/>
      <c r="F187" s="842"/>
      <c r="G187" s="81"/>
      <c r="H187" s="820"/>
    </row>
    <row r="188" spans="1:8" s="52" customFormat="1" ht="68.25" customHeight="1">
      <c r="A188" s="825"/>
      <c r="B188" s="333" t="s">
        <v>287</v>
      </c>
      <c r="C188" s="422">
        <v>715919</v>
      </c>
      <c r="D188" s="619"/>
      <c r="E188" s="10"/>
      <c r="F188" s="842"/>
      <c r="G188" s="81"/>
      <c r="H188" s="820"/>
    </row>
    <row r="189" spans="1:8" s="52" customFormat="1" ht="15" customHeight="1">
      <c r="A189" s="825"/>
      <c r="B189" s="510" t="s">
        <v>3</v>
      </c>
      <c r="C189" s="422">
        <v>299654</v>
      </c>
      <c r="D189" s="834"/>
      <c r="E189" s="10"/>
      <c r="F189" s="842"/>
      <c r="G189" s="81"/>
      <c r="H189" s="820"/>
    </row>
    <row r="190" spans="1:8" s="52" customFormat="1" ht="15" customHeight="1">
      <c r="A190" s="825"/>
      <c r="B190" s="512" t="s">
        <v>20</v>
      </c>
      <c r="C190" s="422">
        <v>299654</v>
      </c>
      <c r="D190" s="836"/>
      <c r="E190" s="10"/>
      <c r="F190" s="842"/>
      <c r="G190" s="81"/>
      <c r="H190" s="820"/>
    </row>
    <row r="191" spans="1:8" s="52" customFormat="1" ht="15" customHeight="1">
      <c r="A191" s="825"/>
      <c r="B191" s="828" t="s">
        <v>125</v>
      </c>
      <c r="C191" s="837"/>
      <c r="D191" s="830"/>
      <c r="E191" s="10"/>
      <c r="F191" s="842"/>
      <c r="G191" s="81"/>
      <c r="H191" s="820"/>
    </row>
    <row r="192" spans="1:8" s="52" customFormat="1" ht="15" customHeight="1">
      <c r="A192" s="825"/>
      <c r="B192" s="239" t="s">
        <v>4</v>
      </c>
      <c r="C192" s="369">
        <v>64076913</v>
      </c>
      <c r="D192" s="838">
        <f>D193</f>
        <v>-123100</v>
      </c>
      <c r="E192" s="10"/>
      <c r="F192" s="842"/>
      <c r="G192" s="81"/>
      <c r="H192" s="820"/>
    </row>
    <row r="193" spans="1:8" s="52" customFormat="1" ht="27" customHeight="1">
      <c r="A193" s="825"/>
      <c r="B193" s="510" t="s">
        <v>37</v>
      </c>
      <c r="C193" s="422">
        <v>1011750</v>
      </c>
      <c r="D193" s="832">
        <v>-123100</v>
      </c>
      <c r="E193" s="10"/>
      <c r="F193" s="842"/>
      <c r="G193" s="81"/>
      <c r="H193" s="820"/>
    </row>
    <row r="194" spans="1:8" s="52" customFormat="1" ht="15" customHeight="1">
      <c r="A194" s="825"/>
      <c r="B194" s="510" t="s">
        <v>10</v>
      </c>
      <c r="C194" s="422">
        <v>63065163</v>
      </c>
      <c r="D194" s="834"/>
      <c r="E194" s="10"/>
      <c r="F194" s="842"/>
      <c r="G194" s="81"/>
      <c r="H194" s="820"/>
    </row>
    <row r="195" spans="1:8" s="52" customFormat="1" ht="28.5" customHeight="1">
      <c r="A195" s="825"/>
      <c r="B195" s="512" t="s">
        <v>11</v>
      </c>
      <c r="C195" s="422">
        <v>63065163</v>
      </c>
      <c r="D195" s="835"/>
      <c r="E195" s="10"/>
      <c r="F195" s="842"/>
      <c r="G195" s="81"/>
      <c r="H195" s="820"/>
    </row>
    <row r="196" spans="1:8" s="52" customFormat="1" ht="15" customHeight="1">
      <c r="A196" s="825"/>
      <c r="B196" s="239" t="s">
        <v>28</v>
      </c>
      <c r="C196" s="369">
        <v>64076913</v>
      </c>
      <c r="D196" s="835">
        <f>D197+D213</f>
        <v>-123100</v>
      </c>
      <c r="E196" s="10"/>
      <c r="F196" s="842"/>
      <c r="G196" s="81"/>
      <c r="H196" s="820"/>
    </row>
    <row r="197" spans="1:8" s="52" customFormat="1" ht="15" customHeight="1">
      <c r="A197" s="825"/>
      <c r="B197" s="510" t="s">
        <v>2</v>
      </c>
      <c r="C197" s="422">
        <v>63861799</v>
      </c>
      <c r="D197" s="834">
        <f>D198+D202+D205+D207</f>
        <v>-123100</v>
      </c>
      <c r="E197" s="10"/>
      <c r="F197" s="842"/>
      <c r="G197" s="81"/>
      <c r="H197" s="820"/>
    </row>
    <row r="198" spans="1:8" s="52" customFormat="1" ht="15" customHeight="1">
      <c r="A198" s="825"/>
      <c r="B198" s="512" t="s">
        <v>12</v>
      </c>
      <c r="C198" s="422">
        <v>13480770</v>
      </c>
      <c r="D198" s="834">
        <f>D199+D201</f>
        <v>-123100</v>
      </c>
      <c r="E198" s="10"/>
      <c r="F198" s="842"/>
      <c r="G198" s="81"/>
      <c r="H198" s="820"/>
    </row>
    <row r="199" spans="1:8" s="52" customFormat="1" ht="15" customHeight="1">
      <c r="A199" s="825"/>
      <c r="B199" s="421" t="s">
        <v>38</v>
      </c>
      <c r="C199" s="422">
        <v>8178885</v>
      </c>
      <c r="D199" s="834"/>
      <c r="E199" s="10"/>
      <c r="F199" s="842"/>
      <c r="G199" s="81"/>
      <c r="H199" s="820"/>
    </row>
    <row r="200" spans="1:8" s="52" customFormat="1" ht="15" customHeight="1">
      <c r="A200" s="825"/>
      <c r="B200" s="1802" t="s">
        <v>36</v>
      </c>
      <c r="C200" s="422">
        <v>6405846</v>
      </c>
      <c r="D200" s="834"/>
      <c r="E200" s="10"/>
      <c r="F200" s="842"/>
      <c r="G200" s="81"/>
      <c r="H200" s="820"/>
    </row>
    <row r="201" spans="1:8" s="52" customFormat="1" ht="15" customHeight="1">
      <c r="A201" s="825"/>
      <c r="B201" s="421" t="s">
        <v>15</v>
      </c>
      <c r="C201" s="422">
        <v>5301885</v>
      </c>
      <c r="D201" s="834">
        <v>-123100</v>
      </c>
      <c r="E201" s="10"/>
      <c r="F201" s="842"/>
      <c r="G201" s="81"/>
      <c r="H201" s="820"/>
    </row>
    <row r="202" spans="1:8" s="52" customFormat="1" ht="15" customHeight="1">
      <c r="A202" s="825"/>
      <c r="B202" s="512" t="s">
        <v>16</v>
      </c>
      <c r="C202" s="422">
        <v>39045776</v>
      </c>
      <c r="D202" s="834"/>
      <c r="E202" s="10"/>
      <c r="F202" s="842"/>
      <c r="G202" s="81"/>
      <c r="H202" s="820"/>
    </row>
    <row r="203" spans="1:8" s="52" customFormat="1" ht="15" customHeight="1">
      <c r="A203" s="825"/>
      <c r="B203" s="421" t="s">
        <v>17</v>
      </c>
      <c r="C203" s="422">
        <v>38582906</v>
      </c>
      <c r="D203" s="834"/>
      <c r="E203" s="10"/>
      <c r="F203" s="842"/>
      <c r="G203" s="81"/>
      <c r="H203" s="820"/>
    </row>
    <row r="204" spans="1:8" s="52" customFormat="1" ht="15" customHeight="1">
      <c r="A204" s="825"/>
      <c r="B204" s="332" t="s">
        <v>162</v>
      </c>
      <c r="C204" s="422">
        <v>462870</v>
      </c>
      <c r="D204" s="834"/>
      <c r="E204" s="10"/>
      <c r="F204" s="842"/>
      <c r="G204" s="81"/>
      <c r="H204" s="820"/>
    </row>
    <row r="205" spans="1:8" s="52" customFormat="1" ht="32.25" customHeight="1">
      <c r="A205" s="825"/>
      <c r="B205" s="334" t="s">
        <v>54</v>
      </c>
      <c r="C205" s="422">
        <v>738884</v>
      </c>
      <c r="D205" s="619"/>
      <c r="E205" s="10"/>
      <c r="F205" s="842"/>
      <c r="G205" s="81"/>
      <c r="H205" s="820"/>
    </row>
    <row r="206" spans="1:8" s="52" customFormat="1" ht="15" customHeight="1">
      <c r="A206" s="825"/>
      <c r="B206" s="332" t="s">
        <v>39</v>
      </c>
      <c r="C206" s="422">
        <v>738884</v>
      </c>
      <c r="D206" s="834"/>
      <c r="E206" s="10"/>
      <c r="F206" s="842"/>
      <c r="G206" s="81"/>
      <c r="H206" s="820"/>
    </row>
    <row r="207" spans="1:8" s="52" customFormat="1" ht="15" customHeight="1">
      <c r="A207" s="825"/>
      <c r="B207" s="334" t="s">
        <v>19</v>
      </c>
      <c r="C207" s="422">
        <v>10596369</v>
      </c>
      <c r="D207" s="834"/>
      <c r="E207" s="10"/>
      <c r="F207" s="842"/>
      <c r="G207" s="81"/>
      <c r="H207" s="820"/>
    </row>
    <row r="208" spans="1:8" s="52" customFormat="1" ht="42" customHeight="1">
      <c r="A208" s="825"/>
      <c r="B208" s="332" t="s">
        <v>56</v>
      </c>
      <c r="C208" s="422">
        <v>9855450</v>
      </c>
      <c r="D208" s="619"/>
      <c r="E208" s="10"/>
      <c r="F208" s="842"/>
      <c r="G208" s="81"/>
      <c r="H208" s="820"/>
    </row>
    <row r="209" spans="1:8" s="52" customFormat="1" ht="26.25" customHeight="1">
      <c r="A209" s="825"/>
      <c r="B209" s="333" t="s">
        <v>57</v>
      </c>
      <c r="C209" s="422">
        <v>9785450</v>
      </c>
      <c r="D209" s="619"/>
      <c r="E209" s="10"/>
      <c r="F209" s="842"/>
      <c r="G209" s="81"/>
      <c r="H209" s="820"/>
    </row>
    <row r="210" spans="1:8" s="52" customFormat="1" ht="54" customHeight="1">
      <c r="A210" s="825"/>
      <c r="B210" s="333" t="s">
        <v>58</v>
      </c>
      <c r="C210" s="422">
        <v>70000</v>
      </c>
      <c r="D210" s="619"/>
      <c r="E210" s="10"/>
      <c r="F210" s="842"/>
      <c r="G210" s="81"/>
      <c r="H210" s="820"/>
    </row>
    <row r="211" spans="1:8" s="52" customFormat="1" ht="31.5" customHeight="1">
      <c r="A211" s="825"/>
      <c r="B211" s="332" t="s">
        <v>55</v>
      </c>
      <c r="C211" s="422">
        <v>740919</v>
      </c>
      <c r="D211" s="834"/>
      <c r="E211" s="10"/>
      <c r="F211" s="842"/>
      <c r="G211" s="81"/>
      <c r="H211" s="820"/>
    </row>
    <row r="212" spans="1:8" s="52" customFormat="1" ht="64.5" customHeight="1">
      <c r="A212" s="825"/>
      <c r="B212" s="333" t="s">
        <v>287</v>
      </c>
      <c r="C212" s="422">
        <v>740919</v>
      </c>
      <c r="D212" s="834"/>
      <c r="E212" s="10"/>
      <c r="F212" s="842"/>
      <c r="G212" s="81"/>
      <c r="H212" s="820"/>
    </row>
    <row r="213" spans="1:8" s="52" customFormat="1" ht="15" customHeight="1">
      <c r="A213" s="825"/>
      <c r="B213" s="510" t="s">
        <v>3</v>
      </c>
      <c r="C213" s="422">
        <v>215114</v>
      </c>
      <c r="D213" s="834"/>
      <c r="E213" s="10"/>
      <c r="F213" s="842"/>
      <c r="G213" s="81"/>
      <c r="H213" s="820"/>
    </row>
    <row r="214" spans="1:8" s="52" customFormat="1" ht="15" customHeight="1">
      <c r="A214" s="825"/>
      <c r="B214" s="512" t="s">
        <v>20</v>
      </c>
      <c r="C214" s="422">
        <v>215114</v>
      </c>
      <c r="D214" s="834"/>
      <c r="E214" s="10"/>
      <c r="F214" s="842"/>
      <c r="G214" s="81"/>
      <c r="H214" s="820"/>
    </row>
    <row r="215" spans="1:8" s="52" customFormat="1" ht="15" customHeight="1">
      <c r="A215" s="825"/>
      <c r="B215" s="828" t="s">
        <v>126</v>
      </c>
      <c r="C215" s="829"/>
      <c r="D215" s="830"/>
      <c r="E215" s="10"/>
      <c r="F215" s="842"/>
      <c r="G215" s="81"/>
      <c r="H215" s="820"/>
    </row>
    <row r="216" spans="1:8" s="52" customFormat="1" ht="15" customHeight="1">
      <c r="A216" s="825"/>
      <c r="B216" s="239" t="s">
        <v>4</v>
      </c>
      <c r="C216" s="369">
        <v>36712516</v>
      </c>
      <c r="D216" s="831">
        <f>D217</f>
        <v>-123100</v>
      </c>
      <c r="E216" s="10"/>
      <c r="F216" s="842"/>
      <c r="G216" s="81"/>
      <c r="H216" s="820"/>
    </row>
    <row r="217" spans="1:8" s="52" customFormat="1" ht="27.75" customHeight="1">
      <c r="A217" s="825"/>
      <c r="B217" s="510" t="s">
        <v>37</v>
      </c>
      <c r="C217" s="422">
        <v>1011750</v>
      </c>
      <c r="D217" s="832">
        <v>-123100</v>
      </c>
      <c r="E217" s="10"/>
      <c r="F217" s="842"/>
      <c r="G217" s="81"/>
      <c r="H217" s="820"/>
    </row>
    <row r="218" spans="1:8" s="52" customFormat="1" ht="15" customHeight="1">
      <c r="A218" s="825"/>
      <c r="B218" s="510" t="s">
        <v>10</v>
      </c>
      <c r="C218" s="422">
        <v>35700766</v>
      </c>
      <c r="D218" s="834"/>
      <c r="E218" s="10"/>
      <c r="F218" s="842"/>
      <c r="G218" s="81"/>
      <c r="H218" s="820"/>
    </row>
    <row r="219" spans="1:8" s="52" customFormat="1" ht="33" customHeight="1">
      <c r="A219" s="825"/>
      <c r="B219" s="512" t="s">
        <v>11</v>
      </c>
      <c r="C219" s="422">
        <v>35700766</v>
      </c>
      <c r="D219" s="835"/>
      <c r="E219" s="10"/>
      <c r="F219" s="842"/>
      <c r="G219" s="81"/>
      <c r="H219" s="820"/>
    </row>
    <row r="220" spans="1:8" s="52" customFormat="1" ht="15" customHeight="1">
      <c r="A220" s="825"/>
      <c r="B220" s="239" t="s">
        <v>28</v>
      </c>
      <c r="C220" s="369">
        <v>36712516</v>
      </c>
      <c r="D220" s="835">
        <f>D221+D237</f>
        <v>-123100</v>
      </c>
      <c r="E220" s="10"/>
      <c r="F220" s="842"/>
      <c r="G220" s="81"/>
      <c r="H220" s="820"/>
    </row>
    <row r="221" spans="1:8" s="52" customFormat="1" ht="15" customHeight="1">
      <c r="A221" s="825"/>
      <c r="B221" s="510" t="s">
        <v>2</v>
      </c>
      <c r="C221" s="422">
        <v>36494562</v>
      </c>
      <c r="D221" s="834">
        <f>D222+D226+D229+D231</f>
        <v>-123100</v>
      </c>
      <c r="E221" s="10"/>
      <c r="F221" s="842"/>
      <c r="G221" s="81"/>
      <c r="H221" s="820"/>
    </row>
    <row r="222" spans="1:8" s="52" customFormat="1" ht="15" customHeight="1">
      <c r="A222" s="825"/>
      <c r="B222" s="512" t="s">
        <v>12</v>
      </c>
      <c r="C222" s="422">
        <v>13436571</v>
      </c>
      <c r="D222" s="834">
        <f>D223+D225</f>
        <v>-123100</v>
      </c>
      <c r="E222" s="10"/>
      <c r="F222" s="842"/>
      <c r="G222" s="81"/>
      <c r="H222" s="820"/>
    </row>
    <row r="223" spans="1:8" s="52" customFormat="1" ht="15" customHeight="1">
      <c r="A223" s="825"/>
      <c r="B223" s="421" t="s">
        <v>38</v>
      </c>
      <c r="C223" s="422">
        <v>8099577</v>
      </c>
      <c r="D223" s="834"/>
      <c r="E223" s="10"/>
      <c r="F223" s="842"/>
      <c r="G223" s="81"/>
      <c r="H223" s="820"/>
    </row>
    <row r="224" spans="1:8" s="52" customFormat="1" ht="15" customHeight="1">
      <c r="A224" s="825"/>
      <c r="B224" s="1802" t="s">
        <v>36</v>
      </c>
      <c r="C224" s="422">
        <v>6360846</v>
      </c>
      <c r="D224" s="834"/>
      <c r="E224" s="10"/>
      <c r="F224" s="842"/>
      <c r="G224" s="81"/>
      <c r="H224" s="820"/>
    </row>
    <row r="225" spans="1:8" s="52" customFormat="1" ht="15" customHeight="1">
      <c r="A225" s="825"/>
      <c r="B225" s="421" t="s">
        <v>15</v>
      </c>
      <c r="C225" s="422">
        <v>5336994</v>
      </c>
      <c r="D225" s="834">
        <v>-123100</v>
      </c>
      <c r="E225" s="10"/>
      <c r="F225" s="842"/>
      <c r="G225" s="81"/>
      <c r="H225" s="820"/>
    </row>
    <row r="226" spans="1:8" s="52" customFormat="1" ht="15" customHeight="1">
      <c r="A226" s="825"/>
      <c r="B226" s="512" t="s">
        <v>16</v>
      </c>
      <c r="C226" s="422">
        <v>20982362</v>
      </c>
      <c r="D226" s="834"/>
      <c r="E226" s="10"/>
      <c r="F226" s="842"/>
      <c r="G226" s="81"/>
      <c r="H226" s="820"/>
    </row>
    <row r="227" spans="1:8" s="52" customFormat="1" ht="15" customHeight="1">
      <c r="A227" s="825"/>
      <c r="B227" s="421" t="s">
        <v>17</v>
      </c>
      <c r="C227" s="422">
        <v>20519492</v>
      </c>
      <c r="D227" s="834"/>
      <c r="E227" s="10"/>
      <c r="F227" s="842"/>
      <c r="G227" s="81"/>
      <c r="H227" s="820"/>
    </row>
    <row r="228" spans="1:8" s="52" customFormat="1" ht="15" customHeight="1">
      <c r="A228" s="825"/>
      <c r="B228" s="332" t="s">
        <v>162</v>
      </c>
      <c r="C228" s="422">
        <v>462870</v>
      </c>
      <c r="D228" s="834"/>
      <c r="E228" s="10"/>
      <c r="F228" s="842"/>
      <c r="G228" s="81"/>
      <c r="H228" s="820"/>
    </row>
    <row r="229" spans="1:8" s="52" customFormat="1" ht="30.75" customHeight="1">
      <c r="A229" s="825"/>
      <c r="B229" s="334" t="s">
        <v>54</v>
      </c>
      <c r="C229" s="422">
        <v>781084</v>
      </c>
      <c r="D229" s="619"/>
      <c r="E229" s="10"/>
      <c r="F229" s="842"/>
      <c r="G229" s="81"/>
      <c r="H229" s="820"/>
    </row>
    <row r="230" spans="1:8" s="52" customFormat="1" ht="15" customHeight="1">
      <c r="A230" s="825"/>
      <c r="B230" s="332" t="s">
        <v>39</v>
      </c>
      <c r="C230" s="422">
        <v>781084</v>
      </c>
      <c r="D230" s="834"/>
      <c r="E230" s="10"/>
      <c r="F230" s="842"/>
      <c r="G230" s="81"/>
      <c r="H230" s="820"/>
    </row>
    <row r="231" spans="1:8" s="52" customFormat="1" ht="15" customHeight="1">
      <c r="A231" s="825"/>
      <c r="B231" s="334" t="s">
        <v>19</v>
      </c>
      <c r="C231" s="422">
        <v>1294545</v>
      </c>
      <c r="D231" s="834"/>
      <c r="E231" s="10"/>
      <c r="F231" s="842"/>
      <c r="G231" s="81"/>
      <c r="H231" s="820"/>
    </row>
    <row r="232" spans="1:8" s="52" customFormat="1" ht="42" customHeight="1">
      <c r="A232" s="825"/>
      <c r="B232" s="332" t="s">
        <v>56</v>
      </c>
      <c r="C232" s="422">
        <v>578626</v>
      </c>
      <c r="D232" s="619"/>
      <c r="E232" s="10"/>
      <c r="F232" s="842"/>
      <c r="G232" s="81"/>
      <c r="H232" s="820"/>
    </row>
    <row r="233" spans="1:8" s="52" customFormat="1" ht="26.25" customHeight="1">
      <c r="A233" s="825"/>
      <c r="B233" s="333" t="s">
        <v>57</v>
      </c>
      <c r="C233" s="422">
        <v>508626</v>
      </c>
      <c r="D233" s="619"/>
      <c r="E233" s="10"/>
      <c r="F233" s="842"/>
      <c r="G233" s="81"/>
      <c r="H233" s="820"/>
    </row>
    <row r="234" spans="1:8" s="52" customFormat="1" ht="56.25" customHeight="1">
      <c r="A234" s="825"/>
      <c r="B234" s="333" t="s">
        <v>58</v>
      </c>
      <c r="C234" s="422">
        <v>70000</v>
      </c>
      <c r="D234" s="619"/>
      <c r="E234" s="10"/>
      <c r="F234" s="842"/>
      <c r="G234" s="81"/>
      <c r="H234" s="820"/>
    </row>
    <row r="235" spans="1:8" s="52" customFormat="1" ht="27.75" customHeight="1">
      <c r="A235" s="825"/>
      <c r="B235" s="332" t="s">
        <v>55</v>
      </c>
      <c r="C235" s="422">
        <v>715919</v>
      </c>
      <c r="D235" s="834"/>
      <c r="E235" s="10"/>
      <c r="F235" s="842"/>
      <c r="G235" s="81"/>
      <c r="H235" s="820"/>
    </row>
    <row r="236" spans="1:8" s="52" customFormat="1" ht="66.75" customHeight="1">
      <c r="A236" s="825"/>
      <c r="B236" s="333" t="s">
        <v>287</v>
      </c>
      <c r="C236" s="422">
        <v>715919</v>
      </c>
      <c r="D236" s="834"/>
      <c r="E236" s="10"/>
      <c r="F236" s="842"/>
      <c r="G236" s="81"/>
      <c r="H236" s="820"/>
    </row>
    <row r="237" spans="1:8" s="52" customFormat="1" ht="15" customHeight="1">
      <c r="A237" s="825"/>
      <c r="B237" s="510" t="s">
        <v>3</v>
      </c>
      <c r="C237" s="422">
        <v>217954</v>
      </c>
      <c r="D237" s="834"/>
      <c r="E237" s="10"/>
      <c r="F237" s="842"/>
      <c r="G237" s="81"/>
      <c r="H237" s="820"/>
    </row>
    <row r="238" spans="1:8" s="52" customFormat="1" ht="15" customHeight="1">
      <c r="A238" s="825"/>
      <c r="B238" s="512" t="s">
        <v>20</v>
      </c>
      <c r="C238" s="422">
        <v>217954</v>
      </c>
      <c r="D238" s="836"/>
      <c r="E238" s="10"/>
      <c r="F238" s="842"/>
      <c r="G238" s="81"/>
      <c r="H238" s="820"/>
    </row>
    <row r="239" spans="1:8" s="52" customFormat="1" ht="15" customHeight="1" thickBot="1">
      <c r="A239" s="825"/>
      <c r="B239" s="512"/>
      <c r="C239" s="3300"/>
      <c r="D239" s="836"/>
      <c r="E239" s="10"/>
      <c r="F239" s="842"/>
      <c r="G239" s="81"/>
      <c r="H239" s="820"/>
    </row>
    <row r="240" spans="1:8" s="52" customFormat="1" ht="58.2" customHeight="1" thickBot="1">
      <c r="A240" s="825"/>
      <c r="B240" s="3659" t="s">
        <v>647</v>
      </c>
      <c r="C240" s="3660"/>
      <c r="D240" s="3661"/>
      <c r="E240" s="3303"/>
      <c r="F240" s="3290"/>
      <c r="G240" s="81"/>
      <c r="H240" s="820"/>
    </row>
    <row r="241" spans="1:8" s="52" customFormat="1" ht="15" customHeight="1">
      <c r="A241" s="825"/>
      <c r="B241" s="824"/>
      <c r="C241" s="824"/>
      <c r="D241" s="824"/>
      <c r="E241" s="3303"/>
      <c r="F241" s="3290"/>
      <c r="G241" s="81"/>
      <c r="H241" s="820"/>
    </row>
    <row r="242" spans="1:8" s="52" customFormat="1" ht="15" customHeight="1">
      <c r="A242" s="825"/>
      <c r="B242" s="206" t="s">
        <v>113</v>
      </c>
      <c r="C242" s="824"/>
      <c r="D242" s="824"/>
      <c r="E242" s="3303"/>
      <c r="F242" s="3290"/>
      <c r="G242" s="81"/>
      <c r="H242" s="820"/>
    </row>
    <row r="243" spans="1:8" s="52" customFormat="1" ht="15" customHeight="1" thickBot="1">
      <c r="A243" s="825"/>
      <c r="B243" s="824"/>
      <c r="C243" s="824"/>
      <c r="D243" s="824"/>
      <c r="E243" s="3303"/>
      <c r="F243" s="3290"/>
      <c r="G243" s="81"/>
      <c r="H243" s="820"/>
    </row>
    <row r="244" spans="1:8" s="52" customFormat="1" ht="15" customHeight="1">
      <c r="A244" s="3191">
        <f>A145+1</f>
        <v>149</v>
      </c>
      <c r="B244" s="436" t="s">
        <v>285</v>
      </c>
      <c r="C244" s="341"/>
      <c r="D244" s="342"/>
      <c r="E244" s="3303"/>
      <c r="F244" s="3290"/>
      <c r="G244" s="81"/>
      <c r="H244" s="821" t="s">
        <v>34</v>
      </c>
    </row>
    <row r="245" spans="1:8" s="52" customFormat="1" ht="15" customHeight="1">
      <c r="A245" s="79"/>
      <c r="B245" s="462" t="s">
        <v>22</v>
      </c>
      <c r="C245" s="839"/>
      <c r="D245" s="412"/>
      <c r="E245" s="3303"/>
      <c r="F245" s="3290"/>
      <c r="G245" s="81"/>
      <c r="H245" s="820"/>
    </row>
    <row r="246" spans="1:8" s="52" customFormat="1" ht="46.5" customHeight="1">
      <c r="A246" s="79"/>
      <c r="B246" s="3301" t="s">
        <v>289</v>
      </c>
      <c r="C246" s="3272"/>
      <c r="D246" s="3259"/>
      <c r="E246" s="3303"/>
      <c r="F246" s="3290"/>
      <c r="G246" s="81"/>
      <c r="H246" s="820"/>
    </row>
    <row r="247" spans="1:8" s="52" customFormat="1" ht="15" customHeight="1">
      <c r="A247" s="79"/>
      <c r="B247" s="239" t="s">
        <v>4</v>
      </c>
      <c r="C247" s="369">
        <v>541204</v>
      </c>
      <c r="D247" s="560">
        <f>D248</f>
        <v>0</v>
      </c>
      <c r="E247" s="3303"/>
      <c r="F247" s="3290"/>
      <c r="G247" s="81"/>
      <c r="H247" s="820"/>
    </row>
    <row r="248" spans="1:8" s="52" customFormat="1" ht="27.75" customHeight="1">
      <c r="A248" s="79"/>
      <c r="B248" s="510" t="s">
        <v>37</v>
      </c>
      <c r="C248" s="422">
        <v>123100</v>
      </c>
      <c r="D248" s="841"/>
      <c r="E248" s="3303"/>
      <c r="F248" s="3290"/>
      <c r="G248" s="81"/>
      <c r="H248" s="820"/>
    </row>
    <row r="249" spans="1:8" s="52" customFormat="1" ht="15" customHeight="1">
      <c r="A249" s="79"/>
      <c r="B249" s="510" t="s">
        <v>10</v>
      </c>
      <c r="C249" s="422">
        <v>418104</v>
      </c>
      <c r="D249" s="557"/>
      <c r="E249" s="3303"/>
      <c r="F249" s="3290"/>
      <c r="G249" s="81"/>
      <c r="H249" s="820"/>
    </row>
    <row r="250" spans="1:8" s="52" customFormat="1" ht="28.5" customHeight="1">
      <c r="A250" s="79"/>
      <c r="B250" s="512" t="s">
        <v>11</v>
      </c>
      <c r="C250" s="422">
        <v>418104</v>
      </c>
      <c r="D250" s="283"/>
      <c r="E250" s="3303"/>
      <c r="F250" s="3290"/>
      <c r="G250" s="81"/>
      <c r="H250" s="820"/>
    </row>
    <row r="251" spans="1:8" s="52" customFormat="1" ht="15" customHeight="1">
      <c r="A251" s="79"/>
      <c r="B251" s="239" t="s">
        <v>28</v>
      </c>
      <c r="C251" s="369">
        <v>541204</v>
      </c>
      <c r="D251" s="378">
        <f>D252+D260</f>
        <v>0</v>
      </c>
      <c r="E251" s="3303"/>
      <c r="F251" s="3290"/>
      <c r="G251" s="81"/>
      <c r="H251" s="820"/>
    </row>
    <row r="252" spans="1:8" s="52" customFormat="1" ht="15" customHeight="1">
      <c r="A252" s="79"/>
      <c r="B252" s="510" t="s">
        <v>2</v>
      </c>
      <c r="C252" s="422">
        <v>538064</v>
      </c>
      <c r="D252" s="283">
        <f>D253+D257</f>
        <v>3140</v>
      </c>
      <c r="E252" s="3303"/>
      <c r="F252" s="3290"/>
      <c r="G252" s="81"/>
      <c r="H252" s="820"/>
    </row>
    <row r="253" spans="1:8" s="52" customFormat="1" ht="15" customHeight="1">
      <c r="A253" s="79"/>
      <c r="B253" s="512" t="s">
        <v>12</v>
      </c>
      <c r="C253" s="422">
        <v>538064</v>
      </c>
      <c r="D253" s="283">
        <f>D254+D256</f>
        <v>-414964</v>
      </c>
      <c r="E253" s="3303"/>
      <c r="F253" s="3290"/>
      <c r="G253" s="81"/>
      <c r="H253" s="820"/>
    </row>
    <row r="254" spans="1:8" s="52" customFormat="1" ht="15" customHeight="1">
      <c r="A254" s="79"/>
      <c r="B254" s="421" t="s">
        <v>38</v>
      </c>
      <c r="C254" s="422">
        <v>327730</v>
      </c>
      <c r="D254" s="283">
        <v>-327730</v>
      </c>
      <c r="E254" s="3303"/>
      <c r="F254" s="3290"/>
      <c r="G254" s="81"/>
      <c r="H254" s="820"/>
    </row>
    <row r="255" spans="1:8" s="52" customFormat="1" ht="15" customHeight="1">
      <c r="A255" s="79"/>
      <c r="B255" s="1802" t="s">
        <v>36</v>
      </c>
      <c r="C255" s="422">
        <v>260663</v>
      </c>
      <c r="D255" s="283">
        <v>-260663</v>
      </c>
      <c r="E255" s="3303"/>
      <c r="F255" s="3290"/>
      <c r="G255" s="81"/>
      <c r="H255" s="820"/>
    </row>
    <row r="256" spans="1:8" s="52" customFormat="1" ht="15" customHeight="1">
      <c r="A256" s="79"/>
      <c r="B256" s="332" t="s">
        <v>15</v>
      </c>
      <c r="C256" s="354">
        <v>210334</v>
      </c>
      <c r="D256" s="283">
        <v>-87234</v>
      </c>
      <c r="E256" s="3303"/>
      <c r="F256" s="3290"/>
      <c r="G256" s="81"/>
      <c r="H256" s="820"/>
    </row>
    <row r="257" spans="1:8" s="52" customFormat="1" ht="15" customHeight="1">
      <c r="A257" s="79"/>
      <c r="B257" s="334" t="s">
        <v>19</v>
      </c>
      <c r="C257" s="422"/>
      <c r="D257" s="283">
        <f>D258</f>
        <v>418104</v>
      </c>
      <c r="E257" s="3303"/>
      <c r="F257" s="3290"/>
      <c r="G257" s="81"/>
      <c r="H257" s="820"/>
    </row>
    <row r="258" spans="1:8" s="52" customFormat="1" ht="42.75" customHeight="1">
      <c r="A258" s="79"/>
      <c r="B258" s="332" t="s">
        <v>56</v>
      </c>
      <c r="C258" s="422"/>
      <c r="D258" s="843">
        <v>418104</v>
      </c>
      <c r="E258" s="3303"/>
      <c r="F258" s="3290"/>
      <c r="G258" s="81"/>
      <c r="H258" s="820"/>
    </row>
    <row r="259" spans="1:8" s="52" customFormat="1" ht="53.25" customHeight="1">
      <c r="A259" s="79"/>
      <c r="B259" s="333" t="s">
        <v>58</v>
      </c>
      <c r="C259" s="422"/>
      <c r="D259" s="843">
        <v>418104</v>
      </c>
      <c r="E259" s="3303"/>
      <c r="F259" s="3290"/>
      <c r="G259" s="81"/>
      <c r="H259" s="820"/>
    </row>
    <row r="260" spans="1:8" s="52" customFormat="1" ht="15" customHeight="1">
      <c r="A260" s="79"/>
      <c r="B260" s="510" t="s">
        <v>3</v>
      </c>
      <c r="C260" s="422">
        <v>3140</v>
      </c>
      <c r="D260" s="283">
        <v>-3140</v>
      </c>
      <c r="E260" s="3303"/>
      <c r="F260" s="3290"/>
      <c r="G260" s="81"/>
      <c r="H260" s="820"/>
    </row>
    <row r="261" spans="1:8" s="52" customFormat="1" ht="15" customHeight="1" thickBot="1">
      <c r="A261" s="79"/>
      <c r="B261" s="3297" t="s">
        <v>20</v>
      </c>
      <c r="C261" s="3295">
        <v>3140</v>
      </c>
      <c r="D261" s="3296">
        <v>-3140</v>
      </c>
      <c r="E261" s="3303"/>
      <c r="F261" s="3290"/>
      <c r="G261" s="81"/>
      <c r="H261" s="820"/>
    </row>
    <row r="262" spans="1:8" s="52" customFormat="1" ht="78" customHeight="1" thickBot="1">
      <c r="A262" s="79"/>
      <c r="B262" s="3659" t="s">
        <v>648</v>
      </c>
      <c r="C262" s="3660"/>
      <c r="D262" s="3661"/>
      <c r="E262" s="3303"/>
      <c r="F262" s="3290"/>
      <c r="G262" s="81"/>
      <c r="H262" s="820"/>
    </row>
    <row r="263" spans="1:8" s="52" customFormat="1" ht="15" customHeight="1">
      <c r="A263" s="825"/>
      <c r="B263" s="824"/>
      <c r="C263" s="824"/>
      <c r="D263" s="824"/>
      <c r="E263" s="3303"/>
      <c r="F263" s="3290"/>
      <c r="G263" s="81"/>
      <c r="H263" s="820"/>
    </row>
    <row r="264" spans="1:8" s="52" customFormat="1" ht="15" customHeight="1">
      <c r="A264" s="825"/>
      <c r="B264" s="206" t="s">
        <v>115</v>
      </c>
      <c r="C264" s="81"/>
      <c r="D264" s="81"/>
      <c r="E264" s="3303"/>
      <c r="F264" s="3290"/>
      <c r="G264" s="81"/>
      <c r="H264" s="820"/>
    </row>
    <row r="265" spans="1:8" s="52" customFormat="1" ht="15" customHeight="1" thickBot="1">
      <c r="A265" s="825"/>
      <c r="B265" s="81"/>
      <c r="C265" s="81"/>
      <c r="D265" s="81"/>
      <c r="E265" s="3303"/>
      <c r="F265" s="3290"/>
      <c r="G265" s="81"/>
      <c r="H265" s="820"/>
    </row>
    <row r="266" spans="1:8" s="52" customFormat="1" ht="15" customHeight="1">
      <c r="A266" s="79">
        <f>A164+1</f>
        <v>149</v>
      </c>
      <c r="B266" s="436" t="s">
        <v>285</v>
      </c>
      <c r="C266" s="341"/>
      <c r="D266" s="826"/>
      <c r="E266" s="3303"/>
      <c r="F266" s="3290"/>
      <c r="G266" s="81"/>
      <c r="H266" s="821" t="s">
        <v>34</v>
      </c>
    </row>
    <row r="267" spans="1:8" s="52" customFormat="1" ht="15" customHeight="1">
      <c r="A267" s="825"/>
      <c r="B267" s="280" t="s">
        <v>116</v>
      </c>
      <c r="C267" s="343"/>
      <c r="D267" s="827"/>
      <c r="E267" s="3303"/>
      <c r="F267" s="3290"/>
      <c r="G267" s="81"/>
      <c r="H267" s="820"/>
    </row>
    <row r="268" spans="1:8" s="52" customFormat="1" ht="15" customHeight="1">
      <c r="A268" s="825"/>
      <c r="B268" s="1461" t="s">
        <v>117</v>
      </c>
      <c r="C268" s="346"/>
      <c r="D268" s="827"/>
      <c r="E268" s="3303"/>
      <c r="F268" s="3290"/>
      <c r="G268" s="81"/>
      <c r="H268" s="820"/>
    </row>
    <row r="269" spans="1:8" s="52" customFormat="1" ht="15" customHeight="1">
      <c r="A269" s="825"/>
      <c r="B269" s="828" t="s">
        <v>118</v>
      </c>
      <c r="C269" s="829"/>
      <c r="D269" s="830"/>
      <c r="E269" s="3303"/>
      <c r="F269" s="3290"/>
      <c r="G269" s="81"/>
      <c r="H269" s="820"/>
    </row>
    <row r="270" spans="1:8" s="52" customFormat="1" ht="15" customHeight="1">
      <c r="A270" s="825"/>
      <c r="B270" s="239" t="s">
        <v>4</v>
      </c>
      <c r="C270" s="369">
        <v>83594948</v>
      </c>
      <c r="D270" s="831">
        <f>D271</f>
        <v>0</v>
      </c>
      <c r="E270" s="10"/>
      <c r="F270" s="842"/>
      <c r="G270" s="81"/>
      <c r="H270" s="820"/>
    </row>
    <row r="271" spans="1:8" s="52" customFormat="1" ht="31.5" customHeight="1">
      <c r="A271" s="825"/>
      <c r="B271" s="510" t="s">
        <v>37</v>
      </c>
      <c r="C271" s="422">
        <v>1011750</v>
      </c>
      <c r="D271" s="832"/>
      <c r="E271" s="10"/>
      <c r="F271" s="842"/>
      <c r="G271" s="81"/>
      <c r="H271" s="820"/>
    </row>
    <row r="272" spans="1:8" s="52" customFormat="1" ht="15.75" customHeight="1">
      <c r="A272" s="825"/>
      <c r="B272" s="510" t="s">
        <v>10</v>
      </c>
      <c r="C272" s="422">
        <v>82583198</v>
      </c>
      <c r="D272" s="833"/>
      <c r="E272" s="10"/>
      <c r="F272" s="842"/>
      <c r="G272" s="81"/>
      <c r="H272" s="820"/>
    </row>
    <row r="273" spans="1:8" s="52" customFormat="1" ht="27.75" customHeight="1">
      <c r="A273" s="825"/>
      <c r="B273" s="512" t="s">
        <v>11</v>
      </c>
      <c r="C273" s="422">
        <v>82583198</v>
      </c>
      <c r="D273" s="834"/>
      <c r="E273" s="10"/>
      <c r="F273" s="842"/>
      <c r="G273" s="81"/>
      <c r="H273" s="820"/>
    </row>
    <row r="274" spans="1:8" s="52" customFormat="1" ht="15" customHeight="1">
      <c r="A274" s="825"/>
      <c r="B274" s="239" t="s">
        <v>28</v>
      </c>
      <c r="C274" s="369">
        <v>83594948</v>
      </c>
      <c r="D274" s="835">
        <f>D275+D291</f>
        <v>0</v>
      </c>
      <c r="E274" s="10"/>
      <c r="F274" s="842"/>
      <c r="G274" s="81"/>
      <c r="H274" s="820"/>
    </row>
    <row r="275" spans="1:8" s="52" customFormat="1" ht="15" customHeight="1">
      <c r="A275" s="825"/>
      <c r="B275" s="510" t="s">
        <v>2</v>
      </c>
      <c r="C275" s="422">
        <v>83295294</v>
      </c>
      <c r="D275" s="834">
        <f>D276+D280+D283+D285</f>
        <v>3140</v>
      </c>
      <c r="E275" s="10"/>
      <c r="F275" s="842"/>
      <c r="G275" s="81"/>
      <c r="H275" s="820"/>
    </row>
    <row r="276" spans="1:8" s="52" customFormat="1" ht="15" customHeight="1">
      <c r="A276" s="825"/>
      <c r="B276" s="512" t="s">
        <v>12</v>
      </c>
      <c r="C276" s="422">
        <v>13936247</v>
      </c>
      <c r="D276" s="834">
        <f>D277+D279</f>
        <v>-414964</v>
      </c>
      <c r="E276" s="10"/>
      <c r="F276" s="842"/>
      <c r="G276" s="81"/>
      <c r="H276" s="820"/>
    </row>
    <row r="277" spans="1:8" s="52" customFormat="1" ht="15" customHeight="1">
      <c r="A277" s="825"/>
      <c r="B277" s="421" t="s">
        <v>38</v>
      </c>
      <c r="C277" s="422">
        <v>8213802</v>
      </c>
      <c r="D277" s="834">
        <v>-327730</v>
      </c>
      <c r="E277" s="10"/>
      <c r="F277" s="842"/>
      <c r="G277" s="81"/>
      <c r="H277" s="820"/>
    </row>
    <row r="278" spans="1:8" s="52" customFormat="1" ht="15" customHeight="1">
      <c r="A278" s="825"/>
      <c r="B278" s="1802" t="s">
        <v>36</v>
      </c>
      <c r="C278" s="422">
        <v>6446883</v>
      </c>
      <c r="D278" s="834">
        <v>-260663</v>
      </c>
      <c r="E278" s="10"/>
      <c r="F278" s="842"/>
      <c r="G278" s="81"/>
      <c r="H278" s="820"/>
    </row>
    <row r="279" spans="1:8" s="52" customFormat="1" ht="15" customHeight="1">
      <c r="A279" s="825"/>
      <c r="B279" s="421" t="s">
        <v>15</v>
      </c>
      <c r="C279" s="422">
        <v>5722445</v>
      </c>
      <c r="D279" s="834">
        <v>-87234</v>
      </c>
      <c r="E279" s="10"/>
      <c r="F279" s="842"/>
      <c r="G279" s="81"/>
      <c r="H279" s="820"/>
    </row>
    <row r="280" spans="1:8" s="52" customFormat="1" ht="15" customHeight="1">
      <c r="A280" s="825"/>
      <c r="B280" s="334" t="s">
        <v>16</v>
      </c>
      <c r="C280" s="422">
        <v>53462808</v>
      </c>
      <c r="D280" s="834"/>
      <c r="E280" s="10"/>
      <c r="F280" s="842"/>
      <c r="G280" s="81"/>
      <c r="H280" s="820"/>
    </row>
    <row r="281" spans="1:8" s="52" customFormat="1" ht="15" customHeight="1">
      <c r="A281" s="825"/>
      <c r="B281" s="332" t="s">
        <v>17</v>
      </c>
      <c r="C281" s="422">
        <v>52999938</v>
      </c>
      <c r="D281" s="834"/>
      <c r="E281" s="10"/>
      <c r="F281" s="842"/>
      <c r="G281" s="81"/>
      <c r="H281" s="820"/>
    </row>
    <row r="282" spans="1:8" s="52" customFormat="1" ht="15" customHeight="1">
      <c r="A282" s="825"/>
      <c r="B282" s="332" t="s">
        <v>162</v>
      </c>
      <c r="C282" s="422">
        <v>462870</v>
      </c>
      <c r="D282" s="834"/>
      <c r="E282" s="10"/>
      <c r="F282" s="842"/>
      <c r="G282" s="81"/>
      <c r="H282" s="820"/>
    </row>
    <row r="283" spans="1:8" s="52" customFormat="1" ht="26.25" customHeight="1">
      <c r="A283" s="825"/>
      <c r="B283" s="334" t="s">
        <v>54</v>
      </c>
      <c r="C283" s="422">
        <v>703084</v>
      </c>
      <c r="D283" s="619"/>
      <c r="E283" s="10"/>
      <c r="F283" s="842"/>
      <c r="G283" s="81"/>
      <c r="H283" s="820"/>
    </row>
    <row r="284" spans="1:8" s="52" customFormat="1" ht="15" customHeight="1">
      <c r="A284" s="825"/>
      <c r="B284" s="332" t="s">
        <v>39</v>
      </c>
      <c r="C284" s="422">
        <v>703084</v>
      </c>
      <c r="D284" s="834"/>
      <c r="E284" s="10"/>
      <c r="F284" s="842"/>
      <c r="G284" s="81"/>
      <c r="H284" s="820"/>
    </row>
    <row r="285" spans="1:8" s="52" customFormat="1" ht="15" customHeight="1">
      <c r="A285" s="825"/>
      <c r="B285" s="334" t="s">
        <v>19</v>
      </c>
      <c r="C285" s="422">
        <v>15193155</v>
      </c>
      <c r="D285" s="834">
        <v>418104</v>
      </c>
      <c r="E285" s="10"/>
      <c r="F285" s="842"/>
      <c r="G285" s="81"/>
      <c r="H285" s="820"/>
    </row>
    <row r="286" spans="1:8" s="52" customFormat="1" ht="37.5" customHeight="1">
      <c r="A286" s="825"/>
      <c r="B286" s="332" t="s">
        <v>56</v>
      </c>
      <c r="C286" s="422">
        <v>14477236</v>
      </c>
      <c r="D286" s="619">
        <v>418104</v>
      </c>
      <c r="E286" s="10"/>
      <c r="F286" s="842"/>
      <c r="G286" s="81"/>
      <c r="H286" s="820"/>
    </row>
    <row r="287" spans="1:8" s="52" customFormat="1" ht="27.75" customHeight="1">
      <c r="A287" s="825"/>
      <c r="B287" s="333" t="s">
        <v>57</v>
      </c>
      <c r="C287" s="422">
        <v>14407236</v>
      </c>
      <c r="D287" s="619"/>
      <c r="E287" s="10"/>
      <c r="F287" s="842"/>
      <c r="G287" s="81"/>
      <c r="H287" s="820"/>
    </row>
    <row r="288" spans="1:8" s="52" customFormat="1" ht="53.25" customHeight="1">
      <c r="A288" s="825"/>
      <c r="B288" s="333" t="s">
        <v>58</v>
      </c>
      <c r="C288" s="422">
        <v>70000</v>
      </c>
      <c r="D288" s="619">
        <v>418104</v>
      </c>
      <c r="E288" s="10"/>
      <c r="F288" s="842"/>
      <c r="G288" s="81"/>
      <c r="H288" s="820"/>
    </row>
    <row r="289" spans="1:8" s="52" customFormat="1" ht="28.5" customHeight="1">
      <c r="A289" s="825"/>
      <c r="B289" s="332" t="s">
        <v>55</v>
      </c>
      <c r="C289" s="422">
        <v>715919</v>
      </c>
      <c r="D289" s="619"/>
      <c r="E289" s="10"/>
      <c r="F289" s="842"/>
      <c r="G289" s="81"/>
      <c r="H289" s="820"/>
    </row>
    <row r="290" spans="1:8" s="52" customFormat="1" ht="62.25" customHeight="1">
      <c r="A290" s="825"/>
      <c r="B290" s="333" t="s">
        <v>287</v>
      </c>
      <c r="C290" s="422">
        <v>715919</v>
      </c>
      <c r="D290" s="619"/>
      <c r="E290" s="10"/>
      <c r="F290" s="842"/>
      <c r="G290" s="81"/>
      <c r="H290" s="820"/>
    </row>
    <row r="291" spans="1:8" s="52" customFormat="1" ht="15" customHeight="1">
      <c r="A291" s="825"/>
      <c r="B291" s="510" t="s">
        <v>3</v>
      </c>
      <c r="C291" s="422">
        <v>299654</v>
      </c>
      <c r="D291" s="834">
        <v>-3140</v>
      </c>
      <c r="E291" s="10"/>
      <c r="F291" s="842"/>
      <c r="G291" s="81"/>
      <c r="H291" s="820"/>
    </row>
    <row r="292" spans="1:8" s="52" customFormat="1" ht="15" customHeight="1">
      <c r="A292" s="825"/>
      <c r="B292" s="512" t="s">
        <v>20</v>
      </c>
      <c r="C292" s="422">
        <v>299654</v>
      </c>
      <c r="D292" s="836">
        <v>-3140</v>
      </c>
      <c r="E292" s="10"/>
      <c r="F292" s="842"/>
      <c r="G292" s="81"/>
      <c r="H292" s="820"/>
    </row>
    <row r="293" spans="1:8" s="52" customFormat="1" ht="15" customHeight="1">
      <c r="A293" s="825"/>
      <c r="B293" s="828" t="s">
        <v>125</v>
      </c>
      <c r="C293" s="837"/>
      <c r="D293" s="830"/>
      <c r="E293" s="10"/>
      <c r="F293" s="842"/>
      <c r="G293" s="81"/>
      <c r="H293" s="820"/>
    </row>
    <row r="294" spans="1:8" s="52" customFormat="1" ht="15" customHeight="1">
      <c r="A294" s="825"/>
      <c r="B294" s="239" t="s">
        <v>4</v>
      </c>
      <c r="C294" s="369">
        <v>64076913</v>
      </c>
      <c r="D294" s="838">
        <f>D295</f>
        <v>0</v>
      </c>
      <c r="E294" s="10"/>
      <c r="F294" s="842"/>
      <c r="G294" s="81"/>
      <c r="H294" s="820"/>
    </row>
    <row r="295" spans="1:8" s="52" customFormat="1" ht="27" customHeight="1">
      <c r="A295" s="825"/>
      <c r="B295" s="510" t="s">
        <v>37</v>
      </c>
      <c r="C295" s="422">
        <v>1011750</v>
      </c>
      <c r="D295" s="832"/>
      <c r="E295" s="10"/>
      <c r="F295" s="842"/>
      <c r="G295" s="81"/>
      <c r="H295" s="820"/>
    </row>
    <row r="296" spans="1:8" s="52" customFormat="1" ht="15" customHeight="1">
      <c r="A296" s="825"/>
      <c r="B296" s="510" t="s">
        <v>10</v>
      </c>
      <c r="C296" s="422">
        <v>63065163</v>
      </c>
      <c r="D296" s="834"/>
      <c r="E296" s="10"/>
      <c r="F296" s="842"/>
      <c r="G296" s="81"/>
      <c r="H296" s="820"/>
    </row>
    <row r="297" spans="1:8" s="52" customFormat="1" ht="27.75" customHeight="1">
      <c r="A297" s="825"/>
      <c r="B297" s="512" t="s">
        <v>11</v>
      </c>
      <c r="C297" s="422">
        <v>63065163</v>
      </c>
      <c r="D297" s="835"/>
      <c r="E297" s="10"/>
      <c r="F297" s="842"/>
      <c r="G297" s="81"/>
      <c r="H297" s="820"/>
    </row>
    <row r="298" spans="1:8" s="52" customFormat="1" ht="15" customHeight="1">
      <c r="A298" s="825"/>
      <c r="B298" s="239" t="s">
        <v>28</v>
      </c>
      <c r="C298" s="369">
        <v>64076913</v>
      </c>
      <c r="D298" s="835">
        <f>D299+D315</f>
        <v>0</v>
      </c>
      <c r="E298" s="10"/>
      <c r="F298" s="842"/>
      <c r="G298" s="81"/>
      <c r="H298" s="820"/>
    </row>
    <row r="299" spans="1:8" s="52" customFormat="1" ht="15" customHeight="1">
      <c r="A299" s="825"/>
      <c r="B299" s="510" t="s">
        <v>2</v>
      </c>
      <c r="C299" s="422">
        <v>63861799</v>
      </c>
      <c r="D299" s="834">
        <f>D300+D304+D307+D309</f>
        <v>0</v>
      </c>
      <c r="E299" s="10"/>
      <c r="F299" s="842"/>
      <c r="G299" s="81"/>
      <c r="H299" s="820"/>
    </row>
    <row r="300" spans="1:8" s="52" customFormat="1" ht="15" customHeight="1">
      <c r="A300" s="825"/>
      <c r="B300" s="512" t="s">
        <v>12</v>
      </c>
      <c r="C300" s="422">
        <v>13480770</v>
      </c>
      <c r="D300" s="834">
        <f>D301+D303</f>
        <v>-404804</v>
      </c>
      <c r="E300" s="10"/>
      <c r="F300" s="842"/>
      <c r="G300" s="81"/>
      <c r="H300" s="820"/>
    </row>
    <row r="301" spans="1:8" s="52" customFormat="1" ht="15" customHeight="1">
      <c r="A301" s="825"/>
      <c r="B301" s="421" t="s">
        <v>38</v>
      </c>
      <c r="C301" s="422">
        <v>8178885</v>
      </c>
      <c r="D301" s="834">
        <v>-327730</v>
      </c>
      <c r="E301" s="10"/>
      <c r="F301" s="842"/>
      <c r="G301" s="81"/>
      <c r="H301" s="820"/>
    </row>
    <row r="302" spans="1:8" s="52" customFormat="1" ht="15" customHeight="1">
      <c r="A302" s="825"/>
      <c r="B302" s="1802" t="s">
        <v>36</v>
      </c>
      <c r="C302" s="422">
        <v>6405846</v>
      </c>
      <c r="D302" s="834">
        <v>-260663</v>
      </c>
      <c r="E302" s="10"/>
      <c r="F302" s="842"/>
      <c r="G302" s="81"/>
      <c r="H302" s="820"/>
    </row>
    <row r="303" spans="1:8" s="52" customFormat="1" ht="15" customHeight="1">
      <c r="A303" s="825"/>
      <c r="B303" s="421" t="s">
        <v>15</v>
      </c>
      <c r="C303" s="422">
        <v>5301885</v>
      </c>
      <c r="D303" s="834">
        <v>-77074</v>
      </c>
      <c r="E303" s="10"/>
      <c r="F303" s="842"/>
      <c r="G303" s="81"/>
      <c r="H303" s="820"/>
    </row>
    <row r="304" spans="1:8" s="52" customFormat="1" ht="15" customHeight="1">
      <c r="A304" s="825"/>
      <c r="B304" s="512" t="s">
        <v>16</v>
      </c>
      <c r="C304" s="422">
        <v>39045776</v>
      </c>
      <c r="D304" s="834"/>
      <c r="E304" s="10"/>
      <c r="F304" s="842"/>
      <c r="G304" s="81"/>
      <c r="H304" s="820"/>
    </row>
    <row r="305" spans="1:8" s="52" customFormat="1" ht="15" customHeight="1">
      <c r="A305" s="825"/>
      <c r="B305" s="421" t="s">
        <v>17</v>
      </c>
      <c r="C305" s="422">
        <v>38582906</v>
      </c>
      <c r="D305" s="834"/>
      <c r="E305" s="10"/>
      <c r="F305" s="842"/>
      <c r="G305" s="81"/>
      <c r="H305" s="820"/>
    </row>
    <row r="306" spans="1:8" s="52" customFormat="1" ht="12" customHeight="1">
      <c r="A306" s="825"/>
      <c r="B306" s="332" t="s">
        <v>162</v>
      </c>
      <c r="C306" s="422">
        <v>462870</v>
      </c>
      <c r="D306" s="834"/>
      <c r="E306" s="10"/>
      <c r="F306" s="842"/>
      <c r="G306" s="81"/>
      <c r="H306" s="820"/>
    </row>
    <row r="307" spans="1:8" s="52" customFormat="1" ht="30" customHeight="1">
      <c r="A307" s="825"/>
      <c r="B307" s="334" t="s">
        <v>54</v>
      </c>
      <c r="C307" s="422">
        <v>738884</v>
      </c>
      <c r="D307" s="619"/>
      <c r="E307" s="10"/>
      <c r="F307" s="842"/>
      <c r="G307" s="81"/>
      <c r="H307" s="820"/>
    </row>
    <row r="308" spans="1:8" s="52" customFormat="1" ht="15" customHeight="1">
      <c r="A308" s="825"/>
      <c r="B308" s="332" t="s">
        <v>39</v>
      </c>
      <c r="C308" s="422">
        <v>738884</v>
      </c>
      <c r="D308" s="834"/>
      <c r="E308" s="10"/>
      <c r="F308" s="842"/>
      <c r="G308" s="81"/>
      <c r="H308" s="820"/>
    </row>
    <row r="309" spans="1:8" s="52" customFormat="1" ht="15" customHeight="1">
      <c r="A309" s="825"/>
      <c r="B309" s="334" t="s">
        <v>19</v>
      </c>
      <c r="C309" s="422">
        <v>10596369</v>
      </c>
      <c r="D309" s="834">
        <v>404804</v>
      </c>
      <c r="E309" s="10"/>
      <c r="F309" s="842"/>
      <c r="G309" s="81"/>
      <c r="H309" s="820"/>
    </row>
    <row r="310" spans="1:8" s="52" customFormat="1" ht="42.75" customHeight="1">
      <c r="A310" s="825"/>
      <c r="B310" s="332" t="s">
        <v>56</v>
      </c>
      <c r="C310" s="422">
        <v>9855450</v>
      </c>
      <c r="D310" s="619">
        <v>404804</v>
      </c>
      <c r="E310" s="10"/>
      <c r="F310" s="842"/>
      <c r="G310" s="81"/>
      <c r="H310" s="820"/>
    </row>
    <row r="311" spans="1:8" s="52" customFormat="1" ht="32.25" customHeight="1">
      <c r="A311" s="825"/>
      <c r="B311" s="333" t="s">
        <v>57</v>
      </c>
      <c r="C311" s="422">
        <v>9785450</v>
      </c>
      <c r="D311" s="619"/>
      <c r="E311" s="10"/>
      <c r="F311" s="842"/>
      <c r="G311" s="81"/>
      <c r="H311" s="820"/>
    </row>
    <row r="312" spans="1:8" s="52" customFormat="1" ht="53.25" customHeight="1">
      <c r="A312" s="825"/>
      <c r="B312" s="333" t="s">
        <v>58</v>
      </c>
      <c r="C312" s="422">
        <v>70000</v>
      </c>
      <c r="D312" s="619">
        <v>404804</v>
      </c>
      <c r="E312" s="10"/>
      <c r="F312" s="842"/>
      <c r="G312" s="81"/>
      <c r="H312" s="820"/>
    </row>
    <row r="313" spans="1:8" s="52" customFormat="1" ht="30.75" customHeight="1">
      <c r="A313" s="825"/>
      <c r="B313" s="332" t="s">
        <v>55</v>
      </c>
      <c r="C313" s="422">
        <v>740919</v>
      </c>
      <c r="D313" s="834"/>
      <c r="E313" s="10"/>
      <c r="F313" s="842"/>
      <c r="G313" s="81"/>
      <c r="H313" s="820"/>
    </row>
    <row r="314" spans="1:8" s="52" customFormat="1" ht="66" customHeight="1">
      <c r="A314" s="825"/>
      <c r="B314" s="333" t="s">
        <v>287</v>
      </c>
      <c r="C314" s="422">
        <v>740919</v>
      </c>
      <c r="D314" s="834"/>
      <c r="E314" s="10"/>
      <c r="F314" s="842"/>
      <c r="G314" s="81"/>
      <c r="H314" s="820"/>
    </row>
    <row r="315" spans="1:8" s="52" customFormat="1" ht="15" customHeight="1">
      <c r="A315" s="825"/>
      <c r="B315" s="510" t="s">
        <v>3</v>
      </c>
      <c r="C315" s="422">
        <v>215114</v>
      </c>
      <c r="D315" s="834"/>
      <c r="E315" s="10"/>
      <c r="F315" s="842"/>
      <c r="G315" s="81"/>
      <c r="H315" s="820"/>
    </row>
    <row r="316" spans="1:8" s="52" customFormat="1" ht="15" customHeight="1">
      <c r="A316" s="825"/>
      <c r="B316" s="512" t="s">
        <v>20</v>
      </c>
      <c r="C316" s="422">
        <v>215114</v>
      </c>
      <c r="D316" s="834"/>
      <c r="E316" s="10"/>
      <c r="F316" s="842"/>
      <c r="G316" s="81"/>
      <c r="H316" s="820"/>
    </row>
    <row r="317" spans="1:8" s="52" customFormat="1" ht="15" customHeight="1">
      <c r="A317" s="825"/>
      <c r="B317" s="828" t="s">
        <v>126</v>
      </c>
      <c r="C317" s="829"/>
      <c r="D317" s="830"/>
      <c r="E317" s="10"/>
      <c r="F317" s="842"/>
      <c r="G317" s="81"/>
      <c r="H317" s="820"/>
    </row>
    <row r="318" spans="1:8" s="52" customFormat="1" ht="15" customHeight="1">
      <c r="A318" s="825"/>
      <c r="B318" s="239" t="s">
        <v>4</v>
      </c>
      <c r="C318" s="369">
        <v>36712516</v>
      </c>
      <c r="D318" s="831">
        <f>D319</f>
        <v>0</v>
      </c>
      <c r="E318" s="10"/>
      <c r="F318" s="842"/>
      <c r="G318" s="81"/>
      <c r="H318" s="820"/>
    </row>
    <row r="319" spans="1:8" s="52" customFormat="1" ht="24.75" customHeight="1">
      <c r="A319" s="825"/>
      <c r="B319" s="510" t="s">
        <v>37</v>
      </c>
      <c r="C319" s="422">
        <v>1011750</v>
      </c>
      <c r="D319" s="832"/>
      <c r="E319" s="10"/>
      <c r="F319" s="842"/>
      <c r="G319" s="81"/>
      <c r="H319" s="820"/>
    </row>
    <row r="320" spans="1:8" s="52" customFormat="1" ht="15" customHeight="1">
      <c r="A320" s="825"/>
      <c r="B320" s="510" t="s">
        <v>10</v>
      </c>
      <c r="C320" s="422">
        <v>35700766</v>
      </c>
      <c r="D320" s="834"/>
      <c r="E320" s="10"/>
      <c r="F320" s="842"/>
      <c r="G320" s="81"/>
      <c r="H320" s="820"/>
    </row>
    <row r="321" spans="1:8" s="52" customFormat="1" ht="31.5" customHeight="1">
      <c r="A321" s="825"/>
      <c r="B321" s="512" t="s">
        <v>11</v>
      </c>
      <c r="C321" s="422">
        <v>35700766</v>
      </c>
      <c r="D321" s="835"/>
      <c r="E321" s="10"/>
      <c r="F321" s="842"/>
      <c r="G321" s="81"/>
      <c r="H321" s="820"/>
    </row>
    <row r="322" spans="1:8" s="52" customFormat="1" ht="15" customHeight="1">
      <c r="A322" s="825"/>
      <c r="B322" s="239" t="s">
        <v>28</v>
      </c>
      <c r="C322" s="369">
        <v>36712516</v>
      </c>
      <c r="D322" s="835">
        <f>D323+D339</f>
        <v>0</v>
      </c>
      <c r="E322" s="10"/>
      <c r="F322" s="842"/>
      <c r="G322" s="81"/>
      <c r="H322" s="820"/>
    </row>
    <row r="323" spans="1:8" s="52" customFormat="1" ht="15" customHeight="1">
      <c r="A323" s="825"/>
      <c r="B323" s="510" t="s">
        <v>2</v>
      </c>
      <c r="C323" s="422">
        <v>36494562</v>
      </c>
      <c r="D323" s="834">
        <f>D324+D328+D331+D333</f>
        <v>9840</v>
      </c>
      <c r="E323" s="10"/>
      <c r="F323" s="842"/>
      <c r="G323" s="81"/>
      <c r="H323" s="820"/>
    </row>
    <row r="324" spans="1:8" s="52" customFormat="1" ht="15" customHeight="1">
      <c r="A324" s="825"/>
      <c r="B324" s="512" t="s">
        <v>12</v>
      </c>
      <c r="C324" s="422">
        <v>13436571</v>
      </c>
      <c r="D324" s="834">
        <f>D325+D327</f>
        <v>-414964</v>
      </c>
      <c r="E324" s="10"/>
      <c r="F324" s="842"/>
      <c r="G324" s="81"/>
      <c r="H324" s="820"/>
    </row>
    <row r="325" spans="1:8" s="52" customFormat="1" ht="15" customHeight="1">
      <c r="A325" s="825"/>
      <c r="B325" s="421" t="s">
        <v>38</v>
      </c>
      <c r="C325" s="422">
        <v>8099577</v>
      </c>
      <c r="D325" s="834">
        <v>-327730</v>
      </c>
      <c r="E325" s="10"/>
      <c r="F325" s="842"/>
      <c r="G325" s="81"/>
      <c r="H325" s="820"/>
    </row>
    <row r="326" spans="1:8" s="52" customFormat="1" ht="15" customHeight="1">
      <c r="A326" s="825"/>
      <c r="B326" s="1802" t="s">
        <v>36</v>
      </c>
      <c r="C326" s="422">
        <v>6360846</v>
      </c>
      <c r="D326" s="834">
        <v>-260663</v>
      </c>
      <c r="E326" s="10"/>
      <c r="F326" s="842"/>
      <c r="G326" s="81"/>
      <c r="H326" s="820"/>
    </row>
    <row r="327" spans="1:8" s="52" customFormat="1" ht="15" customHeight="1">
      <c r="A327" s="825"/>
      <c r="B327" s="421" t="s">
        <v>15</v>
      </c>
      <c r="C327" s="422">
        <v>5336994</v>
      </c>
      <c r="D327" s="834">
        <v>-87234</v>
      </c>
      <c r="E327" s="10"/>
      <c r="F327" s="842"/>
      <c r="G327" s="81"/>
      <c r="H327" s="820"/>
    </row>
    <row r="328" spans="1:8" s="52" customFormat="1" ht="15" customHeight="1">
      <c r="A328" s="825"/>
      <c r="B328" s="512" t="s">
        <v>16</v>
      </c>
      <c r="C328" s="422">
        <v>20982362</v>
      </c>
      <c r="D328" s="834"/>
      <c r="E328" s="10"/>
      <c r="F328" s="842"/>
      <c r="G328" s="81"/>
      <c r="H328" s="820"/>
    </row>
    <row r="329" spans="1:8" s="52" customFormat="1" ht="15" customHeight="1">
      <c r="A329" s="825"/>
      <c r="B329" s="421" t="s">
        <v>17</v>
      </c>
      <c r="C329" s="422">
        <v>20519492</v>
      </c>
      <c r="D329" s="834"/>
      <c r="E329" s="10"/>
      <c r="F329" s="842"/>
      <c r="G329" s="81"/>
      <c r="H329" s="820"/>
    </row>
    <row r="330" spans="1:8" s="52" customFormat="1" ht="12.75" customHeight="1">
      <c r="A330" s="825"/>
      <c r="B330" s="332" t="s">
        <v>162</v>
      </c>
      <c r="C330" s="422">
        <v>462870</v>
      </c>
      <c r="D330" s="834"/>
      <c r="E330" s="10"/>
      <c r="F330" s="842"/>
      <c r="G330" s="81"/>
      <c r="H330" s="820"/>
    </row>
    <row r="331" spans="1:8" s="52" customFormat="1" ht="28.5" customHeight="1">
      <c r="A331" s="825"/>
      <c r="B331" s="334" t="s">
        <v>54</v>
      </c>
      <c r="C331" s="422">
        <v>781084</v>
      </c>
      <c r="D331" s="619"/>
      <c r="E331" s="10"/>
      <c r="F331" s="842"/>
      <c r="G331" s="81"/>
      <c r="H331" s="820"/>
    </row>
    <row r="332" spans="1:8" s="52" customFormat="1" ht="15" customHeight="1">
      <c r="A332" s="825"/>
      <c r="B332" s="332" t="s">
        <v>39</v>
      </c>
      <c r="C332" s="422">
        <v>781084</v>
      </c>
      <c r="D332" s="834"/>
      <c r="E332" s="10"/>
      <c r="F332" s="842"/>
      <c r="G332" s="81"/>
      <c r="H332" s="820"/>
    </row>
    <row r="333" spans="1:8" s="52" customFormat="1" ht="15" customHeight="1">
      <c r="A333" s="825"/>
      <c r="B333" s="334" t="s">
        <v>19</v>
      </c>
      <c r="C333" s="422">
        <v>1294545</v>
      </c>
      <c r="D333" s="834">
        <v>424804</v>
      </c>
      <c r="E333" s="10"/>
      <c r="F333" s="842"/>
      <c r="G333" s="81"/>
      <c r="H333" s="820"/>
    </row>
    <row r="334" spans="1:8" s="52" customFormat="1" ht="42.75" customHeight="1">
      <c r="A334" s="825"/>
      <c r="B334" s="332" t="s">
        <v>56</v>
      </c>
      <c r="C334" s="422">
        <v>578626</v>
      </c>
      <c r="D334" s="619">
        <v>424804</v>
      </c>
      <c r="E334" s="10"/>
      <c r="F334" s="842"/>
      <c r="G334" s="81"/>
      <c r="H334" s="820"/>
    </row>
    <row r="335" spans="1:8" s="52" customFormat="1" ht="30" customHeight="1">
      <c r="A335" s="825"/>
      <c r="B335" s="333" t="s">
        <v>57</v>
      </c>
      <c r="C335" s="422">
        <v>508626</v>
      </c>
      <c r="D335" s="619"/>
      <c r="E335" s="10"/>
      <c r="F335" s="842"/>
      <c r="G335" s="81"/>
      <c r="H335" s="820"/>
    </row>
    <row r="336" spans="1:8" s="52" customFormat="1" ht="54" customHeight="1">
      <c r="A336" s="825"/>
      <c r="B336" s="333" t="s">
        <v>58</v>
      </c>
      <c r="C336" s="422">
        <v>70000</v>
      </c>
      <c r="D336" s="619">
        <v>424804</v>
      </c>
      <c r="E336" s="10"/>
      <c r="F336" s="842"/>
      <c r="G336" s="81"/>
      <c r="H336" s="820"/>
    </row>
    <row r="337" spans="1:8" s="52" customFormat="1" ht="30" customHeight="1">
      <c r="A337" s="825"/>
      <c r="B337" s="332" t="s">
        <v>55</v>
      </c>
      <c r="C337" s="422">
        <v>715919</v>
      </c>
      <c r="D337" s="834"/>
      <c r="E337" s="10"/>
      <c r="F337" s="842"/>
      <c r="G337" s="81"/>
      <c r="H337" s="820"/>
    </row>
    <row r="338" spans="1:8" s="52" customFormat="1" ht="64.5" customHeight="1">
      <c r="A338" s="825"/>
      <c r="B338" s="333" t="s">
        <v>287</v>
      </c>
      <c r="C338" s="422">
        <v>715919</v>
      </c>
      <c r="D338" s="834"/>
      <c r="E338" s="10"/>
      <c r="F338" s="842"/>
      <c r="G338" s="81"/>
      <c r="H338" s="820"/>
    </row>
    <row r="339" spans="1:8" s="52" customFormat="1" ht="15" customHeight="1">
      <c r="A339" s="825"/>
      <c r="B339" s="510" t="s">
        <v>3</v>
      </c>
      <c r="C339" s="422">
        <v>217954</v>
      </c>
      <c r="D339" s="834">
        <v>-9840</v>
      </c>
      <c r="E339" s="10"/>
      <c r="F339" s="842"/>
      <c r="G339" s="81"/>
      <c r="H339" s="820"/>
    </row>
    <row r="340" spans="1:8" s="52" customFormat="1" ht="15" customHeight="1" thickBot="1">
      <c r="A340" s="825"/>
      <c r="B340" s="512" t="s">
        <v>20</v>
      </c>
      <c r="C340" s="422">
        <v>217954</v>
      </c>
      <c r="D340" s="836">
        <v>-9840</v>
      </c>
      <c r="E340" s="10"/>
      <c r="F340" s="842"/>
      <c r="G340" s="81"/>
      <c r="H340" s="820"/>
    </row>
    <row r="341" spans="1:8" s="52" customFormat="1" ht="74.25" customHeight="1" thickBot="1">
      <c r="A341" s="825"/>
      <c r="B341" s="3659" t="s">
        <v>649</v>
      </c>
      <c r="C341" s="3660"/>
      <c r="D341" s="3661"/>
      <c r="E341" s="10"/>
      <c r="F341" s="842"/>
      <c r="G341" s="81"/>
      <c r="H341" s="820"/>
    </row>
    <row r="342" spans="1:8" s="52" customFormat="1" ht="15" customHeight="1">
      <c r="A342" s="825"/>
      <c r="B342" s="824"/>
      <c r="C342" s="824"/>
      <c r="D342" s="824"/>
      <c r="E342" s="3303"/>
      <c r="F342" s="3290"/>
      <c r="G342" s="81"/>
      <c r="H342" s="820"/>
    </row>
    <row r="343" spans="1:8" s="52" customFormat="1" ht="15" customHeight="1">
      <c r="A343" s="825"/>
      <c r="B343" s="206" t="s">
        <v>113</v>
      </c>
      <c r="C343" s="824"/>
      <c r="D343" s="824"/>
      <c r="E343" s="3303"/>
      <c r="F343" s="3290"/>
      <c r="G343" s="81"/>
      <c r="H343" s="820"/>
    </row>
    <row r="344" spans="1:8" s="52" customFormat="1" ht="15" customHeight="1" thickBot="1">
      <c r="A344" s="825"/>
      <c r="B344" s="824"/>
      <c r="C344" s="824"/>
      <c r="D344" s="824"/>
      <c r="E344" s="3303"/>
      <c r="F344" s="3290"/>
      <c r="G344" s="81"/>
      <c r="H344" s="820"/>
    </row>
    <row r="345" spans="1:8" s="52" customFormat="1" ht="18" customHeight="1">
      <c r="A345" s="3191">
        <f>A244+1</f>
        <v>150</v>
      </c>
      <c r="B345" s="436" t="s">
        <v>285</v>
      </c>
      <c r="C345" s="341"/>
      <c r="D345" s="342"/>
      <c r="E345" s="3303"/>
      <c r="F345" s="3290"/>
      <c r="G345" s="81"/>
      <c r="H345" s="821" t="s">
        <v>34</v>
      </c>
    </row>
    <row r="346" spans="1:8" s="52" customFormat="1">
      <c r="A346" s="79"/>
      <c r="B346" s="462" t="s">
        <v>22</v>
      </c>
      <c r="C346" s="839"/>
      <c r="D346" s="412"/>
      <c r="E346" s="3302"/>
      <c r="F346" s="3290"/>
      <c r="G346" s="81"/>
      <c r="H346" s="820"/>
    </row>
    <row r="347" spans="1:8" s="52" customFormat="1" ht="29.25" customHeight="1">
      <c r="A347" s="79"/>
      <c r="B347" s="3271" t="s">
        <v>290</v>
      </c>
      <c r="C347" s="3272"/>
      <c r="D347" s="3273"/>
      <c r="E347" s="3302"/>
      <c r="F347" s="3290"/>
      <c r="G347" s="81"/>
      <c r="H347" s="820"/>
    </row>
    <row r="348" spans="1:8" s="52" customFormat="1" ht="25.5" customHeight="1">
      <c r="A348" s="79"/>
      <c r="B348" s="2455" t="s">
        <v>4</v>
      </c>
      <c r="C348" s="3292">
        <f>C349</f>
        <v>1168489</v>
      </c>
      <c r="D348" s="3292">
        <f>D349</f>
        <v>0</v>
      </c>
      <c r="E348" s="3302"/>
      <c r="F348" s="3290"/>
      <c r="G348" s="81"/>
      <c r="H348" s="820"/>
    </row>
    <row r="349" spans="1:8" s="52" customFormat="1">
      <c r="A349" s="79"/>
      <c r="B349" s="3251" t="s">
        <v>10</v>
      </c>
      <c r="C349" s="3294">
        <v>1168489</v>
      </c>
      <c r="D349" s="3294"/>
      <c r="E349" s="3302"/>
      <c r="F349" s="3290"/>
      <c r="G349" s="81"/>
      <c r="H349" s="820"/>
    </row>
    <row r="350" spans="1:8" s="52" customFormat="1" ht="29.25" customHeight="1">
      <c r="A350" s="79"/>
      <c r="B350" s="3251" t="s">
        <v>11</v>
      </c>
      <c r="C350" s="3294">
        <v>1168489</v>
      </c>
      <c r="D350" s="3294"/>
      <c r="E350" s="3302"/>
      <c r="F350" s="3290"/>
      <c r="G350" s="81"/>
      <c r="H350" s="820"/>
    </row>
    <row r="351" spans="1:8" s="52" customFormat="1">
      <c r="A351" s="79"/>
      <c r="B351" s="2455" t="s">
        <v>28</v>
      </c>
      <c r="C351" s="3291">
        <v>1168489</v>
      </c>
      <c r="D351" s="3292">
        <f>D352</f>
        <v>0</v>
      </c>
      <c r="E351" s="3302"/>
      <c r="F351" s="3290"/>
      <c r="G351" s="81"/>
      <c r="H351" s="820"/>
    </row>
    <row r="352" spans="1:8" s="52" customFormat="1">
      <c r="A352" s="79"/>
      <c r="B352" s="3251" t="s">
        <v>2</v>
      </c>
      <c r="C352" s="3293">
        <v>1067464</v>
      </c>
      <c r="D352" s="3294">
        <f>D354+D356</f>
        <v>0</v>
      </c>
      <c r="E352" s="3302"/>
      <c r="F352" s="3290"/>
      <c r="G352" s="81"/>
      <c r="H352" s="820"/>
    </row>
    <row r="353" spans="1:8" s="52" customFormat="1">
      <c r="A353" s="79"/>
      <c r="B353" s="3251" t="s">
        <v>12</v>
      </c>
      <c r="C353" s="3293">
        <v>1067464</v>
      </c>
      <c r="D353" s="3294"/>
      <c r="E353" s="3302"/>
      <c r="F353" s="3290"/>
      <c r="G353" s="81"/>
      <c r="H353" s="820"/>
    </row>
    <row r="354" spans="1:8" s="52" customFormat="1">
      <c r="A354" s="79"/>
      <c r="B354" s="3251" t="s">
        <v>38</v>
      </c>
      <c r="C354" s="3293">
        <v>790484</v>
      </c>
      <c r="D354" s="3294">
        <v>65000</v>
      </c>
      <c r="E354" s="3302"/>
      <c r="F354" s="3290"/>
      <c r="G354" s="81"/>
      <c r="H354" s="820"/>
    </row>
    <row r="355" spans="1:8" s="52" customFormat="1">
      <c r="A355" s="79"/>
      <c r="B355" s="3251" t="s">
        <v>36</v>
      </c>
      <c r="C355" s="3293">
        <v>612297</v>
      </c>
      <c r="D355" s="2515">
        <v>52381</v>
      </c>
      <c r="E355" s="3302"/>
      <c r="F355" s="3290"/>
      <c r="G355" s="81"/>
      <c r="H355" s="820"/>
    </row>
    <row r="356" spans="1:8" s="52" customFormat="1">
      <c r="A356" s="79"/>
      <c r="B356" s="3251" t="s">
        <v>15</v>
      </c>
      <c r="C356" s="3293">
        <v>276980</v>
      </c>
      <c r="D356" s="3294">
        <v>-65000</v>
      </c>
      <c r="E356" s="3302"/>
      <c r="F356" s="3290"/>
      <c r="G356" s="81"/>
      <c r="H356" s="820"/>
    </row>
    <row r="357" spans="1:8" s="52" customFormat="1">
      <c r="A357" s="79"/>
      <c r="B357" s="510" t="s">
        <v>3</v>
      </c>
      <c r="C357" s="3293">
        <v>101025</v>
      </c>
      <c r="D357" s="3294"/>
      <c r="E357" s="3302"/>
      <c r="F357" s="3290"/>
      <c r="G357" s="81"/>
      <c r="H357" s="820"/>
    </row>
    <row r="358" spans="1:8" s="52" customFormat="1" ht="13.8" thickBot="1">
      <c r="A358" s="79"/>
      <c r="B358" s="3297" t="s">
        <v>20</v>
      </c>
      <c r="C358" s="3295">
        <v>101025</v>
      </c>
      <c r="D358" s="3296"/>
      <c r="E358" s="3302"/>
      <c r="F358" s="3290"/>
      <c r="G358" s="81"/>
      <c r="H358" s="820"/>
    </row>
    <row r="359" spans="1:8" s="52" customFormat="1" ht="77.25" customHeight="1" thickBot="1">
      <c r="A359" s="79"/>
      <c r="B359" s="3659" t="s">
        <v>291</v>
      </c>
      <c r="C359" s="3660"/>
      <c r="D359" s="3661"/>
      <c r="E359" s="81"/>
      <c r="F359" s="81"/>
      <c r="G359" s="81"/>
      <c r="H359" s="820"/>
    </row>
    <row r="360" spans="1:8" s="52" customFormat="1">
      <c r="A360" s="175"/>
      <c r="B360" s="81"/>
      <c r="C360" s="81"/>
      <c r="D360" s="81"/>
      <c r="E360" s="81"/>
      <c r="F360" s="81"/>
      <c r="G360" s="81"/>
      <c r="H360" s="820"/>
    </row>
    <row r="361" spans="1:8" s="52" customFormat="1">
      <c r="A361" s="175"/>
      <c r="B361" s="206" t="s">
        <v>115</v>
      </c>
      <c r="C361" s="81"/>
      <c r="D361" s="81"/>
      <c r="E361" s="81"/>
      <c r="F361" s="81"/>
      <c r="G361" s="81"/>
      <c r="H361" s="820"/>
    </row>
    <row r="362" spans="1:8" s="52" customFormat="1" ht="13.8" thickBot="1">
      <c r="A362" s="175"/>
      <c r="B362" s="81"/>
      <c r="C362" s="81"/>
      <c r="D362" s="81"/>
      <c r="E362" s="81"/>
      <c r="F362" s="81"/>
      <c r="G362" s="81"/>
      <c r="H362" s="820"/>
    </row>
    <row r="363" spans="1:8" s="52" customFormat="1" ht="13.8">
      <c r="A363" s="1458">
        <f>A266+1</f>
        <v>150</v>
      </c>
      <c r="B363" s="436" t="s">
        <v>285</v>
      </c>
      <c r="C363" s="341"/>
      <c r="D363" s="826"/>
      <c r="E363" s="81"/>
      <c r="F363" s="81"/>
      <c r="G363" s="81"/>
      <c r="H363" s="821" t="s">
        <v>34</v>
      </c>
    </row>
    <row r="364" spans="1:8" s="52" customFormat="1">
      <c r="A364" s="175"/>
      <c r="B364" s="280" t="s">
        <v>116</v>
      </c>
      <c r="C364" s="343"/>
      <c r="D364" s="827"/>
      <c r="E364" s="81"/>
      <c r="F364" s="81"/>
      <c r="G364" s="81"/>
      <c r="H364" s="820"/>
    </row>
    <row r="365" spans="1:8" s="52" customFormat="1">
      <c r="A365" s="175"/>
      <c r="B365" s="1461" t="s">
        <v>117</v>
      </c>
      <c r="C365" s="346"/>
      <c r="D365" s="827"/>
      <c r="E365" s="81"/>
      <c r="F365" s="81"/>
      <c r="G365" s="81"/>
      <c r="H365" s="820"/>
    </row>
    <row r="366" spans="1:8" s="52" customFormat="1">
      <c r="A366" s="175"/>
      <c r="B366" s="828" t="s">
        <v>118</v>
      </c>
      <c r="C366" s="829"/>
      <c r="D366" s="830"/>
      <c r="E366" s="81"/>
      <c r="F366" s="81"/>
      <c r="G366" s="81"/>
      <c r="H366" s="820"/>
    </row>
    <row r="367" spans="1:8" s="52" customFormat="1">
      <c r="A367" s="175"/>
      <c r="B367" s="239" t="s">
        <v>4</v>
      </c>
      <c r="C367" s="369">
        <v>83594948</v>
      </c>
      <c r="D367" s="831">
        <f>D368</f>
        <v>0</v>
      </c>
      <c r="E367" s="10"/>
      <c r="F367" s="842"/>
      <c r="G367" s="81"/>
      <c r="H367" s="820"/>
    </row>
    <row r="368" spans="1:8" s="52" customFormat="1" ht="26.4">
      <c r="A368" s="175"/>
      <c r="B368" s="510" t="s">
        <v>37</v>
      </c>
      <c r="C368" s="422">
        <v>1011750</v>
      </c>
      <c r="D368" s="832"/>
      <c r="E368" s="10"/>
      <c r="F368" s="842"/>
      <c r="G368" s="81"/>
      <c r="H368" s="820"/>
    </row>
    <row r="369" spans="1:8" s="52" customFormat="1">
      <c r="A369" s="175"/>
      <c r="B369" s="510" t="s">
        <v>10</v>
      </c>
      <c r="C369" s="422">
        <v>82583198</v>
      </c>
      <c r="D369" s="833"/>
      <c r="E369" s="10"/>
      <c r="F369" s="842"/>
      <c r="G369" s="81"/>
      <c r="H369" s="820"/>
    </row>
    <row r="370" spans="1:8" s="52" customFormat="1" ht="26.4">
      <c r="A370" s="175"/>
      <c r="B370" s="512" t="s">
        <v>11</v>
      </c>
      <c r="C370" s="422">
        <v>82583198</v>
      </c>
      <c r="D370" s="834"/>
      <c r="E370" s="10"/>
      <c r="F370" s="842"/>
      <c r="G370" s="81"/>
      <c r="H370" s="820"/>
    </row>
    <row r="371" spans="1:8" s="52" customFormat="1">
      <c r="A371" s="175"/>
      <c r="B371" s="239" t="s">
        <v>28</v>
      </c>
      <c r="C371" s="369">
        <v>83594948</v>
      </c>
      <c r="D371" s="835">
        <f>D372+D388</f>
        <v>0</v>
      </c>
      <c r="E371" s="10"/>
      <c r="F371" s="842"/>
      <c r="G371" s="81"/>
      <c r="H371" s="820"/>
    </row>
    <row r="372" spans="1:8" s="52" customFormat="1">
      <c r="A372" s="175"/>
      <c r="B372" s="510" t="s">
        <v>2</v>
      </c>
      <c r="C372" s="422">
        <v>83295294</v>
      </c>
      <c r="D372" s="834">
        <f>D373+D377+D380+D382</f>
        <v>0</v>
      </c>
      <c r="E372" s="10"/>
      <c r="F372" s="842"/>
      <c r="G372" s="81"/>
      <c r="H372" s="820"/>
    </row>
    <row r="373" spans="1:8" s="52" customFormat="1">
      <c r="A373" s="175"/>
      <c r="B373" s="512" t="s">
        <v>12</v>
      </c>
      <c r="C373" s="422">
        <v>13936247</v>
      </c>
      <c r="D373" s="834">
        <f>D374+D376</f>
        <v>0</v>
      </c>
      <c r="E373" s="10"/>
      <c r="F373" s="842"/>
      <c r="G373" s="81"/>
      <c r="H373" s="820"/>
    </row>
    <row r="374" spans="1:8" s="52" customFormat="1">
      <c r="A374" s="175"/>
      <c r="B374" s="421" t="s">
        <v>38</v>
      </c>
      <c r="C374" s="422">
        <v>8213802</v>
      </c>
      <c r="D374" s="834">
        <v>65000</v>
      </c>
      <c r="E374" s="10"/>
      <c r="F374" s="842"/>
      <c r="G374" s="81"/>
      <c r="H374" s="820"/>
    </row>
    <row r="375" spans="1:8" s="52" customFormat="1">
      <c r="A375" s="175"/>
      <c r="B375" s="1802" t="s">
        <v>36</v>
      </c>
      <c r="C375" s="422">
        <v>6446883</v>
      </c>
      <c r="D375" s="834">
        <v>52381</v>
      </c>
      <c r="E375" s="10"/>
      <c r="F375" s="842"/>
      <c r="G375" s="81"/>
      <c r="H375" s="820"/>
    </row>
    <row r="376" spans="1:8" s="52" customFormat="1">
      <c r="A376" s="175"/>
      <c r="B376" s="421" t="s">
        <v>15</v>
      </c>
      <c r="C376" s="422">
        <v>5722445</v>
      </c>
      <c r="D376" s="834">
        <v>-65000</v>
      </c>
      <c r="E376" s="10"/>
      <c r="F376" s="842"/>
      <c r="G376" s="81"/>
      <c r="H376" s="820"/>
    </row>
    <row r="377" spans="1:8" s="52" customFormat="1">
      <c r="A377" s="175"/>
      <c r="B377" s="334" t="s">
        <v>16</v>
      </c>
      <c r="C377" s="422">
        <v>53462808</v>
      </c>
      <c r="D377" s="834"/>
      <c r="E377" s="10"/>
      <c r="F377" s="842"/>
      <c r="G377" s="81"/>
      <c r="H377" s="820"/>
    </row>
    <row r="378" spans="1:8" s="52" customFormat="1">
      <c r="A378" s="175"/>
      <c r="B378" s="332" t="s">
        <v>17</v>
      </c>
      <c r="C378" s="422">
        <v>52999938</v>
      </c>
      <c r="D378" s="834"/>
      <c r="E378" s="10"/>
      <c r="F378" s="842"/>
      <c r="G378" s="81"/>
      <c r="H378" s="820"/>
    </row>
    <row r="379" spans="1:8" s="52" customFormat="1">
      <c r="A379" s="175"/>
      <c r="B379" s="332" t="s">
        <v>162</v>
      </c>
      <c r="C379" s="422">
        <v>462870</v>
      </c>
      <c r="D379" s="834"/>
      <c r="E379" s="10"/>
      <c r="F379" s="842"/>
      <c r="G379" s="81"/>
      <c r="H379" s="820"/>
    </row>
    <row r="380" spans="1:8" s="52" customFormat="1" ht="26.4">
      <c r="A380" s="175"/>
      <c r="B380" s="334" t="s">
        <v>54</v>
      </c>
      <c r="C380" s="422">
        <v>703084</v>
      </c>
      <c r="D380" s="619"/>
      <c r="E380" s="10"/>
      <c r="F380" s="842"/>
      <c r="G380" s="81"/>
      <c r="H380" s="820"/>
    </row>
    <row r="381" spans="1:8" s="52" customFormat="1">
      <c r="A381" s="175"/>
      <c r="B381" s="332" t="s">
        <v>39</v>
      </c>
      <c r="C381" s="422">
        <v>703084</v>
      </c>
      <c r="D381" s="834"/>
      <c r="E381" s="10"/>
      <c r="F381" s="842"/>
      <c r="G381" s="81"/>
      <c r="H381" s="820"/>
    </row>
    <row r="382" spans="1:8" s="52" customFormat="1">
      <c r="A382" s="175"/>
      <c r="B382" s="334" t="s">
        <v>19</v>
      </c>
      <c r="C382" s="422">
        <v>15193155</v>
      </c>
      <c r="D382" s="834"/>
      <c r="E382" s="10"/>
      <c r="F382" s="842"/>
      <c r="G382" s="81"/>
      <c r="H382" s="820"/>
    </row>
    <row r="383" spans="1:8" s="52" customFormat="1" ht="26.4">
      <c r="A383" s="175"/>
      <c r="B383" s="332" t="s">
        <v>56</v>
      </c>
      <c r="C383" s="422">
        <v>14477236</v>
      </c>
      <c r="D383" s="619"/>
      <c r="E383" s="10"/>
      <c r="F383" s="842"/>
      <c r="G383" s="81"/>
      <c r="H383" s="820"/>
    </row>
    <row r="384" spans="1:8" s="52" customFormat="1" ht="26.4">
      <c r="A384" s="175"/>
      <c r="B384" s="333" t="s">
        <v>57</v>
      </c>
      <c r="C384" s="422">
        <v>14407236</v>
      </c>
      <c r="D384" s="619"/>
      <c r="E384" s="10"/>
      <c r="F384" s="842"/>
      <c r="G384" s="81"/>
      <c r="H384" s="820"/>
    </row>
    <row r="385" spans="1:8" s="52" customFormat="1" ht="39.6">
      <c r="A385" s="175"/>
      <c r="B385" s="333" t="s">
        <v>58</v>
      </c>
      <c r="C385" s="422">
        <v>70000</v>
      </c>
      <c r="D385" s="619"/>
      <c r="E385" s="10"/>
      <c r="F385" s="842"/>
      <c r="G385" s="81"/>
      <c r="H385" s="820"/>
    </row>
    <row r="386" spans="1:8" s="52" customFormat="1" ht="26.4">
      <c r="A386" s="175"/>
      <c r="B386" s="332" t="s">
        <v>55</v>
      </c>
      <c r="C386" s="422">
        <v>715919</v>
      </c>
      <c r="D386" s="619"/>
      <c r="E386" s="10"/>
      <c r="F386" s="842"/>
      <c r="G386" s="81"/>
      <c r="H386" s="820"/>
    </row>
    <row r="387" spans="1:8" s="52" customFormat="1" ht="52.8">
      <c r="A387" s="175"/>
      <c r="B387" s="333" t="s">
        <v>287</v>
      </c>
      <c r="C387" s="422">
        <v>715919</v>
      </c>
      <c r="D387" s="619"/>
      <c r="E387" s="10"/>
      <c r="F387" s="842"/>
      <c r="G387" s="81"/>
      <c r="H387" s="820"/>
    </row>
    <row r="388" spans="1:8" s="52" customFormat="1">
      <c r="A388" s="175"/>
      <c r="B388" s="510" t="s">
        <v>3</v>
      </c>
      <c r="C388" s="422">
        <v>299654</v>
      </c>
      <c r="D388" s="834"/>
      <c r="E388" s="10"/>
      <c r="F388" s="842"/>
      <c r="G388" s="81"/>
      <c r="H388" s="820"/>
    </row>
    <row r="389" spans="1:8" s="52" customFormat="1">
      <c r="A389" s="175"/>
      <c r="B389" s="512" t="s">
        <v>20</v>
      </c>
      <c r="C389" s="422">
        <v>299654</v>
      </c>
      <c r="D389" s="836"/>
      <c r="E389" s="10"/>
      <c r="F389" s="842"/>
      <c r="G389" s="81"/>
      <c r="H389" s="820"/>
    </row>
    <row r="390" spans="1:8" s="52" customFormat="1">
      <c r="A390" s="175"/>
      <c r="B390" s="828" t="s">
        <v>125</v>
      </c>
      <c r="C390" s="837"/>
      <c r="D390" s="830"/>
      <c r="E390" s="10"/>
      <c r="F390" s="842"/>
      <c r="G390" s="81"/>
      <c r="H390" s="820"/>
    </row>
    <row r="391" spans="1:8" s="52" customFormat="1">
      <c r="A391" s="175"/>
      <c r="B391" s="239" t="s">
        <v>4</v>
      </c>
      <c r="C391" s="369">
        <v>64076913</v>
      </c>
      <c r="D391" s="838">
        <f>D392</f>
        <v>0</v>
      </c>
      <c r="E391" s="10"/>
      <c r="F391" s="842"/>
      <c r="G391" s="81"/>
      <c r="H391" s="820"/>
    </row>
    <row r="392" spans="1:8" s="52" customFormat="1" ht="26.4">
      <c r="A392" s="175"/>
      <c r="B392" s="510" t="s">
        <v>37</v>
      </c>
      <c r="C392" s="422">
        <v>1011750</v>
      </c>
      <c r="D392" s="832"/>
      <c r="E392" s="10"/>
      <c r="F392" s="842"/>
      <c r="G392" s="81"/>
      <c r="H392" s="820"/>
    </row>
    <row r="393" spans="1:8" s="52" customFormat="1">
      <c r="A393" s="175"/>
      <c r="B393" s="510" t="s">
        <v>10</v>
      </c>
      <c r="C393" s="422">
        <v>63065163</v>
      </c>
      <c r="D393" s="834"/>
      <c r="E393" s="10"/>
      <c r="F393" s="842"/>
      <c r="G393" s="81"/>
      <c r="H393" s="820"/>
    </row>
    <row r="394" spans="1:8" s="52" customFormat="1" ht="26.4">
      <c r="A394" s="175"/>
      <c r="B394" s="512" t="s">
        <v>11</v>
      </c>
      <c r="C394" s="422">
        <v>63065163</v>
      </c>
      <c r="D394" s="835"/>
      <c r="E394" s="10"/>
      <c r="F394" s="842"/>
      <c r="G394" s="81"/>
      <c r="H394" s="820"/>
    </row>
    <row r="395" spans="1:8" s="52" customFormat="1">
      <c r="A395" s="175"/>
      <c r="B395" s="239" t="s">
        <v>28</v>
      </c>
      <c r="C395" s="369">
        <v>64076913</v>
      </c>
      <c r="D395" s="835">
        <f>D396+D412</f>
        <v>0</v>
      </c>
      <c r="E395" s="10"/>
      <c r="F395" s="842"/>
      <c r="G395" s="81"/>
      <c r="H395" s="820"/>
    </row>
    <row r="396" spans="1:8" s="52" customFormat="1">
      <c r="A396" s="175"/>
      <c r="B396" s="510" t="s">
        <v>2</v>
      </c>
      <c r="C396" s="422">
        <v>63861799</v>
      </c>
      <c r="D396" s="834">
        <f>D397+D401+D404+D406</f>
        <v>0</v>
      </c>
      <c r="E396" s="10"/>
      <c r="F396" s="842"/>
      <c r="G396" s="81"/>
      <c r="H396" s="820"/>
    </row>
    <row r="397" spans="1:8" s="52" customFormat="1">
      <c r="A397" s="175"/>
      <c r="B397" s="512" t="s">
        <v>12</v>
      </c>
      <c r="C397" s="422">
        <v>13480770</v>
      </c>
      <c r="D397" s="834">
        <f>D398+D400</f>
        <v>0</v>
      </c>
      <c r="E397" s="10"/>
      <c r="F397" s="842"/>
      <c r="G397" s="81"/>
      <c r="H397" s="820"/>
    </row>
    <row r="398" spans="1:8" s="52" customFormat="1">
      <c r="A398" s="175"/>
      <c r="B398" s="421" t="s">
        <v>38</v>
      </c>
      <c r="C398" s="422">
        <v>8178885</v>
      </c>
      <c r="D398" s="834">
        <v>65000</v>
      </c>
      <c r="E398" s="10"/>
      <c r="F398" s="842"/>
      <c r="G398" s="81"/>
      <c r="H398" s="820"/>
    </row>
    <row r="399" spans="1:8" s="52" customFormat="1">
      <c r="A399" s="175"/>
      <c r="B399" s="1802" t="s">
        <v>36</v>
      </c>
      <c r="C399" s="422">
        <v>6405846</v>
      </c>
      <c r="D399" s="834">
        <v>52381</v>
      </c>
      <c r="E399" s="10"/>
      <c r="F399" s="842"/>
      <c r="G399" s="81"/>
      <c r="H399" s="820"/>
    </row>
    <row r="400" spans="1:8" s="52" customFormat="1">
      <c r="A400" s="175"/>
      <c r="B400" s="421" t="s">
        <v>15</v>
      </c>
      <c r="C400" s="422">
        <v>5301885</v>
      </c>
      <c r="D400" s="834">
        <v>-65000</v>
      </c>
      <c r="E400" s="10"/>
      <c r="F400" s="842"/>
      <c r="G400" s="81"/>
      <c r="H400" s="820"/>
    </row>
    <row r="401" spans="1:8" s="52" customFormat="1">
      <c r="A401" s="175"/>
      <c r="B401" s="512" t="s">
        <v>16</v>
      </c>
      <c r="C401" s="422">
        <v>39045776</v>
      </c>
      <c r="D401" s="834"/>
      <c r="E401" s="10"/>
      <c r="F401" s="842"/>
      <c r="G401" s="81"/>
      <c r="H401" s="820"/>
    </row>
    <row r="402" spans="1:8" s="52" customFormat="1">
      <c r="A402" s="175"/>
      <c r="B402" s="421" t="s">
        <v>17</v>
      </c>
      <c r="C402" s="422">
        <v>38582906</v>
      </c>
      <c r="D402" s="834"/>
      <c r="E402" s="10"/>
      <c r="F402" s="842"/>
      <c r="G402" s="81"/>
      <c r="H402" s="820"/>
    </row>
    <row r="403" spans="1:8" s="52" customFormat="1">
      <c r="A403" s="175"/>
      <c r="B403" s="332" t="s">
        <v>162</v>
      </c>
      <c r="C403" s="422">
        <v>462870</v>
      </c>
      <c r="D403" s="834"/>
      <c r="E403" s="10"/>
      <c r="F403" s="842"/>
      <c r="G403" s="81"/>
      <c r="H403" s="820"/>
    </row>
    <row r="404" spans="1:8" s="52" customFormat="1" ht="26.4">
      <c r="A404" s="175"/>
      <c r="B404" s="334" t="s">
        <v>54</v>
      </c>
      <c r="C404" s="422">
        <v>738884</v>
      </c>
      <c r="D404" s="619"/>
      <c r="E404" s="10"/>
      <c r="F404" s="842"/>
      <c r="G404" s="81"/>
      <c r="H404" s="820"/>
    </row>
    <row r="405" spans="1:8" s="52" customFormat="1">
      <c r="A405" s="175"/>
      <c r="B405" s="332" t="s">
        <v>39</v>
      </c>
      <c r="C405" s="422">
        <v>738884</v>
      </c>
      <c r="D405" s="834"/>
      <c r="E405" s="10"/>
      <c r="F405" s="842"/>
      <c r="G405" s="81"/>
      <c r="H405" s="820"/>
    </row>
    <row r="406" spans="1:8" s="52" customFormat="1">
      <c r="A406" s="175"/>
      <c r="B406" s="334" t="s">
        <v>19</v>
      </c>
      <c r="C406" s="422">
        <v>10596369</v>
      </c>
      <c r="D406" s="834"/>
      <c r="E406" s="10"/>
      <c r="F406" s="842"/>
      <c r="G406" s="81"/>
      <c r="H406" s="820"/>
    </row>
    <row r="407" spans="1:8" s="52" customFormat="1" ht="26.4">
      <c r="A407" s="175"/>
      <c r="B407" s="332" t="s">
        <v>56</v>
      </c>
      <c r="C407" s="422">
        <v>9855450</v>
      </c>
      <c r="D407" s="619"/>
      <c r="E407" s="10"/>
      <c r="F407" s="842"/>
      <c r="G407" s="81"/>
      <c r="H407" s="820"/>
    </row>
    <row r="408" spans="1:8" s="52" customFormat="1" ht="26.4">
      <c r="A408" s="175"/>
      <c r="B408" s="333" t="s">
        <v>57</v>
      </c>
      <c r="C408" s="422">
        <v>9785450</v>
      </c>
      <c r="D408" s="619"/>
      <c r="E408" s="10"/>
      <c r="F408" s="842"/>
      <c r="G408" s="81"/>
      <c r="H408" s="820"/>
    </row>
    <row r="409" spans="1:8" s="52" customFormat="1" ht="39.6">
      <c r="A409" s="175"/>
      <c r="B409" s="333" t="s">
        <v>58</v>
      </c>
      <c r="C409" s="422">
        <v>70000</v>
      </c>
      <c r="D409" s="619"/>
      <c r="E409" s="10"/>
      <c r="F409" s="842"/>
      <c r="G409" s="81"/>
      <c r="H409" s="820"/>
    </row>
    <row r="410" spans="1:8" s="52" customFormat="1" ht="26.4">
      <c r="A410" s="175"/>
      <c r="B410" s="332" t="s">
        <v>55</v>
      </c>
      <c r="C410" s="422">
        <v>740919</v>
      </c>
      <c r="D410" s="834"/>
      <c r="E410" s="10"/>
      <c r="F410" s="842"/>
      <c r="G410" s="81"/>
      <c r="H410" s="820"/>
    </row>
    <row r="411" spans="1:8" s="52" customFormat="1" ht="52.8">
      <c r="A411" s="175"/>
      <c r="B411" s="333" t="s">
        <v>287</v>
      </c>
      <c r="C411" s="422">
        <v>740919</v>
      </c>
      <c r="D411" s="834"/>
      <c r="E411" s="10"/>
      <c r="F411" s="842"/>
      <c r="G411" s="81"/>
      <c r="H411" s="820"/>
    </row>
    <row r="412" spans="1:8" s="52" customFormat="1">
      <c r="A412" s="175"/>
      <c r="B412" s="510" t="s">
        <v>3</v>
      </c>
      <c r="C412" s="422">
        <v>215114</v>
      </c>
      <c r="D412" s="834"/>
      <c r="E412" s="10"/>
      <c r="F412" s="842"/>
      <c r="G412" s="81"/>
      <c r="H412" s="820"/>
    </row>
    <row r="413" spans="1:8" s="52" customFormat="1">
      <c r="A413" s="175"/>
      <c r="B413" s="512" t="s">
        <v>20</v>
      </c>
      <c r="C413" s="422">
        <v>215114</v>
      </c>
      <c r="D413" s="834"/>
      <c r="E413" s="10"/>
      <c r="F413" s="842"/>
      <c r="G413" s="81"/>
      <c r="H413" s="820"/>
    </row>
    <row r="414" spans="1:8" s="52" customFormat="1">
      <c r="A414" s="175"/>
      <c r="B414" s="828" t="s">
        <v>126</v>
      </c>
      <c r="C414" s="829"/>
      <c r="D414" s="830"/>
      <c r="E414" s="10"/>
      <c r="F414" s="842"/>
      <c r="G414" s="81"/>
      <c r="H414" s="820"/>
    </row>
    <row r="415" spans="1:8" s="52" customFormat="1">
      <c r="A415" s="175"/>
      <c r="B415" s="239" t="s">
        <v>4</v>
      </c>
      <c r="C415" s="369">
        <v>36712516</v>
      </c>
      <c r="D415" s="831">
        <f>D416</f>
        <v>0</v>
      </c>
      <c r="E415" s="10"/>
      <c r="F415" s="842"/>
      <c r="G415" s="81"/>
      <c r="H415" s="820"/>
    </row>
    <row r="416" spans="1:8" s="52" customFormat="1" ht="26.4">
      <c r="A416" s="175"/>
      <c r="B416" s="510" t="s">
        <v>37</v>
      </c>
      <c r="C416" s="422">
        <v>1011750</v>
      </c>
      <c r="D416" s="832"/>
      <c r="E416" s="10"/>
      <c r="F416" s="842"/>
      <c r="G416" s="81"/>
      <c r="H416" s="820"/>
    </row>
    <row r="417" spans="1:8" s="52" customFormat="1">
      <c r="A417" s="175"/>
      <c r="B417" s="510" t="s">
        <v>10</v>
      </c>
      <c r="C417" s="422">
        <v>35700766</v>
      </c>
      <c r="D417" s="834"/>
      <c r="E417" s="10"/>
      <c r="F417" s="842"/>
      <c r="G417" s="81"/>
      <c r="H417" s="820"/>
    </row>
    <row r="418" spans="1:8" s="52" customFormat="1" ht="26.4">
      <c r="A418" s="175"/>
      <c r="B418" s="512" t="s">
        <v>11</v>
      </c>
      <c r="C418" s="422">
        <v>35700766</v>
      </c>
      <c r="D418" s="835"/>
      <c r="E418" s="10"/>
      <c r="F418" s="842"/>
      <c r="G418" s="81"/>
      <c r="H418" s="820"/>
    </row>
    <row r="419" spans="1:8" s="52" customFormat="1">
      <c r="A419" s="175"/>
      <c r="B419" s="239" t="s">
        <v>28</v>
      </c>
      <c r="C419" s="369">
        <v>36712516</v>
      </c>
      <c r="D419" s="835">
        <f>D420+D436</f>
        <v>0</v>
      </c>
      <c r="E419" s="10"/>
      <c r="F419" s="842"/>
      <c r="G419" s="81"/>
      <c r="H419" s="820"/>
    </row>
    <row r="420" spans="1:8" s="52" customFormat="1">
      <c r="A420" s="175"/>
      <c r="B420" s="510" t="s">
        <v>2</v>
      </c>
      <c r="C420" s="422">
        <v>36494562</v>
      </c>
      <c r="D420" s="834">
        <f>D421+D425+D428+D430</f>
        <v>0</v>
      </c>
      <c r="E420" s="10"/>
      <c r="F420" s="842"/>
      <c r="G420" s="81"/>
      <c r="H420" s="820"/>
    </row>
    <row r="421" spans="1:8" s="52" customFormat="1">
      <c r="A421" s="175"/>
      <c r="B421" s="512" t="s">
        <v>12</v>
      </c>
      <c r="C421" s="422">
        <v>13436571</v>
      </c>
      <c r="D421" s="834">
        <f>D422+D424</f>
        <v>0</v>
      </c>
      <c r="E421" s="10"/>
      <c r="F421" s="842"/>
      <c r="G421" s="81"/>
      <c r="H421" s="820"/>
    </row>
    <row r="422" spans="1:8" s="52" customFormat="1">
      <c r="A422" s="175"/>
      <c r="B422" s="421" t="s">
        <v>38</v>
      </c>
      <c r="C422" s="422">
        <v>8099577</v>
      </c>
      <c r="D422" s="834">
        <v>65000</v>
      </c>
      <c r="E422" s="10"/>
      <c r="F422" s="842"/>
      <c r="G422" s="81"/>
      <c r="H422" s="820"/>
    </row>
    <row r="423" spans="1:8" s="52" customFormat="1">
      <c r="A423" s="175"/>
      <c r="B423" s="1802" t="s">
        <v>36</v>
      </c>
      <c r="C423" s="422">
        <v>6360846</v>
      </c>
      <c r="D423" s="834">
        <v>52381</v>
      </c>
      <c r="E423" s="10"/>
      <c r="F423" s="842"/>
      <c r="G423" s="81"/>
      <c r="H423" s="820"/>
    </row>
    <row r="424" spans="1:8" s="52" customFormat="1">
      <c r="A424" s="175"/>
      <c r="B424" s="421" t="s">
        <v>15</v>
      </c>
      <c r="C424" s="422">
        <v>5336994</v>
      </c>
      <c r="D424" s="834">
        <v>-65000</v>
      </c>
      <c r="E424" s="10"/>
      <c r="F424" s="842"/>
      <c r="G424" s="81"/>
      <c r="H424" s="820"/>
    </row>
    <row r="425" spans="1:8" s="52" customFormat="1">
      <c r="A425" s="175"/>
      <c r="B425" s="512" t="s">
        <v>16</v>
      </c>
      <c r="C425" s="422">
        <v>20982362</v>
      </c>
      <c r="D425" s="834"/>
      <c r="E425" s="10"/>
      <c r="F425" s="842"/>
      <c r="G425" s="81"/>
      <c r="H425" s="820"/>
    </row>
    <row r="426" spans="1:8" s="52" customFormat="1">
      <c r="A426" s="175"/>
      <c r="B426" s="421" t="s">
        <v>17</v>
      </c>
      <c r="C426" s="422">
        <v>20519492</v>
      </c>
      <c r="D426" s="834"/>
      <c r="E426" s="10"/>
      <c r="F426" s="842"/>
      <c r="G426" s="81"/>
      <c r="H426" s="820"/>
    </row>
    <row r="427" spans="1:8" s="52" customFormat="1">
      <c r="A427" s="175"/>
      <c r="B427" s="332" t="s">
        <v>162</v>
      </c>
      <c r="C427" s="422">
        <v>462870</v>
      </c>
      <c r="D427" s="834"/>
      <c r="E427" s="10"/>
      <c r="F427" s="842"/>
      <c r="G427" s="81"/>
      <c r="H427" s="820"/>
    </row>
    <row r="428" spans="1:8" s="52" customFormat="1" ht="26.4">
      <c r="A428" s="175"/>
      <c r="B428" s="334" t="s">
        <v>54</v>
      </c>
      <c r="C428" s="422">
        <v>781084</v>
      </c>
      <c r="D428" s="619"/>
      <c r="E428" s="10"/>
      <c r="F428" s="842"/>
      <c r="G428" s="81"/>
      <c r="H428" s="820"/>
    </row>
    <row r="429" spans="1:8" s="52" customFormat="1">
      <c r="A429" s="175"/>
      <c r="B429" s="332" t="s">
        <v>39</v>
      </c>
      <c r="C429" s="422">
        <v>781084</v>
      </c>
      <c r="D429" s="834"/>
      <c r="E429" s="10"/>
      <c r="F429" s="842"/>
      <c r="G429" s="81"/>
      <c r="H429" s="820"/>
    </row>
    <row r="430" spans="1:8" s="52" customFormat="1">
      <c r="A430" s="175"/>
      <c r="B430" s="334" t="s">
        <v>19</v>
      </c>
      <c r="C430" s="422">
        <v>1294545</v>
      </c>
      <c r="D430" s="834"/>
      <c r="E430" s="10"/>
      <c r="F430" s="842"/>
      <c r="G430" s="81"/>
      <c r="H430" s="820"/>
    </row>
    <row r="431" spans="1:8" s="52" customFormat="1" ht="26.4">
      <c r="A431" s="175"/>
      <c r="B431" s="332" t="s">
        <v>56</v>
      </c>
      <c r="C431" s="422">
        <v>578626</v>
      </c>
      <c r="D431" s="619"/>
      <c r="E431" s="10"/>
      <c r="F431" s="842"/>
      <c r="G431" s="81"/>
      <c r="H431" s="820"/>
    </row>
    <row r="432" spans="1:8" s="52" customFormat="1" ht="26.4">
      <c r="A432" s="175"/>
      <c r="B432" s="333" t="s">
        <v>57</v>
      </c>
      <c r="C432" s="422">
        <v>508626</v>
      </c>
      <c r="D432" s="619"/>
      <c r="E432" s="10"/>
      <c r="F432" s="842"/>
      <c r="G432" s="81"/>
      <c r="H432" s="820"/>
    </row>
    <row r="433" spans="1:8" s="52" customFormat="1" ht="39.6">
      <c r="A433" s="175"/>
      <c r="B433" s="333" t="s">
        <v>58</v>
      </c>
      <c r="C433" s="422">
        <v>70000</v>
      </c>
      <c r="D433" s="619"/>
      <c r="E433" s="10"/>
      <c r="F433" s="842"/>
      <c r="G433" s="81"/>
      <c r="H433" s="820"/>
    </row>
    <row r="434" spans="1:8" s="52" customFormat="1" ht="26.4">
      <c r="A434" s="175"/>
      <c r="B434" s="332" t="s">
        <v>55</v>
      </c>
      <c r="C434" s="422">
        <v>715919</v>
      </c>
      <c r="D434" s="834"/>
      <c r="E434" s="10"/>
      <c r="F434" s="842"/>
      <c r="G434" s="81"/>
      <c r="H434" s="820"/>
    </row>
    <row r="435" spans="1:8" s="52" customFormat="1" ht="52.8">
      <c r="A435" s="175"/>
      <c r="B435" s="333" t="s">
        <v>287</v>
      </c>
      <c r="C435" s="422">
        <v>715919</v>
      </c>
      <c r="D435" s="834"/>
      <c r="E435" s="10"/>
      <c r="F435" s="842"/>
      <c r="G435" s="81"/>
      <c r="H435" s="820"/>
    </row>
    <row r="436" spans="1:8" s="52" customFormat="1">
      <c r="A436" s="175"/>
      <c r="B436" s="510" t="s">
        <v>3</v>
      </c>
      <c r="C436" s="422">
        <v>217954</v>
      </c>
      <c r="D436" s="834"/>
      <c r="E436" s="10"/>
      <c r="F436" s="842"/>
      <c r="G436" s="81"/>
      <c r="H436" s="820"/>
    </row>
    <row r="437" spans="1:8" s="52" customFormat="1" ht="13.8" thickBot="1">
      <c r="A437" s="175"/>
      <c r="B437" s="512" t="s">
        <v>20</v>
      </c>
      <c r="C437" s="422">
        <v>217954</v>
      </c>
      <c r="D437" s="836"/>
      <c r="E437" s="10"/>
      <c r="F437" s="842"/>
      <c r="G437" s="81"/>
      <c r="H437" s="820"/>
    </row>
    <row r="438" spans="1:8" s="52" customFormat="1" ht="43.2" customHeight="1" thickBot="1">
      <c r="A438" s="175"/>
      <c r="B438" s="3659" t="s">
        <v>650</v>
      </c>
      <c r="C438" s="3660"/>
      <c r="D438" s="3661"/>
      <c r="E438" s="10"/>
      <c r="F438" s="842"/>
      <c r="G438" s="81"/>
      <c r="H438" s="820"/>
    </row>
    <row r="439" spans="1:8" s="52" customFormat="1">
      <c r="A439" s="175"/>
      <c r="B439" s="81"/>
      <c r="C439" s="81"/>
      <c r="D439" s="81"/>
      <c r="E439" s="81"/>
      <c r="F439" s="81"/>
      <c r="G439" s="81"/>
      <c r="H439" s="820"/>
    </row>
    <row r="440" spans="1:8" s="52" customFormat="1">
      <c r="A440" s="175"/>
      <c r="B440" s="206" t="s">
        <v>113</v>
      </c>
      <c r="C440" s="81"/>
      <c r="D440" s="81"/>
      <c r="E440" s="81"/>
      <c r="F440" s="81"/>
      <c r="G440" s="81"/>
      <c r="H440" s="820"/>
    </row>
    <row r="441" spans="1:8" s="52" customFormat="1" ht="13.8" thickBot="1">
      <c r="A441" s="175"/>
      <c r="B441" s="81"/>
      <c r="C441" s="81"/>
      <c r="D441" s="81"/>
      <c r="E441" s="81"/>
      <c r="F441" s="81"/>
      <c r="G441" s="81"/>
      <c r="H441" s="820"/>
    </row>
    <row r="442" spans="1:8" s="52" customFormat="1" ht="13.8">
      <c r="A442" s="2901">
        <f>A345+1</f>
        <v>151</v>
      </c>
      <c r="B442" s="436" t="s">
        <v>285</v>
      </c>
      <c r="C442" s="341"/>
      <c r="D442" s="342"/>
      <c r="E442" s="81"/>
      <c r="F442" s="81"/>
      <c r="G442" s="81"/>
      <c r="H442" s="821" t="s">
        <v>34</v>
      </c>
    </row>
    <row r="443" spans="1:8" s="52" customFormat="1">
      <c r="A443" s="79"/>
      <c r="B443" s="280" t="s">
        <v>22</v>
      </c>
      <c r="C443" s="343"/>
      <c r="D443" s="344"/>
      <c r="E443" s="81"/>
      <c r="F443" s="81"/>
      <c r="G443" s="81"/>
      <c r="H443" s="820"/>
    </row>
    <row r="444" spans="1:8" s="52" customFormat="1">
      <c r="A444" s="79"/>
      <c r="B444" s="3271" t="s">
        <v>286</v>
      </c>
      <c r="C444" s="3272"/>
      <c r="D444" s="3273"/>
      <c r="E444" s="81"/>
      <c r="F444" s="81"/>
      <c r="G444" s="81"/>
      <c r="H444" s="820"/>
    </row>
    <row r="445" spans="1:8" s="52" customFormat="1">
      <c r="A445" s="79"/>
      <c r="B445" s="2455" t="s">
        <v>4</v>
      </c>
      <c r="C445" s="3291">
        <v>4222579</v>
      </c>
      <c r="D445" s="3292">
        <f>D447</f>
        <v>0</v>
      </c>
      <c r="E445" s="81"/>
      <c r="F445" s="81"/>
      <c r="G445" s="81"/>
      <c r="H445" s="820"/>
    </row>
    <row r="446" spans="1:8" s="52" customFormat="1" ht="26.4">
      <c r="A446" s="79"/>
      <c r="B446" s="510" t="s">
        <v>37</v>
      </c>
      <c r="C446" s="3291"/>
      <c r="D446" s="3292"/>
      <c r="E446" s="81"/>
      <c r="F446" s="81"/>
      <c r="G446" s="81"/>
      <c r="H446" s="820"/>
    </row>
    <row r="447" spans="1:8" s="52" customFormat="1">
      <c r="A447" s="79"/>
      <c r="B447" s="3251" t="s">
        <v>10</v>
      </c>
      <c r="C447" s="3293">
        <v>4222579</v>
      </c>
      <c r="D447" s="3294"/>
      <c r="E447" s="81"/>
      <c r="F447" s="81"/>
      <c r="G447" s="81"/>
      <c r="H447" s="820"/>
    </row>
    <row r="448" spans="1:8" s="52" customFormat="1">
      <c r="A448" s="79"/>
      <c r="B448" s="3251" t="s">
        <v>11</v>
      </c>
      <c r="C448" s="3293">
        <v>4222579</v>
      </c>
      <c r="D448" s="3294"/>
      <c r="E448" s="81"/>
      <c r="F448" s="81"/>
      <c r="G448" s="81"/>
      <c r="H448" s="820"/>
    </row>
    <row r="449" spans="1:8" s="52" customFormat="1">
      <c r="A449" s="79"/>
      <c r="B449" s="2455" t="s">
        <v>28</v>
      </c>
      <c r="C449" s="3291">
        <v>4222579</v>
      </c>
      <c r="D449" s="3292">
        <f>D450</f>
        <v>0</v>
      </c>
      <c r="E449" s="81"/>
      <c r="F449" s="81"/>
      <c r="G449" s="81"/>
      <c r="H449" s="820"/>
    </row>
    <row r="450" spans="1:8" s="52" customFormat="1">
      <c r="A450" s="79"/>
      <c r="B450" s="3251" t="s">
        <v>2</v>
      </c>
      <c r="C450" s="3293">
        <v>4196650</v>
      </c>
      <c r="D450" s="3294">
        <f>D452+D454+D460</f>
        <v>0</v>
      </c>
      <c r="E450" s="81"/>
      <c r="F450" s="81"/>
      <c r="G450" s="81"/>
      <c r="H450" s="820"/>
    </row>
    <row r="451" spans="1:8" s="52" customFormat="1">
      <c r="A451" s="79"/>
      <c r="B451" s="3251" t="s">
        <v>12</v>
      </c>
      <c r="C451" s="3293">
        <v>4094934</v>
      </c>
      <c r="D451" s="3294">
        <f>D452+D454</f>
        <v>0</v>
      </c>
      <c r="E451" s="81"/>
      <c r="F451" s="81"/>
      <c r="G451" s="81"/>
      <c r="H451" s="820"/>
    </row>
    <row r="452" spans="1:8" s="52" customFormat="1">
      <c r="A452" s="79"/>
      <c r="B452" s="3251" t="s">
        <v>38</v>
      </c>
      <c r="C452" s="3293">
        <v>3039941</v>
      </c>
      <c r="D452" s="3294">
        <v>-85000</v>
      </c>
      <c r="E452" s="81"/>
      <c r="F452" s="81"/>
      <c r="G452" s="81"/>
      <c r="H452" s="820"/>
    </row>
    <row r="453" spans="1:8" s="52" customFormat="1">
      <c r="A453" s="79"/>
      <c r="B453" s="3251" t="s">
        <v>36</v>
      </c>
      <c r="C453" s="3293">
        <v>2414553</v>
      </c>
      <c r="D453" s="2515">
        <v>-67291</v>
      </c>
      <c r="E453" s="81"/>
      <c r="F453" s="81"/>
      <c r="G453" s="81"/>
      <c r="H453" s="820"/>
    </row>
    <row r="454" spans="1:8" s="52" customFormat="1">
      <c r="A454" s="79"/>
      <c r="B454" s="3251" t="s">
        <v>15</v>
      </c>
      <c r="C454" s="3293">
        <v>1054993</v>
      </c>
      <c r="D454" s="3294">
        <v>85000</v>
      </c>
      <c r="E454" s="81"/>
      <c r="F454" s="81"/>
      <c r="G454" s="81"/>
      <c r="H454" s="820"/>
    </row>
    <row r="455" spans="1:8" s="52" customFormat="1">
      <c r="A455" s="79"/>
      <c r="B455" s="512" t="s">
        <v>16</v>
      </c>
      <c r="C455" s="3293">
        <v>62716</v>
      </c>
      <c r="D455" s="3294"/>
      <c r="E455" s="81"/>
      <c r="F455" s="81"/>
      <c r="G455" s="81"/>
      <c r="H455" s="820"/>
    </row>
    <row r="456" spans="1:8" s="52" customFormat="1">
      <c r="A456" s="79"/>
      <c r="B456" s="421" t="s">
        <v>17</v>
      </c>
      <c r="C456" s="3295">
        <v>62716</v>
      </c>
      <c r="D456" s="3296"/>
      <c r="E456" s="81"/>
      <c r="F456" s="81"/>
      <c r="G456" s="81"/>
      <c r="H456" s="820"/>
    </row>
    <row r="457" spans="1:8" s="52" customFormat="1">
      <c r="A457" s="79"/>
      <c r="B457" s="334" t="s">
        <v>19</v>
      </c>
      <c r="C457" s="3295">
        <v>39000</v>
      </c>
      <c r="D457" s="3296"/>
      <c r="E457" s="81"/>
      <c r="F457" s="81"/>
      <c r="G457" s="81"/>
      <c r="H457" s="820"/>
    </row>
    <row r="458" spans="1:8" s="52" customFormat="1" ht="26.4">
      <c r="A458" s="79"/>
      <c r="B458" s="332" t="s">
        <v>56</v>
      </c>
      <c r="C458" s="3295">
        <v>39000</v>
      </c>
      <c r="D458" s="3296"/>
      <c r="E458" s="81"/>
      <c r="F458" s="81"/>
      <c r="G458" s="81"/>
      <c r="H458" s="820"/>
    </row>
    <row r="459" spans="1:8" s="52" customFormat="1" ht="26.4">
      <c r="A459" s="79"/>
      <c r="B459" s="333" t="s">
        <v>57</v>
      </c>
      <c r="C459" s="3295">
        <v>39000</v>
      </c>
      <c r="D459" s="3296"/>
      <c r="E459" s="81"/>
      <c r="F459" s="81"/>
      <c r="G459" s="81"/>
      <c r="H459" s="820"/>
    </row>
    <row r="460" spans="1:8" s="52" customFormat="1">
      <c r="A460" s="79"/>
      <c r="B460" s="510" t="s">
        <v>3</v>
      </c>
      <c r="C460" s="3295">
        <v>25929</v>
      </c>
      <c r="D460" s="3296"/>
      <c r="E460" s="81"/>
      <c r="F460" s="81"/>
      <c r="G460" s="81"/>
      <c r="H460" s="820"/>
    </row>
    <row r="461" spans="1:8" s="52" customFormat="1" ht="13.8" thickBot="1">
      <c r="A461" s="79"/>
      <c r="B461" s="3297" t="s">
        <v>20</v>
      </c>
      <c r="C461" s="3295">
        <v>25929</v>
      </c>
      <c r="D461" s="3296"/>
      <c r="E461" s="81"/>
      <c r="F461" s="81"/>
      <c r="G461" s="81"/>
      <c r="H461" s="820"/>
    </row>
    <row r="462" spans="1:8" s="52" customFormat="1" ht="65.25" customHeight="1" thickBot="1">
      <c r="A462" s="79"/>
      <c r="B462" s="3807" t="s">
        <v>1112</v>
      </c>
      <c r="C462" s="3808"/>
      <c r="D462" s="3809"/>
      <c r="E462" s="81"/>
      <c r="F462" s="81"/>
      <c r="G462" s="81"/>
      <c r="H462" s="820"/>
    </row>
    <row r="463" spans="1:8" s="52" customFormat="1">
      <c r="A463" s="825"/>
      <c r="B463" s="824"/>
      <c r="C463" s="824"/>
      <c r="D463" s="824"/>
      <c r="E463" s="81"/>
      <c r="F463" s="81"/>
      <c r="G463" s="81"/>
      <c r="H463" s="820"/>
    </row>
    <row r="464" spans="1:8" s="52" customFormat="1">
      <c r="A464" s="825"/>
      <c r="B464" s="206" t="s">
        <v>115</v>
      </c>
      <c r="C464" s="81"/>
      <c r="D464" s="81"/>
      <c r="E464" s="81"/>
      <c r="F464" s="81"/>
      <c r="G464" s="81"/>
      <c r="H464" s="820"/>
    </row>
    <row r="465" spans="1:8" s="52" customFormat="1" ht="13.8" thickBot="1">
      <c r="A465" s="825"/>
      <c r="B465" s="81"/>
      <c r="C465" s="81"/>
      <c r="D465" s="81"/>
      <c r="E465" s="81"/>
      <c r="F465" s="81"/>
      <c r="G465" s="81"/>
      <c r="H465" s="820"/>
    </row>
    <row r="466" spans="1:8" s="52" customFormat="1" ht="13.8">
      <c r="A466" s="79">
        <f>A363+1</f>
        <v>151</v>
      </c>
      <c r="B466" s="436" t="s">
        <v>285</v>
      </c>
      <c r="C466" s="341"/>
      <c r="D466" s="826"/>
      <c r="E466" s="81"/>
      <c r="F466" s="81"/>
      <c r="G466" s="81"/>
      <c r="H466" s="821" t="s">
        <v>34</v>
      </c>
    </row>
    <row r="467" spans="1:8" s="52" customFormat="1">
      <c r="A467" s="825"/>
      <c r="B467" s="280" t="s">
        <v>116</v>
      </c>
      <c r="C467" s="343"/>
      <c r="D467" s="827"/>
      <c r="E467" s="81"/>
      <c r="F467" s="81"/>
      <c r="G467" s="81"/>
      <c r="H467" s="820"/>
    </row>
    <row r="468" spans="1:8" s="52" customFormat="1">
      <c r="A468" s="825"/>
      <c r="B468" s="1461" t="s">
        <v>117</v>
      </c>
      <c r="C468" s="346"/>
      <c r="D468" s="827"/>
      <c r="E468" s="81"/>
      <c r="F468" s="81"/>
      <c r="G468" s="81"/>
      <c r="H468" s="820"/>
    </row>
    <row r="469" spans="1:8" s="52" customFormat="1">
      <c r="A469" s="825"/>
      <c r="B469" s="828" t="s">
        <v>118</v>
      </c>
      <c r="C469" s="829"/>
      <c r="D469" s="830"/>
      <c r="E469" s="81"/>
      <c r="F469" s="81"/>
      <c r="G469" s="81"/>
      <c r="H469" s="820"/>
    </row>
    <row r="470" spans="1:8" s="52" customFormat="1">
      <c r="A470" s="825"/>
      <c r="B470" s="239" t="s">
        <v>4</v>
      </c>
      <c r="C470" s="369">
        <v>83594948</v>
      </c>
      <c r="D470" s="831">
        <f>D471</f>
        <v>0</v>
      </c>
      <c r="E470" s="81"/>
      <c r="F470" s="81"/>
      <c r="G470" s="81"/>
      <c r="H470" s="820"/>
    </row>
    <row r="471" spans="1:8" s="52" customFormat="1" ht="26.4">
      <c r="A471" s="825"/>
      <c r="B471" s="510" t="s">
        <v>37</v>
      </c>
      <c r="C471" s="422">
        <v>1011750</v>
      </c>
      <c r="D471" s="832"/>
      <c r="E471" s="81"/>
      <c r="F471" s="81"/>
      <c r="G471" s="81"/>
      <c r="H471" s="820"/>
    </row>
    <row r="472" spans="1:8" s="52" customFormat="1">
      <c r="A472" s="825"/>
      <c r="B472" s="510" t="s">
        <v>10</v>
      </c>
      <c r="C472" s="422">
        <v>82583198</v>
      </c>
      <c r="D472" s="833"/>
      <c r="E472" s="81"/>
      <c r="F472" s="81"/>
      <c r="G472" s="81"/>
      <c r="H472" s="820"/>
    </row>
    <row r="473" spans="1:8" s="52" customFormat="1" ht="26.4">
      <c r="A473" s="825"/>
      <c r="B473" s="512" t="s">
        <v>11</v>
      </c>
      <c r="C473" s="422">
        <v>82583198</v>
      </c>
      <c r="D473" s="834"/>
      <c r="E473" s="81"/>
      <c r="F473" s="81"/>
      <c r="G473" s="81"/>
      <c r="H473" s="820"/>
    </row>
    <row r="474" spans="1:8" s="52" customFormat="1">
      <c r="A474" s="825"/>
      <c r="B474" s="239" t="s">
        <v>28</v>
      </c>
      <c r="C474" s="369">
        <v>83594948</v>
      </c>
      <c r="D474" s="835">
        <f>D475+D491</f>
        <v>0</v>
      </c>
      <c r="E474" s="81"/>
      <c r="F474" s="81"/>
      <c r="G474" s="81"/>
      <c r="H474" s="820"/>
    </row>
    <row r="475" spans="1:8" s="52" customFormat="1">
      <c r="A475" s="825"/>
      <c r="B475" s="510" t="s">
        <v>2</v>
      </c>
      <c r="C475" s="422">
        <v>83295294</v>
      </c>
      <c r="D475" s="834">
        <f>D476+D480+D483+D485</f>
        <v>0</v>
      </c>
      <c r="E475" s="81"/>
      <c r="F475" s="81"/>
      <c r="G475" s="81"/>
      <c r="H475" s="820"/>
    </row>
    <row r="476" spans="1:8" s="52" customFormat="1">
      <c r="A476" s="825"/>
      <c r="B476" s="512" t="s">
        <v>12</v>
      </c>
      <c r="C476" s="422">
        <v>13936247</v>
      </c>
      <c r="D476" s="834">
        <f>D477+D479</f>
        <v>0</v>
      </c>
      <c r="E476" s="81"/>
      <c r="F476" s="81"/>
      <c r="G476" s="81"/>
      <c r="H476" s="820"/>
    </row>
    <row r="477" spans="1:8" s="52" customFormat="1">
      <c r="A477" s="825"/>
      <c r="B477" s="421" t="s">
        <v>38</v>
      </c>
      <c r="C477" s="422">
        <v>8213802</v>
      </c>
      <c r="D477" s="3294">
        <v>-85000</v>
      </c>
      <c r="E477" s="81"/>
      <c r="F477" s="81"/>
      <c r="G477" s="81"/>
      <c r="H477" s="820"/>
    </row>
    <row r="478" spans="1:8" s="52" customFormat="1">
      <c r="A478" s="825"/>
      <c r="B478" s="1802" t="s">
        <v>36</v>
      </c>
      <c r="C478" s="422">
        <v>6446883</v>
      </c>
      <c r="D478" s="2515">
        <v>-67291</v>
      </c>
      <c r="E478" s="81"/>
      <c r="F478" s="81"/>
      <c r="G478" s="81"/>
      <c r="H478" s="820"/>
    </row>
    <row r="479" spans="1:8" s="52" customFormat="1">
      <c r="A479" s="825"/>
      <c r="B479" s="421" t="s">
        <v>15</v>
      </c>
      <c r="C479" s="422">
        <v>5722445</v>
      </c>
      <c r="D479" s="3294">
        <v>85000</v>
      </c>
      <c r="E479" s="81"/>
      <c r="F479" s="81"/>
      <c r="G479" s="81"/>
      <c r="H479" s="820"/>
    </row>
    <row r="480" spans="1:8" s="52" customFormat="1">
      <c r="A480" s="825"/>
      <c r="B480" s="334" t="s">
        <v>16</v>
      </c>
      <c r="C480" s="422">
        <v>53462808</v>
      </c>
      <c r="D480" s="834"/>
      <c r="E480" s="81"/>
      <c r="F480" s="81"/>
      <c r="G480" s="81"/>
      <c r="H480" s="820"/>
    </row>
    <row r="481" spans="1:8" s="52" customFormat="1">
      <c r="A481" s="825"/>
      <c r="B481" s="332" t="s">
        <v>17</v>
      </c>
      <c r="C481" s="422">
        <v>52999938</v>
      </c>
      <c r="D481" s="834"/>
      <c r="E481" s="81"/>
      <c r="F481" s="81"/>
      <c r="G481" s="81"/>
      <c r="H481" s="820"/>
    </row>
    <row r="482" spans="1:8" s="52" customFormat="1">
      <c r="A482" s="825"/>
      <c r="B482" s="332" t="s">
        <v>162</v>
      </c>
      <c r="C482" s="422">
        <v>462870</v>
      </c>
      <c r="D482" s="834"/>
      <c r="E482" s="81"/>
      <c r="F482" s="81"/>
      <c r="G482" s="81"/>
      <c r="H482" s="820"/>
    </row>
    <row r="483" spans="1:8" s="52" customFormat="1" ht="26.4">
      <c r="A483" s="825"/>
      <c r="B483" s="334" t="s">
        <v>54</v>
      </c>
      <c r="C483" s="422">
        <v>703084</v>
      </c>
      <c r="D483" s="619"/>
      <c r="E483" s="81"/>
      <c r="F483" s="81"/>
      <c r="G483" s="81"/>
      <c r="H483" s="820"/>
    </row>
    <row r="484" spans="1:8" s="52" customFormat="1">
      <c r="A484" s="825"/>
      <c r="B484" s="332" t="s">
        <v>39</v>
      </c>
      <c r="C484" s="422">
        <v>703084</v>
      </c>
      <c r="D484" s="834"/>
      <c r="E484" s="81"/>
      <c r="F484" s="81"/>
      <c r="G484" s="81"/>
      <c r="H484" s="820"/>
    </row>
    <row r="485" spans="1:8" s="52" customFormat="1">
      <c r="A485" s="825"/>
      <c r="B485" s="334" t="s">
        <v>19</v>
      </c>
      <c r="C485" s="422">
        <v>15193155</v>
      </c>
      <c r="D485" s="834"/>
      <c r="E485" s="81"/>
      <c r="F485" s="81"/>
      <c r="G485" s="81"/>
      <c r="H485" s="820"/>
    </row>
    <row r="486" spans="1:8" s="52" customFormat="1" ht="26.4">
      <c r="A486" s="825"/>
      <c r="B486" s="332" t="s">
        <v>56</v>
      </c>
      <c r="C486" s="422">
        <v>14477236</v>
      </c>
      <c r="D486" s="619"/>
      <c r="E486" s="81"/>
      <c r="F486" s="81"/>
      <c r="G486" s="81"/>
      <c r="H486" s="820"/>
    </row>
    <row r="487" spans="1:8" s="52" customFormat="1" ht="26.4">
      <c r="A487" s="825"/>
      <c r="B487" s="333" t="s">
        <v>57</v>
      </c>
      <c r="C487" s="422">
        <v>14407236</v>
      </c>
      <c r="D487" s="619"/>
      <c r="E487" s="81"/>
      <c r="F487" s="81"/>
      <c r="G487" s="81"/>
      <c r="H487" s="820"/>
    </row>
    <row r="488" spans="1:8" s="52" customFormat="1" ht="39.6">
      <c r="A488" s="825"/>
      <c r="B488" s="333" t="s">
        <v>58</v>
      </c>
      <c r="C488" s="422">
        <v>70000</v>
      </c>
      <c r="D488" s="619"/>
      <c r="E488" s="81"/>
      <c r="F488" s="81"/>
      <c r="G488" s="81"/>
      <c r="H488" s="820"/>
    </row>
    <row r="489" spans="1:8" s="52" customFormat="1" ht="26.4">
      <c r="A489" s="825"/>
      <c r="B489" s="332" t="s">
        <v>55</v>
      </c>
      <c r="C489" s="422">
        <v>715919</v>
      </c>
      <c r="D489" s="619"/>
      <c r="E489" s="81"/>
      <c r="F489" s="81"/>
      <c r="G489" s="81"/>
      <c r="H489" s="820"/>
    </row>
    <row r="490" spans="1:8" s="52" customFormat="1" ht="52.8">
      <c r="A490" s="825"/>
      <c r="B490" s="333" t="s">
        <v>287</v>
      </c>
      <c r="C490" s="422">
        <v>715919</v>
      </c>
      <c r="D490" s="619"/>
      <c r="E490" s="81"/>
      <c r="F490" s="81"/>
      <c r="G490" s="81"/>
      <c r="H490" s="820"/>
    </row>
    <row r="491" spans="1:8" s="52" customFormat="1">
      <c r="A491" s="825"/>
      <c r="B491" s="510" t="s">
        <v>3</v>
      </c>
      <c r="C491" s="422">
        <v>299654</v>
      </c>
      <c r="D491" s="834"/>
      <c r="E491" s="81"/>
      <c r="F491" s="81"/>
      <c r="G491" s="81"/>
      <c r="H491" s="820"/>
    </row>
    <row r="492" spans="1:8" s="52" customFormat="1">
      <c r="A492" s="825"/>
      <c r="B492" s="512" t="s">
        <v>20</v>
      </c>
      <c r="C492" s="422">
        <v>299654</v>
      </c>
      <c r="D492" s="836"/>
      <c r="E492" s="81"/>
      <c r="F492" s="81"/>
      <c r="G492" s="81"/>
      <c r="H492" s="820"/>
    </row>
    <row r="493" spans="1:8" s="52" customFormat="1">
      <c r="A493" s="825"/>
      <c r="B493" s="828" t="s">
        <v>125</v>
      </c>
      <c r="C493" s="837"/>
      <c r="D493" s="830"/>
      <c r="E493" s="81"/>
      <c r="F493" s="81"/>
      <c r="G493" s="81"/>
      <c r="H493" s="820"/>
    </row>
    <row r="494" spans="1:8" s="52" customFormat="1">
      <c r="A494" s="825"/>
      <c r="B494" s="239" t="s">
        <v>4</v>
      </c>
      <c r="C494" s="369">
        <v>64076913</v>
      </c>
      <c r="D494" s="838">
        <f>D495</f>
        <v>0</v>
      </c>
      <c r="E494" s="81"/>
      <c r="F494" s="81"/>
      <c r="G494" s="81"/>
      <c r="H494" s="820"/>
    </row>
    <row r="495" spans="1:8" s="52" customFormat="1" ht="26.4">
      <c r="A495" s="825"/>
      <c r="B495" s="510" t="s">
        <v>37</v>
      </c>
      <c r="C495" s="422">
        <v>1011750</v>
      </c>
      <c r="D495" s="832"/>
      <c r="E495" s="81"/>
      <c r="F495" s="81"/>
      <c r="G495" s="81"/>
      <c r="H495" s="820"/>
    </row>
    <row r="496" spans="1:8" s="52" customFormat="1">
      <c r="A496" s="825"/>
      <c r="B496" s="510" t="s">
        <v>10</v>
      </c>
      <c r="C496" s="422">
        <v>63065163</v>
      </c>
      <c r="D496" s="834"/>
      <c r="E496" s="81"/>
      <c r="F496" s="81"/>
      <c r="G496" s="81"/>
      <c r="H496" s="820"/>
    </row>
    <row r="497" spans="1:8" s="52" customFormat="1" ht="26.4">
      <c r="A497" s="825"/>
      <c r="B497" s="512" t="s">
        <v>11</v>
      </c>
      <c r="C497" s="422">
        <v>63065163</v>
      </c>
      <c r="D497" s="835"/>
      <c r="E497" s="81"/>
      <c r="F497" s="81"/>
      <c r="G497" s="81"/>
      <c r="H497" s="820"/>
    </row>
    <row r="498" spans="1:8" s="52" customFormat="1">
      <c r="A498" s="825"/>
      <c r="B498" s="239" t="s">
        <v>28</v>
      </c>
      <c r="C498" s="369">
        <v>64076913</v>
      </c>
      <c r="D498" s="835">
        <f>D499+D515</f>
        <v>0</v>
      </c>
      <c r="E498" s="81"/>
      <c r="F498" s="81"/>
      <c r="G498" s="81"/>
      <c r="H498" s="820"/>
    </row>
    <row r="499" spans="1:8" s="52" customFormat="1">
      <c r="A499" s="825"/>
      <c r="B499" s="510" t="s">
        <v>2</v>
      </c>
      <c r="C499" s="422">
        <v>63861799</v>
      </c>
      <c r="D499" s="834">
        <f>D500+D504+D507+D509</f>
        <v>0</v>
      </c>
      <c r="E499" s="81"/>
      <c r="F499" s="81"/>
      <c r="G499" s="81"/>
      <c r="H499" s="820"/>
    </row>
    <row r="500" spans="1:8" s="52" customFormat="1">
      <c r="A500" s="825"/>
      <c r="B500" s="512" t="s">
        <v>12</v>
      </c>
      <c r="C500" s="422">
        <v>13480770</v>
      </c>
      <c r="D500" s="834">
        <f>D501+D503</f>
        <v>0</v>
      </c>
      <c r="E500" s="81"/>
      <c r="F500" s="81"/>
      <c r="G500" s="81"/>
      <c r="H500" s="820"/>
    </row>
    <row r="501" spans="1:8" s="52" customFormat="1">
      <c r="A501" s="825"/>
      <c r="B501" s="421" t="s">
        <v>38</v>
      </c>
      <c r="C501" s="422">
        <v>8178885</v>
      </c>
      <c r="D501" s="3294">
        <v>-85000</v>
      </c>
      <c r="E501" s="81"/>
      <c r="F501" s="81"/>
      <c r="G501" s="81"/>
      <c r="H501" s="820"/>
    </row>
    <row r="502" spans="1:8" s="52" customFormat="1">
      <c r="A502" s="825"/>
      <c r="B502" s="1802" t="s">
        <v>36</v>
      </c>
      <c r="C502" s="422">
        <v>6405846</v>
      </c>
      <c r="D502" s="2515">
        <v>-67291</v>
      </c>
      <c r="E502" s="81"/>
      <c r="F502" s="81"/>
      <c r="G502" s="81"/>
      <c r="H502" s="820"/>
    </row>
    <row r="503" spans="1:8" s="52" customFormat="1">
      <c r="A503" s="825"/>
      <c r="B503" s="421" t="s">
        <v>15</v>
      </c>
      <c r="C503" s="422">
        <v>5301885</v>
      </c>
      <c r="D503" s="3294">
        <v>85000</v>
      </c>
      <c r="E503" s="81"/>
      <c r="F503" s="81"/>
      <c r="G503" s="81"/>
      <c r="H503" s="820"/>
    </row>
    <row r="504" spans="1:8" s="52" customFormat="1">
      <c r="A504" s="825"/>
      <c r="B504" s="512" t="s">
        <v>16</v>
      </c>
      <c r="C504" s="422">
        <v>39045776</v>
      </c>
      <c r="D504" s="834"/>
      <c r="E504" s="81"/>
      <c r="F504" s="81"/>
      <c r="G504" s="81"/>
      <c r="H504" s="820"/>
    </row>
    <row r="505" spans="1:8" s="52" customFormat="1">
      <c r="A505" s="825"/>
      <c r="B505" s="421" t="s">
        <v>17</v>
      </c>
      <c r="C505" s="422">
        <v>38582906</v>
      </c>
      <c r="D505" s="834"/>
      <c r="E505" s="81"/>
      <c r="F505" s="81"/>
      <c r="G505" s="81"/>
      <c r="H505" s="820"/>
    </row>
    <row r="506" spans="1:8" s="52" customFormat="1">
      <c r="A506" s="825"/>
      <c r="B506" s="332" t="s">
        <v>162</v>
      </c>
      <c r="C506" s="422">
        <v>462870</v>
      </c>
      <c r="D506" s="834"/>
      <c r="E506" s="81"/>
      <c r="F506" s="81"/>
      <c r="G506" s="81"/>
      <c r="H506" s="820"/>
    </row>
    <row r="507" spans="1:8" s="52" customFormat="1" ht="26.4">
      <c r="A507" s="825"/>
      <c r="B507" s="334" t="s">
        <v>54</v>
      </c>
      <c r="C507" s="422">
        <v>738884</v>
      </c>
      <c r="D507" s="619"/>
      <c r="E507" s="81"/>
      <c r="F507" s="81"/>
      <c r="G507" s="81"/>
      <c r="H507" s="820"/>
    </row>
    <row r="508" spans="1:8" s="52" customFormat="1">
      <c r="A508" s="825"/>
      <c r="B508" s="332" t="s">
        <v>39</v>
      </c>
      <c r="C508" s="422">
        <v>738884</v>
      </c>
      <c r="D508" s="834"/>
      <c r="E508" s="81"/>
      <c r="F508" s="81"/>
      <c r="G508" s="81"/>
      <c r="H508" s="820"/>
    </row>
    <row r="509" spans="1:8" s="52" customFormat="1">
      <c r="A509" s="825"/>
      <c r="B509" s="334" t="s">
        <v>19</v>
      </c>
      <c r="C509" s="422">
        <v>10596369</v>
      </c>
      <c r="D509" s="834"/>
      <c r="E509" s="81"/>
      <c r="F509" s="81"/>
      <c r="G509" s="81"/>
      <c r="H509" s="820"/>
    </row>
    <row r="510" spans="1:8" s="52" customFormat="1" ht="26.4">
      <c r="A510" s="825"/>
      <c r="B510" s="332" t="s">
        <v>56</v>
      </c>
      <c r="C510" s="422">
        <v>9855450</v>
      </c>
      <c r="D510" s="619"/>
      <c r="E510" s="81"/>
      <c r="F510" s="81"/>
      <c r="G510" s="81"/>
      <c r="H510" s="820"/>
    </row>
    <row r="511" spans="1:8" s="52" customFormat="1" ht="26.4">
      <c r="A511" s="825"/>
      <c r="B511" s="333" t="s">
        <v>57</v>
      </c>
      <c r="C511" s="422">
        <v>9785450</v>
      </c>
      <c r="D511" s="619"/>
      <c r="E511" s="81"/>
      <c r="F511" s="81"/>
      <c r="G511" s="81"/>
      <c r="H511" s="820"/>
    </row>
    <row r="512" spans="1:8" s="52" customFormat="1" ht="39.6">
      <c r="A512" s="825"/>
      <c r="B512" s="333" t="s">
        <v>58</v>
      </c>
      <c r="C512" s="422">
        <v>70000</v>
      </c>
      <c r="D512" s="619"/>
      <c r="E512" s="81"/>
      <c r="F512" s="81"/>
      <c r="G512" s="81"/>
      <c r="H512" s="820"/>
    </row>
    <row r="513" spans="1:8" s="52" customFormat="1" ht="26.4">
      <c r="A513" s="825"/>
      <c r="B513" s="332" t="s">
        <v>55</v>
      </c>
      <c r="C513" s="422">
        <v>740919</v>
      </c>
      <c r="D513" s="834"/>
      <c r="E513" s="81"/>
      <c r="F513" s="81"/>
      <c r="G513" s="81"/>
      <c r="H513" s="820"/>
    </row>
    <row r="514" spans="1:8" s="52" customFormat="1" ht="52.8">
      <c r="A514" s="825"/>
      <c r="B514" s="333" t="s">
        <v>287</v>
      </c>
      <c r="C514" s="422">
        <v>740919</v>
      </c>
      <c r="D514" s="834"/>
      <c r="E514" s="81"/>
      <c r="F514" s="81"/>
      <c r="G514" s="81"/>
      <c r="H514" s="820"/>
    </row>
    <row r="515" spans="1:8" s="52" customFormat="1">
      <c r="A515" s="825"/>
      <c r="B515" s="510" t="s">
        <v>3</v>
      </c>
      <c r="C515" s="422">
        <v>215114</v>
      </c>
      <c r="D515" s="834"/>
      <c r="E515" s="81"/>
      <c r="F515" s="81"/>
      <c r="G515" s="81"/>
      <c r="H515" s="820"/>
    </row>
    <row r="516" spans="1:8" s="52" customFormat="1">
      <c r="A516" s="825"/>
      <c r="B516" s="512" t="s">
        <v>20</v>
      </c>
      <c r="C516" s="422">
        <v>215114</v>
      </c>
      <c r="D516" s="834"/>
      <c r="E516" s="81"/>
      <c r="F516" s="81"/>
      <c r="G516" s="81"/>
      <c r="H516" s="820"/>
    </row>
    <row r="517" spans="1:8" s="52" customFormat="1">
      <c r="A517" s="825"/>
      <c r="B517" s="828" t="s">
        <v>126</v>
      </c>
      <c r="C517" s="829"/>
      <c r="D517" s="830"/>
      <c r="E517" s="81"/>
      <c r="F517" s="81"/>
      <c r="G517" s="81"/>
      <c r="H517" s="820"/>
    </row>
    <row r="518" spans="1:8" s="52" customFormat="1">
      <c r="A518" s="825"/>
      <c r="B518" s="239" t="s">
        <v>4</v>
      </c>
      <c r="C518" s="369">
        <v>36712516</v>
      </c>
      <c r="D518" s="831">
        <f>D519</f>
        <v>0</v>
      </c>
      <c r="E518" s="81"/>
      <c r="F518" s="81"/>
      <c r="G518" s="81"/>
      <c r="H518" s="820"/>
    </row>
    <row r="519" spans="1:8" s="52" customFormat="1" ht="26.4">
      <c r="A519" s="825"/>
      <c r="B519" s="510" t="s">
        <v>37</v>
      </c>
      <c r="C519" s="422">
        <v>1011750</v>
      </c>
      <c r="D519" s="832"/>
      <c r="E519" s="81"/>
      <c r="F519" s="81"/>
      <c r="G519" s="81"/>
      <c r="H519" s="820"/>
    </row>
    <row r="520" spans="1:8" s="52" customFormat="1">
      <c r="A520" s="825"/>
      <c r="B520" s="510" t="s">
        <v>10</v>
      </c>
      <c r="C520" s="422">
        <v>35700766</v>
      </c>
      <c r="D520" s="834"/>
      <c r="E520" s="81"/>
      <c r="F520" s="81"/>
      <c r="G520" s="81"/>
      <c r="H520" s="820"/>
    </row>
    <row r="521" spans="1:8" s="52" customFormat="1" ht="26.4">
      <c r="A521" s="825"/>
      <c r="B521" s="512" t="s">
        <v>11</v>
      </c>
      <c r="C521" s="422">
        <v>35700766</v>
      </c>
      <c r="D521" s="835"/>
      <c r="E521" s="81"/>
      <c r="F521" s="81"/>
      <c r="G521" s="81"/>
      <c r="H521" s="820"/>
    </row>
    <row r="522" spans="1:8" s="52" customFormat="1">
      <c r="A522" s="825"/>
      <c r="B522" s="239" t="s">
        <v>28</v>
      </c>
      <c r="C522" s="369">
        <v>36712516</v>
      </c>
      <c r="D522" s="835">
        <f>D523+D539</f>
        <v>0</v>
      </c>
      <c r="E522" s="81"/>
      <c r="F522" s="81"/>
      <c r="G522" s="81"/>
      <c r="H522" s="820"/>
    </row>
    <row r="523" spans="1:8" s="52" customFormat="1">
      <c r="A523" s="825"/>
      <c r="B523" s="510" t="s">
        <v>2</v>
      </c>
      <c r="C523" s="422">
        <v>36494562</v>
      </c>
      <c r="D523" s="834">
        <f>D524+D528+D531+D533</f>
        <v>0</v>
      </c>
      <c r="E523" s="81"/>
      <c r="F523" s="81"/>
      <c r="G523" s="81"/>
      <c r="H523" s="820"/>
    </row>
    <row r="524" spans="1:8" s="52" customFormat="1">
      <c r="A524" s="825"/>
      <c r="B524" s="512" t="s">
        <v>12</v>
      </c>
      <c r="C524" s="422">
        <v>13436571</v>
      </c>
      <c r="D524" s="834">
        <f>D525+D527</f>
        <v>0</v>
      </c>
      <c r="E524" s="81"/>
      <c r="F524" s="81"/>
      <c r="G524" s="81"/>
      <c r="H524" s="820"/>
    </row>
    <row r="525" spans="1:8" s="52" customFormat="1">
      <c r="A525" s="825"/>
      <c r="B525" s="421" t="s">
        <v>38</v>
      </c>
      <c r="C525" s="422">
        <v>8099577</v>
      </c>
      <c r="D525" s="3294">
        <v>-85000</v>
      </c>
      <c r="E525" s="81"/>
      <c r="F525" s="81"/>
      <c r="G525" s="81"/>
      <c r="H525" s="820"/>
    </row>
    <row r="526" spans="1:8" s="52" customFormat="1">
      <c r="A526" s="825"/>
      <c r="B526" s="1802" t="s">
        <v>36</v>
      </c>
      <c r="C526" s="422">
        <v>6360846</v>
      </c>
      <c r="D526" s="2515">
        <v>-67291</v>
      </c>
      <c r="E526" s="81"/>
      <c r="F526" s="81"/>
      <c r="G526" s="81"/>
      <c r="H526" s="820"/>
    </row>
    <row r="527" spans="1:8" s="52" customFormat="1">
      <c r="A527" s="825"/>
      <c r="B527" s="421" t="s">
        <v>15</v>
      </c>
      <c r="C527" s="422">
        <v>5336994</v>
      </c>
      <c r="D527" s="3294">
        <v>85000</v>
      </c>
      <c r="E527" s="81"/>
      <c r="F527" s="81"/>
      <c r="G527" s="81"/>
      <c r="H527" s="820"/>
    </row>
    <row r="528" spans="1:8" s="52" customFormat="1">
      <c r="A528" s="825"/>
      <c r="B528" s="512" t="s">
        <v>16</v>
      </c>
      <c r="C528" s="422">
        <v>20982362</v>
      </c>
      <c r="D528" s="834"/>
      <c r="E528" s="81"/>
      <c r="F528" s="81"/>
      <c r="G528" s="81"/>
      <c r="H528" s="820"/>
    </row>
    <row r="529" spans="1:8" s="52" customFormat="1">
      <c r="A529" s="825"/>
      <c r="B529" s="421" t="s">
        <v>17</v>
      </c>
      <c r="C529" s="422">
        <v>20519492</v>
      </c>
      <c r="D529" s="834"/>
      <c r="E529" s="81"/>
      <c r="F529" s="81"/>
      <c r="G529" s="81"/>
      <c r="H529" s="820"/>
    </row>
    <row r="530" spans="1:8" s="52" customFormat="1">
      <c r="A530" s="825"/>
      <c r="B530" s="332" t="s">
        <v>162</v>
      </c>
      <c r="C530" s="422">
        <v>462870</v>
      </c>
      <c r="D530" s="834"/>
      <c r="E530" s="81"/>
      <c r="F530" s="81"/>
      <c r="G530" s="81"/>
      <c r="H530" s="820"/>
    </row>
    <row r="531" spans="1:8" s="52" customFormat="1" ht="26.4">
      <c r="A531" s="825"/>
      <c r="B531" s="334" t="s">
        <v>54</v>
      </c>
      <c r="C531" s="422">
        <v>781084</v>
      </c>
      <c r="D531" s="619"/>
      <c r="E531" s="81"/>
      <c r="F531" s="81"/>
      <c r="G531" s="81"/>
      <c r="H531" s="820"/>
    </row>
    <row r="532" spans="1:8" s="52" customFormat="1" ht="13.5" customHeight="1">
      <c r="A532" s="825"/>
      <c r="B532" s="332" t="s">
        <v>39</v>
      </c>
      <c r="C532" s="422">
        <v>781084</v>
      </c>
      <c r="D532" s="834"/>
      <c r="E532" s="81"/>
      <c r="F532" s="81"/>
      <c r="G532" s="81"/>
      <c r="H532" s="820"/>
    </row>
    <row r="533" spans="1:8" s="52" customFormat="1">
      <c r="A533" s="825"/>
      <c r="B533" s="334" t="s">
        <v>19</v>
      </c>
      <c r="C533" s="422">
        <v>1294545</v>
      </c>
      <c r="D533" s="834"/>
      <c r="E533" s="81"/>
      <c r="F533" s="81"/>
      <c r="G533" s="81"/>
      <c r="H533" s="820"/>
    </row>
    <row r="534" spans="1:8" s="52" customFormat="1" ht="26.4">
      <c r="A534" s="825"/>
      <c r="B534" s="332" t="s">
        <v>56</v>
      </c>
      <c r="C534" s="422">
        <v>578626</v>
      </c>
      <c r="D534" s="619"/>
      <c r="E534" s="81"/>
      <c r="F534" s="81"/>
      <c r="G534" s="81"/>
      <c r="H534" s="820"/>
    </row>
    <row r="535" spans="1:8" s="52" customFormat="1" ht="26.4">
      <c r="A535" s="825"/>
      <c r="B535" s="333" t="s">
        <v>57</v>
      </c>
      <c r="C535" s="422">
        <v>508626</v>
      </c>
      <c r="D535" s="619"/>
      <c r="E535" s="81"/>
      <c r="F535" s="81"/>
      <c r="G535" s="81"/>
      <c r="H535" s="820"/>
    </row>
    <row r="536" spans="1:8" s="52" customFormat="1" ht="39.6">
      <c r="A536" s="825"/>
      <c r="B536" s="333" t="s">
        <v>58</v>
      </c>
      <c r="C536" s="422">
        <v>70000</v>
      </c>
      <c r="D536" s="619"/>
      <c r="E536" s="81"/>
      <c r="F536" s="81"/>
      <c r="G536" s="81"/>
      <c r="H536" s="820"/>
    </row>
    <row r="537" spans="1:8" s="52" customFormat="1" ht="26.4">
      <c r="A537" s="825"/>
      <c r="B537" s="332" t="s">
        <v>55</v>
      </c>
      <c r="C537" s="422">
        <v>715919</v>
      </c>
      <c r="D537" s="834"/>
      <c r="E537" s="81"/>
      <c r="F537" s="81"/>
      <c r="G537" s="81"/>
      <c r="H537" s="820"/>
    </row>
    <row r="538" spans="1:8" s="52" customFormat="1" ht="52.8">
      <c r="A538" s="825"/>
      <c r="B538" s="333" t="s">
        <v>287</v>
      </c>
      <c r="C538" s="422">
        <v>715919</v>
      </c>
      <c r="D538" s="834"/>
      <c r="E538" s="81"/>
      <c r="F538" s="81"/>
      <c r="G538" s="81"/>
      <c r="H538" s="820"/>
    </row>
    <row r="539" spans="1:8" s="52" customFormat="1">
      <c r="A539" s="825"/>
      <c r="B539" s="510" t="s">
        <v>3</v>
      </c>
      <c r="C539" s="422">
        <v>217954</v>
      </c>
      <c r="D539" s="834"/>
      <c r="E539" s="81"/>
      <c r="F539" s="81"/>
      <c r="G539" s="81"/>
      <c r="H539" s="820"/>
    </row>
    <row r="540" spans="1:8" s="52" customFormat="1">
      <c r="A540" s="825"/>
      <c r="B540" s="512" t="s">
        <v>20</v>
      </c>
      <c r="C540" s="422">
        <v>217954</v>
      </c>
      <c r="D540" s="836"/>
      <c r="E540" s="81"/>
      <c r="F540" s="81"/>
      <c r="G540" s="81"/>
      <c r="H540" s="820"/>
    </row>
    <row r="541" spans="1:8" s="52" customFormat="1" ht="13.8" thickBot="1">
      <c r="A541" s="825"/>
      <c r="B541" s="3297"/>
      <c r="C541" s="3304"/>
      <c r="D541" s="836"/>
      <c r="E541" s="81"/>
      <c r="F541" s="81"/>
      <c r="G541" s="81"/>
      <c r="H541" s="820"/>
    </row>
    <row r="542" spans="1:8" s="52" customFormat="1" ht="39.75" customHeight="1" thickBot="1">
      <c r="A542" s="825"/>
      <c r="B542" s="3807" t="s">
        <v>1113</v>
      </c>
      <c r="C542" s="3808"/>
      <c r="D542" s="3809"/>
      <c r="E542" s="81"/>
      <c r="F542" s="81"/>
      <c r="G542" s="81"/>
      <c r="H542" s="820"/>
    </row>
    <row r="543" spans="1:8" s="52" customFormat="1">
      <c r="A543" s="175"/>
      <c r="B543" s="81"/>
      <c r="C543" s="81"/>
      <c r="D543" s="81"/>
      <c r="E543" s="81"/>
      <c r="F543" s="81"/>
      <c r="G543" s="81"/>
      <c r="H543" s="820"/>
    </row>
    <row r="544" spans="1:8" s="52" customFormat="1">
      <c r="A544" s="175"/>
      <c r="B544" s="206" t="s">
        <v>113</v>
      </c>
      <c r="C544" s="3305"/>
      <c r="D544" s="81"/>
      <c r="E544" s="81"/>
      <c r="F544" s="3305"/>
      <c r="G544" s="81"/>
    </row>
    <row r="545" spans="1:8" s="52" customFormat="1" ht="13.8" thickBot="1">
      <c r="A545" s="175"/>
      <c r="B545" s="81"/>
      <c r="C545" s="3305"/>
      <c r="D545" s="81"/>
      <c r="E545" s="251"/>
      <c r="F545" s="3305"/>
      <c r="G545" s="81"/>
    </row>
    <row r="546" spans="1:8" s="52" customFormat="1" ht="13.8">
      <c r="A546" s="3365">
        <f>A442+1</f>
        <v>152</v>
      </c>
      <c r="B546" s="436" t="s">
        <v>31</v>
      </c>
      <c r="C546" s="844"/>
      <c r="D546" s="365"/>
      <c r="E546" s="845" t="s">
        <v>285</v>
      </c>
      <c r="F546" s="844"/>
      <c r="G546" s="365"/>
      <c r="H546" s="2041" t="s">
        <v>232</v>
      </c>
    </row>
    <row r="547" spans="1:8" s="52" customFormat="1">
      <c r="A547" s="79"/>
      <c r="B547" s="280" t="s">
        <v>22</v>
      </c>
      <c r="C547" s="343"/>
      <c r="D547" s="344"/>
      <c r="E547" s="280" t="s">
        <v>22</v>
      </c>
      <c r="F547" s="343"/>
      <c r="G547" s="344"/>
      <c r="H547" s="134" t="s">
        <v>1137</v>
      </c>
    </row>
    <row r="548" spans="1:8" s="52" customFormat="1" ht="26.4">
      <c r="A548" s="79"/>
      <c r="B548" s="3271" t="s">
        <v>292</v>
      </c>
      <c r="C548" s="3178"/>
      <c r="D548" s="3179"/>
      <c r="E548" s="3366" t="s">
        <v>208</v>
      </c>
      <c r="F548" s="3178"/>
      <c r="G548" s="3179"/>
      <c r="H548" s="134" t="s">
        <v>1148</v>
      </c>
    </row>
    <row r="549" spans="1:8" s="52" customFormat="1">
      <c r="A549" s="79"/>
      <c r="B549" s="239" t="s">
        <v>4</v>
      </c>
      <c r="C549" s="597">
        <f>C550</f>
        <v>597650</v>
      </c>
      <c r="D549" s="289">
        <f t="shared" ref="D549:D554" si="0">D550</f>
        <v>-142740</v>
      </c>
      <c r="E549" s="239" t="s">
        <v>4</v>
      </c>
      <c r="F549" s="597">
        <f t="shared" ref="F549:G555" si="1">F550</f>
        <v>715919</v>
      </c>
      <c r="G549" s="289">
        <f t="shared" si="1"/>
        <v>142740</v>
      </c>
      <c r="H549" s="3148">
        <f>'17'!A207</f>
        <v>107</v>
      </c>
    </row>
    <row r="550" spans="1:8" s="52" customFormat="1">
      <c r="A550" s="79"/>
      <c r="B550" s="510" t="s">
        <v>10</v>
      </c>
      <c r="C550" s="2873">
        <f>C551</f>
        <v>597650</v>
      </c>
      <c r="D550" s="288">
        <f t="shared" si="0"/>
        <v>-142740</v>
      </c>
      <c r="E550" s="510" t="s">
        <v>10</v>
      </c>
      <c r="F550" s="2873">
        <f t="shared" si="1"/>
        <v>715919</v>
      </c>
      <c r="G550" s="288">
        <f t="shared" si="1"/>
        <v>142740</v>
      </c>
      <c r="H550" s="134" t="s">
        <v>808</v>
      </c>
    </row>
    <row r="551" spans="1:8" s="52" customFormat="1" ht="26.4">
      <c r="A551" s="79"/>
      <c r="B551" s="512" t="s">
        <v>11</v>
      </c>
      <c r="C551" s="3209">
        <v>597650</v>
      </c>
      <c r="D551" s="288">
        <f t="shared" si="0"/>
        <v>-142740</v>
      </c>
      <c r="E551" s="512" t="s">
        <v>11</v>
      </c>
      <c r="F551" s="2873">
        <f t="shared" si="1"/>
        <v>715919</v>
      </c>
      <c r="G551" s="288">
        <f t="shared" si="1"/>
        <v>142740</v>
      </c>
    </row>
    <row r="552" spans="1:8" s="52" customFormat="1" ht="12.75" customHeight="1">
      <c r="A552" s="79"/>
      <c r="B552" s="239" t="s">
        <v>28</v>
      </c>
      <c r="C552" s="597">
        <f>C553</f>
        <v>597650</v>
      </c>
      <c r="D552" s="289">
        <f t="shared" si="0"/>
        <v>-142740</v>
      </c>
      <c r="E552" s="239" t="s">
        <v>28</v>
      </c>
      <c r="F552" s="597">
        <f t="shared" si="1"/>
        <v>715919</v>
      </c>
      <c r="G552" s="289">
        <f t="shared" si="1"/>
        <v>142740</v>
      </c>
    </row>
    <row r="553" spans="1:8" s="52" customFormat="1" ht="12.75" customHeight="1">
      <c r="A553" s="79"/>
      <c r="B553" s="510" t="s">
        <v>2</v>
      </c>
      <c r="C553" s="2873">
        <f>C554</f>
        <v>597650</v>
      </c>
      <c r="D553" s="288">
        <f t="shared" si="0"/>
        <v>-142740</v>
      </c>
      <c r="E553" s="510" t="s">
        <v>2</v>
      </c>
      <c r="F553" s="2873">
        <f t="shared" si="1"/>
        <v>715919</v>
      </c>
      <c r="G553" s="288">
        <f t="shared" si="1"/>
        <v>142740</v>
      </c>
    </row>
    <row r="554" spans="1:8" s="52" customFormat="1" ht="13.5" customHeight="1">
      <c r="A554" s="79"/>
      <c r="B554" s="2048" t="s">
        <v>16</v>
      </c>
      <c r="C554" s="2873">
        <f>C555</f>
        <v>597650</v>
      </c>
      <c r="D554" s="288">
        <f t="shared" si="0"/>
        <v>-142740</v>
      </c>
      <c r="E554" s="512" t="s">
        <v>19</v>
      </c>
      <c r="F554" s="2873">
        <f t="shared" si="1"/>
        <v>715919</v>
      </c>
      <c r="G554" s="288">
        <f t="shared" si="1"/>
        <v>142740</v>
      </c>
    </row>
    <row r="555" spans="1:8" s="52" customFormat="1" ht="24.75" customHeight="1">
      <c r="A555" s="79"/>
      <c r="B555" s="2050" t="s">
        <v>17</v>
      </c>
      <c r="C555" s="3209">
        <v>597650</v>
      </c>
      <c r="D555" s="288">
        <f>-142740</f>
        <v>-142740</v>
      </c>
      <c r="E555" s="421" t="s">
        <v>55</v>
      </c>
      <c r="F555" s="2873">
        <f t="shared" si="1"/>
        <v>715919</v>
      </c>
      <c r="G555" s="288">
        <f t="shared" si="1"/>
        <v>142740</v>
      </c>
    </row>
    <row r="556" spans="1:8" s="52" customFormat="1" ht="53.25" customHeight="1" thickBot="1">
      <c r="A556" s="79"/>
      <c r="B556" s="613"/>
      <c r="C556" s="614"/>
      <c r="D556" s="572"/>
      <c r="E556" s="3306" t="s">
        <v>293</v>
      </c>
      <c r="F556" s="3209">
        <v>715919</v>
      </c>
      <c r="G556" s="441">
        <v>142740</v>
      </c>
    </row>
    <row r="557" spans="1:8" s="52" customFormat="1" ht="42.75" customHeight="1" thickBot="1">
      <c r="A557" s="79"/>
      <c r="B557" s="3810" t="s">
        <v>651</v>
      </c>
      <c r="C557" s="3800"/>
      <c r="D557" s="3800"/>
      <c r="E557" s="3800"/>
      <c r="F557" s="3800"/>
      <c r="G557" s="3801"/>
    </row>
    <row r="558" spans="1:8" s="52" customFormat="1" ht="18">
      <c r="A558" s="175"/>
      <c r="B558" s="846"/>
      <c r="C558" s="3305"/>
      <c r="D558" s="81"/>
      <c r="E558" s="81"/>
      <c r="F558" s="3305"/>
      <c r="G558" s="81"/>
    </row>
    <row r="559" spans="1:8" s="52" customFormat="1">
      <c r="A559" s="175"/>
      <c r="B559" s="206" t="s">
        <v>115</v>
      </c>
      <c r="C559" s="3305"/>
      <c r="D559" s="81"/>
      <c r="E559" s="81"/>
      <c r="F559" s="3305"/>
      <c r="G559" s="81"/>
    </row>
    <row r="560" spans="1:8" s="52" customFormat="1" ht="13.8" thickBot="1">
      <c r="A560" s="175"/>
      <c r="B560" s="81"/>
      <c r="C560" s="3305"/>
      <c r="D560" s="81"/>
      <c r="E560" s="251"/>
      <c r="F560" s="3305"/>
      <c r="G560" s="81"/>
    </row>
    <row r="561" spans="1:8" s="52" customFormat="1" ht="13.8">
      <c r="A561" s="1458">
        <f>A466+1</f>
        <v>152</v>
      </c>
      <c r="B561" s="436" t="s">
        <v>31</v>
      </c>
      <c r="C561" s="844"/>
      <c r="D561" s="365"/>
      <c r="E561" s="845" t="s">
        <v>285</v>
      </c>
      <c r="F561" s="844"/>
      <c r="G561" s="365"/>
      <c r="H561" s="2041" t="s">
        <v>232</v>
      </c>
    </row>
    <row r="562" spans="1:8" s="52" customFormat="1">
      <c r="A562" s="175"/>
      <c r="B562" s="280" t="s">
        <v>116</v>
      </c>
      <c r="C562" s="847"/>
      <c r="D562" s="412"/>
      <c r="E562" s="280" t="s">
        <v>116</v>
      </c>
      <c r="F562" s="847"/>
      <c r="G562" s="412"/>
      <c r="H562" s="134" t="s">
        <v>1137</v>
      </c>
    </row>
    <row r="563" spans="1:8" s="52" customFormat="1">
      <c r="A563" s="79"/>
      <c r="B563" s="1461" t="s">
        <v>117</v>
      </c>
      <c r="C563" s="444"/>
      <c r="D563" s="445"/>
      <c r="E563" s="1461" t="s">
        <v>117</v>
      </c>
      <c r="F563" s="444"/>
      <c r="G563" s="445"/>
      <c r="H563" s="134" t="s">
        <v>1148</v>
      </c>
    </row>
    <row r="564" spans="1:8" s="52" customFormat="1">
      <c r="A564" s="79"/>
      <c r="B564" s="828" t="s">
        <v>118</v>
      </c>
      <c r="C564" s="848"/>
      <c r="D564" s="849"/>
      <c r="E564" s="828" t="s">
        <v>118</v>
      </c>
      <c r="F564" s="848"/>
      <c r="G564" s="849"/>
      <c r="H564" s="3148">
        <f>'17'!A223</f>
        <v>107</v>
      </c>
    </row>
    <row r="565" spans="1:8" s="52" customFormat="1">
      <c r="A565" s="79"/>
      <c r="B565" s="239" t="s">
        <v>117</v>
      </c>
      <c r="C565" s="850"/>
      <c r="D565" s="289"/>
      <c r="E565" s="239" t="s">
        <v>117</v>
      </c>
      <c r="F565" s="850"/>
      <c r="G565" s="289"/>
      <c r="H565" s="134" t="s">
        <v>808</v>
      </c>
    </row>
    <row r="566" spans="1:8" s="52" customFormat="1">
      <c r="A566" s="79"/>
      <c r="B566" s="851" t="s">
        <v>4</v>
      </c>
      <c r="C566" s="852">
        <v>133007681</v>
      </c>
      <c r="D566" s="289">
        <f>D568</f>
        <v>-142740</v>
      </c>
      <c r="E566" s="851" t="s">
        <v>4</v>
      </c>
      <c r="F566" s="852">
        <v>83594948</v>
      </c>
      <c r="G566" s="289">
        <f>G567+G568</f>
        <v>142740</v>
      </c>
      <c r="H566" s="853"/>
    </row>
    <row r="567" spans="1:8" s="52" customFormat="1" ht="26.4">
      <c r="A567" s="79"/>
      <c r="B567" s="512" t="s">
        <v>37</v>
      </c>
      <c r="C567" s="3307">
        <v>900000</v>
      </c>
      <c r="D567" s="288"/>
      <c r="E567" s="512" t="s">
        <v>37</v>
      </c>
      <c r="F567" s="3307">
        <v>1011750</v>
      </c>
      <c r="G567" s="288"/>
      <c r="H567" s="853"/>
    </row>
    <row r="568" spans="1:8" s="52" customFormat="1">
      <c r="A568" s="79"/>
      <c r="B568" s="854" t="s">
        <v>10</v>
      </c>
      <c r="C568" s="855">
        <v>132107681</v>
      </c>
      <c r="D568" s="288">
        <f>D569</f>
        <v>-142740</v>
      </c>
      <c r="E568" s="854" t="s">
        <v>10</v>
      </c>
      <c r="F568" s="855">
        <v>82583198</v>
      </c>
      <c r="G568" s="288">
        <f>G569</f>
        <v>142740</v>
      </c>
      <c r="H568" s="853"/>
    </row>
    <row r="569" spans="1:8" s="52" customFormat="1" ht="26.4">
      <c r="A569" s="79"/>
      <c r="B569" s="510" t="s">
        <v>11</v>
      </c>
      <c r="C569" s="856">
        <v>132107681</v>
      </c>
      <c r="D569" s="288">
        <f>D570</f>
        <v>-142740</v>
      </c>
      <c r="E569" s="510" t="s">
        <v>11</v>
      </c>
      <c r="F569" s="856">
        <v>82583198</v>
      </c>
      <c r="G569" s="288">
        <f>G570</f>
        <v>142740</v>
      </c>
      <c r="H569" s="853"/>
    </row>
    <row r="570" spans="1:8" s="52" customFormat="1">
      <c r="A570" s="79"/>
      <c r="B570" s="857" t="s">
        <v>28</v>
      </c>
      <c r="C570" s="858">
        <v>133272352</v>
      </c>
      <c r="D570" s="289">
        <f>D571</f>
        <v>-142740</v>
      </c>
      <c r="E570" s="857" t="s">
        <v>28</v>
      </c>
      <c r="F570" s="858">
        <v>83594948</v>
      </c>
      <c r="G570" s="289">
        <f>G571+G580</f>
        <v>142740</v>
      </c>
      <c r="H570" s="853"/>
    </row>
    <row r="571" spans="1:8" s="52" customFormat="1">
      <c r="A571" s="79"/>
      <c r="B571" s="2050" t="s">
        <v>2</v>
      </c>
      <c r="C571" s="3308">
        <v>120187044</v>
      </c>
      <c r="D571" s="288">
        <f>D576</f>
        <v>-142740</v>
      </c>
      <c r="E571" s="2050" t="s">
        <v>2</v>
      </c>
      <c r="F571" s="3308">
        <v>83295294</v>
      </c>
      <c r="G571" s="288">
        <f>G572+G581</f>
        <v>142740</v>
      </c>
      <c r="H571" s="853"/>
    </row>
    <row r="572" spans="1:8" s="52" customFormat="1">
      <c r="A572" s="79"/>
      <c r="B572" s="280" t="s">
        <v>12</v>
      </c>
      <c r="C572" s="859">
        <v>52185447</v>
      </c>
      <c r="D572" s="372"/>
      <c r="E572" s="280" t="s">
        <v>12</v>
      </c>
      <c r="F572" s="859">
        <v>13936247</v>
      </c>
      <c r="G572" s="372"/>
      <c r="H572" s="853"/>
    </row>
    <row r="573" spans="1:8" s="52" customFormat="1">
      <c r="A573" s="79"/>
      <c r="B573" s="462" t="s">
        <v>38</v>
      </c>
      <c r="C573" s="860">
        <v>1865142</v>
      </c>
      <c r="D573" s="861"/>
      <c r="E573" s="462" t="s">
        <v>38</v>
      </c>
      <c r="F573" s="860">
        <v>8213802</v>
      </c>
      <c r="G573" s="861"/>
      <c r="H573" s="853"/>
    </row>
    <row r="574" spans="1:8" s="52" customFormat="1">
      <c r="A574" s="79"/>
      <c r="B574" s="462" t="s">
        <v>36</v>
      </c>
      <c r="C574" s="860">
        <v>1417914</v>
      </c>
      <c r="D574" s="861"/>
      <c r="E574" s="462" t="s">
        <v>36</v>
      </c>
      <c r="F574" s="860">
        <v>6446883</v>
      </c>
      <c r="G574" s="861"/>
      <c r="H574" s="853"/>
    </row>
    <row r="575" spans="1:8" s="52" customFormat="1">
      <c r="A575" s="79"/>
      <c r="B575" s="462" t="s">
        <v>15</v>
      </c>
      <c r="C575" s="860">
        <v>50320305</v>
      </c>
      <c r="D575" s="861"/>
      <c r="E575" s="462" t="s">
        <v>15</v>
      </c>
      <c r="F575" s="860">
        <v>5722445</v>
      </c>
      <c r="G575" s="861"/>
      <c r="H575" s="853"/>
    </row>
    <row r="576" spans="1:8" s="52" customFormat="1">
      <c r="A576" s="79"/>
      <c r="B576" s="462" t="s">
        <v>16</v>
      </c>
      <c r="C576" s="860">
        <v>44565932</v>
      </c>
      <c r="D576" s="862">
        <f>D577</f>
        <v>-142740</v>
      </c>
      <c r="E576" s="462" t="s">
        <v>16</v>
      </c>
      <c r="F576" s="860">
        <v>53462808</v>
      </c>
      <c r="G576" s="861"/>
      <c r="H576" s="853"/>
    </row>
    <row r="577" spans="1:8" s="52" customFormat="1">
      <c r="A577" s="79"/>
      <c r="B577" s="462" t="s">
        <v>17</v>
      </c>
      <c r="C577" s="860">
        <v>44565932</v>
      </c>
      <c r="D577" s="862">
        <f>-142740</f>
        <v>-142740</v>
      </c>
      <c r="E577" s="462" t="s">
        <v>17</v>
      </c>
      <c r="F577" s="860">
        <v>52999938</v>
      </c>
      <c r="G577" s="861"/>
      <c r="H577" s="853"/>
    </row>
    <row r="578" spans="1:8" s="52" customFormat="1" ht="26.4">
      <c r="A578" s="79"/>
      <c r="B578" s="462" t="s">
        <v>54</v>
      </c>
      <c r="C578" s="860">
        <v>167281</v>
      </c>
      <c r="D578" s="861"/>
      <c r="E578" s="462" t="s">
        <v>162</v>
      </c>
      <c r="F578" s="860">
        <v>462870</v>
      </c>
      <c r="G578" s="861"/>
      <c r="H578" s="853"/>
    </row>
    <row r="579" spans="1:8" s="52" customFormat="1" ht="26.4">
      <c r="A579" s="79"/>
      <c r="B579" s="462" t="s">
        <v>39</v>
      </c>
      <c r="C579" s="860">
        <v>167281</v>
      </c>
      <c r="D579" s="861"/>
      <c r="E579" s="462" t="s">
        <v>54</v>
      </c>
      <c r="F579" s="860">
        <v>703084</v>
      </c>
      <c r="G579" s="861"/>
      <c r="H579" s="853"/>
    </row>
    <row r="580" spans="1:8" s="52" customFormat="1">
      <c r="A580" s="79"/>
      <c r="B580" s="462" t="s">
        <v>19</v>
      </c>
      <c r="C580" s="860">
        <v>23268384</v>
      </c>
      <c r="D580" s="861"/>
      <c r="E580" s="462" t="s">
        <v>39</v>
      </c>
      <c r="F580" s="860">
        <v>703084</v>
      </c>
      <c r="G580" s="862"/>
      <c r="H580" s="853"/>
    </row>
    <row r="581" spans="1:8" s="52" customFormat="1" ht="26.4">
      <c r="A581" s="79"/>
      <c r="B581" s="462" t="s">
        <v>56</v>
      </c>
      <c r="C581" s="860">
        <v>23268384</v>
      </c>
      <c r="D581" s="861"/>
      <c r="E581" s="462" t="s">
        <v>19</v>
      </c>
      <c r="F581" s="860">
        <v>15193155</v>
      </c>
      <c r="G581" s="862">
        <v>142740</v>
      </c>
      <c r="H581" s="853"/>
    </row>
    <row r="582" spans="1:8" s="52" customFormat="1" ht="26.4">
      <c r="A582" s="79"/>
      <c r="B582" s="462" t="s">
        <v>57</v>
      </c>
      <c r="C582" s="860">
        <v>23268384</v>
      </c>
      <c r="D582" s="861"/>
      <c r="E582" s="462" t="s">
        <v>56</v>
      </c>
      <c r="F582" s="860">
        <v>14477236</v>
      </c>
      <c r="G582" s="862"/>
      <c r="H582" s="853"/>
    </row>
    <row r="583" spans="1:8" s="52" customFormat="1" ht="26.4">
      <c r="A583" s="79"/>
      <c r="B583" s="462" t="s">
        <v>3</v>
      </c>
      <c r="C583" s="860">
        <v>13085308</v>
      </c>
      <c r="D583" s="861"/>
      <c r="E583" s="462" t="s">
        <v>57</v>
      </c>
      <c r="F583" s="860">
        <v>14407236</v>
      </c>
      <c r="G583" s="862"/>
      <c r="H583" s="853"/>
    </row>
    <row r="584" spans="1:8" s="52" customFormat="1" ht="39.6">
      <c r="A584" s="79"/>
      <c r="B584" s="462" t="s">
        <v>20</v>
      </c>
      <c r="C584" s="860">
        <v>12835308</v>
      </c>
      <c r="D584" s="861"/>
      <c r="E584" s="462" t="s">
        <v>58</v>
      </c>
      <c r="F584" s="860">
        <v>70000</v>
      </c>
      <c r="G584" s="862"/>
      <c r="H584" s="853"/>
    </row>
    <row r="585" spans="1:8" s="52" customFormat="1" ht="26.4">
      <c r="A585" s="79"/>
      <c r="B585" s="462" t="s">
        <v>61</v>
      </c>
      <c r="C585" s="860">
        <v>250000</v>
      </c>
      <c r="D585" s="861"/>
      <c r="E585" s="462" t="s">
        <v>55</v>
      </c>
      <c r="F585" s="860">
        <v>715919</v>
      </c>
      <c r="G585" s="862">
        <f>G586</f>
        <v>142740</v>
      </c>
      <c r="H585" s="853"/>
    </row>
    <row r="586" spans="1:8" s="52" customFormat="1" ht="39.6">
      <c r="A586" s="79"/>
      <c r="B586" s="462" t="s">
        <v>62</v>
      </c>
      <c r="C586" s="860">
        <v>250000</v>
      </c>
      <c r="D586" s="861"/>
      <c r="E586" s="462" t="s">
        <v>294</v>
      </c>
      <c r="F586" s="860">
        <v>715919</v>
      </c>
      <c r="G586" s="862">
        <v>142740</v>
      </c>
      <c r="H586" s="853"/>
    </row>
    <row r="587" spans="1:8" s="52" customFormat="1" ht="26.4">
      <c r="A587" s="79"/>
      <c r="B587" s="462" t="s">
        <v>295</v>
      </c>
      <c r="C587" s="860">
        <v>250000</v>
      </c>
      <c r="D587" s="861"/>
      <c r="E587" s="462" t="s">
        <v>3</v>
      </c>
      <c r="F587" s="860">
        <v>299654</v>
      </c>
      <c r="G587" s="861"/>
      <c r="H587" s="853"/>
    </row>
    <row r="588" spans="1:8" s="52" customFormat="1">
      <c r="A588" s="79"/>
      <c r="B588" s="462" t="s">
        <v>68</v>
      </c>
      <c r="C588" s="860">
        <v>-264671</v>
      </c>
      <c r="D588" s="861"/>
      <c r="E588" s="462" t="s">
        <v>20</v>
      </c>
      <c r="F588" s="860">
        <v>299654</v>
      </c>
      <c r="G588" s="861"/>
      <c r="H588" s="853"/>
    </row>
    <row r="589" spans="1:8" s="52" customFormat="1">
      <c r="A589" s="79"/>
      <c r="B589" s="462" t="s">
        <v>23</v>
      </c>
      <c r="C589" s="860">
        <v>264671</v>
      </c>
      <c r="D589" s="861"/>
      <c r="E589" s="462"/>
      <c r="F589" s="860"/>
      <c r="G589" s="861"/>
    </row>
    <row r="590" spans="1:8" s="52" customFormat="1">
      <c r="A590" s="79"/>
      <c r="B590" s="462" t="s">
        <v>24</v>
      </c>
      <c r="C590" s="860">
        <v>264671</v>
      </c>
      <c r="D590" s="861"/>
      <c r="E590" s="462"/>
      <c r="F590" s="860"/>
      <c r="G590" s="861"/>
    </row>
    <row r="591" spans="1:8" s="52" customFormat="1" ht="26.4">
      <c r="A591" s="79"/>
      <c r="B591" s="462" t="s">
        <v>66</v>
      </c>
      <c r="C591" s="860">
        <v>264671</v>
      </c>
      <c r="D591" s="861"/>
      <c r="E591" s="462"/>
      <c r="F591" s="860"/>
      <c r="G591" s="861"/>
    </row>
    <row r="592" spans="1:8" s="52" customFormat="1">
      <c r="A592" s="79"/>
      <c r="B592" s="863" t="s">
        <v>125</v>
      </c>
      <c r="C592" s="864"/>
      <c r="D592" s="865"/>
      <c r="E592" s="863" t="s">
        <v>125</v>
      </c>
      <c r="F592" s="848"/>
      <c r="G592" s="866"/>
    </row>
    <row r="593" spans="1:7" s="52" customFormat="1">
      <c r="A593" s="79"/>
      <c r="B593" s="851" t="s">
        <v>4</v>
      </c>
      <c r="C593" s="852">
        <v>134106756</v>
      </c>
      <c r="D593" s="289">
        <f>D595</f>
        <v>-131300</v>
      </c>
      <c r="E593" s="851" t="s">
        <v>4</v>
      </c>
      <c r="F593" s="88">
        <v>64076913</v>
      </c>
      <c r="G593" s="289">
        <f>G594+G595</f>
        <v>131300</v>
      </c>
    </row>
    <row r="594" spans="1:7" s="52" customFormat="1" ht="26.4">
      <c r="A594" s="79"/>
      <c r="B594" s="512" t="s">
        <v>37</v>
      </c>
      <c r="C594" s="3307">
        <v>900000</v>
      </c>
      <c r="D594" s="288"/>
      <c r="E594" s="512" t="s">
        <v>37</v>
      </c>
      <c r="F594" s="86">
        <v>1011750</v>
      </c>
      <c r="G594" s="288"/>
    </row>
    <row r="595" spans="1:7" s="52" customFormat="1">
      <c r="A595" s="79"/>
      <c r="B595" s="854" t="s">
        <v>10</v>
      </c>
      <c r="C595" s="855">
        <v>133206756</v>
      </c>
      <c r="D595" s="288">
        <f>D596</f>
        <v>-131300</v>
      </c>
      <c r="E595" s="854" t="s">
        <v>10</v>
      </c>
      <c r="F595" s="86">
        <v>63065163</v>
      </c>
      <c r="G595" s="288">
        <f>G596</f>
        <v>131300</v>
      </c>
    </row>
    <row r="596" spans="1:7" s="52" customFormat="1" ht="26.4">
      <c r="A596" s="79"/>
      <c r="B596" s="510" t="s">
        <v>11</v>
      </c>
      <c r="C596" s="856">
        <v>133206756</v>
      </c>
      <c r="D596" s="288">
        <f>D597</f>
        <v>-131300</v>
      </c>
      <c r="E596" s="510" t="s">
        <v>11</v>
      </c>
      <c r="F596" s="86">
        <v>63065163</v>
      </c>
      <c r="G596" s="288">
        <f>G597</f>
        <v>131300</v>
      </c>
    </row>
    <row r="597" spans="1:7" s="52" customFormat="1">
      <c r="A597" s="79"/>
      <c r="B597" s="857" t="s">
        <v>28</v>
      </c>
      <c r="C597" s="858">
        <v>134274442</v>
      </c>
      <c r="D597" s="289">
        <f>D598</f>
        <v>-131300</v>
      </c>
      <c r="E597" s="857" t="s">
        <v>28</v>
      </c>
      <c r="F597" s="88">
        <v>64076913</v>
      </c>
      <c r="G597" s="289">
        <f>G598+G607</f>
        <v>131300</v>
      </c>
    </row>
    <row r="598" spans="1:7" s="52" customFormat="1">
      <c r="A598" s="79"/>
      <c r="B598" s="2050" t="s">
        <v>2</v>
      </c>
      <c r="C598" s="3308">
        <v>121493555</v>
      </c>
      <c r="D598" s="288">
        <f>D603</f>
        <v>-131300</v>
      </c>
      <c r="E598" s="2050" t="s">
        <v>2</v>
      </c>
      <c r="F598" s="86">
        <v>63861799</v>
      </c>
      <c r="G598" s="288">
        <f>G599+G608</f>
        <v>131300</v>
      </c>
    </row>
    <row r="599" spans="1:7" s="52" customFormat="1">
      <c r="A599" s="79"/>
      <c r="B599" s="280" t="s">
        <v>12</v>
      </c>
      <c r="C599" s="859">
        <v>52064127</v>
      </c>
      <c r="D599" s="372"/>
      <c r="E599" s="280" t="s">
        <v>12</v>
      </c>
      <c r="F599" s="86">
        <v>13480770</v>
      </c>
      <c r="G599" s="372"/>
    </row>
    <row r="600" spans="1:7" s="52" customFormat="1">
      <c r="A600" s="79"/>
      <c r="B600" s="462" t="s">
        <v>38</v>
      </c>
      <c r="C600" s="860">
        <v>1824009</v>
      </c>
      <c r="D600" s="861"/>
      <c r="E600" s="462" t="s">
        <v>38</v>
      </c>
      <c r="F600" s="867">
        <v>8178885</v>
      </c>
      <c r="G600" s="861"/>
    </row>
    <row r="601" spans="1:7" s="52" customFormat="1">
      <c r="A601" s="79"/>
      <c r="B601" s="462" t="s">
        <v>36</v>
      </c>
      <c r="C601" s="860">
        <v>1375960</v>
      </c>
      <c r="D601" s="861"/>
      <c r="E601" s="462" t="s">
        <v>36</v>
      </c>
      <c r="F601" s="868">
        <v>6405846</v>
      </c>
      <c r="G601" s="861"/>
    </row>
    <row r="602" spans="1:7" s="52" customFormat="1">
      <c r="A602" s="79"/>
      <c r="B602" s="462" t="s">
        <v>15</v>
      </c>
      <c r="C602" s="860">
        <v>50240118</v>
      </c>
      <c r="D602" s="861"/>
      <c r="E602" s="462" t="s">
        <v>15</v>
      </c>
      <c r="F602" s="868">
        <v>5301885</v>
      </c>
      <c r="G602" s="861"/>
    </row>
    <row r="603" spans="1:7" s="52" customFormat="1">
      <c r="A603" s="79"/>
      <c r="B603" s="462" t="s">
        <v>16</v>
      </c>
      <c r="C603" s="860">
        <v>45719837</v>
      </c>
      <c r="D603" s="862">
        <f>D604</f>
        <v>-131300</v>
      </c>
      <c r="E603" s="462" t="s">
        <v>16</v>
      </c>
      <c r="F603" s="868">
        <v>39045776</v>
      </c>
      <c r="G603" s="861"/>
    </row>
    <row r="604" spans="1:7" s="52" customFormat="1">
      <c r="A604" s="79"/>
      <c r="B604" s="462" t="s">
        <v>17</v>
      </c>
      <c r="C604" s="860">
        <v>45719837</v>
      </c>
      <c r="D604" s="862">
        <f>-131300</f>
        <v>-131300</v>
      </c>
      <c r="E604" s="462" t="s">
        <v>17</v>
      </c>
      <c r="F604" s="868">
        <v>38582906</v>
      </c>
      <c r="G604" s="861"/>
    </row>
    <row r="605" spans="1:7" s="52" customFormat="1" ht="26.4">
      <c r="A605" s="79"/>
      <c r="B605" s="462" t="s">
        <v>54</v>
      </c>
      <c r="C605" s="860">
        <v>167281</v>
      </c>
      <c r="D605" s="861"/>
      <c r="E605" s="462" t="s">
        <v>162</v>
      </c>
      <c r="F605" s="868">
        <v>462870</v>
      </c>
      <c r="G605" s="861"/>
    </row>
    <row r="606" spans="1:7" s="52" customFormat="1" ht="26.4">
      <c r="A606" s="79"/>
      <c r="B606" s="462" t="s">
        <v>39</v>
      </c>
      <c r="C606" s="860">
        <v>167281</v>
      </c>
      <c r="D606" s="861"/>
      <c r="E606" s="462" t="s">
        <v>54</v>
      </c>
      <c r="F606" s="868">
        <v>738884</v>
      </c>
      <c r="G606" s="861"/>
    </row>
    <row r="607" spans="1:7" s="52" customFormat="1">
      <c r="A607" s="79"/>
      <c r="B607" s="462" t="s">
        <v>19</v>
      </c>
      <c r="C607" s="860">
        <v>23542310</v>
      </c>
      <c r="D607" s="861"/>
      <c r="E607" s="462" t="s">
        <v>39</v>
      </c>
      <c r="F607" s="868">
        <v>738884</v>
      </c>
      <c r="G607" s="862"/>
    </row>
    <row r="608" spans="1:7" s="52" customFormat="1" ht="26.4">
      <c r="A608" s="79"/>
      <c r="B608" s="462" t="s">
        <v>56</v>
      </c>
      <c r="C608" s="860">
        <v>23542310</v>
      </c>
      <c r="D608" s="861"/>
      <c r="E608" s="462" t="s">
        <v>19</v>
      </c>
      <c r="F608" s="868">
        <v>10596369</v>
      </c>
      <c r="G608" s="862">
        <f>G612</f>
        <v>131300</v>
      </c>
    </row>
    <row r="609" spans="1:7" s="52" customFormat="1" ht="26.4">
      <c r="A609" s="79"/>
      <c r="B609" s="462" t="s">
        <v>57</v>
      </c>
      <c r="C609" s="860">
        <v>23542310</v>
      </c>
      <c r="D609" s="861"/>
      <c r="E609" s="462" t="s">
        <v>56</v>
      </c>
      <c r="F609" s="868">
        <v>9855450</v>
      </c>
      <c r="G609" s="862"/>
    </row>
    <row r="610" spans="1:7" s="52" customFormat="1" ht="26.4">
      <c r="A610" s="79"/>
      <c r="B610" s="462" t="s">
        <v>3</v>
      </c>
      <c r="C610" s="860">
        <v>12780887</v>
      </c>
      <c r="D610" s="861"/>
      <c r="E610" s="462" t="s">
        <v>57</v>
      </c>
      <c r="F610" s="868">
        <v>9785450</v>
      </c>
      <c r="G610" s="862"/>
    </row>
    <row r="611" spans="1:7" s="52" customFormat="1" ht="39.6">
      <c r="A611" s="79"/>
      <c r="B611" s="462" t="s">
        <v>20</v>
      </c>
      <c r="C611" s="860">
        <v>12530887</v>
      </c>
      <c r="D611" s="861"/>
      <c r="E611" s="462" t="s">
        <v>58</v>
      </c>
      <c r="F611" s="868">
        <v>70000</v>
      </c>
      <c r="G611" s="862"/>
    </row>
    <row r="612" spans="1:7" s="52" customFormat="1" ht="26.4">
      <c r="A612" s="79"/>
      <c r="B612" s="462" t="s">
        <v>61</v>
      </c>
      <c r="C612" s="860">
        <v>250000</v>
      </c>
      <c r="D612" s="861"/>
      <c r="E612" s="462" t="s">
        <v>55</v>
      </c>
      <c r="F612" s="868">
        <v>740919</v>
      </c>
      <c r="G612" s="862">
        <f>G613</f>
        <v>131300</v>
      </c>
    </row>
    <row r="613" spans="1:7" s="52" customFormat="1" ht="39.6">
      <c r="A613" s="79"/>
      <c r="B613" s="462" t="s">
        <v>62</v>
      </c>
      <c r="C613" s="860">
        <v>250000</v>
      </c>
      <c r="D613" s="861"/>
      <c r="E613" s="462" t="s">
        <v>294</v>
      </c>
      <c r="F613" s="868">
        <v>740919</v>
      </c>
      <c r="G613" s="862">
        <v>131300</v>
      </c>
    </row>
    <row r="614" spans="1:7" s="52" customFormat="1" ht="26.4">
      <c r="A614" s="79"/>
      <c r="B614" s="462" t="s">
        <v>295</v>
      </c>
      <c r="C614" s="860">
        <v>250000</v>
      </c>
      <c r="D614" s="861"/>
      <c r="E614" s="462" t="s">
        <v>3</v>
      </c>
      <c r="F614" s="868">
        <v>215114</v>
      </c>
      <c r="G614" s="869"/>
    </row>
    <row r="615" spans="1:7" s="52" customFormat="1">
      <c r="A615" s="79"/>
      <c r="B615" s="462" t="s">
        <v>68</v>
      </c>
      <c r="C615" s="860">
        <v>-167686</v>
      </c>
      <c r="D615" s="861"/>
      <c r="E615" s="462" t="s">
        <v>20</v>
      </c>
      <c r="F615" s="868">
        <v>215114</v>
      </c>
      <c r="G615" s="869"/>
    </row>
    <row r="616" spans="1:7" s="52" customFormat="1">
      <c r="A616" s="79"/>
      <c r="B616" s="462" t="s">
        <v>23</v>
      </c>
      <c r="C616" s="860">
        <v>167686</v>
      </c>
      <c r="D616" s="861"/>
      <c r="E616" s="3309"/>
      <c r="F616" s="870"/>
      <c r="G616" s="871"/>
    </row>
    <row r="617" spans="1:7" s="52" customFormat="1">
      <c r="A617" s="79"/>
      <c r="B617" s="462" t="s">
        <v>24</v>
      </c>
      <c r="C617" s="860">
        <v>167686</v>
      </c>
      <c r="D617" s="861"/>
      <c r="E617" s="3309"/>
      <c r="F617" s="870"/>
      <c r="G617" s="871"/>
    </row>
    <row r="618" spans="1:7" s="52" customFormat="1" ht="26.4">
      <c r="A618" s="79"/>
      <c r="B618" s="462" t="s">
        <v>66</v>
      </c>
      <c r="C618" s="860">
        <v>167686</v>
      </c>
      <c r="D618" s="861"/>
      <c r="E618" s="3309"/>
      <c r="F618" s="870"/>
      <c r="G618" s="871"/>
    </row>
    <row r="619" spans="1:7" s="52" customFormat="1">
      <c r="A619" s="79"/>
      <c r="B619" s="863" t="s">
        <v>126</v>
      </c>
      <c r="C619" s="864"/>
      <c r="D619" s="865"/>
      <c r="E619" s="863" t="s">
        <v>126</v>
      </c>
      <c r="F619" s="872"/>
      <c r="G619" s="866"/>
    </row>
    <row r="620" spans="1:7" s="52" customFormat="1">
      <c r="A620" s="79"/>
      <c r="B620" s="851" t="s">
        <v>4</v>
      </c>
      <c r="C620" s="852">
        <v>134084306</v>
      </c>
      <c r="D620" s="289">
        <f>D622</f>
        <v>-131300</v>
      </c>
      <c r="E620" s="851" t="s">
        <v>4</v>
      </c>
      <c r="F620" s="88">
        <v>36712516</v>
      </c>
      <c r="G620" s="289">
        <f>G621+G622</f>
        <v>131300</v>
      </c>
    </row>
    <row r="621" spans="1:7" s="52" customFormat="1" ht="26.4">
      <c r="A621" s="79"/>
      <c r="B621" s="512" t="s">
        <v>37</v>
      </c>
      <c r="C621" s="3307">
        <v>900000</v>
      </c>
      <c r="D621" s="288"/>
      <c r="E621" s="512" t="s">
        <v>37</v>
      </c>
      <c r="F621" s="86">
        <v>1011750</v>
      </c>
      <c r="G621" s="288"/>
    </row>
    <row r="622" spans="1:7" s="52" customFormat="1">
      <c r="A622" s="79"/>
      <c r="B622" s="854" t="s">
        <v>10</v>
      </c>
      <c r="C622" s="855">
        <v>133184306</v>
      </c>
      <c r="D622" s="288">
        <f>D623</f>
        <v>-131300</v>
      </c>
      <c r="E622" s="854" t="s">
        <v>10</v>
      </c>
      <c r="F622" s="86">
        <v>35700766</v>
      </c>
      <c r="G622" s="288">
        <f>G623</f>
        <v>131300</v>
      </c>
    </row>
    <row r="623" spans="1:7" s="52" customFormat="1" ht="26.4">
      <c r="A623" s="79"/>
      <c r="B623" s="510" t="s">
        <v>11</v>
      </c>
      <c r="C623" s="856">
        <v>133184306</v>
      </c>
      <c r="D623" s="288">
        <f>D624</f>
        <v>-131300</v>
      </c>
      <c r="E623" s="510" t="s">
        <v>11</v>
      </c>
      <c r="F623" s="86">
        <v>35700766</v>
      </c>
      <c r="G623" s="288">
        <f>G624</f>
        <v>131300</v>
      </c>
    </row>
    <row r="624" spans="1:7" s="52" customFormat="1">
      <c r="A624" s="79"/>
      <c r="B624" s="857" t="s">
        <v>28</v>
      </c>
      <c r="C624" s="858">
        <v>134244306</v>
      </c>
      <c r="D624" s="289">
        <f>D625</f>
        <v>-131300</v>
      </c>
      <c r="E624" s="857" t="s">
        <v>28</v>
      </c>
      <c r="F624" s="88">
        <v>36712516</v>
      </c>
      <c r="G624" s="289">
        <f>G625+G634</f>
        <v>131300</v>
      </c>
    </row>
    <row r="625" spans="1:7" s="52" customFormat="1">
      <c r="A625" s="79"/>
      <c r="B625" s="2050" t="s">
        <v>2</v>
      </c>
      <c r="C625" s="3308">
        <v>121778161</v>
      </c>
      <c r="D625" s="288">
        <f>D630</f>
        <v>-131300</v>
      </c>
      <c r="E625" s="2050" t="s">
        <v>2</v>
      </c>
      <c r="F625" s="86">
        <v>36494562</v>
      </c>
      <c r="G625" s="288">
        <f>G626+G635</f>
        <v>131300</v>
      </c>
    </row>
    <row r="626" spans="1:7" s="52" customFormat="1">
      <c r="A626" s="79"/>
      <c r="B626" s="280" t="s">
        <v>12</v>
      </c>
      <c r="C626" s="859">
        <v>52033991</v>
      </c>
      <c r="D626" s="372"/>
      <c r="E626" s="280" t="s">
        <v>12</v>
      </c>
      <c r="F626" s="86">
        <v>13436571</v>
      </c>
      <c r="G626" s="372"/>
    </row>
    <row r="627" spans="1:7" s="52" customFormat="1">
      <c r="A627" s="79"/>
      <c r="B627" s="462" t="s">
        <v>38</v>
      </c>
      <c r="C627" s="860">
        <v>1810159</v>
      </c>
      <c r="D627" s="861"/>
      <c r="E627" s="462" t="s">
        <v>38</v>
      </c>
      <c r="F627" s="867">
        <v>8099577</v>
      </c>
      <c r="G627" s="861"/>
    </row>
    <row r="628" spans="1:7" s="52" customFormat="1">
      <c r="A628" s="79"/>
      <c r="B628" s="462" t="s">
        <v>36</v>
      </c>
      <c r="C628" s="860">
        <v>1371904</v>
      </c>
      <c r="D628" s="861"/>
      <c r="E628" s="462" t="s">
        <v>36</v>
      </c>
      <c r="F628" s="868">
        <v>6360846</v>
      </c>
      <c r="G628" s="861"/>
    </row>
    <row r="629" spans="1:7" s="52" customFormat="1">
      <c r="A629" s="79"/>
      <c r="B629" s="462" t="s">
        <v>15</v>
      </c>
      <c r="C629" s="860">
        <v>50223832</v>
      </c>
      <c r="D629" s="861"/>
      <c r="E629" s="462" t="s">
        <v>15</v>
      </c>
      <c r="F629" s="868">
        <v>5336994</v>
      </c>
      <c r="G629" s="861"/>
    </row>
    <row r="630" spans="1:7" s="52" customFormat="1">
      <c r="A630" s="79"/>
      <c r="B630" s="462" t="s">
        <v>16</v>
      </c>
      <c r="C630" s="860">
        <v>45957234</v>
      </c>
      <c r="D630" s="862">
        <f>D631</f>
        <v>-131300</v>
      </c>
      <c r="E630" s="462" t="s">
        <v>16</v>
      </c>
      <c r="F630" s="868">
        <v>20982362</v>
      </c>
      <c r="G630" s="861"/>
    </row>
    <row r="631" spans="1:7" s="52" customFormat="1">
      <c r="A631" s="79"/>
      <c r="B631" s="462" t="s">
        <v>17</v>
      </c>
      <c r="C631" s="860">
        <v>45957234</v>
      </c>
      <c r="D631" s="862">
        <f>-131300</f>
        <v>-131300</v>
      </c>
      <c r="E631" s="462" t="s">
        <v>17</v>
      </c>
      <c r="F631" s="868">
        <v>20519492</v>
      </c>
      <c r="G631" s="861"/>
    </row>
    <row r="632" spans="1:7" s="52" customFormat="1" ht="26.4">
      <c r="A632" s="79"/>
      <c r="B632" s="462" t="s">
        <v>54</v>
      </c>
      <c r="C632" s="860">
        <v>167281</v>
      </c>
      <c r="D632" s="288"/>
      <c r="E632" s="462" t="s">
        <v>162</v>
      </c>
      <c r="F632" s="868">
        <v>462870</v>
      </c>
      <c r="G632" s="861"/>
    </row>
    <row r="633" spans="1:7" s="52" customFormat="1" ht="26.4">
      <c r="A633" s="79"/>
      <c r="B633" s="462" t="s">
        <v>39</v>
      </c>
      <c r="C633" s="860">
        <v>167281</v>
      </c>
      <c r="D633" s="288"/>
      <c r="E633" s="462" t="s">
        <v>54</v>
      </c>
      <c r="F633" s="868">
        <v>781084</v>
      </c>
      <c r="G633" s="861"/>
    </row>
    <row r="634" spans="1:7" s="52" customFormat="1">
      <c r="A634" s="79"/>
      <c r="B634" s="462" t="s">
        <v>19</v>
      </c>
      <c r="C634" s="860">
        <v>23619655</v>
      </c>
      <c r="D634" s="288"/>
      <c r="E634" s="462" t="s">
        <v>39</v>
      </c>
      <c r="F634" s="868">
        <v>781084</v>
      </c>
      <c r="G634" s="862"/>
    </row>
    <row r="635" spans="1:7" s="52" customFormat="1" ht="26.4">
      <c r="A635" s="79"/>
      <c r="B635" s="462" t="s">
        <v>56</v>
      </c>
      <c r="C635" s="860">
        <v>23619655</v>
      </c>
      <c r="D635" s="288"/>
      <c r="E635" s="462" t="s">
        <v>19</v>
      </c>
      <c r="F635" s="868">
        <v>1294545</v>
      </c>
      <c r="G635" s="862">
        <f>G639</f>
        <v>131300</v>
      </c>
    </row>
    <row r="636" spans="1:7" s="52" customFormat="1" ht="26.4">
      <c r="A636" s="79"/>
      <c r="B636" s="462" t="s">
        <v>57</v>
      </c>
      <c r="C636" s="860">
        <v>23619655</v>
      </c>
      <c r="D636" s="288"/>
      <c r="E636" s="462" t="s">
        <v>56</v>
      </c>
      <c r="F636" s="868">
        <v>578626</v>
      </c>
      <c r="G636" s="862"/>
    </row>
    <row r="637" spans="1:7" s="52" customFormat="1" ht="26.4">
      <c r="A637" s="79"/>
      <c r="B637" s="462" t="s">
        <v>3</v>
      </c>
      <c r="C637" s="860">
        <v>12466145</v>
      </c>
      <c r="D637" s="288"/>
      <c r="E637" s="462" t="s">
        <v>57</v>
      </c>
      <c r="F637" s="868">
        <v>508626</v>
      </c>
      <c r="G637" s="862"/>
    </row>
    <row r="638" spans="1:7" s="52" customFormat="1" ht="39.6">
      <c r="A638" s="79"/>
      <c r="B638" s="462" t="s">
        <v>20</v>
      </c>
      <c r="C638" s="860">
        <v>12216145</v>
      </c>
      <c r="D638" s="288"/>
      <c r="E638" s="462" t="s">
        <v>58</v>
      </c>
      <c r="F638" s="868">
        <v>70000</v>
      </c>
      <c r="G638" s="862"/>
    </row>
    <row r="639" spans="1:7" s="52" customFormat="1" ht="26.4">
      <c r="A639" s="79"/>
      <c r="B639" s="462" t="s">
        <v>61</v>
      </c>
      <c r="C639" s="860">
        <v>250000</v>
      </c>
      <c r="D639" s="288"/>
      <c r="E639" s="462" t="s">
        <v>55</v>
      </c>
      <c r="F639" s="868">
        <v>715919</v>
      </c>
      <c r="G639" s="862">
        <f>G640</f>
        <v>131300</v>
      </c>
    </row>
    <row r="640" spans="1:7" s="52" customFormat="1" ht="39.6">
      <c r="A640" s="79"/>
      <c r="B640" s="462" t="s">
        <v>62</v>
      </c>
      <c r="C640" s="860">
        <v>250000</v>
      </c>
      <c r="D640" s="288"/>
      <c r="E640" s="462" t="s">
        <v>294</v>
      </c>
      <c r="F640" s="868">
        <v>715919</v>
      </c>
      <c r="G640" s="862">
        <v>131300</v>
      </c>
    </row>
    <row r="641" spans="1:8" s="52" customFormat="1" ht="26.4">
      <c r="A641" s="79"/>
      <c r="B641" s="462" t="s">
        <v>295</v>
      </c>
      <c r="C641" s="860">
        <v>250000</v>
      </c>
      <c r="D641" s="288"/>
      <c r="E641" s="462" t="s">
        <v>3</v>
      </c>
      <c r="F641" s="868">
        <v>217954</v>
      </c>
      <c r="G641" s="869"/>
    </row>
    <row r="642" spans="1:8" s="52" customFormat="1">
      <c r="A642" s="79"/>
      <c r="B642" s="462" t="s">
        <v>68</v>
      </c>
      <c r="C642" s="860">
        <v>-160000</v>
      </c>
      <c r="D642" s="288"/>
      <c r="E642" s="462" t="s">
        <v>20</v>
      </c>
      <c r="F642" s="868">
        <v>217954</v>
      </c>
      <c r="G642" s="869"/>
    </row>
    <row r="643" spans="1:8" s="52" customFormat="1">
      <c r="A643" s="79"/>
      <c r="B643" s="462" t="s">
        <v>23</v>
      </c>
      <c r="C643" s="860">
        <v>160000</v>
      </c>
      <c r="D643" s="288"/>
      <c r="E643" s="462"/>
      <c r="F643" s="868"/>
      <c r="G643" s="869"/>
    </row>
    <row r="644" spans="1:8" s="52" customFormat="1">
      <c r="A644" s="79"/>
      <c r="B644" s="462" t="s">
        <v>24</v>
      </c>
      <c r="C644" s="860">
        <v>160000</v>
      </c>
      <c r="D644" s="288"/>
      <c r="E644" s="462"/>
      <c r="F644" s="868"/>
      <c r="G644" s="869"/>
    </row>
    <row r="645" spans="1:8" s="52" customFormat="1" ht="27" thickBot="1">
      <c r="A645" s="79"/>
      <c r="B645" s="3274" t="s">
        <v>66</v>
      </c>
      <c r="C645" s="3275">
        <v>160000</v>
      </c>
      <c r="D645" s="441"/>
      <c r="E645" s="3274"/>
      <c r="F645" s="3276"/>
      <c r="G645" s="3277"/>
    </row>
    <row r="646" spans="1:8" s="52" customFormat="1" ht="43.5" customHeight="1" thickBot="1">
      <c r="A646" s="79"/>
      <c r="B646" s="3810" t="s">
        <v>652</v>
      </c>
      <c r="C646" s="3800"/>
      <c r="D646" s="3800"/>
      <c r="E646" s="3800"/>
      <c r="F646" s="3800"/>
      <c r="G646" s="3801"/>
    </row>
    <row r="647" spans="1:8" s="52" customFormat="1">
      <c r="A647" s="175"/>
      <c r="B647" s="81"/>
      <c r="C647" s="3305"/>
      <c r="D647" s="81"/>
      <c r="E647" s="81"/>
      <c r="F647" s="3305"/>
      <c r="G647" s="81"/>
    </row>
    <row r="648" spans="1:8" s="52" customFormat="1">
      <c r="A648" s="175"/>
      <c r="B648" s="206" t="s">
        <v>113</v>
      </c>
      <c r="C648" s="3305"/>
      <c r="D648" s="81"/>
      <c r="E648" s="81"/>
      <c r="F648" s="3305"/>
      <c r="G648" s="81"/>
    </row>
    <row r="649" spans="1:8" s="52" customFormat="1" ht="13.8" thickBot="1">
      <c r="A649" s="175"/>
      <c r="B649" s="81"/>
      <c r="C649" s="3305"/>
      <c r="D649" s="81"/>
      <c r="E649" s="81"/>
      <c r="F649" s="3305"/>
      <c r="G649" s="81"/>
    </row>
    <row r="650" spans="1:8" s="52" customFormat="1" ht="13.8">
      <c r="A650" s="2901">
        <f>A546+1</f>
        <v>153</v>
      </c>
      <c r="B650" s="436" t="s">
        <v>29</v>
      </c>
      <c r="C650" s="844"/>
      <c r="D650" s="365"/>
      <c r="E650" s="436" t="s">
        <v>285</v>
      </c>
      <c r="F650" s="844"/>
      <c r="G650" s="365"/>
      <c r="H650" s="821" t="s">
        <v>34</v>
      </c>
    </row>
    <row r="651" spans="1:8" s="52" customFormat="1">
      <c r="A651" s="79"/>
      <c r="B651" s="280" t="s">
        <v>22</v>
      </c>
      <c r="C651" s="343"/>
      <c r="D651" s="344"/>
      <c r="E651" s="280" t="s">
        <v>22</v>
      </c>
      <c r="F651" s="343"/>
      <c r="G651" s="344"/>
    </row>
    <row r="652" spans="1:8" s="52" customFormat="1">
      <c r="A652" s="79"/>
      <c r="B652" s="3271" t="s">
        <v>296</v>
      </c>
      <c r="C652" s="3178"/>
      <c r="D652" s="3179"/>
      <c r="E652" s="3271" t="s">
        <v>290</v>
      </c>
      <c r="F652" s="3178"/>
      <c r="G652" s="3179"/>
    </row>
    <row r="653" spans="1:8" s="52" customFormat="1">
      <c r="A653" s="79"/>
      <c r="B653" s="239" t="s">
        <v>4</v>
      </c>
      <c r="C653" s="597">
        <v>5787995</v>
      </c>
      <c r="D653" s="299">
        <f t="shared" ref="D653:D658" si="2">D654</f>
        <v>-19200</v>
      </c>
      <c r="E653" s="239" t="s">
        <v>4</v>
      </c>
      <c r="F653" s="874">
        <v>1168489</v>
      </c>
      <c r="G653" s="289">
        <f>G654</f>
        <v>19200</v>
      </c>
    </row>
    <row r="654" spans="1:8" s="52" customFormat="1">
      <c r="A654" s="79"/>
      <c r="B654" s="510" t="s">
        <v>10</v>
      </c>
      <c r="C654" s="2873">
        <v>5787995</v>
      </c>
      <c r="D654" s="302">
        <f t="shared" si="2"/>
        <v>-19200</v>
      </c>
      <c r="E654" s="260" t="s">
        <v>10</v>
      </c>
      <c r="F654" s="874">
        <v>1168489</v>
      </c>
      <c r="G654" s="288">
        <f>G655</f>
        <v>19200</v>
      </c>
    </row>
    <row r="655" spans="1:8" s="52" customFormat="1" ht="26.4">
      <c r="A655" s="79"/>
      <c r="B655" s="512" t="s">
        <v>11</v>
      </c>
      <c r="C655" s="2873">
        <v>5787995</v>
      </c>
      <c r="D655" s="302">
        <v>-19200</v>
      </c>
      <c r="E655" s="280" t="s">
        <v>11</v>
      </c>
      <c r="F655" s="867">
        <v>1168489</v>
      </c>
      <c r="G655" s="288">
        <v>19200</v>
      </c>
    </row>
    <row r="656" spans="1:8" s="52" customFormat="1">
      <c r="A656" s="79"/>
      <c r="B656" s="239" t="s">
        <v>28</v>
      </c>
      <c r="C656" s="597">
        <v>5787995</v>
      </c>
      <c r="D656" s="299">
        <f t="shared" si="2"/>
        <v>-19200</v>
      </c>
      <c r="E656" s="239" t="s">
        <v>28</v>
      </c>
      <c r="F656" s="2874">
        <v>1168489</v>
      </c>
      <c r="G656" s="289">
        <f>G657</f>
        <v>19200</v>
      </c>
    </row>
    <row r="657" spans="1:7" s="52" customFormat="1">
      <c r="A657" s="79"/>
      <c r="B657" s="510" t="s">
        <v>2</v>
      </c>
      <c r="C657" s="2873">
        <v>5787995</v>
      </c>
      <c r="D657" s="288">
        <f t="shared" si="2"/>
        <v>-19200</v>
      </c>
      <c r="E657" s="510" t="s">
        <v>2</v>
      </c>
      <c r="F657" s="1335">
        <v>1067464</v>
      </c>
      <c r="G657" s="288">
        <f>G658</f>
        <v>19200</v>
      </c>
    </row>
    <row r="658" spans="1:7" s="52" customFormat="1">
      <c r="A658" s="79"/>
      <c r="B658" s="512" t="s">
        <v>16</v>
      </c>
      <c r="C658" s="2873">
        <v>5787995</v>
      </c>
      <c r="D658" s="288">
        <f t="shared" si="2"/>
        <v>-19200</v>
      </c>
      <c r="E658" s="512" t="s">
        <v>12</v>
      </c>
      <c r="F658" s="1335">
        <v>1067464</v>
      </c>
      <c r="G658" s="288">
        <f>G659+G661</f>
        <v>19200</v>
      </c>
    </row>
    <row r="659" spans="1:7" s="52" customFormat="1">
      <c r="A659" s="79"/>
      <c r="B659" s="421" t="s">
        <v>17</v>
      </c>
      <c r="C659" s="2873">
        <v>5787995</v>
      </c>
      <c r="D659" s="288">
        <v>-19200</v>
      </c>
      <c r="E659" s="854" t="s">
        <v>38</v>
      </c>
      <c r="F659" s="2874">
        <v>790484</v>
      </c>
      <c r="G659" s="288">
        <v>18888</v>
      </c>
    </row>
    <row r="660" spans="1:7" s="52" customFormat="1">
      <c r="A660" s="79"/>
      <c r="B660" s="3310"/>
      <c r="C660" s="3311"/>
      <c r="D660" s="441"/>
      <c r="E660" s="510" t="s">
        <v>36</v>
      </c>
      <c r="F660" s="1335">
        <v>612297</v>
      </c>
      <c r="G660" s="441">
        <v>14565</v>
      </c>
    </row>
    <row r="661" spans="1:7" s="52" customFormat="1">
      <c r="A661" s="79"/>
      <c r="B661" s="3310"/>
      <c r="C661" s="3311"/>
      <c r="D661" s="441"/>
      <c r="E661" s="512" t="s">
        <v>15</v>
      </c>
      <c r="F661" s="1335">
        <v>276980</v>
      </c>
      <c r="G661" s="441">
        <v>312</v>
      </c>
    </row>
    <row r="662" spans="1:7" s="52" customFormat="1">
      <c r="A662" s="79"/>
      <c r="B662" s="3310"/>
      <c r="C662" s="3311"/>
      <c r="D662" s="441"/>
      <c r="E662" s="421" t="s">
        <v>3</v>
      </c>
      <c r="F662" s="1335">
        <v>101025</v>
      </c>
      <c r="G662" s="441"/>
    </row>
    <row r="663" spans="1:7" s="52" customFormat="1">
      <c r="A663" s="79"/>
      <c r="B663" s="3310"/>
      <c r="C663" s="3311"/>
      <c r="D663" s="441"/>
      <c r="E663" s="3312" t="s">
        <v>20</v>
      </c>
      <c r="F663" s="875">
        <v>101025</v>
      </c>
      <c r="G663" s="441"/>
    </row>
    <row r="664" spans="1:7" s="52" customFormat="1">
      <c r="A664" s="175"/>
      <c r="B664" s="280" t="s">
        <v>59</v>
      </c>
      <c r="C664" s="371"/>
      <c r="D664" s="259"/>
      <c r="E664" s="280" t="s">
        <v>59</v>
      </c>
      <c r="F664" s="874"/>
      <c r="G664" s="447"/>
    </row>
    <row r="665" spans="1:7" s="52" customFormat="1" ht="18.75" customHeight="1">
      <c r="A665" s="175"/>
      <c r="B665" s="3313" t="s">
        <v>128</v>
      </c>
      <c r="C665" s="371"/>
      <c r="D665" s="259"/>
      <c r="E665" s="3313" t="s">
        <v>128</v>
      </c>
      <c r="F665" s="874"/>
      <c r="G665" s="447"/>
    </row>
    <row r="666" spans="1:7" s="52" customFormat="1" ht="18.75" customHeight="1">
      <c r="A666" s="175"/>
      <c r="B666" s="280"/>
      <c r="C666" s="371"/>
      <c r="D666" s="259"/>
      <c r="E666" s="81" t="s">
        <v>297</v>
      </c>
      <c r="F666" s="874"/>
      <c r="G666" s="447"/>
    </row>
    <row r="667" spans="1:7" s="52" customFormat="1">
      <c r="A667" s="175"/>
      <c r="B667" s="828" t="s">
        <v>118</v>
      </c>
      <c r="C667" s="876"/>
      <c r="D667" s="877"/>
      <c r="E667" s="828" t="s">
        <v>118</v>
      </c>
      <c r="F667" s="878"/>
      <c r="G667" s="877"/>
    </row>
    <row r="668" spans="1:7" s="52" customFormat="1">
      <c r="A668" s="175"/>
      <c r="B668" s="239" t="s">
        <v>4</v>
      </c>
      <c r="C668" s="597">
        <v>5787995</v>
      </c>
      <c r="D668" s="289">
        <f t="shared" ref="D668:D673" si="3">D669</f>
        <v>-19200</v>
      </c>
      <c r="E668" s="239" t="s">
        <v>4</v>
      </c>
      <c r="F668" s="2874">
        <f>F670</f>
        <v>0</v>
      </c>
      <c r="G668" s="289">
        <f>G669</f>
        <v>19200</v>
      </c>
    </row>
    <row r="669" spans="1:7" s="52" customFormat="1">
      <c r="A669" s="175"/>
      <c r="B669" s="510" t="s">
        <v>10</v>
      </c>
      <c r="C669" s="2873">
        <v>5787995</v>
      </c>
      <c r="D669" s="288">
        <f t="shared" si="3"/>
        <v>-19200</v>
      </c>
      <c r="E669" s="510" t="s">
        <v>10</v>
      </c>
      <c r="F669" s="1335">
        <f>F670</f>
        <v>0</v>
      </c>
      <c r="G669" s="288">
        <f>G670</f>
        <v>19200</v>
      </c>
    </row>
    <row r="670" spans="1:7" s="52" customFormat="1" ht="26.4">
      <c r="A670" s="175"/>
      <c r="B670" s="512" t="s">
        <v>11</v>
      </c>
      <c r="C670" s="2873">
        <v>5787995</v>
      </c>
      <c r="D670" s="288">
        <v>-19200</v>
      </c>
      <c r="E670" s="512" t="s">
        <v>11</v>
      </c>
      <c r="F670" s="1335">
        <v>0</v>
      </c>
      <c r="G670" s="288">
        <v>19200</v>
      </c>
    </row>
    <row r="671" spans="1:7" s="52" customFormat="1">
      <c r="A671" s="175"/>
      <c r="B671" s="239" t="s">
        <v>28</v>
      </c>
      <c r="C671" s="597">
        <v>5787995</v>
      </c>
      <c r="D671" s="289">
        <f t="shared" si="3"/>
        <v>-19200</v>
      </c>
      <c r="E671" s="239" t="s">
        <v>28</v>
      </c>
      <c r="F671" s="2874">
        <f>F672</f>
        <v>0</v>
      </c>
      <c r="G671" s="289">
        <f>G672</f>
        <v>19200</v>
      </c>
    </row>
    <row r="672" spans="1:7" s="52" customFormat="1">
      <c r="A672" s="79"/>
      <c r="B672" s="510" t="s">
        <v>2</v>
      </c>
      <c r="C672" s="2873">
        <v>5787995</v>
      </c>
      <c r="D672" s="288">
        <f t="shared" si="3"/>
        <v>-19200</v>
      </c>
      <c r="E672" s="510" t="s">
        <v>2</v>
      </c>
      <c r="F672" s="1335">
        <f>F673</f>
        <v>0</v>
      </c>
      <c r="G672" s="288">
        <f>G673</f>
        <v>19200</v>
      </c>
    </row>
    <row r="673" spans="1:8" s="52" customFormat="1">
      <c r="A673" s="79"/>
      <c r="B673" s="512" t="s">
        <v>16</v>
      </c>
      <c r="C673" s="2873">
        <v>5787995</v>
      </c>
      <c r="D673" s="288">
        <f t="shared" si="3"/>
        <v>-19200</v>
      </c>
      <c r="E673" s="512" t="s">
        <v>12</v>
      </c>
      <c r="F673" s="1335">
        <f>F674</f>
        <v>0</v>
      </c>
      <c r="G673" s="288">
        <f>G674+G676</f>
        <v>19200</v>
      </c>
    </row>
    <row r="674" spans="1:8" s="52" customFormat="1">
      <c r="A674" s="79"/>
      <c r="B674" s="421" t="s">
        <v>17</v>
      </c>
      <c r="C674" s="2873">
        <v>5787995</v>
      </c>
      <c r="D674" s="288">
        <v>-19200</v>
      </c>
      <c r="E674" s="421" t="s">
        <v>38</v>
      </c>
      <c r="F674" s="1335">
        <f>F675</f>
        <v>0</v>
      </c>
      <c r="G674" s="288">
        <v>18888</v>
      </c>
    </row>
    <row r="675" spans="1:8" s="52" customFormat="1">
      <c r="A675" s="79"/>
      <c r="B675" s="461"/>
      <c r="C675" s="371"/>
      <c r="D675" s="259"/>
      <c r="E675" s="1802" t="s">
        <v>36</v>
      </c>
      <c r="F675" s="1335">
        <f>F676</f>
        <v>0</v>
      </c>
      <c r="G675" s="441">
        <v>14565</v>
      </c>
    </row>
    <row r="676" spans="1:8" s="52" customFormat="1" ht="13.8" thickBot="1">
      <c r="A676" s="79"/>
      <c r="B676" s="461"/>
      <c r="C676" s="371"/>
      <c r="D676" s="259"/>
      <c r="E676" s="421" t="s">
        <v>15</v>
      </c>
      <c r="F676" s="1335">
        <v>0</v>
      </c>
      <c r="G676" s="291">
        <v>312</v>
      </c>
    </row>
    <row r="677" spans="1:8" s="52" customFormat="1" ht="42" customHeight="1" thickBot="1">
      <c r="A677" s="79"/>
      <c r="B677" s="3653" t="s">
        <v>653</v>
      </c>
      <c r="C677" s="3654"/>
      <c r="D677" s="3654"/>
      <c r="E677" s="3654"/>
      <c r="F677" s="3654"/>
      <c r="G677" s="3655"/>
    </row>
    <row r="678" spans="1:8" s="52" customFormat="1">
      <c r="A678" s="175"/>
      <c r="B678" s="81"/>
      <c r="C678" s="3305"/>
      <c r="D678" s="81"/>
      <c r="E678" s="81"/>
      <c r="F678" s="3305"/>
      <c r="G678" s="81"/>
    </row>
    <row r="679" spans="1:8" s="52" customFormat="1">
      <c r="A679" s="175"/>
      <c r="B679" s="206" t="s">
        <v>115</v>
      </c>
      <c r="C679" s="3305"/>
      <c r="D679" s="81"/>
      <c r="E679" s="81"/>
      <c r="F679" s="3305"/>
      <c r="G679" s="81"/>
    </row>
    <row r="680" spans="1:8" s="52" customFormat="1" ht="13.8" thickBot="1">
      <c r="A680" s="175"/>
      <c r="B680" s="81"/>
      <c r="C680" s="3305"/>
      <c r="D680" s="81"/>
      <c r="E680" s="10"/>
      <c r="F680" s="3305"/>
      <c r="G680" s="81"/>
    </row>
    <row r="681" spans="1:8" s="52" customFormat="1" ht="13.8">
      <c r="A681" s="1458">
        <f>A561+1</f>
        <v>153</v>
      </c>
      <c r="B681" s="436" t="s">
        <v>29</v>
      </c>
      <c r="C681" s="844"/>
      <c r="D681" s="365"/>
      <c r="E681" s="436" t="s">
        <v>285</v>
      </c>
      <c r="F681" s="844"/>
      <c r="G681" s="365"/>
      <c r="H681" s="821" t="s">
        <v>34</v>
      </c>
    </row>
    <row r="682" spans="1:8" s="52" customFormat="1">
      <c r="A682" s="175"/>
      <c r="B682" s="280" t="s">
        <v>116</v>
      </c>
      <c r="C682" s="847"/>
      <c r="D682" s="412"/>
      <c r="E682" s="280" t="s">
        <v>116</v>
      </c>
      <c r="F682" s="847"/>
      <c r="G682" s="412"/>
    </row>
    <row r="683" spans="1:8" s="52" customFormat="1">
      <c r="A683" s="79"/>
      <c r="B683" s="1461" t="s">
        <v>117</v>
      </c>
      <c r="C683" s="444"/>
      <c r="D683" s="445"/>
      <c r="E683" s="1461" t="s">
        <v>117</v>
      </c>
      <c r="F683" s="444"/>
      <c r="G683" s="445"/>
    </row>
    <row r="684" spans="1:8" s="52" customFormat="1">
      <c r="A684" s="79"/>
      <c r="B684" s="828" t="s">
        <v>118</v>
      </c>
      <c r="C684" s="848"/>
      <c r="D684" s="849"/>
      <c r="E684" s="828" t="s">
        <v>118</v>
      </c>
      <c r="F684" s="848"/>
      <c r="G684" s="849"/>
    </row>
    <row r="685" spans="1:8" s="52" customFormat="1">
      <c r="A685" s="79"/>
      <c r="B685" s="325" t="s">
        <v>4</v>
      </c>
      <c r="C685" s="879">
        <v>23785389</v>
      </c>
      <c r="D685" s="289">
        <f t="shared" ref="D685:D690" si="4">D686</f>
        <v>-19200</v>
      </c>
      <c r="E685" s="851" t="s">
        <v>4</v>
      </c>
      <c r="F685" s="852">
        <v>83594948</v>
      </c>
      <c r="G685" s="289">
        <f>G687</f>
        <v>19200</v>
      </c>
    </row>
    <row r="686" spans="1:8" s="52" customFormat="1" ht="26.4">
      <c r="A686" s="79"/>
      <c r="B686" s="335" t="s">
        <v>10</v>
      </c>
      <c r="C686" s="3314">
        <v>23785389</v>
      </c>
      <c r="D686" s="288">
        <f t="shared" si="4"/>
        <v>-19200</v>
      </c>
      <c r="E686" s="512" t="s">
        <v>37</v>
      </c>
      <c r="F686" s="3307">
        <v>1011750</v>
      </c>
      <c r="G686" s="288"/>
    </row>
    <row r="687" spans="1:8" s="52" customFormat="1" ht="26.4">
      <c r="A687" s="79"/>
      <c r="B687" s="334" t="s">
        <v>11</v>
      </c>
      <c r="C687" s="3314">
        <v>23785389</v>
      </c>
      <c r="D687" s="288">
        <v>-19200</v>
      </c>
      <c r="E687" s="854" t="s">
        <v>10</v>
      </c>
      <c r="F687" s="855">
        <v>82583198</v>
      </c>
      <c r="G687" s="288">
        <f>G688</f>
        <v>19200</v>
      </c>
    </row>
    <row r="688" spans="1:8" s="52" customFormat="1" ht="26.4">
      <c r="A688" s="79"/>
      <c r="B688" s="325" t="s">
        <v>28</v>
      </c>
      <c r="C688" s="879">
        <v>23785389</v>
      </c>
      <c r="D688" s="289">
        <f t="shared" si="4"/>
        <v>-19200</v>
      </c>
      <c r="E688" s="510" t="s">
        <v>11</v>
      </c>
      <c r="F688" s="856">
        <v>82583198</v>
      </c>
      <c r="G688" s="288">
        <f>G689</f>
        <v>19200</v>
      </c>
    </row>
    <row r="689" spans="1:7" s="52" customFormat="1">
      <c r="A689" s="79"/>
      <c r="B689" s="335" t="s">
        <v>2</v>
      </c>
      <c r="C689" s="3314">
        <v>23785389</v>
      </c>
      <c r="D689" s="288">
        <f t="shared" si="4"/>
        <v>-19200</v>
      </c>
      <c r="E689" s="857" t="s">
        <v>28</v>
      </c>
      <c r="F689" s="858">
        <v>83594948</v>
      </c>
      <c r="G689" s="289">
        <f>G690</f>
        <v>19200</v>
      </c>
    </row>
    <row r="690" spans="1:7" s="52" customFormat="1">
      <c r="A690" s="79"/>
      <c r="B690" s="334" t="s">
        <v>16</v>
      </c>
      <c r="C690" s="3314">
        <v>23785389</v>
      </c>
      <c r="D690" s="288">
        <f t="shared" si="4"/>
        <v>-19200</v>
      </c>
      <c r="E690" s="2050" t="s">
        <v>2</v>
      </c>
      <c r="F690" s="3308">
        <v>83295294</v>
      </c>
      <c r="G690" s="288">
        <f>G691</f>
        <v>19200</v>
      </c>
    </row>
    <row r="691" spans="1:7" s="52" customFormat="1">
      <c r="A691" s="79"/>
      <c r="B691" s="332" t="s">
        <v>17</v>
      </c>
      <c r="C691" s="3314">
        <v>23785389</v>
      </c>
      <c r="D691" s="288">
        <v>-19200</v>
      </c>
      <c r="E691" s="280" t="s">
        <v>12</v>
      </c>
      <c r="F691" s="859">
        <v>13936247</v>
      </c>
      <c r="G691" s="288">
        <f>G692+G694</f>
        <v>19200</v>
      </c>
    </row>
    <row r="692" spans="1:7" s="52" customFormat="1">
      <c r="A692" s="79"/>
      <c r="B692" s="3315"/>
      <c r="C692" s="2375"/>
      <c r="D692" s="441"/>
      <c r="E692" s="462" t="s">
        <v>38</v>
      </c>
      <c r="F692" s="860">
        <v>8213802</v>
      </c>
      <c r="G692" s="288">
        <v>18888</v>
      </c>
    </row>
    <row r="693" spans="1:7" s="52" customFormat="1">
      <c r="A693" s="79"/>
      <c r="B693" s="3315"/>
      <c r="C693" s="2375"/>
      <c r="D693" s="441"/>
      <c r="E693" s="462" t="s">
        <v>36</v>
      </c>
      <c r="F693" s="860">
        <v>6446883</v>
      </c>
      <c r="G693" s="441">
        <v>14565</v>
      </c>
    </row>
    <row r="694" spans="1:7" s="52" customFormat="1">
      <c r="A694" s="79"/>
      <c r="B694" s="3315"/>
      <c r="C694" s="2375"/>
      <c r="D694" s="441"/>
      <c r="E694" s="462" t="s">
        <v>15</v>
      </c>
      <c r="F694" s="860">
        <v>5722445</v>
      </c>
      <c r="G694" s="288">
        <v>312</v>
      </c>
    </row>
    <row r="695" spans="1:7" s="52" customFormat="1">
      <c r="A695" s="79"/>
      <c r="B695" s="3315"/>
      <c r="C695" s="2375"/>
      <c r="D695" s="441"/>
      <c r="E695" s="462" t="s">
        <v>16</v>
      </c>
      <c r="F695" s="860">
        <v>53462808</v>
      </c>
      <c r="G695" s="378"/>
    </row>
    <row r="696" spans="1:7" s="52" customFormat="1">
      <c r="A696" s="79"/>
      <c r="B696" s="3315"/>
      <c r="C696" s="2375"/>
      <c r="D696" s="441"/>
      <c r="E696" s="462" t="s">
        <v>17</v>
      </c>
      <c r="F696" s="860">
        <v>52999938</v>
      </c>
      <c r="G696" s="378"/>
    </row>
    <row r="697" spans="1:7" s="52" customFormat="1">
      <c r="A697" s="79"/>
      <c r="B697" s="3315"/>
      <c r="C697" s="2375"/>
      <c r="D697" s="441"/>
      <c r="E697" s="462" t="s">
        <v>162</v>
      </c>
      <c r="F697" s="860">
        <v>462870</v>
      </c>
      <c r="G697" s="378"/>
    </row>
    <row r="698" spans="1:7" s="52" customFormat="1" ht="26.4">
      <c r="A698" s="79"/>
      <c r="B698" s="3315"/>
      <c r="C698" s="2375"/>
      <c r="D698" s="441"/>
      <c r="E698" s="462" t="s">
        <v>54</v>
      </c>
      <c r="F698" s="860">
        <v>703084</v>
      </c>
      <c r="G698" s="536"/>
    </row>
    <row r="699" spans="1:7" s="52" customFormat="1">
      <c r="A699" s="79"/>
      <c r="B699" s="3315"/>
      <c r="C699" s="2375"/>
      <c r="D699" s="441"/>
      <c r="E699" s="462" t="s">
        <v>39</v>
      </c>
      <c r="F699" s="860">
        <v>703084</v>
      </c>
      <c r="G699" s="536"/>
    </row>
    <row r="700" spans="1:7" s="52" customFormat="1">
      <c r="A700" s="79"/>
      <c r="B700" s="3315"/>
      <c r="C700" s="2375"/>
      <c r="D700" s="441"/>
      <c r="E700" s="462" t="s">
        <v>19</v>
      </c>
      <c r="F700" s="860">
        <v>15193155</v>
      </c>
      <c r="G700" s="536"/>
    </row>
    <row r="701" spans="1:7" s="52" customFormat="1" ht="26.4">
      <c r="A701" s="79"/>
      <c r="B701" s="3315"/>
      <c r="C701" s="2375"/>
      <c r="D701" s="441"/>
      <c r="E701" s="462" t="s">
        <v>56</v>
      </c>
      <c r="F701" s="860">
        <v>14477236</v>
      </c>
      <c r="G701" s="536"/>
    </row>
    <row r="702" spans="1:7" s="52" customFormat="1" ht="26.4">
      <c r="A702" s="79"/>
      <c r="B702" s="3315"/>
      <c r="C702" s="2375"/>
      <c r="D702" s="441"/>
      <c r="E702" s="462" t="s">
        <v>57</v>
      </c>
      <c r="F702" s="860">
        <v>14407236</v>
      </c>
      <c r="G702" s="536"/>
    </row>
    <row r="703" spans="1:7" s="52" customFormat="1" ht="39.6">
      <c r="A703" s="79"/>
      <c r="B703" s="3315"/>
      <c r="C703" s="2375"/>
      <c r="D703" s="441"/>
      <c r="E703" s="462" t="s">
        <v>58</v>
      </c>
      <c r="F703" s="860">
        <v>70000</v>
      </c>
      <c r="G703" s="536"/>
    </row>
    <row r="704" spans="1:7" s="52" customFormat="1" ht="26.4">
      <c r="A704" s="79"/>
      <c r="B704" s="3315"/>
      <c r="C704" s="2375"/>
      <c r="D704" s="441"/>
      <c r="E704" s="462" t="s">
        <v>55</v>
      </c>
      <c r="F704" s="860">
        <v>715919</v>
      </c>
      <c r="G704" s="536"/>
    </row>
    <row r="705" spans="1:8" s="52" customFormat="1" ht="39.6">
      <c r="A705" s="79"/>
      <c r="B705" s="3315"/>
      <c r="C705" s="2375"/>
      <c r="D705" s="441"/>
      <c r="E705" s="462" t="s">
        <v>294</v>
      </c>
      <c r="F705" s="860">
        <v>715919</v>
      </c>
      <c r="G705" s="536"/>
    </row>
    <row r="706" spans="1:8" s="52" customFormat="1">
      <c r="A706" s="79"/>
      <c r="B706" s="3315"/>
      <c r="C706" s="2375"/>
      <c r="D706" s="441"/>
      <c r="E706" s="462" t="s">
        <v>3</v>
      </c>
      <c r="F706" s="860">
        <v>299654</v>
      </c>
      <c r="G706" s="536"/>
    </row>
    <row r="707" spans="1:8" s="52" customFormat="1" ht="13.8" thickBot="1">
      <c r="A707" s="79"/>
      <c r="B707" s="3315"/>
      <c r="C707" s="2375"/>
      <c r="D707" s="441"/>
      <c r="E707" s="462" t="s">
        <v>20</v>
      </c>
      <c r="F707" s="860">
        <v>299654</v>
      </c>
      <c r="G707" s="536"/>
    </row>
    <row r="708" spans="1:8" s="52" customFormat="1" ht="42" customHeight="1" thickBot="1">
      <c r="A708" s="79"/>
      <c r="B708" s="3653" t="s">
        <v>653</v>
      </c>
      <c r="C708" s="3654"/>
      <c r="D708" s="3654"/>
      <c r="E708" s="3654"/>
      <c r="F708" s="3654"/>
      <c r="G708" s="3655"/>
    </row>
    <row r="709" spans="1:8" s="52" customFormat="1">
      <c r="A709" s="175"/>
      <c r="B709" s="81"/>
      <c r="C709" s="3305"/>
      <c r="D709" s="81"/>
      <c r="E709" s="81"/>
      <c r="F709" s="3305"/>
      <c r="G709" s="81"/>
    </row>
    <row r="710" spans="1:8" s="52" customFormat="1">
      <c r="A710" s="175"/>
      <c r="B710" s="206" t="s">
        <v>113</v>
      </c>
      <c r="C710" s="81"/>
      <c r="D710" s="81"/>
      <c r="E710" s="81"/>
      <c r="F710" s="81"/>
      <c r="G710" s="81"/>
    </row>
    <row r="711" spans="1:8" s="52" customFormat="1" ht="13.8" thickBot="1">
      <c r="A711" s="175"/>
      <c r="B711" s="81"/>
      <c r="C711" s="81"/>
      <c r="D711" s="81"/>
      <c r="E711" s="81"/>
      <c r="F711" s="81"/>
      <c r="G711" s="81"/>
    </row>
    <row r="712" spans="1:8" s="52" customFormat="1" ht="30" customHeight="1">
      <c r="A712" s="2901">
        <f>A650+1</f>
        <v>154</v>
      </c>
      <c r="B712" s="880" t="s">
        <v>298</v>
      </c>
      <c r="C712" s="341"/>
      <c r="D712" s="342"/>
      <c r="E712" s="436" t="s">
        <v>285</v>
      </c>
      <c r="F712" s="364"/>
      <c r="G712" s="365"/>
      <c r="H712" s="2041" t="s">
        <v>232</v>
      </c>
    </row>
    <row r="713" spans="1:8" s="52" customFormat="1">
      <c r="A713" s="175"/>
      <c r="B713" s="280" t="s">
        <v>22</v>
      </c>
      <c r="C713" s="343"/>
      <c r="D713" s="344"/>
      <c r="E713" s="280" t="s">
        <v>22</v>
      </c>
      <c r="F713" s="343"/>
      <c r="G713" s="344"/>
    </row>
    <row r="714" spans="1:8" s="52" customFormat="1">
      <c r="A714" s="175"/>
      <c r="B714" s="3271" t="s">
        <v>43</v>
      </c>
      <c r="C714" s="3272"/>
      <c r="D714" s="3273"/>
      <c r="E714" s="3367" t="s">
        <v>299</v>
      </c>
      <c r="F714" s="3272"/>
      <c r="G714" s="3273"/>
    </row>
    <row r="715" spans="1:8" s="52" customFormat="1">
      <c r="A715" s="175"/>
      <c r="B715" s="239" t="s">
        <v>4</v>
      </c>
      <c r="C715" s="881">
        <v>16497394</v>
      </c>
      <c r="D715" s="378">
        <f t="shared" ref="D715:D720" si="5">D716</f>
        <v>-276189</v>
      </c>
      <c r="E715" s="239" t="s">
        <v>4</v>
      </c>
      <c r="F715" s="369">
        <f>F716</f>
        <v>1168489</v>
      </c>
      <c r="G715" s="3292">
        <f>G716</f>
        <v>276189</v>
      </c>
    </row>
    <row r="716" spans="1:8" s="52" customFormat="1">
      <c r="A716" s="175"/>
      <c r="B716" s="510" t="s">
        <v>10</v>
      </c>
      <c r="C716" s="92">
        <v>16497394</v>
      </c>
      <c r="D716" s="283">
        <f t="shared" si="5"/>
        <v>-276189</v>
      </c>
      <c r="E716" s="510" t="s">
        <v>10</v>
      </c>
      <c r="F716" s="422">
        <f>F717</f>
        <v>1168489</v>
      </c>
      <c r="G716" s="3294">
        <f>G717</f>
        <v>276189</v>
      </c>
    </row>
    <row r="717" spans="1:8" s="52" customFormat="1" ht="26.4">
      <c r="A717" s="175"/>
      <c r="B717" s="512" t="s">
        <v>11</v>
      </c>
      <c r="C717" s="92">
        <v>16497394</v>
      </c>
      <c r="D717" s="843">
        <v>-276189</v>
      </c>
      <c r="E717" s="512" t="s">
        <v>11</v>
      </c>
      <c r="F717" s="422">
        <v>1168489</v>
      </c>
      <c r="G717" s="3294">
        <v>276189</v>
      </c>
    </row>
    <row r="718" spans="1:8" s="52" customFormat="1">
      <c r="A718" s="175"/>
      <c r="B718" s="239" t="s">
        <v>28</v>
      </c>
      <c r="C718" s="881">
        <v>16497394</v>
      </c>
      <c r="D718" s="378">
        <f t="shared" si="5"/>
        <v>-276189</v>
      </c>
      <c r="E718" s="239" t="s">
        <v>28</v>
      </c>
      <c r="F718" s="369">
        <f>F719+F724</f>
        <v>1168489</v>
      </c>
      <c r="G718" s="3292">
        <f>G719+G724</f>
        <v>276189</v>
      </c>
    </row>
    <row r="719" spans="1:8" s="52" customFormat="1">
      <c r="A719" s="175"/>
      <c r="B719" s="510" t="s">
        <v>2</v>
      </c>
      <c r="C719" s="92">
        <v>16497394</v>
      </c>
      <c r="D719" s="283">
        <f t="shared" si="5"/>
        <v>-276189</v>
      </c>
      <c r="E719" s="510" t="s">
        <v>2</v>
      </c>
      <c r="F719" s="422">
        <f>F720</f>
        <v>1067464</v>
      </c>
      <c r="G719" s="3294">
        <f>G720</f>
        <v>76497</v>
      </c>
    </row>
    <row r="720" spans="1:8" s="52" customFormat="1">
      <c r="A720" s="175"/>
      <c r="B720" s="512" t="s">
        <v>16</v>
      </c>
      <c r="C720" s="92">
        <v>16497394</v>
      </c>
      <c r="D720" s="283">
        <f t="shared" si="5"/>
        <v>-276189</v>
      </c>
      <c r="E720" s="512" t="s">
        <v>12</v>
      </c>
      <c r="F720" s="422">
        <f>F721+F723</f>
        <v>1067464</v>
      </c>
      <c r="G720" s="3294">
        <f>G721+G723</f>
        <v>76497</v>
      </c>
    </row>
    <row r="721" spans="1:8" s="52" customFormat="1">
      <c r="A721" s="175"/>
      <c r="B721" s="421" t="s">
        <v>17</v>
      </c>
      <c r="C721" s="92">
        <v>16497394</v>
      </c>
      <c r="D721" s="283">
        <v>-276189</v>
      </c>
      <c r="E721" s="421" t="s">
        <v>38</v>
      </c>
      <c r="F721" s="422">
        <v>790484</v>
      </c>
      <c r="G721" s="3294">
        <v>24570</v>
      </c>
    </row>
    <row r="722" spans="1:8" s="52" customFormat="1">
      <c r="A722" s="175"/>
      <c r="B722" s="461"/>
      <c r="C722" s="882"/>
      <c r="D722" s="259"/>
      <c r="E722" s="1802" t="s">
        <v>36</v>
      </c>
      <c r="F722" s="422">
        <v>612297</v>
      </c>
      <c r="G722" s="3294">
        <v>19800</v>
      </c>
    </row>
    <row r="723" spans="1:8" s="52" customFormat="1">
      <c r="A723" s="175"/>
      <c r="B723" s="461"/>
      <c r="C723" s="882"/>
      <c r="D723" s="259"/>
      <c r="E723" s="421" t="s">
        <v>15</v>
      </c>
      <c r="F723" s="422">
        <v>276980</v>
      </c>
      <c r="G723" s="3294">
        <v>51927</v>
      </c>
    </row>
    <row r="724" spans="1:8" s="52" customFormat="1">
      <c r="A724" s="175"/>
      <c r="B724" s="461"/>
      <c r="C724" s="375"/>
      <c r="D724" s="259"/>
      <c r="E724" s="335" t="s">
        <v>3</v>
      </c>
      <c r="F724" s="354">
        <f>F725</f>
        <v>101025</v>
      </c>
      <c r="G724" s="283">
        <f>G725</f>
        <v>199692</v>
      </c>
    </row>
    <row r="725" spans="1:8" s="52" customFormat="1" ht="13.8" thickBot="1">
      <c r="A725" s="175"/>
      <c r="B725" s="902"/>
      <c r="C725" s="903"/>
      <c r="D725" s="904"/>
      <c r="E725" s="1185" t="s">
        <v>20</v>
      </c>
      <c r="F725" s="1184">
        <v>101025</v>
      </c>
      <c r="G725" s="891">
        <v>199692</v>
      </c>
    </row>
    <row r="726" spans="1:8" s="52" customFormat="1" ht="147.75" customHeight="1" thickBot="1">
      <c r="A726" s="79"/>
      <c r="B726" s="3810" t="s">
        <v>668</v>
      </c>
      <c r="C726" s="3800"/>
      <c r="D726" s="3800"/>
      <c r="E726" s="3800"/>
      <c r="F726" s="3800"/>
      <c r="G726" s="3801"/>
    </row>
    <row r="727" spans="1:8" s="52" customFormat="1" ht="14.25" customHeight="1">
      <c r="A727" s="3605"/>
      <c r="B727" s="3605"/>
      <c r="C727" s="3605"/>
      <c r="D727" s="3605"/>
      <c r="E727" s="3605"/>
      <c r="F727" s="3605"/>
      <c r="G727" s="3605"/>
    </row>
    <row r="728" spans="1:8" s="52" customFormat="1">
      <c r="A728" s="175"/>
      <c r="B728" s="206" t="s">
        <v>115</v>
      </c>
      <c r="C728" s="81"/>
      <c r="D728" s="81"/>
      <c r="E728" s="81"/>
      <c r="F728" s="81"/>
      <c r="G728" s="81"/>
    </row>
    <row r="729" spans="1:8" s="52" customFormat="1" ht="13.8" thickBot="1">
      <c r="A729" s="175"/>
      <c r="B729" s="81"/>
      <c r="C729" s="81"/>
      <c r="D729" s="81"/>
      <c r="E729" s="81"/>
      <c r="F729" s="81"/>
      <c r="G729" s="81"/>
    </row>
    <row r="730" spans="1:8" s="52" customFormat="1" ht="27.6">
      <c r="A730" s="1458">
        <f>A681+1</f>
        <v>154</v>
      </c>
      <c r="B730" s="883" t="s">
        <v>298</v>
      </c>
      <c r="C730" s="341"/>
      <c r="D730" s="342"/>
      <c r="E730" s="436" t="s">
        <v>285</v>
      </c>
      <c r="F730" s="364"/>
      <c r="G730" s="365"/>
      <c r="H730" s="2041" t="s">
        <v>232</v>
      </c>
    </row>
    <row r="731" spans="1:8" s="52" customFormat="1" ht="13.8">
      <c r="A731" s="175"/>
      <c r="B731" s="280" t="s">
        <v>116</v>
      </c>
      <c r="C731" s="388"/>
      <c r="D731" s="445"/>
      <c r="E731" s="280" t="s">
        <v>116</v>
      </c>
      <c r="F731" s="555"/>
      <c r="G731" s="344"/>
    </row>
    <row r="732" spans="1:8" s="52" customFormat="1">
      <c r="A732" s="175"/>
      <c r="B732" s="1461" t="s">
        <v>117</v>
      </c>
      <c r="C732" s="389"/>
      <c r="D732" s="445"/>
      <c r="E732" s="1461" t="s">
        <v>117</v>
      </c>
      <c r="F732" s="389"/>
      <c r="G732" s="445"/>
    </row>
    <row r="733" spans="1:8" s="52" customFormat="1">
      <c r="A733" s="175"/>
      <c r="B733" s="828" t="s">
        <v>118</v>
      </c>
      <c r="C733" s="3316"/>
      <c r="D733" s="884"/>
      <c r="E733" s="828" t="s">
        <v>118</v>
      </c>
      <c r="F733" s="848"/>
      <c r="G733" s="884"/>
    </row>
    <row r="734" spans="1:8" s="52" customFormat="1">
      <c r="A734" s="175"/>
      <c r="B734" s="325" t="s">
        <v>4</v>
      </c>
      <c r="C734" s="3317">
        <v>23785389</v>
      </c>
      <c r="D734" s="378">
        <f t="shared" ref="D734:D739" si="6">D735</f>
        <v>-276189</v>
      </c>
      <c r="E734" s="851" t="s">
        <v>4</v>
      </c>
      <c r="F734" s="852">
        <v>83594948</v>
      </c>
      <c r="G734" s="3292">
        <f>G736</f>
        <v>276189</v>
      </c>
      <c r="H734" s="531"/>
    </row>
    <row r="735" spans="1:8" s="52" customFormat="1" ht="26.4">
      <c r="A735" s="175"/>
      <c r="B735" s="335" t="s">
        <v>10</v>
      </c>
      <c r="C735" s="3318">
        <v>23785389</v>
      </c>
      <c r="D735" s="283">
        <f t="shared" si="6"/>
        <v>-276189</v>
      </c>
      <c r="E735" s="512" t="s">
        <v>37</v>
      </c>
      <c r="F735" s="3307">
        <v>1011750</v>
      </c>
      <c r="G735" s="3294"/>
      <c r="H735" s="3290"/>
    </row>
    <row r="736" spans="1:8" s="52" customFormat="1" ht="26.4">
      <c r="A736" s="175"/>
      <c r="B736" s="334" t="s">
        <v>11</v>
      </c>
      <c r="C736" s="3318">
        <v>23785389</v>
      </c>
      <c r="D736" s="843">
        <v>-276189</v>
      </c>
      <c r="E736" s="854" t="s">
        <v>10</v>
      </c>
      <c r="F736" s="855">
        <v>82583198</v>
      </c>
      <c r="G736" s="3294">
        <v>276189</v>
      </c>
      <c r="H736" s="3290"/>
    </row>
    <row r="737" spans="1:8" s="52" customFormat="1" ht="26.4">
      <c r="A737" s="175"/>
      <c r="B737" s="325" t="s">
        <v>28</v>
      </c>
      <c r="C737" s="3317">
        <v>23785389</v>
      </c>
      <c r="D737" s="378">
        <f t="shared" si="6"/>
        <v>-276189</v>
      </c>
      <c r="E737" s="510" t="s">
        <v>11</v>
      </c>
      <c r="F737" s="856">
        <v>82583198</v>
      </c>
      <c r="G737" s="3294">
        <v>276189</v>
      </c>
      <c r="H737" s="3290"/>
    </row>
    <row r="738" spans="1:8" s="52" customFormat="1">
      <c r="A738" s="175"/>
      <c r="B738" s="335" t="s">
        <v>2</v>
      </c>
      <c r="C738" s="3318">
        <v>23785389</v>
      </c>
      <c r="D738" s="283">
        <f t="shared" si="6"/>
        <v>-276189</v>
      </c>
      <c r="E738" s="857" t="s">
        <v>28</v>
      </c>
      <c r="F738" s="858">
        <v>83594948</v>
      </c>
      <c r="G738" s="3292">
        <f>G739+G755</f>
        <v>276189</v>
      </c>
      <c r="H738" s="531"/>
    </row>
    <row r="739" spans="1:8" s="52" customFormat="1">
      <c r="A739" s="175"/>
      <c r="B739" s="334" t="s">
        <v>16</v>
      </c>
      <c r="C739" s="3318">
        <v>23785389</v>
      </c>
      <c r="D739" s="283">
        <f t="shared" si="6"/>
        <v>-276189</v>
      </c>
      <c r="E739" s="2050" t="s">
        <v>2</v>
      </c>
      <c r="F739" s="3308">
        <v>83295294</v>
      </c>
      <c r="G739" s="3294">
        <f>G740</f>
        <v>76497</v>
      </c>
      <c r="H739" s="3290"/>
    </row>
    <row r="740" spans="1:8" s="52" customFormat="1">
      <c r="A740" s="175"/>
      <c r="B740" s="332" t="s">
        <v>17</v>
      </c>
      <c r="C740" s="3318">
        <v>23785389</v>
      </c>
      <c r="D740" s="283">
        <v>-276189</v>
      </c>
      <c r="E740" s="280" t="s">
        <v>12</v>
      </c>
      <c r="F740" s="859">
        <v>13936247</v>
      </c>
      <c r="G740" s="3294">
        <f>G741+G743</f>
        <v>76497</v>
      </c>
      <c r="H740" s="3290"/>
    </row>
    <row r="741" spans="1:8" s="52" customFormat="1">
      <c r="A741" s="175"/>
      <c r="B741" s="461"/>
      <c r="C741" s="375"/>
      <c r="D741" s="259"/>
      <c r="E741" s="462" t="s">
        <v>38</v>
      </c>
      <c r="F741" s="860">
        <v>8213802</v>
      </c>
      <c r="G741" s="3294">
        <v>24570</v>
      </c>
      <c r="H741" s="3290"/>
    </row>
    <row r="742" spans="1:8" s="52" customFormat="1">
      <c r="A742" s="175"/>
      <c r="B742" s="461"/>
      <c r="C742" s="375"/>
      <c r="D742" s="259"/>
      <c r="E742" s="462" t="s">
        <v>36</v>
      </c>
      <c r="F742" s="860">
        <v>6446883</v>
      </c>
      <c r="G742" s="3294">
        <v>19800</v>
      </c>
      <c r="H742" s="3290"/>
    </row>
    <row r="743" spans="1:8" s="52" customFormat="1">
      <c r="A743" s="175"/>
      <c r="B743" s="461"/>
      <c r="C743" s="375"/>
      <c r="D743" s="259"/>
      <c r="E743" s="462" t="s">
        <v>15</v>
      </c>
      <c r="F743" s="860">
        <v>5722445</v>
      </c>
      <c r="G743" s="3294">
        <v>51927</v>
      </c>
      <c r="H743" s="3290"/>
    </row>
    <row r="744" spans="1:8" s="52" customFormat="1">
      <c r="A744" s="175"/>
      <c r="B744" s="461"/>
      <c r="C744" s="375"/>
      <c r="D744" s="259"/>
      <c r="E744" s="462" t="s">
        <v>16</v>
      </c>
      <c r="F744" s="860">
        <v>53462808</v>
      </c>
      <c r="G744" s="3294"/>
      <c r="H744" s="3290"/>
    </row>
    <row r="745" spans="1:8" s="52" customFormat="1">
      <c r="A745" s="175"/>
      <c r="B745" s="461"/>
      <c r="C745" s="375"/>
      <c r="D745" s="259"/>
      <c r="E745" s="462" t="s">
        <v>17</v>
      </c>
      <c r="F745" s="860">
        <v>52999938</v>
      </c>
      <c r="G745" s="283"/>
      <c r="H745" s="3290"/>
    </row>
    <row r="746" spans="1:8" s="52" customFormat="1">
      <c r="A746" s="175"/>
      <c r="B746" s="461"/>
      <c r="C746" s="375"/>
      <c r="D746" s="259"/>
      <c r="E746" s="462" t="s">
        <v>162</v>
      </c>
      <c r="F746" s="860">
        <v>462870</v>
      </c>
      <c r="G746" s="283"/>
      <c r="H746" s="3290"/>
    </row>
    <row r="747" spans="1:8" s="52" customFormat="1" ht="26.4">
      <c r="A747" s="175"/>
      <c r="B747" s="461"/>
      <c r="C747" s="375"/>
      <c r="D747" s="259"/>
      <c r="E747" s="462" t="s">
        <v>54</v>
      </c>
      <c r="F747" s="860">
        <v>703084</v>
      </c>
      <c r="G747" s="283"/>
      <c r="H747" s="3290"/>
    </row>
    <row r="748" spans="1:8" s="52" customFormat="1">
      <c r="A748" s="175"/>
      <c r="B748" s="461"/>
      <c r="C748" s="375"/>
      <c r="D748" s="259"/>
      <c r="E748" s="462" t="s">
        <v>39</v>
      </c>
      <c r="F748" s="860">
        <v>703084</v>
      </c>
      <c r="G748" s="283"/>
      <c r="H748" s="3290"/>
    </row>
    <row r="749" spans="1:8" s="52" customFormat="1">
      <c r="A749" s="175"/>
      <c r="B749" s="461"/>
      <c r="C749" s="375"/>
      <c r="D749" s="259"/>
      <c r="E749" s="462" t="s">
        <v>19</v>
      </c>
      <c r="F749" s="860">
        <v>15193155</v>
      </c>
      <c r="G749" s="283"/>
      <c r="H749" s="3290"/>
    </row>
    <row r="750" spans="1:8" s="52" customFormat="1" ht="26.4">
      <c r="A750" s="175"/>
      <c r="B750" s="461"/>
      <c r="C750" s="375"/>
      <c r="D750" s="259"/>
      <c r="E750" s="462" t="s">
        <v>56</v>
      </c>
      <c r="F750" s="860">
        <v>14477236</v>
      </c>
      <c r="G750" s="283"/>
      <c r="H750" s="3290"/>
    </row>
    <row r="751" spans="1:8" s="52" customFormat="1" ht="26.4">
      <c r="A751" s="175"/>
      <c r="B751" s="461"/>
      <c r="C751" s="375"/>
      <c r="D751" s="259"/>
      <c r="E751" s="462" t="s">
        <v>57</v>
      </c>
      <c r="F751" s="860">
        <v>14407236</v>
      </c>
      <c r="G751" s="283"/>
      <c r="H751" s="3290"/>
    </row>
    <row r="752" spans="1:8" s="52" customFormat="1" ht="12.75" customHeight="1">
      <c r="A752" s="175"/>
      <c r="B752" s="461"/>
      <c r="C752" s="375"/>
      <c r="D752" s="259"/>
      <c r="E752" s="462" t="s">
        <v>58</v>
      </c>
      <c r="F752" s="860">
        <v>70000</v>
      </c>
      <c r="G752" s="283"/>
      <c r="H752" s="3290"/>
    </row>
    <row r="753" spans="1:8" s="52" customFormat="1" ht="26.4">
      <c r="A753" s="175"/>
      <c r="B753" s="461"/>
      <c r="C753" s="375"/>
      <c r="D753" s="259"/>
      <c r="E753" s="462" t="s">
        <v>55</v>
      </c>
      <c r="F753" s="860">
        <v>715919</v>
      </c>
      <c r="G753" s="283"/>
      <c r="H753" s="3290"/>
    </row>
    <row r="754" spans="1:8" s="52" customFormat="1" ht="39.6">
      <c r="A754" s="175"/>
      <c r="B754" s="461"/>
      <c r="C754" s="375"/>
      <c r="D754" s="259"/>
      <c r="E754" s="462" t="s">
        <v>294</v>
      </c>
      <c r="F754" s="860">
        <v>715919</v>
      </c>
      <c r="G754" s="283"/>
      <c r="H754" s="3290"/>
    </row>
    <row r="755" spans="1:8" s="52" customFormat="1">
      <c r="A755" s="175"/>
      <c r="B755" s="461"/>
      <c r="C755" s="375"/>
      <c r="D755" s="259"/>
      <c r="E755" s="462" t="s">
        <v>3</v>
      </c>
      <c r="F755" s="860">
        <v>299654</v>
      </c>
      <c r="G755" s="283">
        <f>G756</f>
        <v>199692</v>
      </c>
      <c r="H755" s="3290"/>
    </row>
    <row r="756" spans="1:8" s="52" customFormat="1" ht="13.8" thickBot="1">
      <c r="A756" s="175"/>
      <c r="B756" s="902"/>
      <c r="C756" s="903"/>
      <c r="D756" s="904"/>
      <c r="E756" s="3274" t="s">
        <v>20</v>
      </c>
      <c r="F756" s="3275">
        <v>299654</v>
      </c>
      <c r="G756" s="891">
        <v>199692</v>
      </c>
      <c r="H756" s="3290"/>
    </row>
    <row r="757" spans="1:8" s="52" customFormat="1" ht="33.75" customHeight="1" thickBot="1">
      <c r="A757" s="79"/>
      <c r="B757" s="3810" t="s">
        <v>667</v>
      </c>
      <c r="C757" s="3800"/>
      <c r="D757" s="3800"/>
      <c r="E757" s="3800"/>
      <c r="F757" s="3800"/>
      <c r="G757" s="3801"/>
    </row>
    <row r="758" spans="1:8" s="52" customFormat="1" ht="14.25" customHeight="1">
      <c r="A758" s="79"/>
      <c r="B758" s="672"/>
      <c r="C758" s="7"/>
      <c r="D758" s="7"/>
      <c r="E758" s="7"/>
      <c r="F758" s="7"/>
      <c r="G758" s="7"/>
    </row>
    <row r="759" spans="1:8" s="52" customFormat="1">
      <c r="A759" s="79"/>
      <c r="B759" s="206" t="s">
        <v>113</v>
      </c>
      <c r="C759" s="3205"/>
      <c r="D759" s="3205"/>
      <c r="E759" s="3205"/>
      <c r="F759" s="3205"/>
      <c r="G759" s="3205"/>
    </row>
    <row r="760" spans="1:8" s="52" customFormat="1" ht="13.8" thickBot="1">
      <c r="A760" s="175"/>
      <c r="B760" s="206"/>
      <c r="C760" s="81"/>
      <c r="D760" s="81"/>
      <c r="E760" s="81"/>
      <c r="F760" s="81"/>
      <c r="G760" s="81"/>
    </row>
    <row r="761" spans="1:8" s="52" customFormat="1" ht="41.4">
      <c r="A761" s="2901">
        <f>A712+1</f>
        <v>155</v>
      </c>
      <c r="B761" s="883" t="s">
        <v>300</v>
      </c>
      <c r="C761" s="341"/>
      <c r="D761" s="342"/>
      <c r="E761" s="436" t="s">
        <v>285</v>
      </c>
      <c r="F761" s="364"/>
      <c r="G761" s="365"/>
      <c r="H761" s="2041" t="s">
        <v>232</v>
      </c>
    </row>
    <row r="762" spans="1:8" s="52" customFormat="1">
      <c r="A762" s="175"/>
      <c r="B762" s="280" t="s">
        <v>22</v>
      </c>
      <c r="C762" s="343"/>
      <c r="D762" s="344"/>
      <c r="E762" s="280" t="s">
        <v>22</v>
      </c>
      <c r="F762" s="343"/>
      <c r="G762" s="344"/>
    </row>
    <row r="763" spans="1:8" s="52" customFormat="1">
      <c r="A763" s="175"/>
      <c r="B763" s="3271" t="s">
        <v>43</v>
      </c>
      <c r="C763" s="3272"/>
      <c r="D763" s="3273"/>
      <c r="E763" s="3367" t="s">
        <v>299</v>
      </c>
      <c r="F763" s="3272"/>
      <c r="G763" s="3273"/>
    </row>
    <row r="764" spans="1:8" s="52" customFormat="1">
      <c r="A764" s="175"/>
      <c r="B764" s="239" t="s">
        <v>4</v>
      </c>
      <c r="C764" s="881">
        <v>16497394</v>
      </c>
      <c r="D764" s="378">
        <f t="shared" ref="D764:D769" si="7">D765</f>
        <v>-84940</v>
      </c>
      <c r="E764" s="239" t="s">
        <v>4</v>
      </c>
      <c r="F764" s="369">
        <f>F765</f>
        <v>1168489</v>
      </c>
      <c r="G764" s="3292">
        <f>G765</f>
        <v>84940</v>
      </c>
    </row>
    <row r="765" spans="1:8" s="52" customFormat="1">
      <c r="A765" s="175"/>
      <c r="B765" s="510" t="s">
        <v>10</v>
      </c>
      <c r="C765" s="92">
        <v>16497394</v>
      </c>
      <c r="D765" s="283">
        <f t="shared" si="7"/>
        <v>-84940</v>
      </c>
      <c r="E765" s="510" t="s">
        <v>10</v>
      </c>
      <c r="F765" s="422">
        <f>F766</f>
        <v>1168489</v>
      </c>
      <c r="G765" s="3294">
        <f>G766</f>
        <v>84940</v>
      </c>
    </row>
    <row r="766" spans="1:8" s="52" customFormat="1" ht="26.4">
      <c r="A766" s="175"/>
      <c r="B766" s="512" t="s">
        <v>11</v>
      </c>
      <c r="C766" s="92">
        <v>16497394</v>
      </c>
      <c r="D766" s="843">
        <v>-84940</v>
      </c>
      <c r="E766" s="512" t="s">
        <v>11</v>
      </c>
      <c r="F766" s="422">
        <v>1168489</v>
      </c>
      <c r="G766" s="3294">
        <v>84940</v>
      </c>
    </row>
    <row r="767" spans="1:8" s="52" customFormat="1">
      <c r="A767" s="175"/>
      <c r="B767" s="239" t="s">
        <v>28</v>
      </c>
      <c r="C767" s="881">
        <v>16497394</v>
      </c>
      <c r="D767" s="378">
        <f t="shared" si="7"/>
        <v>-84940</v>
      </c>
      <c r="E767" s="239" t="s">
        <v>28</v>
      </c>
      <c r="F767" s="369">
        <f>F768+F773</f>
        <v>1168489</v>
      </c>
      <c r="G767" s="3292">
        <f>G768+G773</f>
        <v>84940</v>
      </c>
    </row>
    <row r="768" spans="1:8" s="52" customFormat="1">
      <c r="A768" s="175"/>
      <c r="B768" s="510" t="s">
        <v>2</v>
      </c>
      <c r="C768" s="92">
        <v>16497394</v>
      </c>
      <c r="D768" s="283">
        <f t="shared" si="7"/>
        <v>-84940</v>
      </c>
      <c r="E768" s="510" t="s">
        <v>2</v>
      </c>
      <c r="F768" s="422">
        <f>F769</f>
        <v>1067464</v>
      </c>
      <c r="G768" s="3294">
        <f>G769</f>
        <v>82180</v>
      </c>
    </row>
    <row r="769" spans="1:8" s="52" customFormat="1">
      <c r="A769" s="175"/>
      <c r="B769" s="512" t="s">
        <v>16</v>
      </c>
      <c r="C769" s="92">
        <v>16497394</v>
      </c>
      <c r="D769" s="283">
        <f t="shared" si="7"/>
        <v>-84940</v>
      </c>
      <c r="E769" s="512" t="s">
        <v>12</v>
      </c>
      <c r="F769" s="422">
        <f>F770+F772</f>
        <v>1067464</v>
      </c>
      <c r="G769" s="3294">
        <f>G770+G772</f>
        <v>82180</v>
      </c>
    </row>
    <row r="770" spans="1:8" s="52" customFormat="1">
      <c r="A770" s="175"/>
      <c r="B770" s="421" t="s">
        <v>17</v>
      </c>
      <c r="C770" s="92">
        <v>16497394</v>
      </c>
      <c r="D770" s="283">
        <v>-84940</v>
      </c>
      <c r="E770" s="421" t="s">
        <v>38</v>
      </c>
      <c r="F770" s="422">
        <v>790484</v>
      </c>
      <c r="G770" s="3294">
        <v>28918</v>
      </c>
    </row>
    <row r="771" spans="1:8" s="52" customFormat="1">
      <c r="A771" s="175"/>
      <c r="B771" s="461"/>
      <c r="C771" s="375"/>
      <c r="D771" s="259"/>
      <c r="E771" s="1802" t="s">
        <v>36</v>
      </c>
      <c r="F771" s="422">
        <v>612297</v>
      </c>
      <c r="G771" s="3294">
        <v>23304</v>
      </c>
    </row>
    <row r="772" spans="1:8" s="52" customFormat="1">
      <c r="A772" s="175"/>
      <c r="B772" s="461"/>
      <c r="C772" s="375"/>
      <c r="D772" s="259"/>
      <c r="E772" s="421" t="s">
        <v>15</v>
      </c>
      <c r="F772" s="422">
        <v>276980</v>
      </c>
      <c r="G772" s="3294">
        <v>53262</v>
      </c>
    </row>
    <row r="773" spans="1:8" s="52" customFormat="1" ht="13.5" customHeight="1">
      <c r="A773" s="175"/>
      <c r="B773" s="461"/>
      <c r="C773" s="375"/>
      <c r="D773" s="259"/>
      <c r="E773" s="335" t="s">
        <v>3</v>
      </c>
      <c r="F773" s="354">
        <f>F774</f>
        <v>101025</v>
      </c>
      <c r="G773" s="283">
        <f>G774</f>
        <v>2760</v>
      </c>
    </row>
    <row r="774" spans="1:8" s="52" customFormat="1" ht="13.5" customHeight="1" thickBot="1">
      <c r="A774" s="175"/>
      <c r="B774" s="902"/>
      <c r="C774" s="903"/>
      <c r="D774" s="904"/>
      <c r="E774" s="1185" t="s">
        <v>20</v>
      </c>
      <c r="F774" s="1184">
        <v>101025</v>
      </c>
      <c r="G774" s="891">
        <v>2760</v>
      </c>
    </row>
    <row r="775" spans="1:8" s="52" customFormat="1" ht="108" customHeight="1" thickBot="1">
      <c r="A775" s="79"/>
      <c r="B775" s="3799" t="s">
        <v>669</v>
      </c>
      <c r="C775" s="3800"/>
      <c r="D775" s="3800"/>
      <c r="E775" s="3800"/>
      <c r="F775" s="3800"/>
      <c r="G775" s="3801"/>
    </row>
    <row r="776" spans="1:8" s="52" customFormat="1" ht="13.5" customHeight="1">
      <c r="A776" s="3605"/>
      <c r="B776" s="3605"/>
      <c r="C776" s="3605"/>
      <c r="D776" s="3605"/>
      <c r="E776" s="3605"/>
      <c r="F776" s="3605"/>
      <c r="G776" s="3605"/>
    </row>
    <row r="777" spans="1:8" s="52" customFormat="1" ht="13.5" customHeight="1">
      <c r="A777" s="175"/>
      <c r="B777" s="206" t="s">
        <v>115</v>
      </c>
      <c r="C777" s="81"/>
      <c r="D777" s="81"/>
      <c r="E777" s="81"/>
      <c r="F777" s="81"/>
      <c r="G777" s="81"/>
    </row>
    <row r="778" spans="1:8" s="52" customFormat="1" ht="13.5" customHeight="1" thickBot="1">
      <c r="A778" s="175"/>
      <c r="B778" s="81"/>
      <c r="C778" s="81"/>
      <c r="D778" s="81"/>
      <c r="E778" s="81"/>
      <c r="F778" s="81"/>
      <c r="G778" s="81"/>
    </row>
    <row r="779" spans="1:8" s="52" customFormat="1" ht="13.5" customHeight="1">
      <c r="A779" s="1458">
        <f>A730+1</f>
        <v>155</v>
      </c>
      <c r="B779" s="883" t="s">
        <v>298</v>
      </c>
      <c r="C779" s="341"/>
      <c r="D779" s="342"/>
      <c r="E779" s="436" t="s">
        <v>285</v>
      </c>
      <c r="F779" s="364"/>
      <c r="G779" s="365"/>
      <c r="H779" s="2041" t="s">
        <v>232</v>
      </c>
    </row>
    <row r="780" spans="1:8" s="52" customFormat="1" ht="13.5" customHeight="1">
      <c r="A780" s="175"/>
      <c r="B780" s="280" t="s">
        <v>116</v>
      </c>
      <c r="C780" s="388"/>
      <c r="D780" s="445"/>
      <c r="E780" s="280" t="s">
        <v>116</v>
      </c>
      <c r="F780" s="555"/>
      <c r="G780" s="344"/>
    </row>
    <row r="781" spans="1:8" s="52" customFormat="1" ht="13.5" customHeight="1">
      <c r="A781" s="175"/>
      <c r="B781" s="1461" t="s">
        <v>117</v>
      </c>
      <c r="C781" s="389"/>
      <c r="D781" s="445"/>
      <c r="E781" s="1461" t="s">
        <v>117</v>
      </c>
      <c r="F781" s="389"/>
      <c r="G781" s="445"/>
    </row>
    <row r="782" spans="1:8" s="52" customFormat="1">
      <c r="A782" s="175"/>
      <c r="B782" s="828" t="s">
        <v>118</v>
      </c>
      <c r="C782" s="3316"/>
      <c r="D782" s="884"/>
      <c r="E782" s="828" t="s">
        <v>118</v>
      </c>
      <c r="F782" s="848"/>
      <c r="G782" s="884"/>
    </row>
    <row r="783" spans="1:8" s="52" customFormat="1">
      <c r="A783" s="175"/>
      <c r="B783" s="325" t="s">
        <v>4</v>
      </c>
      <c r="C783" s="3317">
        <v>23785389</v>
      </c>
      <c r="D783" s="378">
        <f t="shared" ref="D783:D788" si="8">D784</f>
        <v>-84940</v>
      </c>
      <c r="E783" s="851" t="s">
        <v>4</v>
      </c>
      <c r="F783" s="852">
        <v>83594948</v>
      </c>
      <c r="G783" s="3292">
        <f>G785</f>
        <v>84940</v>
      </c>
      <c r="H783" s="463"/>
    </row>
    <row r="784" spans="1:8" s="52" customFormat="1" ht="26.4">
      <c r="A784" s="175"/>
      <c r="B784" s="335" t="s">
        <v>10</v>
      </c>
      <c r="C784" s="3318">
        <v>23785389</v>
      </c>
      <c r="D784" s="283">
        <f t="shared" si="8"/>
        <v>-84940</v>
      </c>
      <c r="E784" s="512" t="s">
        <v>37</v>
      </c>
      <c r="F784" s="3307">
        <v>1011750</v>
      </c>
      <c r="G784" s="3294"/>
      <c r="H784" s="463"/>
    </row>
    <row r="785" spans="1:8" s="52" customFormat="1" ht="26.4">
      <c r="A785" s="175"/>
      <c r="B785" s="334" t="s">
        <v>11</v>
      </c>
      <c r="C785" s="3318">
        <v>23785389</v>
      </c>
      <c r="D785" s="843">
        <v>-84940</v>
      </c>
      <c r="E785" s="854" t="s">
        <v>10</v>
      </c>
      <c r="F785" s="855">
        <v>82583198</v>
      </c>
      <c r="G785" s="3294">
        <f>G786</f>
        <v>84940</v>
      </c>
      <c r="H785" s="463"/>
    </row>
    <row r="786" spans="1:8" s="52" customFormat="1" ht="26.4">
      <c r="A786" s="175"/>
      <c r="B786" s="325" t="s">
        <v>28</v>
      </c>
      <c r="C786" s="3317">
        <v>23785389</v>
      </c>
      <c r="D786" s="378">
        <f t="shared" si="8"/>
        <v>-84940</v>
      </c>
      <c r="E786" s="510" t="s">
        <v>11</v>
      </c>
      <c r="F786" s="856">
        <v>82583198</v>
      </c>
      <c r="G786" s="3294">
        <f>G787</f>
        <v>84940</v>
      </c>
      <c r="H786" s="463"/>
    </row>
    <row r="787" spans="1:8" s="52" customFormat="1">
      <c r="A787" s="175"/>
      <c r="B787" s="335" t="s">
        <v>2</v>
      </c>
      <c r="C787" s="3318">
        <v>23785389</v>
      </c>
      <c r="D787" s="283">
        <f t="shared" si="8"/>
        <v>-84940</v>
      </c>
      <c r="E787" s="857" t="s">
        <v>28</v>
      </c>
      <c r="F787" s="858">
        <v>83594948</v>
      </c>
      <c r="G787" s="378">
        <f>G788+G804</f>
        <v>84940</v>
      </c>
      <c r="H787" s="463"/>
    </row>
    <row r="788" spans="1:8" s="52" customFormat="1">
      <c r="A788" s="175"/>
      <c r="B788" s="334" t="s">
        <v>16</v>
      </c>
      <c r="C788" s="3318">
        <v>23785389</v>
      </c>
      <c r="D788" s="283">
        <f t="shared" si="8"/>
        <v>-84940</v>
      </c>
      <c r="E788" s="2050" t="s">
        <v>2</v>
      </c>
      <c r="F788" s="3308">
        <v>83295294</v>
      </c>
      <c r="G788" s="283">
        <f>G789</f>
        <v>82180</v>
      </c>
      <c r="H788" s="463"/>
    </row>
    <row r="789" spans="1:8" s="52" customFormat="1">
      <c r="A789" s="175"/>
      <c r="B789" s="332" t="s">
        <v>17</v>
      </c>
      <c r="C789" s="3318">
        <v>23785389</v>
      </c>
      <c r="D789" s="283">
        <v>-84940</v>
      </c>
      <c r="E789" s="280" t="s">
        <v>12</v>
      </c>
      <c r="F789" s="859">
        <v>13936247</v>
      </c>
      <c r="G789" s="283">
        <f>G790+G792</f>
        <v>82180</v>
      </c>
      <c r="H789" s="463"/>
    </row>
    <row r="790" spans="1:8" s="52" customFormat="1">
      <c r="A790" s="175"/>
      <c r="B790" s="461"/>
      <c r="C790" s="375"/>
      <c r="D790" s="259"/>
      <c r="E790" s="462" t="s">
        <v>38</v>
      </c>
      <c r="F790" s="860">
        <v>8213802</v>
      </c>
      <c r="G790" s="3294">
        <v>28918</v>
      </c>
      <c r="H790" s="463"/>
    </row>
    <row r="791" spans="1:8" s="52" customFormat="1">
      <c r="A791" s="175"/>
      <c r="B791" s="461"/>
      <c r="C791" s="375"/>
      <c r="D791" s="259"/>
      <c r="E791" s="462" t="s">
        <v>36</v>
      </c>
      <c r="F791" s="860">
        <v>6446883</v>
      </c>
      <c r="G791" s="3294">
        <v>23304</v>
      </c>
      <c r="H791" s="463"/>
    </row>
    <row r="792" spans="1:8" s="52" customFormat="1">
      <c r="A792" s="175"/>
      <c r="B792" s="461"/>
      <c r="C792" s="375"/>
      <c r="D792" s="259"/>
      <c r="E792" s="462" t="s">
        <v>15</v>
      </c>
      <c r="F792" s="860">
        <v>5722445</v>
      </c>
      <c r="G792" s="3294">
        <v>53262</v>
      </c>
      <c r="H792" s="463"/>
    </row>
    <row r="793" spans="1:8" s="52" customFormat="1">
      <c r="A793" s="175"/>
      <c r="B793" s="461"/>
      <c r="C793" s="375"/>
      <c r="D793" s="259"/>
      <c r="E793" s="462" t="s">
        <v>16</v>
      </c>
      <c r="F793" s="860">
        <v>53462808</v>
      </c>
      <c r="G793" s="3294"/>
      <c r="H793" s="463"/>
    </row>
    <row r="794" spans="1:8" s="52" customFormat="1">
      <c r="A794" s="175"/>
      <c r="B794" s="461"/>
      <c r="C794" s="375"/>
      <c r="D794" s="259"/>
      <c r="E794" s="462" t="s">
        <v>17</v>
      </c>
      <c r="F794" s="860">
        <v>52999938</v>
      </c>
      <c r="G794" s="283"/>
      <c r="H794" s="463"/>
    </row>
    <row r="795" spans="1:8" s="52" customFormat="1">
      <c r="A795" s="175"/>
      <c r="B795" s="461"/>
      <c r="C795" s="375"/>
      <c r="D795" s="259"/>
      <c r="E795" s="462" t="s">
        <v>162</v>
      </c>
      <c r="F795" s="860">
        <v>462870</v>
      </c>
      <c r="G795" s="283"/>
      <c r="H795" s="463"/>
    </row>
    <row r="796" spans="1:8" s="52" customFormat="1" ht="26.4">
      <c r="A796" s="175"/>
      <c r="B796" s="461"/>
      <c r="C796" s="375"/>
      <c r="D796" s="259"/>
      <c r="E796" s="462" t="s">
        <v>54</v>
      </c>
      <c r="F796" s="860">
        <v>703084</v>
      </c>
      <c r="G796" s="283"/>
      <c r="H796" s="463"/>
    </row>
    <row r="797" spans="1:8" s="52" customFormat="1">
      <c r="A797" s="175"/>
      <c r="B797" s="461"/>
      <c r="C797" s="375"/>
      <c r="D797" s="259"/>
      <c r="E797" s="462" t="s">
        <v>39</v>
      </c>
      <c r="F797" s="860">
        <v>703084</v>
      </c>
      <c r="G797" s="283"/>
      <c r="H797" s="463"/>
    </row>
    <row r="798" spans="1:8" s="52" customFormat="1">
      <c r="A798" s="175"/>
      <c r="B798" s="461"/>
      <c r="C798" s="375"/>
      <c r="D798" s="259"/>
      <c r="E798" s="462" t="s">
        <v>19</v>
      </c>
      <c r="F798" s="860">
        <v>15193155</v>
      </c>
      <c r="G798" s="283"/>
      <c r="H798" s="463"/>
    </row>
    <row r="799" spans="1:8" s="52" customFormat="1" ht="26.4">
      <c r="A799" s="175"/>
      <c r="B799" s="461"/>
      <c r="C799" s="375"/>
      <c r="D799" s="259"/>
      <c r="E799" s="462" t="s">
        <v>56</v>
      </c>
      <c r="F799" s="860">
        <v>14477236</v>
      </c>
      <c r="G799" s="283"/>
      <c r="H799" s="463"/>
    </row>
    <row r="800" spans="1:8" s="52" customFormat="1" ht="26.4">
      <c r="A800" s="175"/>
      <c r="B800" s="461"/>
      <c r="C800" s="375"/>
      <c r="D800" s="259"/>
      <c r="E800" s="462" t="s">
        <v>57</v>
      </c>
      <c r="F800" s="860">
        <v>14407236</v>
      </c>
      <c r="G800" s="283"/>
      <c r="H800" s="463"/>
    </row>
    <row r="801" spans="1:8" s="52" customFormat="1" ht="39.6">
      <c r="A801" s="175"/>
      <c r="B801" s="461"/>
      <c r="C801" s="375"/>
      <c r="D801" s="259"/>
      <c r="E801" s="462" t="s">
        <v>58</v>
      </c>
      <c r="F801" s="860">
        <v>70000</v>
      </c>
      <c r="G801" s="283"/>
      <c r="H801" s="463"/>
    </row>
    <row r="802" spans="1:8" s="52" customFormat="1" ht="37.5" customHeight="1">
      <c r="A802" s="175"/>
      <c r="B802" s="461"/>
      <c r="C802" s="375"/>
      <c r="D802" s="259"/>
      <c r="E802" s="462" t="s">
        <v>55</v>
      </c>
      <c r="F802" s="860">
        <v>715919</v>
      </c>
      <c r="G802" s="283"/>
      <c r="H802" s="463"/>
    </row>
    <row r="803" spans="1:8" s="52" customFormat="1" ht="39.6">
      <c r="A803" s="175"/>
      <c r="B803" s="461"/>
      <c r="C803" s="375"/>
      <c r="D803" s="259"/>
      <c r="E803" s="462" t="s">
        <v>294</v>
      </c>
      <c r="F803" s="860">
        <v>715919</v>
      </c>
      <c r="G803" s="283"/>
      <c r="H803" s="463"/>
    </row>
    <row r="804" spans="1:8" s="52" customFormat="1">
      <c r="A804" s="175"/>
      <c r="B804" s="461"/>
      <c r="C804" s="375"/>
      <c r="D804" s="259"/>
      <c r="E804" s="462" t="s">
        <v>3</v>
      </c>
      <c r="F804" s="860">
        <v>299654</v>
      </c>
      <c r="G804" s="283">
        <f>G805</f>
        <v>2760</v>
      </c>
      <c r="H804" s="463"/>
    </row>
    <row r="805" spans="1:8" s="52" customFormat="1" ht="13.8" thickBot="1">
      <c r="A805" s="175"/>
      <c r="B805" s="902"/>
      <c r="C805" s="903"/>
      <c r="D805" s="904"/>
      <c r="E805" s="3274" t="s">
        <v>20</v>
      </c>
      <c r="F805" s="3275">
        <v>299654</v>
      </c>
      <c r="G805" s="891">
        <v>2760</v>
      </c>
      <c r="H805" s="463"/>
    </row>
    <row r="806" spans="1:8" s="52" customFormat="1" ht="108" customHeight="1" thickBot="1">
      <c r="A806" s="79"/>
      <c r="B806" s="3799" t="s">
        <v>669</v>
      </c>
      <c r="C806" s="3800"/>
      <c r="D806" s="3800"/>
      <c r="E806" s="3800"/>
      <c r="F806" s="3800"/>
      <c r="G806" s="3801"/>
    </row>
    <row r="807" spans="1:8" s="52" customFormat="1">
      <c r="A807" s="79"/>
      <c r="B807" s="548"/>
      <c r="C807" s="548"/>
      <c r="D807" s="548"/>
      <c r="E807" s="10"/>
      <c r="F807" s="550"/>
      <c r="G807" s="551"/>
    </row>
    <row r="808" spans="1:8" s="52" customFormat="1">
      <c r="A808" s="175"/>
      <c r="B808" s="206" t="s">
        <v>113</v>
      </c>
      <c r="C808" s="81"/>
      <c r="D808" s="81"/>
      <c r="E808" s="81"/>
      <c r="F808" s="81"/>
      <c r="G808" s="81"/>
    </row>
    <row r="809" spans="1:8" s="52" customFormat="1" ht="13.8" thickBot="1">
      <c r="A809" s="175"/>
      <c r="B809" s="81"/>
      <c r="C809" s="81"/>
      <c r="D809" s="81"/>
      <c r="E809" s="81"/>
      <c r="F809" s="81"/>
      <c r="G809" s="81"/>
    </row>
    <row r="810" spans="1:8" s="52" customFormat="1" ht="13.8">
      <c r="A810" s="2901">
        <f>A761+1</f>
        <v>156</v>
      </c>
      <c r="B810" s="436" t="s">
        <v>106</v>
      </c>
      <c r="C810" s="341"/>
      <c r="D810" s="342"/>
      <c r="E810" s="436" t="s">
        <v>285</v>
      </c>
      <c r="F810" s="341"/>
      <c r="G810" s="342"/>
      <c r="H810" s="2041" t="s">
        <v>1135</v>
      </c>
    </row>
    <row r="811" spans="1:8" s="52" customFormat="1">
      <c r="A811" s="175"/>
      <c r="B811" s="280" t="s">
        <v>167</v>
      </c>
      <c r="C811" s="343"/>
      <c r="D811" s="344"/>
      <c r="E811" s="280" t="s">
        <v>22</v>
      </c>
      <c r="F811" s="343"/>
      <c r="G811" s="344"/>
      <c r="H811" s="134" t="s">
        <v>1137</v>
      </c>
    </row>
    <row r="812" spans="1:8" s="52" customFormat="1" ht="52.8">
      <c r="A812" s="175"/>
      <c r="B812" s="3368" t="s">
        <v>301</v>
      </c>
      <c r="C812" s="3369">
        <v>1627400</v>
      </c>
      <c r="D812" s="3370">
        <v>36300</v>
      </c>
      <c r="E812" s="3371" t="s">
        <v>299</v>
      </c>
      <c r="F812" s="3272"/>
      <c r="G812" s="3273"/>
      <c r="H812" s="134" t="s">
        <v>1142</v>
      </c>
    </row>
    <row r="813" spans="1:8" s="52" customFormat="1">
      <c r="A813" s="175"/>
      <c r="B813" s="556"/>
      <c r="C813" s="889"/>
      <c r="D813" s="557"/>
      <c r="E813" s="239" t="s">
        <v>4</v>
      </c>
      <c r="F813" s="369">
        <f>F814</f>
        <v>1168489</v>
      </c>
      <c r="G813" s="3292">
        <f>G814</f>
        <v>36300</v>
      </c>
      <c r="H813" s="134">
        <f>'14'!A1206</f>
        <v>57</v>
      </c>
    </row>
    <row r="814" spans="1:8" s="52" customFormat="1">
      <c r="A814" s="175"/>
      <c r="B814" s="510"/>
      <c r="C814" s="889"/>
      <c r="D814" s="259"/>
      <c r="E814" s="510" t="s">
        <v>10</v>
      </c>
      <c r="F814" s="422">
        <f>F815</f>
        <v>1168489</v>
      </c>
      <c r="G814" s="3294">
        <f>G815</f>
        <v>36300</v>
      </c>
      <c r="H814" s="12" t="s">
        <v>808</v>
      </c>
    </row>
    <row r="815" spans="1:8" s="52" customFormat="1" ht="26.4">
      <c r="A815" s="175"/>
      <c r="B815" s="510"/>
      <c r="C815" s="889"/>
      <c r="D815" s="283"/>
      <c r="E815" s="512" t="s">
        <v>11</v>
      </c>
      <c r="F815" s="422">
        <v>1168489</v>
      </c>
      <c r="G815" s="3294">
        <v>36300</v>
      </c>
    </row>
    <row r="816" spans="1:8" s="52" customFormat="1">
      <c r="A816" s="175"/>
      <c r="B816" s="512"/>
      <c r="C816" s="889"/>
      <c r="D816" s="378"/>
      <c r="E816" s="239" t="s">
        <v>28</v>
      </c>
      <c r="F816" s="369">
        <f>F817+F822</f>
        <v>1168489</v>
      </c>
      <c r="G816" s="3292">
        <v>36300</v>
      </c>
    </row>
    <row r="817" spans="1:8" s="52" customFormat="1">
      <c r="A817" s="175"/>
      <c r="B817" s="239"/>
      <c r="C817" s="890"/>
      <c r="D817" s="378"/>
      <c r="E817" s="510" t="s">
        <v>2</v>
      </c>
      <c r="F817" s="422">
        <f>F818</f>
        <v>1067464</v>
      </c>
      <c r="G817" s="3294">
        <f>G818</f>
        <v>36300</v>
      </c>
    </row>
    <row r="818" spans="1:8" s="52" customFormat="1">
      <c r="A818" s="175"/>
      <c r="B818" s="510"/>
      <c r="C818" s="889"/>
      <c r="D818" s="283"/>
      <c r="E818" s="512" t="s">
        <v>12</v>
      </c>
      <c r="F818" s="422">
        <f>F819+F821</f>
        <v>1067464</v>
      </c>
      <c r="G818" s="3294">
        <f>G819+G821</f>
        <v>36300</v>
      </c>
    </row>
    <row r="819" spans="1:8" s="52" customFormat="1">
      <c r="A819" s="175"/>
      <c r="B819" s="512"/>
      <c r="C819" s="889"/>
      <c r="D819" s="283"/>
      <c r="E819" s="421" t="s">
        <v>38</v>
      </c>
      <c r="F819" s="422">
        <v>790484</v>
      </c>
      <c r="G819" s="3294"/>
    </row>
    <row r="820" spans="1:8" s="52" customFormat="1">
      <c r="A820" s="175"/>
      <c r="B820" s="421"/>
      <c r="C820" s="422"/>
      <c r="D820" s="283"/>
      <c r="E820" s="1802" t="s">
        <v>36</v>
      </c>
      <c r="F820" s="422">
        <v>612297</v>
      </c>
      <c r="G820" s="3294"/>
    </row>
    <row r="821" spans="1:8" s="52" customFormat="1">
      <c r="A821" s="175"/>
      <c r="B821" s="1802"/>
      <c r="C821" s="422"/>
      <c r="D821" s="283"/>
      <c r="E821" s="421" t="s">
        <v>15</v>
      </c>
      <c r="F821" s="422">
        <v>276980</v>
      </c>
      <c r="G821" s="3294">
        <v>36300</v>
      </c>
    </row>
    <row r="822" spans="1:8" s="52" customFormat="1">
      <c r="A822" s="175"/>
      <c r="B822" s="421"/>
      <c r="C822" s="422"/>
      <c r="D822" s="283"/>
      <c r="E822" s="335" t="s">
        <v>3</v>
      </c>
      <c r="F822" s="354">
        <f>F823</f>
        <v>101025</v>
      </c>
      <c r="G822" s="283"/>
    </row>
    <row r="823" spans="1:8" s="52" customFormat="1" ht="13.8" thickBot="1">
      <c r="A823" s="537"/>
      <c r="B823" s="421"/>
      <c r="C823" s="422"/>
      <c r="D823" s="283"/>
      <c r="E823" s="1185" t="s">
        <v>20</v>
      </c>
      <c r="F823" s="1184">
        <v>101025</v>
      </c>
      <c r="G823" s="891"/>
    </row>
    <row r="824" spans="1:8" s="52" customFormat="1" ht="44.4" customHeight="1" thickBot="1">
      <c r="A824" s="537"/>
      <c r="B824" s="3659" t="s">
        <v>658</v>
      </c>
      <c r="C824" s="3660"/>
      <c r="D824" s="3660"/>
      <c r="E824" s="3660"/>
      <c r="F824" s="3660"/>
      <c r="G824" s="3661"/>
    </row>
    <row r="825" spans="1:8" s="52" customFormat="1">
      <c r="A825" s="3605"/>
      <c r="B825" s="3605"/>
      <c r="C825" s="3605"/>
      <c r="D825" s="3605"/>
      <c r="E825" s="3605"/>
      <c r="F825" s="3605"/>
      <c r="G825" s="3605"/>
    </row>
    <row r="826" spans="1:8" s="52" customFormat="1">
      <c r="A826" s="175"/>
      <c r="B826" s="206" t="s">
        <v>115</v>
      </c>
      <c r="C826" s="81"/>
      <c r="D826" s="81"/>
      <c r="E826" s="81"/>
      <c r="F826" s="81"/>
      <c r="G826" s="81"/>
    </row>
    <row r="827" spans="1:8" s="52" customFormat="1" ht="13.8" thickBot="1">
      <c r="A827" s="175"/>
      <c r="B827" s="81"/>
      <c r="C827" s="81"/>
      <c r="D827" s="81"/>
      <c r="E827" s="81"/>
      <c r="F827" s="81"/>
      <c r="G827" s="81"/>
    </row>
    <row r="828" spans="1:8" s="52" customFormat="1" ht="13.8">
      <c r="A828" s="1458">
        <f>A779+1</f>
        <v>156</v>
      </c>
      <c r="B828" s="436" t="s">
        <v>106</v>
      </c>
      <c r="C828" s="341"/>
      <c r="D828" s="342"/>
      <c r="E828" s="436" t="s">
        <v>285</v>
      </c>
      <c r="F828" s="364"/>
      <c r="G828" s="365"/>
      <c r="H828" s="2041" t="s">
        <v>1135</v>
      </c>
    </row>
    <row r="829" spans="1:8" s="52" customFormat="1">
      <c r="A829" s="175"/>
      <c r="B829" s="280" t="s">
        <v>167</v>
      </c>
      <c r="C829" s="343"/>
      <c r="D829" s="344"/>
      <c r="E829" s="280" t="s">
        <v>116</v>
      </c>
      <c r="F829" s="555"/>
      <c r="G829" s="344"/>
      <c r="H829" s="134" t="s">
        <v>1137</v>
      </c>
    </row>
    <row r="830" spans="1:8" s="52" customFormat="1">
      <c r="A830" s="175"/>
      <c r="B830" s="561"/>
      <c r="C830" s="422"/>
      <c r="D830" s="557"/>
      <c r="E830" s="1461" t="s">
        <v>117</v>
      </c>
      <c r="F830" s="389"/>
      <c r="G830" s="445"/>
      <c r="H830" s="134" t="s">
        <v>1142</v>
      </c>
    </row>
    <row r="831" spans="1:8" s="52" customFormat="1" ht="13.5" customHeight="1">
      <c r="A831" s="175"/>
      <c r="B831" s="893" t="s">
        <v>118</v>
      </c>
      <c r="C831" s="894"/>
      <c r="D831" s="895"/>
      <c r="E831" s="828" t="s">
        <v>118</v>
      </c>
      <c r="F831" s="3319"/>
      <c r="G831" s="884"/>
      <c r="H831" s="134">
        <f>'14'!A1206</f>
        <v>57</v>
      </c>
    </row>
    <row r="832" spans="1:8" s="52" customFormat="1" ht="52.8">
      <c r="A832" s="175"/>
      <c r="B832" s="556" t="s">
        <v>301</v>
      </c>
      <c r="C832" s="896">
        <v>1627400</v>
      </c>
      <c r="D832" s="560">
        <v>36300</v>
      </c>
      <c r="E832" s="851" t="s">
        <v>4</v>
      </c>
      <c r="F832" s="852">
        <v>83594948</v>
      </c>
      <c r="G832" s="3292">
        <f>G834</f>
        <v>36300</v>
      </c>
      <c r="H832" s="12" t="s">
        <v>808</v>
      </c>
    </row>
    <row r="833" spans="1:7" s="52" customFormat="1" ht="26.4">
      <c r="A833" s="175"/>
      <c r="B833" s="335"/>
      <c r="C833" s="897"/>
      <c r="D833" s="283"/>
      <c r="E833" s="512" t="s">
        <v>37</v>
      </c>
      <c r="F833" s="3307">
        <v>1011750</v>
      </c>
      <c r="G833" s="3294"/>
    </row>
    <row r="834" spans="1:7" s="52" customFormat="1">
      <c r="A834" s="175"/>
      <c r="B834" s="334"/>
      <c r="C834" s="897"/>
      <c r="D834" s="843"/>
      <c r="E834" s="854" t="s">
        <v>10</v>
      </c>
      <c r="F834" s="855">
        <v>82583198</v>
      </c>
      <c r="G834" s="3294">
        <v>36300</v>
      </c>
    </row>
    <row r="835" spans="1:7" s="52" customFormat="1" ht="26.4">
      <c r="A835" s="175"/>
      <c r="B835" s="325"/>
      <c r="C835" s="898"/>
      <c r="D835" s="378"/>
      <c r="E835" s="510" t="s">
        <v>11</v>
      </c>
      <c r="F835" s="856">
        <v>82583198</v>
      </c>
      <c r="G835" s="3294">
        <v>36300</v>
      </c>
    </row>
    <row r="836" spans="1:7" s="52" customFormat="1">
      <c r="A836" s="175"/>
      <c r="B836" s="335"/>
      <c r="C836" s="897"/>
      <c r="D836" s="283"/>
      <c r="E836" s="857" t="s">
        <v>28</v>
      </c>
      <c r="F836" s="858">
        <v>83594948</v>
      </c>
      <c r="G836" s="3292">
        <v>36300</v>
      </c>
    </row>
    <row r="837" spans="1:7" s="52" customFormat="1">
      <c r="A837" s="175"/>
      <c r="B837" s="334"/>
      <c r="C837" s="897"/>
      <c r="D837" s="283"/>
      <c r="E837" s="2050" t="s">
        <v>2</v>
      </c>
      <c r="F837" s="3308">
        <v>83295294</v>
      </c>
      <c r="G837" s="3294">
        <f>G838</f>
        <v>36300</v>
      </c>
    </row>
    <row r="838" spans="1:7" s="52" customFormat="1">
      <c r="A838" s="175"/>
      <c r="B838" s="332"/>
      <c r="C838" s="897"/>
      <c r="D838" s="283"/>
      <c r="E838" s="280" t="s">
        <v>12</v>
      </c>
      <c r="F838" s="859">
        <v>13936247</v>
      </c>
      <c r="G838" s="3294">
        <f>G839+G841</f>
        <v>36300</v>
      </c>
    </row>
    <row r="839" spans="1:7" s="52" customFormat="1">
      <c r="A839" s="175"/>
      <c r="B839" s="461"/>
      <c r="C839" s="375"/>
      <c r="D839" s="259"/>
      <c r="E839" s="462" t="s">
        <v>38</v>
      </c>
      <c r="F839" s="860">
        <v>8213802</v>
      </c>
      <c r="G839" s="3294"/>
    </row>
    <row r="840" spans="1:7" s="52" customFormat="1">
      <c r="A840" s="175"/>
      <c r="B840" s="461"/>
      <c r="C840" s="375"/>
      <c r="D840" s="259"/>
      <c r="E840" s="462" t="s">
        <v>36</v>
      </c>
      <c r="F840" s="860">
        <v>6446883</v>
      </c>
      <c r="G840" s="3294"/>
    </row>
    <row r="841" spans="1:7" s="52" customFormat="1">
      <c r="A841" s="175"/>
      <c r="B841" s="461"/>
      <c r="C841" s="375"/>
      <c r="D841" s="259"/>
      <c r="E841" s="462" t="s">
        <v>15</v>
      </c>
      <c r="F841" s="860">
        <v>5722445</v>
      </c>
      <c r="G841" s="3294">
        <v>36300</v>
      </c>
    </row>
    <row r="842" spans="1:7" s="52" customFormat="1">
      <c r="A842" s="175"/>
      <c r="B842" s="461"/>
      <c r="C842" s="375"/>
      <c r="D842" s="259"/>
      <c r="E842" s="462" t="s">
        <v>16</v>
      </c>
      <c r="F842" s="860">
        <v>53462808</v>
      </c>
      <c r="G842" s="3294"/>
    </row>
    <row r="843" spans="1:7" s="52" customFormat="1">
      <c r="A843" s="175"/>
      <c r="B843" s="461"/>
      <c r="C843" s="375"/>
      <c r="D843" s="259"/>
      <c r="E843" s="462" t="s">
        <v>17</v>
      </c>
      <c r="F843" s="860">
        <v>52999938</v>
      </c>
      <c r="G843" s="283"/>
    </row>
    <row r="844" spans="1:7" s="52" customFormat="1">
      <c r="A844" s="175"/>
      <c r="B844" s="461"/>
      <c r="C844" s="375"/>
      <c r="D844" s="259"/>
      <c r="E844" s="462" t="s">
        <v>162</v>
      </c>
      <c r="F844" s="860">
        <v>462870</v>
      </c>
      <c r="G844" s="283"/>
    </row>
    <row r="845" spans="1:7" s="52" customFormat="1" ht="26.4">
      <c r="A845" s="175"/>
      <c r="B845" s="461"/>
      <c r="C845" s="375"/>
      <c r="D845" s="259"/>
      <c r="E845" s="462" t="s">
        <v>54</v>
      </c>
      <c r="F845" s="860">
        <v>703084</v>
      </c>
      <c r="G845" s="283"/>
    </row>
    <row r="846" spans="1:7" s="52" customFormat="1">
      <c r="A846" s="175"/>
      <c r="B846" s="461"/>
      <c r="C846" s="375"/>
      <c r="D846" s="259"/>
      <c r="E846" s="462" t="s">
        <v>39</v>
      </c>
      <c r="F846" s="860">
        <v>703084</v>
      </c>
      <c r="G846" s="283"/>
    </row>
    <row r="847" spans="1:7" s="52" customFormat="1">
      <c r="A847" s="175"/>
      <c r="B847" s="461"/>
      <c r="C847" s="375"/>
      <c r="D847" s="259"/>
      <c r="E847" s="462" t="s">
        <v>19</v>
      </c>
      <c r="F847" s="860">
        <v>15193155</v>
      </c>
      <c r="G847" s="283"/>
    </row>
    <row r="848" spans="1:7" s="52" customFormat="1" ht="26.4">
      <c r="A848" s="175"/>
      <c r="B848" s="461"/>
      <c r="C848" s="375"/>
      <c r="D848" s="259"/>
      <c r="E848" s="462" t="s">
        <v>56</v>
      </c>
      <c r="F848" s="860">
        <v>14477236</v>
      </c>
      <c r="G848" s="283"/>
    </row>
    <row r="849" spans="1:7" s="52" customFormat="1" ht="26.4">
      <c r="A849" s="175"/>
      <c r="B849" s="461"/>
      <c r="C849" s="375"/>
      <c r="D849" s="259"/>
      <c r="E849" s="462" t="s">
        <v>57</v>
      </c>
      <c r="F849" s="860">
        <v>14407236</v>
      </c>
      <c r="G849" s="283"/>
    </row>
    <row r="850" spans="1:7" s="52" customFormat="1" ht="39.6">
      <c r="A850" s="175"/>
      <c r="B850" s="461"/>
      <c r="C850" s="375"/>
      <c r="D850" s="259"/>
      <c r="E850" s="462" t="s">
        <v>58</v>
      </c>
      <c r="F850" s="860">
        <v>70000</v>
      </c>
      <c r="G850" s="283"/>
    </row>
    <row r="851" spans="1:7" s="52" customFormat="1" ht="26.4">
      <c r="A851" s="175"/>
      <c r="B851" s="461"/>
      <c r="C851" s="375"/>
      <c r="D851" s="259"/>
      <c r="E851" s="462" t="s">
        <v>55</v>
      </c>
      <c r="F851" s="860">
        <v>715919</v>
      </c>
      <c r="G851" s="283"/>
    </row>
    <row r="852" spans="1:7" s="52" customFormat="1" ht="39.6">
      <c r="A852" s="175"/>
      <c r="B852" s="461"/>
      <c r="C852" s="375"/>
      <c r="D852" s="259"/>
      <c r="E852" s="462" t="s">
        <v>294</v>
      </c>
      <c r="F852" s="860">
        <v>715919</v>
      </c>
      <c r="G852" s="283"/>
    </row>
    <row r="853" spans="1:7" s="52" customFormat="1">
      <c r="A853" s="175"/>
      <c r="B853" s="461"/>
      <c r="C853" s="375"/>
      <c r="D853" s="259"/>
      <c r="E853" s="462" t="s">
        <v>3</v>
      </c>
      <c r="F853" s="860">
        <v>299654</v>
      </c>
      <c r="G853" s="283"/>
    </row>
    <row r="854" spans="1:7" s="52" customFormat="1">
      <c r="A854" s="175"/>
      <c r="B854" s="461"/>
      <c r="C854" s="375"/>
      <c r="D854" s="259"/>
      <c r="E854" s="462" t="s">
        <v>20</v>
      </c>
      <c r="F854" s="860">
        <v>299654</v>
      </c>
      <c r="G854" s="283"/>
    </row>
    <row r="855" spans="1:7" s="52" customFormat="1">
      <c r="A855" s="175"/>
      <c r="B855" s="899" t="s">
        <v>125</v>
      </c>
      <c r="C855" s="3316"/>
      <c r="D855" s="884"/>
      <c r="E855" s="828" t="s">
        <v>125</v>
      </c>
      <c r="F855" s="3319"/>
      <c r="G855" s="884"/>
    </row>
    <row r="856" spans="1:7" s="52" customFormat="1" ht="52.8">
      <c r="A856" s="175"/>
      <c r="B856" s="556" t="s">
        <v>301</v>
      </c>
      <c r="C856" s="896">
        <v>1627400</v>
      </c>
      <c r="D856" s="560">
        <v>36300</v>
      </c>
      <c r="E856" s="851" t="s">
        <v>4</v>
      </c>
      <c r="F856" s="88">
        <v>64076913</v>
      </c>
      <c r="G856" s="3292">
        <f>G858</f>
        <v>3630</v>
      </c>
    </row>
    <row r="857" spans="1:7" s="52" customFormat="1" ht="26.4">
      <c r="A857" s="175"/>
      <c r="B857" s="335"/>
      <c r="C857" s="897"/>
      <c r="D857" s="283"/>
      <c r="E857" s="512" t="s">
        <v>37</v>
      </c>
      <c r="F857" s="86">
        <v>1011750</v>
      </c>
      <c r="G857" s="3294"/>
    </row>
    <row r="858" spans="1:7" s="52" customFormat="1">
      <c r="A858" s="175"/>
      <c r="B858" s="334"/>
      <c r="C858" s="897"/>
      <c r="D858" s="843"/>
      <c r="E858" s="854" t="s">
        <v>10</v>
      </c>
      <c r="F858" s="86">
        <v>63065163</v>
      </c>
      <c r="G858" s="3294">
        <v>3630</v>
      </c>
    </row>
    <row r="859" spans="1:7" s="52" customFormat="1" ht="26.4">
      <c r="A859" s="175"/>
      <c r="B859" s="325"/>
      <c r="C859" s="898"/>
      <c r="D859" s="378"/>
      <c r="E859" s="510" t="s">
        <v>11</v>
      </c>
      <c r="F859" s="86">
        <v>63065163</v>
      </c>
      <c r="G859" s="3294">
        <v>3630</v>
      </c>
    </row>
    <row r="860" spans="1:7" s="52" customFormat="1">
      <c r="A860" s="175"/>
      <c r="B860" s="335"/>
      <c r="C860" s="897"/>
      <c r="D860" s="283"/>
      <c r="E860" s="857" t="s">
        <v>28</v>
      </c>
      <c r="F860" s="88">
        <v>64076913</v>
      </c>
      <c r="G860" s="378">
        <f>G861+G868</f>
        <v>3630</v>
      </c>
    </row>
    <row r="861" spans="1:7" s="52" customFormat="1">
      <c r="A861" s="175"/>
      <c r="B861" s="334"/>
      <c r="C861" s="897"/>
      <c r="D861" s="283"/>
      <c r="E861" s="2050" t="s">
        <v>2</v>
      </c>
      <c r="F861" s="86">
        <v>63861799</v>
      </c>
      <c r="G861" s="283">
        <f>G862</f>
        <v>3630</v>
      </c>
    </row>
    <row r="862" spans="1:7" s="52" customFormat="1">
      <c r="A862" s="175"/>
      <c r="B862" s="332"/>
      <c r="C862" s="897"/>
      <c r="D862" s="283"/>
      <c r="E862" s="280" t="s">
        <v>12</v>
      </c>
      <c r="F862" s="86">
        <v>13480770</v>
      </c>
      <c r="G862" s="283">
        <f>G863+G865</f>
        <v>3630</v>
      </c>
    </row>
    <row r="863" spans="1:7" s="52" customFormat="1">
      <c r="A863" s="175"/>
      <c r="B863" s="461"/>
      <c r="C863" s="3320"/>
      <c r="D863" s="259"/>
      <c r="E863" s="462" t="s">
        <v>38</v>
      </c>
      <c r="F863" s="867">
        <v>8178885</v>
      </c>
      <c r="G863" s="3294"/>
    </row>
    <row r="864" spans="1:7" s="52" customFormat="1">
      <c r="A864" s="175"/>
      <c r="B864" s="461"/>
      <c r="C864" s="375"/>
      <c r="D864" s="259"/>
      <c r="E864" s="462" t="s">
        <v>36</v>
      </c>
      <c r="F864" s="868">
        <v>6405846</v>
      </c>
      <c r="G864" s="3294"/>
    </row>
    <row r="865" spans="1:7" s="52" customFormat="1">
      <c r="A865" s="175"/>
      <c r="B865" s="461"/>
      <c r="C865" s="375"/>
      <c r="D865" s="259"/>
      <c r="E865" s="462" t="s">
        <v>15</v>
      </c>
      <c r="F865" s="868">
        <v>5301885</v>
      </c>
      <c r="G865" s="3294">
        <v>3630</v>
      </c>
    </row>
    <row r="866" spans="1:7" s="52" customFormat="1">
      <c r="A866" s="175"/>
      <c r="B866" s="461"/>
      <c r="C866" s="375"/>
      <c r="D866" s="259"/>
      <c r="E866" s="462" t="s">
        <v>16</v>
      </c>
      <c r="F866" s="868">
        <v>39045776</v>
      </c>
      <c r="G866" s="3294"/>
    </row>
    <row r="867" spans="1:7" s="52" customFormat="1">
      <c r="A867" s="175"/>
      <c r="B867" s="461"/>
      <c r="C867" s="375"/>
      <c r="D867" s="259"/>
      <c r="E867" s="462" t="s">
        <v>17</v>
      </c>
      <c r="F867" s="868">
        <v>38582906</v>
      </c>
      <c r="G867" s="283"/>
    </row>
    <row r="868" spans="1:7" s="52" customFormat="1">
      <c r="A868" s="175"/>
      <c r="B868" s="461"/>
      <c r="C868" s="375"/>
      <c r="D868" s="259"/>
      <c r="E868" s="462" t="s">
        <v>162</v>
      </c>
      <c r="F868" s="868">
        <v>462870</v>
      </c>
      <c r="G868" s="283"/>
    </row>
    <row r="869" spans="1:7" s="52" customFormat="1" ht="26.4">
      <c r="A869" s="175"/>
      <c r="B869" s="461"/>
      <c r="C869" s="375"/>
      <c r="D869" s="259"/>
      <c r="E869" s="462" t="s">
        <v>54</v>
      </c>
      <c r="F869" s="868">
        <v>738884</v>
      </c>
      <c r="G869" s="283"/>
    </row>
    <row r="870" spans="1:7" s="52" customFormat="1">
      <c r="A870" s="175"/>
      <c r="B870" s="461"/>
      <c r="C870" s="375"/>
      <c r="D870" s="259"/>
      <c r="E870" s="462" t="s">
        <v>39</v>
      </c>
      <c r="F870" s="868">
        <v>738884</v>
      </c>
      <c r="G870" s="283"/>
    </row>
    <row r="871" spans="1:7" s="52" customFormat="1">
      <c r="A871" s="175"/>
      <c r="B871" s="461"/>
      <c r="C871" s="375"/>
      <c r="D871" s="259"/>
      <c r="E871" s="462" t="s">
        <v>19</v>
      </c>
      <c r="F871" s="868">
        <v>10596369</v>
      </c>
      <c r="G871" s="283"/>
    </row>
    <row r="872" spans="1:7" s="52" customFormat="1" ht="26.4">
      <c r="A872" s="175"/>
      <c r="B872" s="461"/>
      <c r="C872" s="375"/>
      <c r="D872" s="259"/>
      <c r="E872" s="462" t="s">
        <v>56</v>
      </c>
      <c r="F872" s="868">
        <v>9855450</v>
      </c>
      <c r="G872" s="283"/>
    </row>
    <row r="873" spans="1:7" s="52" customFormat="1" ht="26.4">
      <c r="A873" s="175"/>
      <c r="B873" s="461"/>
      <c r="C873" s="375"/>
      <c r="D873" s="259"/>
      <c r="E873" s="462" t="s">
        <v>57</v>
      </c>
      <c r="F873" s="868">
        <v>9785450</v>
      </c>
      <c r="G873" s="283"/>
    </row>
    <row r="874" spans="1:7" s="52" customFormat="1" ht="39.6">
      <c r="A874" s="175"/>
      <c r="B874" s="461"/>
      <c r="C874" s="375"/>
      <c r="D874" s="259"/>
      <c r="E874" s="462" t="s">
        <v>58</v>
      </c>
      <c r="F874" s="868">
        <v>70000</v>
      </c>
      <c r="G874" s="283"/>
    </row>
    <row r="875" spans="1:7" s="52" customFormat="1" ht="26.4">
      <c r="A875" s="175"/>
      <c r="B875" s="461"/>
      <c r="C875" s="375"/>
      <c r="D875" s="259"/>
      <c r="E875" s="462" t="s">
        <v>55</v>
      </c>
      <c r="F875" s="868">
        <v>740919</v>
      </c>
      <c r="G875" s="283"/>
    </row>
    <row r="876" spans="1:7" s="52" customFormat="1" ht="24.75" customHeight="1">
      <c r="A876" s="175"/>
      <c r="B876" s="461"/>
      <c r="C876" s="375"/>
      <c r="D876" s="259"/>
      <c r="E876" s="462" t="s">
        <v>294</v>
      </c>
      <c r="F876" s="868">
        <v>740919</v>
      </c>
      <c r="G876" s="283"/>
    </row>
    <row r="877" spans="1:7" s="52" customFormat="1">
      <c r="A877" s="175"/>
      <c r="B877" s="461"/>
      <c r="C877" s="375"/>
      <c r="D877" s="259"/>
      <c r="E877" s="462" t="s">
        <v>3</v>
      </c>
      <c r="F877" s="868">
        <v>215114</v>
      </c>
      <c r="G877" s="283"/>
    </row>
    <row r="878" spans="1:7" s="52" customFormat="1">
      <c r="A878" s="175"/>
      <c r="B878" s="461"/>
      <c r="C878" s="375"/>
      <c r="D878" s="259"/>
      <c r="E878" s="462" t="s">
        <v>20</v>
      </c>
      <c r="F878" s="868">
        <v>215114</v>
      </c>
      <c r="G878" s="283"/>
    </row>
    <row r="879" spans="1:7" s="52" customFormat="1">
      <c r="A879" s="175"/>
      <c r="B879" s="899" t="s">
        <v>126</v>
      </c>
      <c r="C879" s="3316"/>
      <c r="D879" s="884"/>
      <c r="E879" s="828" t="s">
        <v>126</v>
      </c>
      <c r="F879" s="3319"/>
      <c r="G879" s="884"/>
    </row>
    <row r="880" spans="1:7" s="52" customFormat="1" ht="52.8">
      <c r="A880" s="175"/>
      <c r="B880" s="556" t="s">
        <v>301</v>
      </c>
      <c r="C880" s="896">
        <v>1627400</v>
      </c>
      <c r="D880" s="560">
        <v>36300</v>
      </c>
      <c r="E880" s="851" t="s">
        <v>4</v>
      </c>
      <c r="F880" s="88">
        <v>36712516</v>
      </c>
      <c r="G880" s="3292">
        <f>G882</f>
        <v>3630</v>
      </c>
    </row>
    <row r="881" spans="1:7" s="52" customFormat="1" ht="26.4">
      <c r="A881" s="175"/>
      <c r="B881" s="335"/>
      <c r="C881" s="3321"/>
      <c r="D881" s="283"/>
      <c r="E881" s="512" t="s">
        <v>37</v>
      </c>
      <c r="F881" s="86">
        <v>1011750</v>
      </c>
      <c r="G881" s="3294"/>
    </row>
    <row r="882" spans="1:7" s="52" customFormat="1">
      <c r="A882" s="175"/>
      <c r="B882" s="334"/>
      <c r="C882" s="3321"/>
      <c r="D882" s="843"/>
      <c r="E882" s="854" t="s">
        <v>10</v>
      </c>
      <c r="F882" s="86">
        <v>35700766</v>
      </c>
      <c r="G882" s="3294">
        <v>3630</v>
      </c>
    </row>
    <row r="883" spans="1:7" s="52" customFormat="1" ht="26.4">
      <c r="A883" s="175"/>
      <c r="B883" s="325"/>
      <c r="C883" s="900"/>
      <c r="D883" s="378"/>
      <c r="E883" s="510" t="s">
        <v>11</v>
      </c>
      <c r="F883" s="86">
        <v>35700766</v>
      </c>
      <c r="G883" s="3294">
        <v>3630</v>
      </c>
    </row>
    <row r="884" spans="1:7" s="52" customFormat="1">
      <c r="A884" s="175"/>
      <c r="B884" s="335"/>
      <c r="C884" s="1322"/>
      <c r="D884" s="283"/>
      <c r="E884" s="857" t="s">
        <v>28</v>
      </c>
      <c r="F884" s="88">
        <v>36712516</v>
      </c>
      <c r="G884" s="378">
        <f>G885+G893</f>
        <v>3630</v>
      </c>
    </row>
    <row r="885" spans="1:7" s="52" customFormat="1">
      <c r="A885" s="175"/>
      <c r="B885" s="334"/>
      <c r="C885" s="1322"/>
      <c r="D885" s="283"/>
      <c r="E885" s="2050" t="s">
        <v>2</v>
      </c>
      <c r="F885" s="86">
        <v>36494562</v>
      </c>
      <c r="G885" s="283">
        <f>G886</f>
        <v>3630</v>
      </c>
    </row>
    <row r="886" spans="1:7" s="52" customFormat="1">
      <c r="A886" s="175"/>
      <c r="B886" s="332"/>
      <c r="C886" s="3321"/>
      <c r="D886" s="283"/>
      <c r="E886" s="280" t="s">
        <v>12</v>
      </c>
      <c r="F886" s="86">
        <v>13436571</v>
      </c>
      <c r="G886" s="283">
        <f>G887+G889</f>
        <v>3630</v>
      </c>
    </row>
    <row r="887" spans="1:7" s="52" customFormat="1">
      <c r="A887" s="175"/>
      <c r="B887" s="461"/>
      <c r="C887" s="375"/>
      <c r="D887" s="259"/>
      <c r="E887" s="462" t="s">
        <v>38</v>
      </c>
      <c r="F887" s="867">
        <v>8099577</v>
      </c>
      <c r="G887" s="3294"/>
    </row>
    <row r="888" spans="1:7" s="52" customFormat="1">
      <c r="A888" s="175"/>
      <c r="B888" s="461"/>
      <c r="C888" s="375"/>
      <c r="D888" s="259"/>
      <c r="E888" s="462" t="s">
        <v>36</v>
      </c>
      <c r="F888" s="868">
        <v>6360846</v>
      </c>
      <c r="G888" s="3294"/>
    </row>
    <row r="889" spans="1:7" s="52" customFormat="1">
      <c r="A889" s="175"/>
      <c r="B889" s="461"/>
      <c r="C889" s="375"/>
      <c r="D889" s="259"/>
      <c r="E889" s="462" t="s">
        <v>15</v>
      </c>
      <c r="F889" s="868">
        <v>5336994</v>
      </c>
      <c r="G889" s="3294">
        <v>3630</v>
      </c>
    </row>
    <row r="890" spans="1:7" s="52" customFormat="1">
      <c r="A890" s="175"/>
      <c r="B890" s="461"/>
      <c r="C890" s="375"/>
      <c r="D890" s="259"/>
      <c r="E890" s="462" t="s">
        <v>16</v>
      </c>
      <c r="F890" s="868">
        <v>20982362</v>
      </c>
      <c r="G890" s="3294"/>
    </row>
    <row r="891" spans="1:7" s="52" customFormat="1" ht="20.25" customHeight="1">
      <c r="A891" s="175"/>
      <c r="B891" s="461"/>
      <c r="C891" s="375"/>
      <c r="D891" s="259"/>
      <c r="E891" s="462" t="s">
        <v>17</v>
      </c>
      <c r="F891" s="868">
        <v>20519492</v>
      </c>
      <c r="G891" s="283"/>
    </row>
    <row r="892" spans="1:7" s="52" customFormat="1">
      <c r="A892" s="175"/>
      <c r="B892" s="461"/>
      <c r="C892" s="375"/>
      <c r="D892" s="259"/>
      <c r="E892" s="462" t="s">
        <v>162</v>
      </c>
      <c r="F892" s="868">
        <v>462870</v>
      </c>
      <c r="G892" s="283"/>
    </row>
    <row r="893" spans="1:7" s="52" customFormat="1" ht="26.4">
      <c r="A893" s="175"/>
      <c r="B893" s="902"/>
      <c r="C893" s="903"/>
      <c r="D893" s="904"/>
      <c r="E893" s="462" t="s">
        <v>54</v>
      </c>
      <c r="F893" s="868">
        <v>781084</v>
      </c>
      <c r="G893" s="904"/>
    </row>
    <row r="894" spans="1:7" s="52" customFormat="1">
      <c r="A894" s="175"/>
      <c r="B894" s="461"/>
      <c r="C894" s="375"/>
      <c r="D894" s="259"/>
      <c r="E894" s="462" t="s">
        <v>39</v>
      </c>
      <c r="F894" s="868">
        <v>781084</v>
      </c>
      <c r="G894" s="259"/>
    </row>
    <row r="895" spans="1:7" s="52" customFormat="1">
      <c r="A895" s="175"/>
      <c r="B895" s="461"/>
      <c r="C895" s="375"/>
      <c r="D895" s="259"/>
      <c r="E895" s="462" t="s">
        <v>19</v>
      </c>
      <c r="F895" s="868">
        <v>1294545</v>
      </c>
      <c r="G895" s="259"/>
    </row>
    <row r="896" spans="1:7" s="52" customFormat="1" ht="26.4">
      <c r="A896" s="175"/>
      <c r="B896" s="461"/>
      <c r="C896" s="375"/>
      <c r="D896" s="259"/>
      <c r="E896" s="462" t="s">
        <v>56</v>
      </c>
      <c r="F896" s="868">
        <v>578626</v>
      </c>
      <c r="G896" s="259"/>
    </row>
    <row r="897" spans="1:8" s="52" customFormat="1" ht="26.4">
      <c r="A897" s="175"/>
      <c r="B897" s="461"/>
      <c r="C897" s="375"/>
      <c r="D897" s="259"/>
      <c r="E897" s="462" t="s">
        <v>57</v>
      </c>
      <c r="F897" s="868">
        <v>508626</v>
      </c>
      <c r="G897" s="259"/>
    </row>
    <row r="898" spans="1:8" s="52" customFormat="1" ht="39.6">
      <c r="A898" s="175"/>
      <c r="B898" s="461"/>
      <c r="C898" s="375"/>
      <c r="D898" s="259"/>
      <c r="E898" s="462" t="s">
        <v>58</v>
      </c>
      <c r="F898" s="868">
        <v>70000</v>
      </c>
      <c r="G898" s="259"/>
    </row>
    <row r="899" spans="1:8" s="52" customFormat="1" ht="26.4">
      <c r="A899" s="175"/>
      <c r="B899" s="461"/>
      <c r="C899" s="375"/>
      <c r="D899" s="259"/>
      <c r="E899" s="462" t="s">
        <v>55</v>
      </c>
      <c r="F899" s="868">
        <v>715919</v>
      </c>
      <c r="G899" s="259"/>
    </row>
    <row r="900" spans="1:8" s="52" customFormat="1" ht="39.6">
      <c r="A900" s="175"/>
      <c r="B900" s="902"/>
      <c r="C900" s="903"/>
      <c r="D900" s="904"/>
      <c r="E900" s="462" t="s">
        <v>294</v>
      </c>
      <c r="F900" s="868">
        <v>715919</v>
      </c>
      <c r="G900" s="904"/>
    </row>
    <row r="901" spans="1:8" s="52" customFormat="1">
      <c r="A901" s="175"/>
      <c r="B901" s="461"/>
      <c r="C901" s="375"/>
      <c r="D901" s="259"/>
      <c r="E901" s="462" t="s">
        <v>3</v>
      </c>
      <c r="F901" s="868">
        <v>217954</v>
      </c>
      <c r="G901" s="259"/>
    </row>
    <row r="902" spans="1:8" s="52" customFormat="1" ht="13.8" thickBot="1">
      <c r="A902" s="175"/>
      <c r="B902" s="461"/>
      <c r="C902" s="375"/>
      <c r="D902" s="259"/>
      <c r="E902" s="462" t="s">
        <v>20</v>
      </c>
      <c r="F902" s="868">
        <v>217954</v>
      </c>
      <c r="G902" s="259"/>
    </row>
    <row r="903" spans="1:8" s="52" customFormat="1" ht="46.2" customHeight="1" thickBot="1">
      <c r="A903" s="79"/>
      <c r="B903" s="3659" t="s">
        <v>657</v>
      </c>
      <c r="C903" s="3660"/>
      <c r="D903" s="3660"/>
      <c r="E903" s="3660"/>
      <c r="F903" s="3660"/>
      <c r="G903" s="3661"/>
    </row>
    <row r="904" spans="1:8" s="52" customFormat="1">
      <c r="A904" s="54"/>
      <c r="B904" s="22"/>
      <c r="C904" s="905"/>
      <c r="D904" s="23"/>
      <c r="E904" s="10"/>
      <c r="F904" s="842"/>
      <c r="G904" s="10"/>
    </row>
    <row r="905" spans="1:8" s="52" customFormat="1">
      <c r="A905" s="54"/>
      <c r="B905" s="206" t="s">
        <v>113</v>
      </c>
      <c r="C905" s="905"/>
      <c r="D905" s="23"/>
      <c r="E905" s="10"/>
      <c r="F905" s="842"/>
      <c r="G905" s="10"/>
    </row>
    <row r="906" spans="1:8" s="52" customFormat="1" ht="13.8" thickBot="1">
      <c r="A906" s="54"/>
      <c r="B906" s="22"/>
      <c r="C906" s="905"/>
      <c r="D906" s="23"/>
      <c r="E906" s="10"/>
      <c r="F906" s="842"/>
      <c r="G906" s="10"/>
    </row>
    <row r="907" spans="1:8" s="52" customFormat="1" ht="27.6">
      <c r="A907" s="79">
        <f>A810+1</f>
        <v>157</v>
      </c>
      <c r="B907" s="906" t="s">
        <v>29</v>
      </c>
      <c r="C907" s="341"/>
      <c r="D907" s="342"/>
      <c r="E907" s="436" t="s">
        <v>302</v>
      </c>
      <c r="F907" s="364"/>
      <c r="G907" s="365"/>
      <c r="H907" s="821" t="s">
        <v>34</v>
      </c>
    </row>
    <row r="908" spans="1:8" s="52" customFormat="1">
      <c r="A908" s="79"/>
      <c r="B908" s="280" t="s">
        <v>22</v>
      </c>
      <c r="C908" s="343"/>
      <c r="D908" s="344"/>
      <c r="E908" s="280" t="s">
        <v>22</v>
      </c>
      <c r="F908" s="343"/>
      <c r="G908" s="344"/>
    </row>
    <row r="909" spans="1:8" s="842" customFormat="1" ht="51.75" customHeight="1">
      <c r="A909" s="79"/>
      <c r="B909" s="3271" t="s">
        <v>121</v>
      </c>
      <c r="C909" s="3272"/>
      <c r="D909" s="3273"/>
      <c r="E909" s="3301" t="s">
        <v>303</v>
      </c>
      <c r="F909" s="3272"/>
      <c r="G909" s="3273"/>
      <c r="H909" s="52"/>
    </row>
    <row r="910" spans="1:8" s="842" customFormat="1">
      <c r="A910" s="134"/>
      <c r="B910" s="155" t="s">
        <v>4</v>
      </c>
      <c r="C910" s="890">
        <v>50507066</v>
      </c>
      <c r="D910" s="238">
        <f t="shared" ref="D910:D915" si="9">D911</f>
        <v>-29015</v>
      </c>
      <c r="E910" s="907" t="s">
        <v>4</v>
      </c>
      <c r="F910" s="908">
        <f>F911</f>
        <v>424136</v>
      </c>
      <c r="G910" s="909">
        <f>G911</f>
        <v>29015</v>
      </c>
      <c r="H910" s="52"/>
    </row>
    <row r="911" spans="1:8" s="842" customFormat="1">
      <c r="A911" s="134"/>
      <c r="B911" s="2056" t="s">
        <v>10</v>
      </c>
      <c r="C911" s="889">
        <v>50507066</v>
      </c>
      <c r="D911" s="236">
        <f t="shared" si="9"/>
        <v>-29015</v>
      </c>
      <c r="E911" s="3322" t="s">
        <v>10</v>
      </c>
      <c r="F911" s="931">
        <f>F912</f>
        <v>424136</v>
      </c>
      <c r="G911" s="3323">
        <f>G912</f>
        <v>29015</v>
      </c>
      <c r="H911" s="52"/>
    </row>
    <row r="912" spans="1:8" s="842" customFormat="1" ht="26.4">
      <c r="A912" s="134"/>
      <c r="B912" s="2048" t="s">
        <v>11</v>
      </c>
      <c r="C912" s="889">
        <v>50507066</v>
      </c>
      <c r="D912" s="236">
        <f t="shared" si="9"/>
        <v>-29015</v>
      </c>
      <c r="E912" s="3324" t="s">
        <v>11</v>
      </c>
      <c r="F912" s="931">
        <f>F925</f>
        <v>424136</v>
      </c>
      <c r="G912" s="236">
        <v>29015</v>
      </c>
      <c r="H912" s="52"/>
    </row>
    <row r="913" spans="1:8" s="842" customFormat="1">
      <c r="A913" s="134"/>
      <c r="B913" s="155" t="s">
        <v>28</v>
      </c>
      <c r="C913" s="890">
        <v>50507066</v>
      </c>
      <c r="D913" s="238">
        <f t="shared" si="9"/>
        <v>-29015</v>
      </c>
      <c r="E913" s="907" t="s">
        <v>28</v>
      </c>
      <c r="F913" s="908">
        <f>F914</f>
        <v>424136</v>
      </c>
      <c r="G913" s="909">
        <f>G914</f>
        <v>29015</v>
      </c>
      <c r="H913" s="52"/>
    </row>
    <row r="914" spans="1:8" s="842" customFormat="1">
      <c r="A914" s="134"/>
      <c r="B914" s="2056" t="s">
        <v>2</v>
      </c>
      <c r="C914" s="889">
        <v>50507066</v>
      </c>
      <c r="D914" s="236">
        <f t="shared" si="9"/>
        <v>-29015</v>
      </c>
      <c r="E914" s="3322" t="s">
        <v>2</v>
      </c>
      <c r="F914" s="931">
        <f>F915+F917</f>
        <v>424136</v>
      </c>
      <c r="G914" s="3323">
        <f>G915+G917</f>
        <v>29015</v>
      </c>
      <c r="H914" s="52"/>
    </row>
    <row r="915" spans="1:8" s="842" customFormat="1">
      <c r="A915" s="134"/>
      <c r="B915" s="2048" t="s">
        <v>16</v>
      </c>
      <c r="C915" s="889">
        <v>50507066</v>
      </c>
      <c r="D915" s="236">
        <f t="shared" si="9"/>
        <v>-29015</v>
      </c>
      <c r="E915" s="3324" t="s">
        <v>12</v>
      </c>
      <c r="F915" s="931">
        <f>F916</f>
        <v>20000</v>
      </c>
      <c r="G915" s="910">
        <f>G916</f>
        <v>0</v>
      </c>
      <c r="H915" s="52"/>
    </row>
    <row r="916" spans="1:8" s="842" customFormat="1">
      <c r="A916" s="134"/>
      <c r="B916" s="2050" t="s">
        <v>17</v>
      </c>
      <c r="C916" s="889">
        <v>50507066</v>
      </c>
      <c r="D916" s="236">
        <v>-29015</v>
      </c>
      <c r="E916" s="3325" t="s">
        <v>15</v>
      </c>
      <c r="F916" s="931">
        <f>F929</f>
        <v>20000</v>
      </c>
      <c r="G916" s="910">
        <v>0</v>
      </c>
      <c r="H916" s="52"/>
    </row>
    <row r="917" spans="1:8" s="842" customFormat="1">
      <c r="A917" s="134"/>
      <c r="B917" s="911"/>
      <c r="C917" s="882"/>
      <c r="D917" s="912"/>
      <c r="E917" s="3324" t="s">
        <v>19</v>
      </c>
      <c r="F917" s="931">
        <f>F918+F919</f>
        <v>404136</v>
      </c>
      <c r="G917" s="3323">
        <f>G918+G919</f>
        <v>29015</v>
      </c>
      <c r="H917" s="52"/>
    </row>
    <row r="918" spans="1:8" s="842" customFormat="1" ht="52.8">
      <c r="A918" s="134"/>
      <c r="B918" s="911"/>
      <c r="C918" s="882"/>
      <c r="D918" s="912"/>
      <c r="E918" s="3326" t="s">
        <v>77</v>
      </c>
      <c r="F918" s="931">
        <v>401701</v>
      </c>
      <c r="G918" s="87">
        <v>0</v>
      </c>
      <c r="H918" s="52"/>
    </row>
    <row r="919" spans="1:8" s="842" customFormat="1" ht="52.8">
      <c r="A919" s="134"/>
      <c r="B919" s="911"/>
      <c r="C919" s="882"/>
      <c r="D919" s="912"/>
      <c r="E919" s="3326" t="s">
        <v>58</v>
      </c>
      <c r="F919" s="931">
        <v>2435</v>
      </c>
      <c r="G919" s="913">
        <v>29015</v>
      </c>
      <c r="H919" s="52"/>
    </row>
    <row r="920" spans="1:8" s="842" customFormat="1">
      <c r="A920" s="79"/>
      <c r="B920" s="914" t="s">
        <v>59</v>
      </c>
      <c r="C920" s="915"/>
      <c r="D920" s="916"/>
      <c r="E920" s="914" t="s">
        <v>59</v>
      </c>
      <c r="F920" s="917"/>
      <c r="G920" s="918"/>
      <c r="H920" s="52"/>
    </row>
    <row r="921" spans="1:8" s="842" customFormat="1" ht="26.4">
      <c r="A921" s="79"/>
      <c r="B921" s="3313" t="s">
        <v>163</v>
      </c>
      <c r="C921" s="375"/>
      <c r="D921" s="259"/>
      <c r="E921" s="3327" t="s">
        <v>304</v>
      </c>
      <c r="F921" s="917"/>
      <c r="G921" s="447"/>
      <c r="H921" s="52"/>
    </row>
    <row r="922" spans="1:8" s="52" customFormat="1">
      <c r="A922" s="79"/>
      <c r="B922" s="828" t="s">
        <v>118</v>
      </c>
      <c r="C922" s="919"/>
      <c r="D922" s="877"/>
      <c r="E922" s="828" t="s">
        <v>118</v>
      </c>
      <c r="F922" s="919"/>
      <c r="G922" s="877"/>
    </row>
    <row r="923" spans="1:8" s="52" customFormat="1">
      <c r="A923" s="134"/>
      <c r="B923" s="155" t="s">
        <v>4</v>
      </c>
      <c r="C923" s="890">
        <v>50507066</v>
      </c>
      <c r="D923" s="238">
        <f t="shared" ref="D923:D928" si="10">D924</f>
        <v>-29015</v>
      </c>
      <c r="E923" s="907" t="s">
        <v>4</v>
      </c>
      <c r="F923" s="908">
        <f>F924</f>
        <v>424136</v>
      </c>
      <c r="G923" s="909">
        <f>G924</f>
        <v>29015</v>
      </c>
    </row>
    <row r="924" spans="1:8" s="52" customFormat="1">
      <c r="A924" s="134"/>
      <c r="B924" s="2056" t="s">
        <v>10</v>
      </c>
      <c r="C924" s="889">
        <v>50507066</v>
      </c>
      <c r="D924" s="236">
        <f t="shared" si="10"/>
        <v>-29015</v>
      </c>
      <c r="E924" s="3322" t="s">
        <v>10</v>
      </c>
      <c r="F924" s="931">
        <f>F925</f>
        <v>424136</v>
      </c>
      <c r="G924" s="3323">
        <f>G925</f>
        <v>29015</v>
      </c>
    </row>
    <row r="925" spans="1:8" s="52" customFormat="1" ht="26.4">
      <c r="A925" s="134"/>
      <c r="B925" s="2048" t="s">
        <v>11</v>
      </c>
      <c r="C925" s="889">
        <v>50507066</v>
      </c>
      <c r="D925" s="236">
        <f t="shared" si="10"/>
        <v>-29015</v>
      </c>
      <c r="E925" s="3324" t="s">
        <v>11</v>
      </c>
      <c r="F925" s="931">
        <v>424136</v>
      </c>
      <c r="G925" s="87">
        <v>29015</v>
      </c>
    </row>
    <row r="926" spans="1:8" s="52" customFormat="1">
      <c r="A926" s="134"/>
      <c r="B926" s="155" t="s">
        <v>28</v>
      </c>
      <c r="C926" s="890">
        <v>50507066</v>
      </c>
      <c r="D926" s="238">
        <f t="shared" si="10"/>
        <v>-29015</v>
      </c>
      <c r="E926" s="907" t="s">
        <v>28</v>
      </c>
      <c r="F926" s="908">
        <f>F927</f>
        <v>424136</v>
      </c>
      <c r="G926" s="909">
        <f>G927</f>
        <v>29015</v>
      </c>
    </row>
    <row r="927" spans="1:8" s="52" customFormat="1">
      <c r="A927" s="134"/>
      <c r="B927" s="2056" t="s">
        <v>2</v>
      </c>
      <c r="C927" s="889">
        <v>50507066</v>
      </c>
      <c r="D927" s="236">
        <f t="shared" si="10"/>
        <v>-29015</v>
      </c>
      <c r="E927" s="3322" t="s">
        <v>2</v>
      </c>
      <c r="F927" s="931">
        <f>F928+F930</f>
        <v>424136</v>
      </c>
      <c r="G927" s="3323">
        <f>G928+G930</f>
        <v>29015</v>
      </c>
    </row>
    <row r="928" spans="1:8" s="52" customFormat="1">
      <c r="A928" s="134"/>
      <c r="B928" s="2048" t="s">
        <v>16</v>
      </c>
      <c r="C928" s="889">
        <v>50507066</v>
      </c>
      <c r="D928" s="236">
        <f t="shared" si="10"/>
        <v>-29015</v>
      </c>
      <c r="E928" s="3324" t="s">
        <v>12</v>
      </c>
      <c r="F928" s="931">
        <f>F929</f>
        <v>20000</v>
      </c>
      <c r="G928" s="3323">
        <f>G929</f>
        <v>0</v>
      </c>
    </row>
    <row r="929" spans="1:8" s="52" customFormat="1">
      <c r="A929" s="134"/>
      <c r="B929" s="2050" t="s">
        <v>17</v>
      </c>
      <c r="C929" s="889">
        <v>50507066</v>
      </c>
      <c r="D929" s="236">
        <v>-29015</v>
      </c>
      <c r="E929" s="3325" t="s">
        <v>15</v>
      </c>
      <c r="F929" s="931">
        <v>20000</v>
      </c>
      <c r="G929" s="910">
        <v>0</v>
      </c>
    </row>
    <row r="930" spans="1:8" s="52" customFormat="1">
      <c r="A930" s="134"/>
      <c r="B930" s="155"/>
      <c r="C930" s="890"/>
      <c r="D930" s="238"/>
      <c r="E930" s="3324" t="s">
        <v>19</v>
      </c>
      <c r="F930" s="931">
        <f>F931+F932</f>
        <v>404136</v>
      </c>
      <c r="G930" s="3323">
        <v>29015</v>
      </c>
    </row>
    <row r="931" spans="1:8" s="52" customFormat="1" ht="52.8">
      <c r="A931" s="134"/>
      <c r="B931" s="2056"/>
      <c r="C931" s="889"/>
      <c r="D931" s="236"/>
      <c r="E931" s="3326" t="s">
        <v>77</v>
      </c>
      <c r="F931" s="931">
        <v>401701</v>
      </c>
      <c r="G931" s="87">
        <v>0</v>
      </c>
    </row>
    <row r="932" spans="1:8" s="52" customFormat="1" ht="53.4" thickBot="1">
      <c r="A932" s="134"/>
      <c r="B932" s="3328"/>
      <c r="C932" s="3329"/>
      <c r="D932" s="2602"/>
      <c r="E932" s="3330" t="s">
        <v>58</v>
      </c>
      <c r="F932" s="3331">
        <v>2435</v>
      </c>
      <c r="G932" s="3278">
        <v>29015</v>
      </c>
    </row>
    <row r="933" spans="1:8" s="52" customFormat="1" ht="33" customHeight="1" thickBot="1">
      <c r="A933" s="79"/>
      <c r="B933" s="3799" t="s">
        <v>656</v>
      </c>
      <c r="C933" s="3800"/>
      <c r="D933" s="3800"/>
      <c r="E933" s="3800"/>
      <c r="F933" s="3800"/>
      <c r="G933" s="3801"/>
    </row>
    <row r="934" spans="1:8" s="52" customFormat="1">
      <c r="A934" s="79"/>
      <c r="B934" s="106"/>
      <c r="C934" s="107"/>
      <c r="D934" s="107"/>
      <c r="E934" s="81"/>
      <c r="F934" s="98"/>
      <c r="G934" s="98"/>
    </row>
    <row r="935" spans="1:8" s="52" customFormat="1">
      <c r="A935" s="79"/>
      <c r="B935" s="3805" t="s">
        <v>115</v>
      </c>
      <c r="C935" s="3805"/>
      <c r="D935" s="3805"/>
      <c r="E935" s="206"/>
      <c r="F935" s="81"/>
      <c r="G935" s="81"/>
    </row>
    <row r="936" spans="1:8" s="52" customFormat="1" ht="13.8" thickBot="1">
      <c r="A936" s="79"/>
      <c r="B936" s="106"/>
      <c r="C936" s="107"/>
      <c r="D936" s="107"/>
      <c r="E936" s="81"/>
      <c r="F936" s="81"/>
      <c r="G936" s="81"/>
    </row>
    <row r="937" spans="1:8" s="52" customFormat="1" ht="27.6">
      <c r="A937" s="2909">
        <f>A828+1</f>
        <v>157</v>
      </c>
      <c r="B937" s="906" t="s">
        <v>29</v>
      </c>
      <c r="C937" s="341"/>
      <c r="D937" s="342"/>
      <c r="E937" s="436" t="s">
        <v>302</v>
      </c>
      <c r="F937" s="364"/>
      <c r="G937" s="365"/>
      <c r="H937" s="821" t="s">
        <v>34</v>
      </c>
    </row>
    <row r="938" spans="1:8" s="52" customFormat="1" ht="13.8">
      <c r="A938" s="79"/>
      <c r="B938" s="914" t="s">
        <v>116</v>
      </c>
      <c r="C938" s="920"/>
      <c r="D938" s="921"/>
      <c r="E938" s="914" t="s">
        <v>116</v>
      </c>
      <c r="F938" s="922"/>
      <c r="G938" s="923"/>
    </row>
    <row r="939" spans="1:8" s="52" customFormat="1" ht="26.4">
      <c r="A939" s="79"/>
      <c r="B939" s="1461" t="s">
        <v>123</v>
      </c>
      <c r="C939" s="389"/>
      <c r="D939" s="445"/>
      <c r="E939" s="1461" t="s">
        <v>123</v>
      </c>
      <c r="F939" s="389"/>
      <c r="G939" s="445"/>
    </row>
    <row r="940" spans="1:8" s="52" customFormat="1">
      <c r="A940" s="79"/>
      <c r="B940" s="828" t="s">
        <v>118</v>
      </c>
      <c r="C940" s="3316"/>
      <c r="D940" s="884"/>
      <c r="E940" s="828" t="s">
        <v>118</v>
      </c>
      <c r="F940" s="3319"/>
      <c r="G940" s="884"/>
    </row>
    <row r="941" spans="1:8" s="52" customFormat="1">
      <c r="A941" s="79"/>
      <c r="B941" s="325" t="s">
        <v>4</v>
      </c>
      <c r="C941" s="348">
        <v>50507066</v>
      </c>
      <c r="D941" s="378">
        <f t="shared" ref="D941:D946" si="11">D942</f>
        <v>-29015</v>
      </c>
      <c r="E941" s="325" t="s">
        <v>4</v>
      </c>
      <c r="F941" s="348">
        <f>F942+F944+F955</f>
        <v>111563834</v>
      </c>
      <c r="G941" s="349">
        <f>G942+G944+G955</f>
        <v>29015</v>
      </c>
    </row>
    <row r="942" spans="1:8" s="52" customFormat="1">
      <c r="A942" s="134"/>
      <c r="B942" s="3322" t="s">
        <v>10</v>
      </c>
      <c r="C942" s="931">
        <v>50507066</v>
      </c>
      <c r="D942" s="236">
        <f t="shared" si="11"/>
        <v>-29015</v>
      </c>
      <c r="E942" s="3322" t="s">
        <v>75</v>
      </c>
      <c r="F942" s="931">
        <v>18321396</v>
      </c>
      <c r="G942" s="236"/>
    </row>
    <row r="943" spans="1:8" s="52" customFormat="1" ht="26.4">
      <c r="A943" s="134"/>
      <c r="B943" s="3324" t="s">
        <v>11</v>
      </c>
      <c r="C943" s="931">
        <v>50507066</v>
      </c>
      <c r="D943" s="236">
        <f t="shared" si="11"/>
        <v>-29015</v>
      </c>
      <c r="E943" s="3325" t="s">
        <v>6</v>
      </c>
      <c r="F943" s="931">
        <v>425896</v>
      </c>
      <c r="G943" s="236"/>
    </row>
    <row r="944" spans="1:8" s="52" customFormat="1">
      <c r="A944" s="134"/>
      <c r="B944" s="907" t="s">
        <v>28</v>
      </c>
      <c r="C944" s="908">
        <v>50507066</v>
      </c>
      <c r="D944" s="238">
        <f>D946</f>
        <v>-29015</v>
      </c>
      <c r="E944" s="3325" t="s">
        <v>7</v>
      </c>
      <c r="F944" s="931">
        <f>F945+F949+F952</f>
        <v>2300211</v>
      </c>
      <c r="G944" s="236"/>
    </row>
    <row r="945" spans="1:7" s="52" customFormat="1">
      <c r="A945" s="134"/>
      <c r="B945" s="3322" t="s">
        <v>2</v>
      </c>
      <c r="C945" s="931">
        <v>50507066</v>
      </c>
      <c r="D945" s="236">
        <f t="shared" si="11"/>
        <v>-29015</v>
      </c>
      <c r="E945" s="3325" t="s">
        <v>8</v>
      </c>
      <c r="F945" s="931">
        <f>F946</f>
        <v>224969</v>
      </c>
      <c r="G945" s="236"/>
    </row>
    <row r="946" spans="1:7" s="52" customFormat="1">
      <c r="A946" s="134"/>
      <c r="B946" s="3324" t="s">
        <v>16</v>
      </c>
      <c r="C946" s="931">
        <v>50507066</v>
      </c>
      <c r="D946" s="236">
        <f t="shared" si="11"/>
        <v>-29015</v>
      </c>
      <c r="E946" s="3322" t="s">
        <v>9</v>
      </c>
      <c r="F946" s="931">
        <f>F947</f>
        <v>224969</v>
      </c>
      <c r="G946" s="236"/>
    </row>
    <row r="947" spans="1:7" s="52" customFormat="1" ht="26.4">
      <c r="A947" s="134"/>
      <c r="B947" s="3325" t="s">
        <v>17</v>
      </c>
      <c r="C947" s="931">
        <v>50507066</v>
      </c>
      <c r="D947" s="236">
        <f>-G955</f>
        <v>-29015</v>
      </c>
      <c r="E947" s="3322" t="s">
        <v>63</v>
      </c>
      <c r="F947" s="931">
        <f>F948</f>
        <v>224969</v>
      </c>
      <c r="G947" s="236"/>
    </row>
    <row r="948" spans="1:7" s="52" customFormat="1" ht="26.4">
      <c r="A948" s="134"/>
      <c r="B948" s="3325"/>
      <c r="C948" s="931"/>
      <c r="D948" s="236"/>
      <c r="E948" s="924" t="s">
        <v>165</v>
      </c>
      <c r="F948" s="925">
        <v>224969</v>
      </c>
      <c r="G948" s="236"/>
    </row>
    <row r="949" spans="1:7" s="52" customFormat="1">
      <c r="A949" s="134"/>
      <c r="B949" s="911"/>
      <c r="C949" s="882"/>
      <c r="D949" s="912"/>
      <c r="E949" s="3325" t="s">
        <v>305</v>
      </c>
      <c r="F949" s="931">
        <f>F950</f>
        <v>342453</v>
      </c>
      <c r="G949" s="236"/>
    </row>
    <row r="950" spans="1:7" s="52" customFormat="1" ht="26.4">
      <c r="A950" s="134"/>
      <c r="B950" s="3324"/>
      <c r="C950" s="931"/>
      <c r="D950" s="236"/>
      <c r="E950" s="3325" t="s">
        <v>306</v>
      </c>
      <c r="F950" s="931">
        <f>F951</f>
        <v>342453</v>
      </c>
      <c r="G950" s="236"/>
    </row>
    <row r="951" spans="1:7" s="52" customFormat="1" ht="26.4">
      <c r="A951" s="134"/>
      <c r="B951" s="3324"/>
      <c r="C951" s="931"/>
      <c r="D951" s="236"/>
      <c r="E951" s="3325" t="s">
        <v>307</v>
      </c>
      <c r="F951" s="931">
        <v>342453</v>
      </c>
      <c r="G951" s="236"/>
    </row>
    <row r="952" spans="1:7" s="52" customFormat="1" ht="39.6">
      <c r="A952" s="134"/>
      <c r="B952" s="3324"/>
      <c r="C952" s="931"/>
      <c r="D952" s="236"/>
      <c r="E952" s="3325" t="s">
        <v>82</v>
      </c>
      <c r="F952" s="931">
        <f>F953</f>
        <v>1732789</v>
      </c>
      <c r="G952" s="236"/>
    </row>
    <row r="953" spans="1:7" s="52" customFormat="1" ht="39.6">
      <c r="A953" s="134"/>
      <c r="B953" s="3324"/>
      <c r="C953" s="931"/>
      <c r="D953" s="236"/>
      <c r="E953" s="3325" t="s">
        <v>83</v>
      </c>
      <c r="F953" s="931">
        <f>F954</f>
        <v>1732789</v>
      </c>
      <c r="G953" s="236"/>
    </row>
    <row r="954" spans="1:7" s="52" customFormat="1" ht="66">
      <c r="A954" s="134"/>
      <c r="B954" s="3324"/>
      <c r="C954" s="931"/>
      <c r="D954" s="236"/>
      <c r="E954" s="3325" t="s">
        <v>308</v>
      </c>
      <c r="F954" s="931">
        <v>1732789</v>
      </c>
      <c r="G954" s="236"/>
    </row>
    <row r="955" spans="1:7" s="52" customFormat="1">
      <c r="A955" s="134"/>
      <c r="B955" s="907"/>
      <c r="C955" s="908"/>
      <c r="D955" s="238"/>
      <c r="E955" s="3322" t="s">
        <v>10</v>
      </c>
      <c r="F955" s="931">
        <f>F956+F957</f>
        <v>90942227</v>
      </c>
      <c r="G955" s="236">
        <f>G956</f>
        <v>29015</v>
      </c>
    </row>
    <row r="956" spans="1:7" s="52" customFormat="1" ht="26.4">
      <c r="A956" s="134"/>
      <c r="B956" s="3322"/>
      <c r="C956" s="931"/>
      <c r="D956" s="236"/>
      <c r="E956" s="3324" t="s">
        <v>11</v>
      </c>
      <c r="F956" s="931">
        <v>84568788</v>
      </c>
      <c r="G956" s="236">
        <v>29015</v>
      </c>
    </row>
    <row r="957" spans="1:7" s="52" customFormat="1" ht="26.4">
      <c r="A957" s="134"/>
      <c r="B957" s="3324"/>
      <c r="C957" s="931"/>
      <c r="D957" s="236"/>
      <c r="E957" s="3324" t="s">
        <v>67</v>
      </c>
      <c r="F957" s="931">
        <v>6373439</v>
      </c>
      <c r="G957" s="236"/>
    </row>
    <row r="958" spans="1:7" s="52" customFormat="1">
      <c r="A958" s="134"/>
      <c r="B958" s="3325"/>
      <c r="C958" s="931"/>
      <c r="D958" s="236"/>
      <c r="E958" s="907" t="s">
        <v>28</v>
      </c>
      <c r="F958" s="908">
        <f>F959+F973</f>
        <v>111623834</v>
      </c>
      <c r="G958" s="238">
        <f>G959+G973</f>
        <v>29015</v>
      </c>
    </row>
    <row r="959" spans="1:7" s="52" customFormat="1">
      <c r="A959" s="134"/>
      <c r="B959" s="911"/>
      <c r="C959" s="882"/>
      <c r="D959" s="912"/>
      <c r="E959" s="3322" t="s">
        <v>2</v>
      </c>
      <c r="F959" s="931">
        <f>F960+F964+F966+F968</f>
        <v>72454077</v>
      </c>
      <c r="G959" s="236">
        <f>G960+G964+G966+G968</f>
        <v>29015</v>
      </c>
    </row>
    <row r="960" spans="1:7" s="52" customFormat="1">
      <c r="A960" s="134"/>
      <c r="B960" s="911"/>
      <c r="C960" s="882"/>
      <c r="D960" s="912"/>
      <c r="E960" s="3324" t="s">
        <v>12</v>
      </c>
      <c r="F960" s="931">
        <f>F961+F963</f>
        <v>5802106</v>
      </c>
      <c r="G960" s="236">
        <f>G961+G963</f>
        <v>0</v>
      </c>
    </row>
    <row r="961" spans="1:7" s="52" customFormat="1">
      <c r="A961" s="134"/>
      <c r="B961" s="911"/>
      <c r="C961" s="882"/>
      <c r="D961" s="912"/>
      <c r="E961" s="3325" t="s">
        <v>38</v>
      </c>
      <c r="F961" s="931">
        <v>2807899</v>
      </c>
      <c r="G961" s="236">
        <v>0</v>
      </c>
    </row>
    <row r="962" spans="1:7" s="52" customFormat="1">
      <c r="A962" s="134"/>
      <c r="B962" s="911"/>
      <c r="C962" s="882"/>
      <c r="D962" s="912"/>
      <c r="E962" s="3326" t="s">
        <v>36</v>
      </c>
      <c r="F962" s="931">
        <v>2205772</v>
      </c>
      <c r="G962" s="236">
        <v>0</v>
      </c>
    </row>
    <row r="963" spans="1:7" s="52" customFormat="1">
      <c r="A963" s="134"/>
      <c r="B963" s="911"/>
      <c r="C963" s="882"/>
      <c r="D963" s="912"/>
      <c r="E963" s="3325" t="s">
        <v>15</v>
      </c>
      <c r="F963" s="931">
        <v>2994207</v>
      </c>
      <c r="G963" s="236">
        <v>0</v>
      </c>
    </row>
    <row r="964" spans="1:7" s="52" customFormat="1">
      <c r="A964" s="134"/>
      <c r="B964" s="911"/>
      <c r="C964" s="882"/>
      <c r="D964" s="912"/>
      <c r="E964" s="3324" t="s">
        <v>16</v>
      </c>
      <c r="F964" s="931">
        <f>F965</f>
        <v>47137407</v>
      </c>
      <c r="G964" s="236">
        <f>G965</f>
        <v>0</v>
      </c>
    </row>
    <row r="965" spans="1:7" s="52" customFormat="1">
      <c r="A965" s="134"/>
      <c r="B965" s="911"/>
      <c r="C965" s="882"/>
      <c r="D965" s="912"/>
      <c r="E965" s="3325" t="s">
        <v>17</v>
      </c>
      <c r="F965" s="931">
        <v>47137407</v>
      </c>
      <c r="G965" s="236">
        <v>0</v>
      </c>
    </row>
    <row r="966" spans="1:7" s="52" customFormat="1" ht="26.4">
      <c r="A966" s="134"/>
      <c r="B966" s="911"/>
      <c r="C966" s="882"/>
      <c r="D966" s="912"/>
      <c r="E966" s="3324" t="s">
        <v>54</v>
      </c>
      <c r="F966" s="931">
        <f>F967</f>
        <v>6007433</v>
      </c>
      <c r="G966" s="236"/>
    </row>
    <row r="967" spans="1:7" s="52" customFormat="1">
      <c r="A967" s="134"/>
      <c r="B967" s="911"/>
      <c r="C967" s="882"/>
      <c r="D967" s="912"/>
      <c r="E967" s="3325" t="s">
        <v>39</v>
      </c>
      <c r="F967" s="931">
        <v>6007433</v>
      </c>
      <c r="G967" s="236"/>
    </row>
    <row r="968" spans="1:7" s="52" customFormat="1">
      <c r="A968" s="134"/>
      <c r="B968" s="911"/>
      <c r="C968" s="882"/>
      <c r="D968" s="912"/>
      <c r="E968" s="3324" t="s">
        <v>19</v>
      </c>
      <c r="F968" s="931">
        <f>F969+F972</f>
        <v>13507131</v>
      </c>
      <c r="G968" s="3323">
        <f>G969+G972</f>
        <v>29015</v>
      </c>
    </row>
    <row r="969" spans="1:7" s="52" customFormat="1" ht="26.4">
      <c r="A969" s="134"/>
      <c r="B969" s="911"/>
      <c r="C969" s="882"/>
      <c r="D969" s="912"/>
      <c r="E969" s="3325" t="s">
        <v>56</v>
      </c>
      <c r="F969" s="931">
        <f>F970+F971</f>
        <v>13000189</v>
      </c>
      <c r="G969" s="3323">
        <f>G970+G971</f>
        <v>29015</v>
      </c>
    </row>
    <row r="970" spans="1:7" s="52" customFormat="1" ht="52.8">
      <c r="A970" s="134"/>
      <c r="B970" s="911"/>
      <c r="C970" s="882"/>
      <c r="D970" s="912"/>
      <c r="E970" s="3326" t="s">
        <v>77</v>
      </c>
      <c r="F970" s="931">
        <v>11558249</v>
      </c>
      <c r="G970" s="236"/>
    </row>
    <row r="971" spans="1:7" s="52" customFormat="1" ht="52.8">
      <c r="A971" s="134"/>
      <c r="B971" s="911"/>
      <c r="C971" s="882"/>
      <c r="D971" s="912"/>
      <c r="E971" s="3326" t="s">
        <v>58</v>
      </c>
      <c r="F971" s="931">
        <v>1441940</v>
      </c>
      <c r="G971" s="236">
        <v>29015</v>
      </c>
    </row>
    <row r="972" spans="1:7" s="52" customFormat="1" ht="26.4">
      <c r="A972" s="134"/>
      <c r="B972" s="911"/>
      <c r="C972" s="882"/>
      <c r="D972" s="912"/>
      <c r="E972" s="3325" t="s">
        <v>105</v>
      </c>
      <c r="F972" s="931">
        <v>506942</v>
      </c>
      <c r="G972" s="236"/>
    </row>
    <row r="973" spans="1:7" s="52" customFormat="1">
      <c r="A973" s="134"/>
      <c r="B973" s="911"/>
      <c r="C973" s="882"/>
      <c r="D973" s="912"/>
      <c r="E973" s="3322" t="s">
        <v>3</v>
      </c>
      <c r="F973" s="931">
        <f>F974+F975</f>
        <v>39169757</v>
      </c>
      <c r="G973" s="236"/>
    </row>
    <row r="974" spans="1:7" s="52" customFormat="1">
      <c r="A974" s="134"/>
      <c r="B974" s="911"/>
      <c r="C974" s="882"/>
      <c r="D974" s="912"/>
      <c r="E974" s="3324" t="s">
        <v>20</v>
      </c>
      <c r="F974" s="931">
        <v>11392742</v>
      </c>
      <c r="G974" s="236"/>
    </row>
    <row r="975" spans="1:7" s="52" customFormat="1">
      <c r="A975" s="134"/>
      <c r="B975" s="911"/>
      <c r="C975" s="882"/>
      <c r="D975" s="912"/>
      <c r="E975" s="3324" t="s">
        <v>61</v>
      </c>
      <c r="F975" s="931">
        <f>F976+F978</f>
        <v>27777015</v>
      </c>
      <c r="G975" s="3323">
        <f>G976+G978</f>
        <v>0</v>
      </c>
    </row>
    <row r="976" spans="1:7" s="52" customFormat="1" ht="26.4">
      <c r="A976" s="134"/>
      <c r="B976" s="911"/>
      <c r="C976" s="882"/>
      <c r="D976" s="912"/>
      <c r="E976" s="3325" t="s">
        <v>62</v>
      </c>
      <c r="F976" s="931">
        <f>F977</f>
        <v>21484622</v>
      </c>
      <c r="G976" s="236">
        <f>G977</f>
        <v>0</v>
      </c>
    </row>
    <row r="977" spans="1:8" s="52" customFormat="1" ht="52.8">
      <c r="A977" s="134"/>
      <c r="B977" s="911"/>
      <c r="C977" s="882"/>
      <c r="D977" s="912"/>
      <c r="E977" s="3326" t="s">
        <v>86</v>
      </c>
      <c r="F977" s="931">
        <v>21484622</v>
      </c>
      <c r="G977" s="236">
        <v>0</v>
      </c>
    </row>
    <row r="978" spans="1:8" s="52" customFormat="1" ht="26.4">
      <c r="A978" s="134"/>
      <c r="B978" s="911"/>
      <c r="C978" s="882"/>
      <c r="D978" s="912"/>
      <c r="E978" s="3326" t="s">
        <v>309</v>
      </c>
      <c r="F978" s="931">
        <v>6292393</v>
      </c>
      <c r="G978" s="236"/>
    </row>
    <row r="979" spans="1:8" s="52" customFormat="1">
      <c r="A979" s="134"/>
      <c r="B979" s="911"/>
      <c r="C979" s="882"/>
      <c r="D979" s="912"/>
      <c r="E979" s="3332" t="s">
        <v>68</v>
      </c>
      <c r="F979" s="931">
        <f>F941-F958</f>
        <v>-60000</v>
      </c>
      <c r="G979" s="236"/>
    </row>
    <row r="980" spans="1:8" s="52" customFormat="1">
      <c r="A980" s="134"/>
      <c r="B980" s="911"/>
      <c r="C980" s="882"/>
      <c r="D980" s="912"/>
      <c r="E980" s="3333" t="s">
        <v>23</v>
      </c>
      <c r="F980" s="931">
        <v>60000</v>
      </c>
      <c r="G980" s="236"/>
    </row>
    <row r="981" spans="1:8" s="52" customFormat="1">
      <c r="A981" s="134"/>
      <c r="B981" s="911"/>
      <c r="C981" s="882"/>
      <c r="D981" s="912"/>
      <c r="E981" s="3322" t="s">
        <v>24</v>
      </c>
      <c r="F981" s="931">
        <f>F982</f>
        <v>60000</v>
      </c>
      <c r="G981" s="236"/>
    </row>
    <row r="982" spans="1:8" s="52" customFormat="1" ht="27" thickBot="1">
      <c r="A982" s="134"/>
      <c r="B982" s="926"/>
      <c r="C982" s="927"/>
      <c r="D982" s="928"/>
      <c r="E982" s="3334" t="s">
        <v>25</v>
      </c>
      <c r="F982" s="3331">
        <v>60000</v>
      </c>
      <c r="G982" s="2602"/>
    </row>
    <row r="983" spans="1:8" s="52" customFormat="1" ht="57.75" customHeight="1" thickBot="1">
      <c r="A983" s="79"/>
      <c r="B983" s="3806" t="s">
        <v>655</v>
      </c>
      <c r="C983" s="3800"/>
      <c r="D983" s="3800"/>
      <c r="E983" s="3800"/>
      <c r="F983" s="3800"/>
      <c r="G983" s="3801"/>
    </row>
    <row r="984" spans="1:8" s="52" customFormat="1">
      <c r="A984" s="79"/>
      <c r="B984" s="81"/>
      <c r="C984" s="98"/>
      <c r="D984" s="98"/>
      <c r="E984" s="98"/>
      <c r="F984" s="98"/>
      <c r="G984" s="98"/>
    </row>
    <row r="985" spans="1:8" s="52" customFormat="1">
      <c r="A985" s="79"/>
      <c r="B985" s="356" t="s">
        <v>113</v>
      </c>
      <c r="C985" s="98"/>
      <c r="D985" s="98"/>
      <c r="E985" s="98"/>
      <c r="F985" s="98"/>
      <c r="G985" s="98"/>
    </row>
    <row r="986" spans="1:8" s="52" customFormat="1" ht="13.8" thickBot="1">
      <c r="A986" s="79"/>
      <c r="B986" s="81"/>
      <c r="C986" s="98"/>
      <c r="D986" s="98"/>
      <c r="E986" s="98"/>
      <c r="F986" s="98"/>
      <c r="G986" s="98"/>
    </row>
    <row r="987" spans="1:8" s="52" customFormat="1" ht="27.6">
      <c r="A987" s="2901">
        <f>A907+1</f>
        <v>158</v>
      </c>
      <c r="B987" s="906" t="s">
        <v>29</v>
      </c>
      <c r="C987" s="341"/>
      <c r="D987" s="342"/>
      <c r="E987" s="436" t="s">
        <v>302</v>
      </c>
      <c r="F987" s="364"/>
      <c r="G987" s="365"/>
      <c r="H987" s="821" t="s">
        <v>34</v>
      </c>
    </row>
    <row r="988" spans="1:8" s="52" customFormat="1">
      <c r="A988" s="79"/>
      <c r="B988" s="280" t="s">
        <v>22</v>
      </c>
      <c r="C988" s="343"/>
      <c r="D988" s="344"/>
      <c r="E988" s="280" t="s">
        <v>22</v>
      </c>
      <c r="F988" s="343"/>
      <c r="G988" s="344"/>
    </row>
    <row r="989" spans="1:8" s="52" customFormat="1" ht="53.25" customHeight="1">
      <c r="A989" s="79"/>
      <c r="B989" s="3271" t="s">
        <v>121</v>
      </c>
      <c r="C989" s="3272"/>
      <c r="D989" s="3273"/>
      <c r="E989" s="3271" t="s">
        <v>310</v>
      </c>
      <c r="F989" s="3272"/>
      <c r="G989" s="3273"/>
    </row>
    <row r="990" spans="1:8" s="52" customFormat="1">
      <c r="A990" s="134"/>
      <c r="B990" s="155" t="s">
        <v>4</v>
      </c>
      <c r="C990" s="890">
        <v>50507066</v>
      </c>
      <c r="D990" s="238">
        <f t="shared" ref="D990:D995" si="12">D991</f>
        <v>-46154</v>
      </c>
      <c r="E990" s="155" t="s">
        <v>4</v>
      </c>
      <c r="F990" s="890">
        <f>F991</f>
        <v>207629</v>
      </c>
      <c r="G990" s="910">
        <f>G991</f>
        <v>46154</v>
      </c>
    </row>
    <row r="991" spans="1:8" s="52" customFormat="1">
      <c r="A991" s="134"/>
      <c r="B991" s="2056" t="s">
        <v>10</v>
      </c>
      <c r="C991" s="889">
        <v>50507066</v>
      </c>
      <c r="D991" s="236">
        <f t="shared" si="12"/>
        <v>-46154</v>
      </c>
      <c r="E991" s="2056" t="s">
        <v>10</v>
      </c>
      <c r="F991" s="889">
        <f>F992</f>
        <v>207629</v>
      </c>
      <c r="G991" s="913">
        <f>G992</f>
        <v>46154</v>
      </c>
    </row>
    <row r="992" spans="1:8" s="52" customFormat="1" ht="26.4">
      <c r="A992" s="134"/>
      <c r="B992" s="2048" t="s">
        <v>11</v>
      </c>
      <c r="C992" s="889">
        <v>50507066</v>
      </c>
      <c r="D992" s="236">
        <f t="shared" si="12"/>
        <v>-46154</v>
      </c>
      <c r="E992" s="2048" t="s">
        <v>11</v>
      </c>
      <c r="F992" s="889">
        <v>207629</v>
      </c>
      <c r="G992" s="236">
        <v>46154</v>
      </c>
    </row>
    <row r="993" spans="1:7" s="52" customFormat="1">
      <c r="A993" s="134"/>
      <c r="B993" s="155" t="s">
        <v>28</v>
      </c>
      <c r="C993" s="890">
        <v>50507066</v>
      </c>
      <c r="D993" s="238">
        <f t="shared" si="12"/>
        <v>-46154</v>
      </c>
      <c r="E993" s="155" t="s">
        <v>28</v>
      </c>
      <c r="F993" s="890">
        <f>F994+F999</f>
        <v>207629</v>
      </c>
      <c r="G993" s="910">
        <f>G994+G999</f>
        <v>46154</v>
      </c>
    </row>
    <row r="994" spans="1:7" s="52" customFormat="1">
      <c r="A994" s="134"/>
      <c r="B994" s="2056" t="s">
        <v>2</v>
      </c>
      <c r="C994" s="889">
        <v>50507066</v>
      </c>
      <c r="D994" s="236">
        <f t="shared" si="12"/>
        <v>-46154</v>
      </c>
      <c r="E994" s="2056" t="s">
        <v>2</v>
      </c>
      <c r="F994" s="889">
        <f>F995</f>
        <v>186757</v>
      </c>
      <c r="G994" s="913">
        <f>G995</f>
        <v>46154</v>
      </c>
    </row>
    <row r="995" spans="1:7" s="52" customFormat="1">
      <c r="A995" s="134"/>
      <c r="B995" s="2048" t="s">
        <v>16</v>
      </c>
      <c r="C995" s="889">
        <v>50507066</v>
      </c>
      <c r="D995" s="236">
        <f t="shared" si="12"/>
        <v>-46154</v>
      </c>
      <c r="E995" s="2048" t="s">
        <v>12</v>
      </c>
      <c r="F995" s="889">
        <f>F996+F998</f>
        <v>186757</v>
      </c>
      <c r="G995" s="913">
        <f>G996+G998</f>
        <v>46154</v>
      </c>
    </row>
    <row r="996" spans="1:7" s="52" customFormat="1">
      <c r="A996" s="134"/>
      <c r="B996" s="2050" t="s">
        <v>17</v>
      </c>
      <c r="C996" s="889">
        <v>50507066</v>
      </c>
      <c r="D996" s="236">
        <f>-G992</f>
        <v>-46154</v>
      </c>
      <c r="E996" s="2050" t="s">
        <v>38</v>
      </c>
      <c r="F996" s="889">
        <v>84376</v>
      </c>
      <c r="G996" s="236">
        <v>12702</v>
      </c>
    </row>
    <row r="997" spans="1:7" s="52" customFormat="1">
      <c r="A997" s="134"/>
      <c r="B997" s="911"/>
      <c r="C997" s="882"/>
      <c r="D997" s="912"/>
      <c r="E997" s="2058" t="s">
        <v>36</v>
      </c>
      <c r="F997" s="889">
        <v>69468</v>
      </c>
      <c r="G997" s="236">
        <v>10236</v>
      </c>
    </row>
    <row r="998" spans="1:7" s="52" customFormat="1">
      <c r="A998" s="134"/>
      <c r="B998" s="911"/>
      <c r="C998" s="882"/>
      <c r="D998" s="912"/>
      <c r="E998" s="2050" t="s">
        <v>15</v>
      </c>
      <c r="F998" s="889">
        <v>102381</v>
      </c>
      <c r="G998" s="236">
        <v>33452</v>
      </c>
    </row>
    <row r="999" spans="1:7" s="52" customFormat="1">
      <c r="A999" s="134"/>
      <c r="B999" s="911"/>
      <c r="C999" s="882"/>
      <c r="D999" s="912"/>
      <c r="E999" s="2056" t="s">
        <v>3</v>
      </c>
      <c r="F999" s="889">
        <f>F1000</f>
        <v>20872</v>
      </c>
      <c r="G999" s="236"/>
    </row>
    <row r="1000" spans="1:7" s="52" customFormat="1">
      <c r="A1000" s="134"/>
      <c r="B1000" s="911"/>
      <c r="C1000" s="882"/>
      <c r="D1000" s="912"/>
      <c r="E1000" s="2048" t="s">
        <v>20</v>
      </c>
      <c r="F1000" s="889">
        <v>20872</v>
      </c>
      <c r="G1000" s="236"/>
    </row>
    <row r="1001" spans="1:7" s="52" customFormat="1">
      <c r="A1001" s="79"/>
      <c r="B1001" s="914" t="s">
        <v>59</v>
      </c>
      <c r="C1001" s="915"/>
      <c r="D1001" s="916"/>
      <c r="E1001" s="914" t="s">
        <v>59</v>
      </c>
      <c r="F1001" s="930"/>
      <c r="G1001" s="918"/>
    </row>
    <row r="1002" spans="1:7" s="52" customFormat="1" ht="26.4">
      <c r="A1002" s="79"/>
      <c r="B1002" s="3313" t="s">
        <v>163</v>
      </c>
      <c r="C1002" s="375"/>
      <c r="D1002" s="259"/>
      <c r="E1002" s="281" t="s">
        <v>311</v>
      </c>
      <c r="F1002" s="446"/>
      <c r="G1002" s="447"/>
    </row>
    <row r="1003" spans="1:7" s="52" customFormat="1">
      <c r="A1003" s="825"/>
      <c r="B1003" s="828" t="s">
        <v>118</v>
      </c>
      <c r="C1003" s="919"/>
      <c r="D1003" s="877"/>
      <c r="E1003" s="828" t="s">
        <v>118</v>
      </c>
      <c r="F1003" s="919"/>
      <c r="G1003" s="877"/>
    </row>
    <row r="1004" spans="1:7" s="52" customFormat="1">
      <c r="A1004" s="3363"/>
      <c r="B1004" s="155" t="s">
        <v>4</v>
      </c>
      <c r="C1004" s="890">
        <v>50507066</v>
      </c>
      <c r="D1004" s="238">
        <f t="shared" ref="D1004:D1009" si="13">D1005</f>
        <v>-46154</v>
      </c>
      <c r="E1004" s="155" t="s">
        <v>4</v>
      </c>
      <c r="F1004" s="890">
        <f>F1005</f>
        <v>207629</v>
      </c>
      <c r="G1004" s="910">
        <f>G1005</f>
        <v>46154</v>
      </c>
    </row>
    <row r="1005" spans="1:7" s="52" customFormat="1">
      <c r="A1005" s="3363"/>
      <c r="B1005" s="2056" t="s">
        <v>10</v>
      </c>
      <c r="C1005" s="889">
        <v>50507066</v>
      </c>
      <c r="D1005" s="236">
        <f t="shared" si="13"/>
        <v>-46154</v>
      </c>
      <c r="E1005" s="2056" t="s">
        <v>10</v>
      </c>
      <c r="F1005" s="889">
        <f>F1006</f>
        <v>207629</v>
      </c>
      <c r="G1005" s="913">
        <f>G1006</f>
        <v>46154</v>
      </c>
    </row>
    <row r="1006" spans="1:7" s="52" customFormat="1" ht="26.4">
      <c r="A1006" s="3363"/>
      <c r="B1006" s="2048" t="s">
        <v>11</v>
      </c>
      <c r="C1006" s="889">
        <v>50507066</v>
      </c>
      <c r="D1006" s="236">
        <f t="shared" si="13"/>
        <v>-46154</v>
      </c>
      <c r="E1006" s="2048" t="s">
        <v>11</v>
      </c>
      <c r="F1006" s="889">
        <v>207629</v>
      </c>
      <c r="G1006" s="236">
        <v>46154</v>
      </c>
    </row>
    <row r="1007" spans="1:7" s="52" customFormat="1">
      <c r="A1007" s="3363"/>
      <c r="B1007" s="155" t="s">
        <v>28</v>
      </c>
      <c r="C1007" s="890">
        <v>50507066</v>
      </c>
      <c r="D1007" s="238">
        <f t="shared" si="13"/>
        <v>-46154</v>
      </c>
      <c r="E1007" s="155" t="s">
        <v>28</v>
      </c>
      <c r="F1007" s="890">
        <f>F1008+F1013</f>
        <v>207629</v>
      </c>
      <c r="G1007" s="910">
        <f>G1008+G1013</f>
        <v>46154</v>
      </c>
    </row>
    <row r="1008" spans="1:7" s="52" customFormat="1">
      <c r="A1008" s="3363"/>
      <c r="B1008" s="2056" t="s">
        <v>2</v>
      </c>
      <c r="C1008" s="889">
        <v>50507066</v>
      </c>
      <c r="D1008" s="236">
        <f t="shared" si="13"/>
        <v>-46154</v>
      </c>
      <c r="E1008" s="2056" t="s">
        <v>2</v>
      </c>
      <c r="F1008" s="889">
        <f>F1009</f>
        <v>186757</v>
      </c>
      <c r="G1008" s="236">
        <f>G1009</f>
        <v>46154</v>
      </c>
    </row>
    <row r="1009" spans="1:7" s="52" customFormat="1">
      <c r="A1009" s="3363"/>
      <c r="B1009" s="2048" t="s">
        <v>16</v>
      </c>
      <c r="C1009" s="889">
        <v>50507066</v>
      </c>
      <c r="D1009" s="236">
        <f t="shared" si="13"/>
        <v>-46154</v>
      </c>
      <c r="E1009" s="2048" t="s">
        <v>12</v>
      </c>
      <c r="F1009" s="889">
        <f>F1010+F1012</f>
        <v>186757</v>
      </c>
      <c r="G1009" s="236">
        <f>G1010+G1012</f>
        <v>46154</v>
      </c>
    </row>
    <row r="1010" spans="1:7" s="52" customFormat="1">
      <c r="A1010" s="3363"/>
      <c r="B1010" s="2050" t="s">
        <v>17</v>
      </c>
      <c r="C1010" s="889">
        <v>50507066</v>
      </c>
      <c r="D1010" s="236">
        <f>-G1006</f>
        <v>-46154</v>
      </c>
      <c r="E1010" s="2050" t="s">
        <v>38</v>
      </c>
      <c r="F1010" s="889">
        <v>84376</v>
      </c>
      <c r="G1010" s="236">
        <v>12702</v>
      </c>
    </row>
    <row r="1011" spans="1:7" s="52" customFormat="1">
      <c r="A1011" s="3363"/>
      <c r="B1011" s="911"/>
      <c r="C1011" s="882"/>
      <c r="D1011" s="912"/>
      <c r="E1011" s="2058" t="s">
        <v>36</v>
      </c>
      <c r="F1011" s="889">
        <v>69468</v>
      </c>
      <c r="G1011" s="236">
        <v>10236</v>
      </c>
    </row>
    <row r="1012" spans="1:7" s="52" customFormat="1">
      <c r="A1012" s="3363"/>
      <c r="B1012" s="911"/>
      <c r="C1012" s="882"/>
      <c r="D1012" s="912"/>
      <c r="E1012" s="2050" t="s">
        <v>15</v>
      </c>
      <c r="F1012" s="889">
        <v>102381</v>
      </c>
      <c r="G1012" s="236">
        <v>33452</v>
      </c>
    </row>
    <row r="1013" spans="1:7" s="52" customFormat="1">
      <c r="A1013" s="3363"/>
      <c r="B1013" s="911"/>
      <c r="C1013" s="882"/>
      <c r="D1013" s="912"/>
      <c r="E1013" s="2056" t="s">
        <v>3</v>
      </c>
      <c r="F1013" s="889">
        <f>F1014</f>
        <v>20872</v>
      </c>
      <c r="G1013" s="236"/>
    </row>
    <row r="1014" spans="1:7" s="52" customFormat="1">
      <c r="A1014" s="3363"/>
      <c r="B1014" s="911"/>
      <c r="C1014" s="882"/>
      <c r="D1014" s="912"/>
      <c r="E1014" s="2048" t="s">
        <v>20</v>
      </c>
      <c r="F1014" s="889">
        <v>20872</v>
      </c>
      <c r="G1014" s="236"/>
    </row>
    <row r="1015" spans="1:7" s="52" customFormat="1">
      <c r="A1015" s="825"/>
      <c r="B1015" s="899" t="s">
        <v>125</v>
      </c>
      <c r="C1015" s="919"/>
      <c r="D1015" s="877"/>
      <c r="E1015" s="828" t="s">
        <v>125</v>
      </c>
      <c r="F1015" s="919"/>
      <c r="G1015" s="877"/>
    </row>
    <row r="1016" spans="1:7" s="52" customFormat="1">
      <c r="A1016" s="3363"/>
      <c r="B1016" s="155" t="s">
        <v>4</v>
      </c>
      <c r="C1016" s="908">
        <v>595875296</v>
      </c>
      <c r="D1016" s="238">
        <f t="shared" ref="D1016:D1021" si="14">D1017</f>
        <v>-28544</v>
      </c>
      <c r="E1016" s="155" t="s">
        <v>4</v>
      </c>
      <c r="F1016" s="890">
        <f>F1017</f>
        <v>21517</v>
      </c>
      <c r="G1016" s="238">
        <f>G1017</f>
        <v>28544</v>
      </c>
    </row>
    <row r="1017" spans="1:7" s="52" customFormat="1">
      <c r="A1017" s="3363"/>
      <c r="B1017" s="2056" t="s">
        <v>10</v>
      </c>
      <c r="C1017" s="931">
        <v>595875296</v>
      </c>
      <c r="D1017" s="236">
        <f t="shared" si="14"/>
        <v>-28544</v>
      </c>
      <c r="E1017" s="2056" t="s">
        <v>10</v>
      </c>
      <c r="F1017" s="889">
        <f>F1018</f>
        <v>21517</v>
      </c>
      <c r="G1017" s="236">
        <f>G1018</f>
        <v>28544</v>
      </c>
    </row>
    <row r="1018" spans="1:7" s="52" customFormat="1" ht="26.4">
      <c r="A1018" s="3363"/>
      <c r="B1018" s="2048" t="s">
        <v>11</v>
      </c>
      <c r="C1018" s="931">
        <v>595875296</v>
      </c>
      <c r="D1018" s="236">
        <f t="shared" si="14"/>
        <v>-28544</v>
      </c>
      <c r="E1018" s="2048" t="s">
        <v>11</v>
      </c>
      <c r="F1018" s="889">
        <v>21517</v>
      </c>
      <c r="G1018" s="236">
        <f>G1019</f>
        <v>28544</v>
      </c>
    </row>
    <row r="1019" spans="1:7" s="52" customFormat="1">
      <c r="A1019" s="3363"/>
      <c r="B1019" s="155" t="s">
        <v>28</v>
      </c>
      <c r="C1019" s="908">
        <v>595875296</v>
      </c>
      <c r="D1019" s="238">
        <f t="shared" si="14"/>
        <v>-28544</v>
      </c>
      <c r="E1019" s="155" t="s">
        <v>28</v>
      </c>
      <c r="F1019" s="890">
        <f>F1020</f>
        <v>21517</v>
      </c>
      <c r="G1019" s="890">
        <f>G1020</f>
        <v>28544</v>
      </c>
    </row>
    <row r="1020" spans="1:7" s="52" customFormat="1">
      <c r="A1020" s="3363"/>
      <c r="B1020" s="2056" t="s">
        <v>2</v>
      </c>
      <c r="C1020" s="931">
        <v>595875296</v>
      </c>
      <c r="D1020" s="236">
        <f t="shared" si="14"/>
        <v>-28544</v>
      </c>
      <c r="E1020" s="2056" t="s">
        <v>2</v>
      </c>
      <c r="F1020" s="889">
        <f>F1021</f>
        <v>21517</v>
      </c>
      <c r="G1020" s="236">
        <f>G1021</f>
        <v>28544</v>
      </c>
    </row>
    <row r="1021" spans="1:7" s="52" customFormat="1">
      <c r="A1021" s="3363"/>
      <c r="B1021" s="2048" t="s">
        <v>16</v>
      </c>
      <c r="C1021" s="931">
        <v>595875296</v>
      </c>
      <c r="D1021" s="236">
        <f t="shared" si="14"/>
        <v>-28544</v>
      </c>
      <c r="E1021" s="2048" t="s">
        <v>12</v>
      </c>
      <c r="F1021" s="889">
        <f>F1022+F1024</f>
        <v>21517</v>
      </c>
      <c r="G1021" s="236">
        <f>G1022+G1024</f>
        <v>28544</v>
      </c>
    </row>
    <row r="1022" spans="1:7" s="52" customFormat="1">
      <c r="A1022" s="3363"/>
      <c r="B1022" s="2050" t="s">
        <v>17</v>
      </c>
      <c r="C1022" s="931">
        <v>595875296</v>
      </c>
      <c r="D1022" s="236">
        <f>-G1018</f>
        <v>-28544</v>
      </c>
      <c r="E1022" s="2050" t="s">
        <v>38</v>
      </c>
      <c r="F1022" s="889">
        <v>13872</v>
      </c>
      <c r="G1022" s="236">
        <v>12689</v>
      </c>
    </row>
    <row r="1023" spans="1:7" s="52" customFormat="1">
      <c r="A1023" s="3363"/>
      <c r="B1023" s="911"/>
      <c r="C1023" s="882"/>
      <c r="D1023" s="912"/>
      <c r="E1023" s="2058" t="s">
        <v>36</v>
      </c>
      <c r="F1023" s="889">
        <v>11177</v>
      </c>
      <c r="G1023" s="236">
        <v>10225</v>
      </c>
    </row>
    <row r="1024" spans="1:7" s="52" customFormat="1" ht="13.8" thickBot="1">
      <c r="A1024" s="3363"/>
      <c r="B1024" s="911"/>
      <c r="C1024" s="882"/>
      <c r="D1024" s="912"/>
      <c r="E1024" s="2050" t="s">
        <v>15</v>
      </c>
      <c r="F1024" s="889">
        <v>7645</v>
      </c>
      <c r="G1024" s="236">
        <v>15855</v>
      </c>
    </row>
    <row r="1025" spans="1:8" s="52" customFormat="1" ht="29.25" customHeight="1" thickBot="1">
      <c r="A1025" s="825"/>
      <c r="B1025" s="3653" t="s">
        <v>654</v>
      </c>
      <c r="C1025" s="3654"/>
      <c r="D1025" s="3654"/>
      <c r="E1025" s="3654"/>
      <c r="F1025" s="3654"/>
      <c r="G1025" s="3655"/>
    </row>
    <row r="1026" spans="1:8" s="52" customFormat="1">
      <c r="A1026" s="825"/>
      <c r="B1026" s="81"/>
      <c r="C1026" s="98"/>
      <c r="D1026" s="98"/>
      <c r="E1026" s="98"/>
      <c r="F1026" s="98"/>
      <c r="G1026" s="98"/>
    </row>
    <row r="1027" spans="1:8" s="52" customFormat="1">
      <c r="A1027" s="79"/>
      <c r="B1027" s="206" t="s">
        <v>115</v>
      </c>
      <c r="C1027" s="81"/>
      <c r="D1027" s="81"/>
      <c r="E1027" s="81"/>
      <c r="F1027" s="81"/>
      <c r="G1027" s="81"/>
    </row>
    <row r="1028" spans="1:8" s="52" customFormat="1" ht="13.8" thickBot="1">
      <c r="A1028" s="79"/>
      <c r="B1028" s="81"/>
      <c r="C1028" s="81"/>
      <c r="D1028" s="81"/>
      <c r="E1028" s="81"/>
      <c r="F1028" s="81"/>
      <c r="G1028" s="81"/>
    </row>
    <row r="1029" spans="1:8" s="52" customFormat="1" ht="27.6">
      <c r="A1029" s="1458">
        <f>A937+1</f>
        <v>158</v>
      </c>
      <c r="B1029" s="906" t="s">
        <v>29</v>
      </c>
      <c r="C1029" s="341"/>
      <c r="D1029" s="342"/>
      <c r="E1029" s="436" t="s">
        <v>302</v>
      </c>
      <c r="F1029" s="364"/>
      <c r="G1029" s="365"/>
      <c r="H1029" s="821" t="s">
        <v>34</v>
      </c>
    </row>
    <row r="1030" spans="1:8" s="52" customFormat="1" ht="13.8">
      <c r="A1030" s="79"/>
      <c r="B1030" s="914" t="s">
        <v>116</v>
      </c>
      <c r="C1030" s="920"/>
      <c r="D1030" s="921"/>
      <c r="E1030" s="914" t="s">
        <v>116</v>
      </c>
      <c r="F1030" s="922"/>
      <c r="G1030" s="923"/>
    </row>
    <row r="1031" spans="1:8" s="52" customFormat="1" ht="26.4">
      <c r="A1031" s="79"/>
      <c r="B1031" s="1461" t="s">
        <v>123</v>
      </c>
      <c r="C1031" s="389"/>
      <c r="D1031" s="445"/>
      <c r="E1031" s="1461" t="s">
        <v>123</v>
      </c>
      <c r="F1031" s="389"/>
      <c r="G1031" s="445"/>
    </row>
    <row r="1032" spans="1:8" s="52" customFormat="1">
      <c r="A1032" s="79"/>
      <c r="B1032" s="828" t="s">
        <v>118</v>
      </c>
      <c r="C1032" s="3316"/>
      <c r="D1032" s="884"/>
      <c r="E1032" s="828" t="s">
        <v>118</v>
      </c>
      <c r="F1032" s="3319"/>
      <c r="G1032" s="884"/>
    </row>
    <row r="1033" spans="1:8" s="52" customFormat="1">
      <c r="A1033" s="79"/>
      <c r="B1033" s="325" t="s">
        <v>4</v>
      </c>
      <c r="C1033" s="348">
        <v>50507066</v>
      </c>
      <c r="D1033" s="378">
        <f t="shared" ref="D1033:D1038" si="15">D1034</f>
        <v>-46154</v>
      </c>
      <c r="E1033" s="325" t="s">
        <v>4</v>
      </c>
      <c r="F1033" s="348">
        <f>F1034+F1036+F1047</f>
        <v>111563834</v>
      </c>
      <c r="G1033" s="349">
        <f>G1034+G1036+G1047</f>
        <v>46154</v>
      </c>
    </row>
    <row r="1034" spans="1:8" s="52" customFormat="1">
      <c r="A1034" s="134"/>
      <c r="B1034" s="3322" t="s">
        <v>10</v>
      </c>
      <c r="C1034" s="931">
        <v>50507066</v>
      </c>
      <c r="D1034" s="236">
        <f t="shared" si="15"/>
        <v>-46154</v>
      </c>
      <c r="E1034" s="3322" t="s">
        <v>75</v>
      </c>
      <c r="F1034" s="931">
        <v>18321396</v>
      </c>
      <c r="G1034" s="236"/>
    </row>
    <row r="1035" spans="1:8" s="52" customFormat="1" ht="26.4">
      <c r="A1035" s="134"/>
      <c r="B1035" s="3324" t="s">
        <v>11</v>
      </c>
      <c r="C1035" s="931">
        <v>50507066</v>
      </c>
      <c r="D1035" s="236">
        <f t="shared" si="15"/>
        <v>-46154</v>
      </c>
      <c r="E1035" s="3325" t="s">
        <v>6</v>
      </c>
      <c r="F1035" s="931">
        <v>425896</v>
      </c>
      <c r="G1035" s="236"/>
    </row>
    <row r="1036" spans="1:8" s="52" customFormat="1">
      <c r="A1036" s="134"/>
      <c r="B1036" s="907" t="s">
        <v>28</v>
      </c>
      <c r="C1036" s="908">
        <v>50507066</v>
      </c>
      <c r="D1036" s="238">
        <f>D1038</f>
        <v>-46154</v>
      </c>
      <c r="E1036" s="3325" t="s">
        <v>7</v>
      </c>
      <c r="F1036" s="931">
        <f>F1037+F1041+F1044</f>
        <v>2300211</v>
      </c>
      <c r="G1036" s="236"/>
    </row>
    <row r="1037" spans="1:8" s="52" customFormat="1">
      <c r="A1037" s="134"/>
      <c r="B1037" s="3322" t="s">
        <v>2</v>
      </c>
      <c r="C1037" s="931">
        <v>50507066</v>
      </c>
      <c r="D1037" s="236">
        <f t="shared" si="15"/>
        <v>-46154</v>
      </c>
      <c r="E1037" s="3325" t="s">
        <v>8</v>
      </c>
      <c r="F1037" s="931">
        <f>F1038</f>
        <v>224969</v>
      </c>
      <c r="G1037" s="236"/>
    </row>
    <row r="1038" spans="1:8" s="52" customFormat="1">
      <c r="A1038" s="134"/>
      <c r="B1038" s="3324" t="s">
        <v>16</v>
      </c>
      <c r="C1038" s="931">
        <v>50507066</v>
      </c>
      <c r="D1038" s="236">
        <f t="shared" si="15"/>
        <v>-46154</v>
      </c>
      <c r="E1038" s="3322" t="s">
        <v>9</v>
      </c>
      <c r="F1038" s="931">
        <f>F1039</f>
        <v>224969</v>
      </c>
      <c r="G1038" s="236"/>
    </row>
    <row r="1039" spans="1:8" s="52" customFormat="1" ht="26.4">
      <c r="A1039" s="134"/>
      <c r="B1039" s="3325" t="s">
        <v>17</v>
      </c>
      <c r="C1039" s="931">
        <v>50507066</v>
      </c>
      <c r="D1039" s="236">
        <f>-G1047</f>
        <v>-46154</v>
      </c>
      <c r="E1039" s="3322" t="s">
        <v>63</v>
      </c>
      <c r="F1039" s="931">
        <f>F1040</f>
        <v>224969</v>
      </c>
      <c r="G1039" s="236"/>
    </row>
    <row r="1040" spans="1:8" s="52" customFormat="1" ht="26.4">
      <c r="A1040" s="134"/>
      <c r="B1040" s="3325"/>
      <c r="C1040" s="931"/>
      <c r="D1040" s="236"/>
      <c r="E1040" s="924" t="s">
        <v>165</v>
      </c>
      <c r="F1040" s="925">
        <v>224969</v>
      </c>
      <c r="G1040" s="236"/>
    </row>
    <row r="1041" spans="1:7" s="52" customFormat="1">
      <c r="A1041" s="134"/>
      <c r="B1041" s="911"/>
      <c r="C1041" s="882"/>
      <c r="D1041" s="912"/>
      <c r="E1041" s="3325" t="s">
        <v>305</v>
      </c>
      <c r="F1041" s="931">
        <f>F1042</f>
        <v>342453</v>
      </c>
      <c r="G1041" s="236"/>
    </row>
    <row r="1042" spans="1:7" s="52" customFormat="1" ht="26.4">
      <c r="A1042" s="134"/>
      <c r="B1042" s="3324"/>
      <c r="C1042" s="931"/>
      <c r="D1042" s="236"/>
      <c r="E1042" s="3325" t="s">
        <v>306</v>
      </c>
      <c r="F1042" s="931">
        <f>F1043</f>
        <v>342453</v>
      </c>
      <c r="G1042" s="236"/>
    </row>
    <row r="1043" spans="1:7" s="52" customFormat="1" ht="26.4">
      <c r="A1043" s="134"/>
      <c r="B1043" s="3324"/>
      <c r="C1043" s="931"/>
      <c r="D1043" s="236"/>
      <c r="E1043" s="3325" t="s">
        <v>307</v>
      </c>
      <c r="F1043" s="931">
        <v>342453</v>
      </c>
      <c r="G1043" s="236"/>
    </row>
    <row r="1044" spans="1:7" s="52" customFormat="1" ht="39.6">
      <c r="A1044" s="134"/>
      <c r="B1044" s="3324"/>
      <c r="C1044" s="931"/>
      <c r="D1044" s="236"/>
      <c r="E1044" s="3325" t="s">
        <v>82</v>
      </c>
      <c r="F1044" s="931">
        <f>F1045</f>
        <v>1732789</v>
      </c>
      <c r="G1044" s="236"/>
    </row>
    <row r="1045" spans="1:7" s="52" customFormat="1" ht="39.6">
      <c r="A1045" s="134"/>
      <c r="B1045" s="3324"/>
      <c r="C1045" s="931"/>
      <c r="D1045" s="236"/>
      <c r="E1045" s="3325" t="s">
        <v>83</v>
      </c>
      <c r="F1045" s="931">
        <f>F1046</f>
        <v>1732789</v>
      </c>
      <c r="G1045" s="236"/>
    </row>
    <row r="1046" spans="1:7" s="52" customFormat="1" ht="66">
      <c r="A1046" s="134"/>
      <c r="B1046" s="3324"/>
      <c r="C1046" s="931"/>
      <c r="D1046" s="236"/>
      <c r="E1046" s="3325" t="s">
        <v>308</v>
      </c>
      <c r="F1046" s="931">
        <v>1732789</v>
      </c>
      <c r="G1046" s="236"/>
    </row>
    <row r="1047" spans="1:7" s="52" customFormat="1">
      <c r="A1047" s="134"/>
      <c r="B1047" s="907"/>
      <c r="C1047" s="908"/>
      <c r="D1047" s="238"/>
      <c r="E1047" s="3322" t="s">
        <v>10</v>
      </c>
      <c r="F1047" s="931">
        <f>F1048+F1049</f>
        <v>90942227</v>
      </c>
      <c r="G1047" s="236">
        <f>G1048</f>
        <v>46154</v>
      </c>
    </row>
    <row r="1048" spans="1:7" s="52" customFormat="1" ht="26.4">
      <c r="A1048" s="134"/>
      <c r="B1048" s="3322"/>
      <c r="C1048" s="931"/>
      <c r="D1048" s="236"/>
      <c r="E1048" s="3324" t="s">
        <v>11</v>
      </c>
      <c r="F1048" s="931">
        <v>84568788</v>
      </c>
      <c r="G1048" s="236">
        <v>46154</v>
      </c>
    </row>
    <row r="1049" spans="1:7" s="52" customFormat="1" ht="26.4">
      <c r="A1049" s="134"/>
      <c r="B1049" s="3324"/>
      <c r="C1049" s="931"/>
      <c r="D1049" s="236"/>
      <c r="E1049" s="3324" t="s">
        <v>67</v>
      </c>
      <c r="F1049" s="931">
        <v>6373439</v>
      </c>
      <c r="G1049" s="236"/>
    </row>
    <row r="1050" spans="1:7" s="52" customFormat="1">
      <c r="A1050" s="134"/>
      <c r="B1050" s="3325"/>
      <c r="C1050" s="931"/>
      <c r="D1050" s="236"/>
      <c r="E1050" s="907" t="s">
        <v>28</v>
      </c>
      <c r="F1050" s="908">
        <f>F1051+F1065</f>
        <v>111623834</v>
      </c>
      <c r="G1050" s="238">
        <f>G1051+G1065</f>
        <v>46154</v>
      </c>
    </row>
    <row r="1051" spans="1:7" s="52" customFormat="1">
      <c r="A1051" s="134"/>
      <c r="B1051" s="911"/>
      <c r="C1051" s="882"/>
      <c r="D1051" s="912"/>
      <c r="E1051" s="3322" t="s">
        <v>2</v>
      </c>
      <c r="F1051" s="931">
        <f>F1052+F1056+F1058+F1060</f>
        <v>72454077</v>
      </c>
      <c r="G1051" s="236">
        <f>G1052+G1056+G1058+G1060</f>
        <v>46154</v>
      </c>
    </row>
    <row r="1052" spans="1:7" s="52" customFormat="1">
      <c r="A1052" s="134"/>
      <c r="B1052" s="911"/>
      <c r="C1052" s="882"/>
      <c r="D1052" s="912"/>
      <c r="E1052" s="3324" t="s">
        <v>12</v>
      </c>
      <c r="F1052" s="931">
        <f>F1053+F1055</f>
        <v>5802106</v>
      </c>
      <c r="G1052" s="236">
        <f>G1053+G1055</f>
        <v>46154</v>
      </c>
    </row>
    <row r="1053" spans="1:7" s="52" customFormat="1">
      <c r="A1053" s="134"/>
      <c r="B1053" s="911"/>
      <c r="C1053" s="882"/>
      <c r="D1053" s="912"/>
      <c r="E1053" s="3325" t="s">
        <v>38</v>
      </c>
      <c r="F1053" s="931">
        <v>2807899</v>
      </c>
      <c r="G1053" s="236">
        <v>12702</v>
      </c>
    </row>
    <row r="1054" spans="1:7" s="52" customFormat="1">
      <c r="A1054" s="134"/>
      <c r="B1054" s="911"/>
      <c r="C1054" s="882"/>
      <c r="D1054" s="912"/>
      <c r="E1054" s="3326" t="s">
        <v>36</v>
      </c>
      <c r="F1054" s="931">
        <v>2205772</v>
      </c>
      <c r="G1054" s="236">
        <v>10236</v>
      </c>
    </row>
    <row r="1055" spans="1:7" s="52" customFormat="1">
      <c r="A1055" s="134"/>
      <c r="B1055" s="911"/>
      <c r="C1055" s="882"/>
      <c r="D1055" s="912"/>
      <c r="E1055" s="3325" t="s">
        <v>15</v>
      </c>
      <c r="F1055" s="931">
        <v>2994207</v>
      </c>
      <c r="G1055" s="236">
        <v>33452</v>
      </c>
    </row>
    <row r="1056" spans="1:7" s="52" customFormat="1">
      <c r="A1056" s="134"/>
      <c r="B1056" s="911"/>
      <c r="C1056" s="882"/>
      <c r="D1056" s="912"/>
      <c r="E1056" s="3324" t="s">
        <v>16</v>
      </c>
      <c r="F1056" s="931">
        <f>F1057</f>
        <v>47137407</v>
      </c>
      <c r="G1056" s="236"/>
    </row>
    <row r="1057" spans="1:7" s="52" customFormat="1">
      <c r="A1057" s="134"/>
      <c r="B1057" s="911"/>
      <c r="C1057" s="882"/>
      <c r="D1057" s="912"/>
      <c r="E1057" s="3325" t="s">
        <v>17</v>
      </c>
      <c r="F1057" s="931">
        <v>47137407</v>
      </c>
      <c r="G1057" s="236"/>
    </row>
    <row r="1058" spans="1:7" s="52" customFormat="1" ht="26.4">
      <c r="A1058" s="134"/>
      <c r="B1058" s="911"/>
      <c r="C1058" s="882"/>
      <c r="D1058" s="912"/>
      <c r="E1058" s="3324" t="s">
        <v>54</v>
      </c>
      <c r="F1058" s="931">
        <f>F1059</f>
        <v>6007433</v>
      </c>
      <c r="G1058" s="236"/>
    </row>
    <row r="1059" spans="1:7" s="52" customFormat="1">
      <c r="A1059" s="134"/>
      <c r="B1059" s="911"/>
      <c r="C1059" s="882"/>
      <c r="D1059" s="912"/>
      <c r="E1059" s="3325" t="s">
        <v>39</v>
      </c>
      <c r="F1059" s="931">
        <v>6007433</v>
      </c>
      <c r="G1059" s="236"/>
    </row>
    <row r="1060" spans="1:7" s="52" customFormat="1">
      <c r="A1060" s="134"/>
      <c r="B1060" s="911"/>
      <c r="C1060" s="882"/>
      <c r="D1060" s="912"/>
      <c r="E1060" s="3324" t="s">
        <v>19</v>
      </c>
      <c r="F1060" s="931">
        <f>F1061+F1064</f>
        <v>13507131</v>
      </c>
      <c r="G1060" s="236"/>
    </row>
    <row r="1061" spans="1:7" s="52" customFormat="1" ht="26.4">
      <c r="A1061" s="134"/>
      <c r="B1061" s="911"/>
      <c r="C1061" s="882"/>
      <c r="D1061" s="912"/>
      <c r="E1061" s="3325" t="s">
        <v>56</v>
      </c>
      <c r="F1061" s="931">
        <f>F1062+F1063</f>
        <v>13000189</v>
      </c>
      <c r="G1061" s="236"/>
    </row>
    <row r="1062" spans="1:7" s="52" customFormat="1" ht="52.8">
      <c r="A1062" s="134"/>
      <c r="B1062" s="911"/>
      <c r="C1062" s="882"/>
      <c r="D1062" s="912"/>
      <c r="E1062" s="3326" t="s">
        <v>77</v>
      </c>
      <c r="F1062" s="931">
        <v>11558249</v>
      </c>
      <c r="G1062" s="236"/>
    </row>
    <row r="1063" spans="1:7" s="52" customFormat="1" ht="52.8">
      <c r="A1063" s="134"/>
      <c r="B1063" s="911"/>
      <c r="C1063" s="882"/>
      <c r="D1063" s="912"/>
      <c r="E1063" s="3326" t="s">
        <v>58</v>
      </c>
      <c r="F1063" s="931">
        <v>1441940</v>
      </c>
      <c r="G1063" s="236"/>
    </row>
    <row r="1064" spans="1:7" s="52" customFormat="1" ht="26.4">
      <c r="A1064" s="134"/>
      <c r="B1064" s="911"/>
      <c r="C1064" s="882"/>
      <c r="D1064" s="912"/>
      <c r="E1064" s="3325" t="s">
        <v>105</v>
      </c>
      <c r="F1064" s="931">
        <v>506942</v>
      </c>
      <c r="G1064" s="236"/>
    </row>
    <row r="1065" spans="1:7" s="52" customFormat="1">
      <c r="A1065" s="134"/>
      <c r="B1065" s="911"/>
      <c r="C1065" s="882"/>
      <c r="D1065" s="912"/>
      <c r="E1065" s="3322" t="s">
        <v>3</v>
      </c>
      <c r="F1065" s="931">
        <f>F1066+F1067</f>
        <v>39169757</v>
      </c>
      <c r="G1065" s="236"/>
    </row>
    <row r="1066" spans="1:7" s="52" customFormat="1">
      <c r="A1066" s="134"/>
      <c r="B1066" s="911"/>
      <c r="C1066" s="882"/>
      <c r="D1066" s="912"/>
      <c r="E1066" s="3324" t="s">
        <v>20</v>
      </c>
      <c r="F1066" s="931">
        <v>11392742</v>
      </c>
      <c r="G1066" s="236"/>
    </row>
    <row r="1067" spans="1:7" s="52" customFormat="1">
      <c r="A1067" s="134"/>
      <c r="B1067" s="911"/>
      <c r="C1067" s="882"/>
      <c r="D1067" s="912"/>
      <c r="E1067" s="3324" t="s">
        <v>61</v>
      </c>
      <c r="F1067" s="931">
        <f>F1068+F1070</f>
        <v>27777015</v>
      </c>
      <c r="G1067" s="236"/>
    </row>
    <row r="1068" spans="1:7" s="52" customFormat="1" ht="26.4">
      <c r="A1068" s="134"/>
      <c r="B1068" s="911"/>
      <c r="C1068" s="882"/>
      <c r="D1068" s="912"/>
      <c r="E1068" s="3325" t="s">
        <v>62</v>
      </c>
      <c r="F1068" s="931">
        <f>F1069</f>
        <v>21484622</v>
      </c>
      <c r="G1068" s="236"/>
    </row>
    <row r="1069" spans="1:7" s="52" customFormat="1" ht="52.8">
      <c r="A1069" s="134"/>
      <c r="B1069" s="911"/>
      <c r="C1069" s="882"/>
      <c r="D1069" s="912"/>
      <c r="E1069" s="3326" t="s">
        <v>86</v>
      </c>
      <c r="F1069" s="931">
        <v>21484622</v>
      </c>
      <c r="G1069" s="236"/>
    </row>
    <row r="1070" spans="1:7" s="52" customFormat="1" ht="26.4">
      <c r="A1070" s="134"/>
      <c r="B1070" s="911"/>
      <c r="C1070" s="882"/>
      <c r="D1070" s="912"/>
      <c r="E1070" s="3326" t="s">
        <v>309</v>
      </c>
      <c r="F1070" s="931">
        <v>6292393</v>
      </c>
      <c r="G1070" s="236"/>
    </row>
    <row r="1071" spans="1:7" s="52" customFormat="1">
      <c r="A1071" s="134"/>
      <c r="B1071" s="911"/>
      <c r="C1071" s="882"/>
      <c r="D1071" s="912"/>
      <c r="E1071" s="3332" t="s">
        <v>68</v>
      </c>
      <c r="F1071" s="931">
        <f>F1033-F1050</f>
        <v>-60000</v>
      </c>
      <c r="G1071" s="236"/>
    </row>
    <row r="1072" spans="1:7" s="52" customFormat="1">
      <c r="A1072" s="134"/>
      <c r="B1072" s="911"/>
      <c r="C1072" s="882"/>
      <c r="D1072" s="912"/>
      <c r="E1072" s="3333" t="s">
        <v>23</v>
      </c>
      <c r="F1072" s="931">
        <v>60000</v>
      </c>
      <c r="G1072" s="236"/>
    </row>
    <row r="1073" spans="1:7" s="52" customFormat="1">
      <c r="A1073" s="134"/>
      <c r="B1073" s="911"/>
      <c r="C1073" s="882"/>
      <c r="D1073" s="912"/>
      <c r="E1073" s="3322" t="s">
        <v>24</v>
      </c>
      <c r="F1073" s="931">
        <f>F1074</f>
        <v>60000</v>
      </c>
      <c r="G1073" s="236"/>
    </row>
    <row r="1074" spans="1:7" s="52" customFormat="1" ht="26.4">
      <c r="A1074" s="134"/>
      <c r="B1074" s="911"/>
      <c r="C1074" s="882"/>
      <c r="D1074" s="912"/>
      <c r="E1074" s="3334" t="s">
        <v>25</v>
      </c>
      <c r="F1074" s="3331">
        <v>60000</v>
      </c>
      <c r="G1074" s="236"/>
    </row>
    <row r="1075" spans="1:7" s="52" customFormat="1">
      <c r="A1075" s="79"/>
      <c r="B1075" s="899" t="s">
        <v>125</v>
      </c>
      <c r="C1075" s="919"/>
      <c r="D1075" s="877"/>
      <c r="E1075" s="828" t="s">
        <v>125</v>
      </c>
      <c r="F1075" s="919"/>
      <c r="G1075" s="877"/>
    </row>
    <row r="1076" spans="1:7" s="52" customFormat="1">
      <c r="A1076" s="79"/>
      <c r="B1076" s="325" t="s">
        <v>4</v>
      </c>
      <c r="C1076" s="348">
        <v>595875296</v>
      </c>
      <c r="D1076" s="378">
        <f t="shared" ref="D1076:D1081" si="16">D1077</f>
        <v>-28544</v>
      </c>
      <c r="E1076" s="325" t="s">
        <v>4</v>
      </c>
      <c r="F1076" s="348">
        <f>F1077+F1079+F1086</f>
        <v>77609503</v>
      </c>
      <c r="G1076" s="378">
        <f>G1077+G1079+G1086</f>
        <v>28544</v>
      </c>
    </row>
    <row r="1077" spans="1:7" s="52" customFormat="1">
      <c r="A1077" s="79"/>
      <c r="B1077" s="335" t="s">
        <v>10</v>
      </c>
      <c r="C1077" s="354">
        <v>595875296</v>
      </c>
      <c r="D1077" s="283">
        <f t="shared" si="16"/>
        <v>-28544</v>
      </c>
      <c r="E1077" s="335" t="s">
        <v>75</v>
      </c>
      <c r="F1077" s="354">
        <v>11824417</v>
      </c>
      <c r="G1077" s="283"/>
    </row>
    <row r="1078" spans="1:7" s="52" customFormat="1" ht="26.4">
      <c r="A1078" s="134"/>
      <c r="B1078" s="3324" t="s">
        <v>11</v>
      </c>
      <c r="C1078" s="931">
        <v>595875296</v>
      </c>
      <c r="D1078" s="236">
        <f t="shared" si="16"/>
        <v>-28544</v>
      </c>
      <c r="E1078" s="3325" t="s">
        <v>6</v>
      </c>
      <c r="F1078" s="931">
        <v>196478</v>
      </c>
      <c r="G1078" s="236"/>
    </row>
    <row r="1079" spans="1:7" s="52" customFormat="1">
      <c r="A1079" s="134"/>
      <c r="B1079" s="907" t="s">
        <v>28</v>
      </c>
      <c r="C1079" s="908">
        <v>595875296</v>
      </c>
      <c r="D1079" s="238">
        <f t="shared" si="16"/>
        <v>-28544</v>
      </c>
      <c r="E1079" s="3325" t="s">
        <v>7</v>
      </c>
      <c r="F1079" s="931">
        <f>F1080+F1083</f>
        <v>1392405</v>
      </c>
      <c r="G1079" s="3323">
        <f>G1080+G1083</f>
        <v>0</v>
      </c>
    </row>
    <row r="1080" spans="1:7" s="52" customFormat="1">
      <c r="A1080" s="134"/>
      <c r="B1080" s="3322" t="s">
        <v>2</v>
      </c>
      <c r="C1080" s="931">
        <v>595875296</v>
      </c>
      <c r="D1080" s="236">
        <f t="shared" si="16"/>
        <v>-28544</v>
      </c>
      <c r="E1080" s="3325" t="s">
        <v>305</v>
      </c>
      <c r="F1080" s="931">
        <f>F1081</f>
        <v>262933</v>
      </c>
      <c r="G1080" s="238"/>
    </row>
    <row r="1081" spans="1:7" s="52" customFormat="1" ht="26.4">
      <c r="A1081" s="134"/>
      <c r="B1081" s="3324" t="s">
        <v>16</v>
      </c>
      <c r="C1081" s="931">
        <v>595875296</v>
      </c>
      <c r="D1081" s="236">
        <f t="shared" si="16"/>
        <v>-28544</v>
      </c>
      <c r="E1081" s="3325" t="s">
        <v>306</v>
      </c>
      <c r="F1081" s="931">
        <f>F1082</f>
        <v>262933</v>
      </c>
      <c r="G1081" s="238"/>
    </row>
    <row r="1082" spans="1:7" s="52" customFormat="1" ht="26.4">
      <c r="A1082" s="134"/>
      <c r="B1082" s="3325" t="s">
        <v>17</v>
      </c>
      <c r="C1082" s="931">
        <v>595875296</v>
      </c>
      <c r="D1082" s="236">
        <f>-G1087</f>
        <v>-28544</v>
      </c>
      <c r="E1082" s="3325" t="s">
        <v>307</v>
      </c>
      <c r="F1082" s="931">
        <v>262933</v>
      </c>
      <c r="G1082" s="238"/>
    </row>
    <row r="1083" spans="1:7" s="52" customFormat="1" ht="39.6">
      <c r="A1083" s="134"/>
      <c r="B1083" s="3325"/>
      <c r="C1083" s="931"/>
      <c r="D1083" s="236"/>
      <c r="E1083" s="3325" t="s">
        <v>82</v>
      </c>
      <c r="F1083" s="931">
        <f>F1084</f>
        <v>1129472</v>
      </c>
      <c r="G1083" s="3323">
        <f>G1084</f>
        <v>0</v>
      </c>
    </row>
    <row r="1084" spans="1:7" s="52" customFormat="1" ht="39.6">
      <c r="A1084" s="134"/>
      <c r="B1084" s="3325"/>
      <c r="C1084" s="931"/>
      <c r="D1084" s="236"/>
      <c r="E1084" s="3325" t="s">
        <v>83</v>
      </c>
      <c r="F1084" s="931">
        <f>F1085</f>
        <v>1129472</v>
      </c>
      <c r="G1084" s="3323">
        <f>G1085</f>
        <v>0</v>
      </c>
    </row>
    <row r="1085" spans="1:7" s="52" customFormat="1" ht="66">
      <c r="A1085" s="79"/>
      <c r="B1085" s="332"/>
      <c r="C1085" s="354"/>
      <c r="D1085" s="283"/>
      <c r="E1085" s="332" t="s">
        <v>308</v>
      </c>
      <c r="F1085" s="354">
        <v>1129472</v>
      </c>
      <c r="G1085" s="378">
        <v>0</v>
      </c>
    </row>
    <row r="1086" spans="1:7" s="52" customFormat="1">
      <c r="A1086" s="79"/>
      <c r="B1086" s="332"/>
      <c r="C1086" s="354"/>
      <c r="D1086" s="283"/>
      <c r="E1086" s="335" t="s">
        <v>10</v>
      </c>
      <c r="F1086" s="348">
        <f>F1087+F1088</f>
        <v>64392681</v>
      </c>
      <c r="G1086" s="378">
        <f>G1087+G1088</f>
        <v>28544</v>
      </c>
    </row>
    <row r="1087" spans="1:7" s="52" customFormat="1" ht="26.4">
      <c r="A1087" s="79"/>
      <c r="B1087" s="332"/>
      <c r="C1087" s="354"/>
      <c r="D1087" s="283"/>
      <c r="E1087" s="334" t="s">
        <v>11</v>
      </c>
      <c r="F1087" s="354">
        <v>59053248</v>
      </c>
      <c r="G1087" s="283">
        <v>28544</v>
      </c>
    </row>
    <row r="1088" spans="1:7" s="52" customFormat="1" ht="26.4">
      <c r="A1088" s="79"/>
      <c r="B1088" s="332"/>
      <c r="C1088" s="354"/>
      <c r="D1088" s="283"/>
      <c r="E1088" s="334" t="s">
        <v>67</v>
      </c>
      <c r="F1088" s="354">
        <v>5339433</v>
      </c>
      <c r="G1088" s="283"/>
    </row>
    <row r="1089" spans="1:7" s="52" customFormat="1">
      <c r="A1089" s="79"/>
      <c r="B1089" s="332"/>
      <c r="C1089" s="354"/>
      <c r="D1089" s="283"/>
      <c r="E1089" s="325" t="s">
        <v>28</v>
      </c>
      <c r="F1089" s="348">
        <f>F1090+F1104</f>
        <v>77609503</v>
      </c>
      <c r="G1089" s="378">
        <f>G1090+G1104</f>
        <v>28544</v>
      </c>
    </row>
    <row r="1090" spans="1:7" s="52" customFormat="1">
      <c r="A1090" s="79"/>
      <c r="B1090" s="332"/>
      <c r="C1090" s="354"/>
      <c r="D1090" s="283"/>
      <c r="E1090" s="335" t="s">
        <v>2</v>
      </c>
      <c r="F1090" s="354">
        <f>F1091+F1095+F1097+F1099</f>
        <v>60614766</v>
      </c>
      <c r="G1090" s="283">
        <f>G1091+G1095+G1097+G1099</f>
        <v>28544</v>
      </c>
    </row>
    <row r="1091" spans="1:7" s="52" customFormat="1">
      <c r="A1091" s="79"/>
      <c r="B1091" s="332"/>
      <c r="C1091" s="354"/>
      <c r="D1091" s="283"/>
      <c r="E1091" s="334" t="s">
        <v>12</v>
      </c>
      <c r="F1091" s="354">
        <f>F1092+F1094</f>
        <v>4067977</v>
      </c>
      <c r="G1091" s="283">
        <f>G1092+G1094</f>
        <v>28544</v>
      </c>
    </row>
    <row r="1092" spans="1:7" s="52" customFormat="1">
      <c r="A1092" s="79"/>
      <c r="B1092" s="332"/>
      <c r="C1092" s="354"/>
      <c r="D1092" s="283"/>
      <c r="E1092" s="332" t="s">
        <v>38</v>
      </c>
      <c r="F1092" s="354">
        <v>2580375</v>
      </c>
      <c r="G1092" s="283">
        <v>12689</v>
      </c>
    </row>
    <row r="1093" spans="1:7" s="52" customFormat="1">
      <c r="A1093" s="79"/>
      <c r="B1093" s="332"/>
      <c r="C1093" s="354"/>
      <c r="D1093" s="283"/>
      <c r="E1093" s="333" t="s">
        <v>36</v>
      </c>
      <c r="F1093" s="354">
        <v>2021161</v>
      </c>
      <c r="G1093" s="283">
        <v>10225</v>
      </c>
    </row>
    <row r="1094" spans="1:7" s="52" customFormat="1">
      <c r="A1094" s="79"/>
      <c r="B1094" s="332"/>
      <c r="C1094" s="354"/>
      <c r="D1094" s="283"/>
      <c r="E1094" s="332" t="s">
        <v>15</v>
      </c>
      <c r="F1094" s="354">
        <v>1487602</v>
      </c>
      <c r="G1094" s="283">
        <v>15855</v>
      </c>
    </row>
    <row r="1095" spans="1:7" s="52" customFormat="1">
      <c r="A1095" s="79"/>
      <c r="B1095" s="332"/>
      <c r="C1095" s="354"/>
      <c r="D1095" s="283"/>
      <c r="E1095" s="334" t="s">
        <v>16</v>
      </c>
      <c r="F1095" s="354">
        <f>F1096</f>
        <v>38856598</v>
      </c>
      <c r="G1095" s="283"/>
    </row>
    <row r="1096" spans="1:7" s="52" customFormat="1">
      <c r="A1096" s="79"/>
      <c r="B1096" s="332"/>
      <c r="C1096" s="354"/>
      <c r="D1096" s="283"/>
      <c r="E1096" s="332" t="s">
        <v>17</v>
      </c>
      <c r="F1096" s="354">
        <v>38856598</v>
      </c>
      <c r="G1096" s="378"/>
    </row>
    <row r="1097" spans="1:7" s="52" customFormat="1" ht="26.4">
      <c r="A1097" s="79"/>
      <c r="B1097" s="332"/>
      <c r="C1097" s="354"/>
      <c r="D1097" s="283"/>
      <c r="E1097" s="334" t="s">
        <v>54</v>
      </c>
      <c r="F1097" s="354">
        <f>F1098</f>
        <v>6224190</v>
      </c>
      <c r="G1097" s="378"/>
    </row>
    <row r="1098" spans="1:7" s="52" customFormat="1">
      <c r="A1098" s="79"/>
      <c r="B1098" s="332"/>
      <c r="C1098" s="354"/>
      <c r="D1098" s="283"/>
      <c r="E1098" s="332" t="s">
        <v>39</v>
      </c>
      <c r="F1098" s="354">
        <v>6224190</v>
      </c>
      <c r="G1098" s="378"/>
    </row>
    <row r="1099" spans="1:7" s="52" customFormat="1">
      <c r="A1099" s="79"/>
      <c r="B1099" s="332"/>
      <c r="C1099" s="354"/>
      <c r="D1099" s="283"/>
      <c r="E1099" s="334" t="s">
        <v>19</v>
      </c>
      <c r="F1099" s="354">
        <f>F1100+F1103</f>
        <v>11466001</v>
      </c>
      <c r="G1099" s="378"/>
    </row>
    <row r="1100" spans="1:7" s="52" customFormat="1" ht="26.4">
      <c r="A1100" s="79"/>
      <c r="B1100" s="332"/>
      <c r="C1100" s="354"/>
      <c r="D1100" s="283"/>
      <c r="E1100" s="332" t="s">
        <v>56</v>
      </c>
      <c r="F1100" s="354">
        <f>F1101+F1102</f>
        <v>11236037</v>
      </c>
      <c r="G1100" s="378"/>
    </row>
    <row r="1101" spans="1:7" s="52" customFormat="1" ht="52.8">
      <c r="A1101" s="79"/>
      <c r="B1101" s="332"/>
      <c r="C1101" s="354"/>
      <c r="D1101" s="283"/>
      <c r="E1101" s="333" t="s">
        <v>77</v>
      </c>
      <c r="F1101" s="354">
        <v>10828071</v>
      </c>
      <c r="G1101" s="378"/>
    </row>
    <row r="1102" spans="1:7" s="52" customFormat="1" ht="52.8">
      <c r="A1102" s="79"/>
      <c r="B1102" s="332"/>
      <c r="C1102" s="354"/>
      <c r="D1102" s="283"/>
      <c r="E1102" s="333" t="s">
        <v>58</v>
      </c>
      <c r="F1102" s="354">
        <v>407966</v>
      </c>
      <c r="G1102" s="378"/>
    </row>
    <row r="1103" spans="1:7" s="52" customFormat="1" ht="26.4">
      <c r="A1103" s="79"/>
      <c r="B1103" s="332"/>
      <c r="C1103" s="354"/>
      <c r="D1103" s="283"/>
      <c r="E1103" s="332" t="s">
        <v>105</v>
      </c>
      <c r="F1103" s="354">
        <v>229964</v>
      </c>
      <c r="G1103" s="378"/>
    </row>
    <row r="1104" spans="1:7" s="52" customFormat="1">
      <c r="A1104" s="79"/>
      <c r="B1104" s="332"/>
      <c r="C1104" s="354"/>
      <c r="D1104" s="283"/>
      <c r="E1104" s="335" t="s">
        <v>3</v>
      </c>
      <c r="F1104" s="348">
        <f>F1105+F1106</f>
        <v>16994737</v>
      </c>
      <c r="G1104" s="378"/>
    </row>
    <row r="1105" spans="1:8" s="52" customFormat="1">
      <c r="A1105" s="79"/>
      <c r="B1105" s="332"/>
      <c r="C1105" s="354"/>
      <c r="D1105" s="283"/>
      <c r="E1105" s="334" t="s">
        <v>20</v>
      </c>
      <c r="F1105" s="354">
        <v>8205830</v>
      </c>
      <c r="G1105" s="378"/>
    </row>
    <row r="1106" spans="1:8" s="52" customFormat="1">
      <c r="A1106" s="79"/>
      <c r="B1106" s="332"/>
      <c r="C1106" s="354"/>
      <c r="D1106" s="283"/>
      <c r="E1106" s="334" t="s">
        <v>61</v>
      </c>
      <c r="F1106" s="354">
        <f>F1107+F1109</f>
        <v>8788907</v>
      </c>
      <c r="G1106" s="378"/>
    </row>
    <row r="1107" spans="1:8" s="52" customFormat="1" ht="26.4">
      <c r="A1107" s="79"/>
      <c r="B1107" s="332"/>
      <c r="C1107" s="354"/>
      <c r="D1107" s="283"/>
      <c r="E1107" s="332" t="s">
        <v>62</v>
      </c>
      <c r="F1107" s="354">
        <f>F1108</f>
        <v>3482960</v>
      </c>
      <c r="G1107" s="378"/>
    </row>
    <row r="1108" spans="1:8" s="52" customFormat="1" ht="52.8">
      <c r="A1108" s="79"/>
      <c r="B1108" s="332"/>
      <c r="C1108" s="354"/>
      <c r="D1108" s="283"/>
      <c r="E1108" s="333" t="s">
        <v>86</v>
      </c>
      <c r="F1108" s="354">
        <v>3482960</v>
      </c>
      <c r="G1108" s="378"/>
    </row>
    <row r="1109" spans="1:8" s="52" customFormat="1" ht="27" thickBot="1">
      <c r="A1109" s="79"/>
      <c r="B1109" s="332"/>
      <c r="C1109" s="354"/>
      <c r="D1109" s="283"/>
      <c r="E1109" s="333" t="s">
        <v>309</v>
      </c>
      <c r="F1109" s="354">
        <v>5305947</v>
      </c>
      <c r="G1109" s="378"/>
    </row>
    <row r="1110" spans="1:8" s="52" customFormat="1" ht="55.5" customHeight="1" thickBot="1">
      <c r="A1110" s="79"/>
      <c r="B1110" s="3600" t="s">
        <v>659</v>
      </c>
      <c r="C1110" s="3601"/>
      <c r="D1110" s="3601"/>
      <c r="E1110" s="3601"/>
      <c r="F1110" s="3601"/>
      <c r="G1110" s="3602"/>
    </row>
    <row r="1111" spans="1:8" s="52" customFormat="1">
      <c r="A1111" s="79"/>
      <c r="B1111" s="423"/>
      <c r="C1111" s="423"/>
      <c r="D1111" s="423"/>
      <c r="E1111" s="423"/>
      <c r="F1111" s="423"/>
      <c r="G1111" s="423"/>
    </row>
    <row r="1112" spans="1:8" s="52" customFormat="1">
      <c r="A1112" s="79"/>
      <c r="B1112" s="356" t="s">
        <v>113</v>
      </c>
      <c r="C1112" s="98"/>
      <c r="D1112" s="98"/>
      <c r="E1112" s="98"/>
      <c r="F1112" s="98"/>
      <c r="G1112" s="98"/>
    </row>
    <row r="1113" spans="1:8" s="52" customFormat="1" ht="13.8" thickBot="1">
      <c r="A1113" s="79"/>
      <c r="B1113" s="81"/>
      <c r="C1113" s="98"/>
      <c r="D1113" s="98"/>
      <c r="E1113" s="98"/>
      <c r="F1113" s="98"/>
      <c r="G1113" s="98"/>
    </row>
    <row r="1114" spans="1:8" s="52" customFormat="1" ht="27.6">
      <c r="A1114" s="2901">
        <f>A987+1</f>
        <v>159</v>
      </c>
      <c r="B1114" s="906" t="s">
        <v>29</v>
      </c>
      <c r="C1114" s="341"/>
      <c r="D1114" s="342"/>
      <c r="E1114" s="436" t="s">
        <v>302</v>
      </c>
      <c r="F1114" s="364"/>
      <c r="G1114" s="365"/>
      <c r="H1114" s="821" t="s">
        <v>34</v>
      </c>
    </row>
    <row r="1115" spans="1:8" s="52" customFormat="1">
      <c r="A1115" s="79"/>
      <c r="B1115" s="280" t="s">
        <v>22</v>
      </c>
      <c r="C1115" s="343"/>
      <c r="D1115" s="344"/>
      <c r="E1115" s="280" t="s">
        <v>22</v>
      </c>
      <c r="F1115" s="343"/>
      <c r="G1115" s="344"/>
    </row>
    <row r="1116" spans="1:8" s="52" customFormat="1" ht="53.25" customHeight="1">
      <c r="A1116" s="79"/>
      <c r="B1116" s="3271" t="s">
        <v>121</v>
      </c>
      <c r="C1116" s="3272"/>
      <c r="D1116" s="3273"/>
      <c r="E1116" s="3271" t="s">
        <v>312</v>
      </c>
      <c r="F1116" s="3272"/>
      <c r="G1116" s="3273"/>
    </row>
    <row r="1117" spans="1:8" s="52" customFormat="1">
      <c r="A1117" s="134"/>
      <c r="B1117" s="155" t="s">
        <v>4</v>
      </c>
      <c r="C1117" s="890">
        <v>50507066</v>
      </c>
      <c r="D1117" s="238">
        <f t="shared" ref="D1117:D1122" si="17">D1118</f>
        <v>-142277</v>
      </c>
      <c r="E1117" s="183" t="s">
        <v>4</v>
      </c>
      <c r="F1117" s="932">
        <f>F1118+F1119</f>
        <v>20016721</v>
      </c>
      <c r="G1117" s="932">
        <f>G1118+G1119</f>
        <v>142277</v>
      </c>
    </row>
    <row r="1118" spans="1:8" s="52" customFormat="1">
      <c r="A1118" s="134"/>
      <c r="B1118" s="2056" t="s">
        <v>10</v>
      </c>
      <c r="C1118" s="889">
        <v>50507066</v>
      </c>
      <c r="D1118" s="236">
        <f t="shared" si="17"/>
        <v>-142277</v>
      </c>
      <c r="E1118" s="933" t="s">
        <v>236</v>
      </c>
      <c r="F1118" s="934">
        <v>17319809</v>
      </c>
      <c r="G1118" s="889">
        <f>G1141</f>
        <v>0</v>
      </c>
    </row>
    <row r="1119" spans="1:8" s="52" customFormat="1" ht="26.4">
      <c r="A1119" s="134"/>
      <c r="B1119" s="2048" t="s">
        <v>11</v>
      </c>
      <c r="C1119" s="889">
        <v>50507066</v>
      </c>
      <c r="D1119" s="236">
        <f t="shared" si="17"/>
        <v>-142277</v>
      </c>
      <c r="E1119" s="933" t="s">
        <v>10</v>
      </c>
      <c r="F1119" s="934">
        <f>F1120</f>
        <v>2696912</v>
      </c>
      <c r="G1119" s="934">
        <f>G1120</f>
        <v>142277</v>
      </c>
    </row>
    <row r="1120" spans="1:8" s="52" customFormat="1" ht="26.4">
      <c r="A1120" s="134"/>
      <c r="B1120" s="155" t="s">
        <v>28</v>
      </c>
      <c r="C1120" s="890">
        <v>50507066</v>
      </c>
      <c r="D1120" s="238">
        <f t="shared" si="17"/>
        <v>-142277</v>
      </c>
      <c r="E1120" s="172" t="s">
        <v>11</v>
      </c>
      <c r="F1120" s="934">
        <v>2696912</v>
      </c>
      <c r="G1120" s="890">
        <v>142277</v>
      </c>
    </row>
    <row r="1121" spans="1:7" s="52" customFormat="1">
      <c r="A1121" s="134"/>
      <c r="B1121" s="2056" t="s">
        <v>2</v>
      </c>
      <c r="C1121" s="889">
        <v>50507066</v>
      </c>
      <c r="D1121" s="236">
        <f t="shared" si="17"/>
        <v>-142277</v>
      </c>
      <c r="E1121" s="171" t="s">
        <v>1</v>
      </c>
      <c r="F1121" s="932">
        <f>F1122+F1135</f>
        <v>20016721</v>
      </c>
      <c r="G1121" s="932">
        <f>G1122+G1135</f>
        <v>142277</v>
      </c>
    </row>
    <row r="1122" spans="1:7" s="52" customFormat="1">
      <c r="A1122" s="134"/>
      <c r="B1122" s="2048" t="s">
        <v>16</v>
      </c>
      <c r="C1122" s="889">
        <v>50507066</v>
      </c>
      <c r="D1122" s="236">
        <f t="shared" si="17"/>
        <v>-142277</v>
      </c>
      <c r="E1122" s="172" t="s">
        <v>2</v>
      </c>
      <c r="F1122" s="934">
        <f>F1123+F1127+F1129+F1131</f>
        <v>19975370</v>
      </c>
      <c r="G1122" s="934">
        <f>G1123+G1127+G1129+G1131</f>
        <v>142277</v>
      </c>
    </row>
    <row r="1123" spans="1:7" s="52" customFormat="1">
      <c r="A1123" s="134"/>
      <c r="B1123" s="2050" t="s">
        <v>17</v>
      </c>
      <c r="C1123" s="889">
        <v>50507066</v>
      </c>
      <c r="D1123" s="236">
        <f>-G1119</f>
        <v>-142277</v>
      </c>
      <c r="E1123" s="172" t="s">
        <v>12</v>
      </c>
      <c r="F1123" s="934">
        <f>F1124+F1126</f>
        <v>1654992</v>
      </c>
      <c r="G1123" s="934">
        <f>G1124+G1126</f>
        <v>0</v>
      </c>
    </row>
    <row r="1124" spans="1:7" s="52" customFormat="1">
      <c r="A1124" s="134"/>
      <c r="B1124" s="2050"/>
      <c r="C1124" s="889"/>
      <c r="D1124" s="236"/>
      <c r="E1124" s="172" t="s">
        <v>13</v>
      </c>
      <c r="F1124" s="934">
        <v>1023180</v>
      </c>
      <c r="G1124" s="236"/>
    </row>
    <row r="1125" spans="1:7" s="52" customFormat="1">
      <c r="A1125" s="134"/>
      <c r="B1125" s="2050"/>
      <c r="C1125" s="889"/>
      <c r="D1125" s="236"/>
      <c r="E1125" s="172" t="s">
        <v>14</v>
      </c>
      <c r="F1125" s="934">
        <v>798774</v>
      </c>
      <c r="G1125" s="236"/>
    </row>
    <row r="1126" spans="1:7" s="52" customFormat="1">
      <c r="A1126" s="134"/>
      <c r="B1126" s="2050"/>
      <c r="C1126" s="889"/>
      <c r="D1126" s="236"/>
      <c r="E1126" s="172" t="s">
        <v>15</v>
      </c>
      <c r="F1126" s="934">
        <v>631812</v>
      </c>
      <c r="G1126" s="236"/>
    </row>
    <row r="1127" spans="1:7" s="52" customFormat="1">
      <c r="A1127" s="134"/>
      <c r="B1127" s="2050"/>
      <c r="C1127" s="889"/>
      <c r="D1127" s="236"/>
      <c r="E1127" s="172" t="s">
        <v>16</v>
      </c>
      <c r="F1127" s="934">
        <f>F1128</f>
        <v>7918226</v>
      </c>
      <c r="G1127" s="236"/>
    </row>
    <row r="1128" spans="1:7" s="52" customFormat="1">
      <c r="A1128" s="134"/>
      <c r="B1128" s="2050"/>
      <c r="C1128" s="889"/>
      <c r="D1128" s="236"/>
      <c r="E1128" s="172" t="s">
        <v>17</v>
      </c>
      <c r="F1128" s="934">
        <v>7918226</v>
      </c>
      <c r="G1128" s="236"/>
    </row>
    <row r="1129" spans="1:7" s="52" customFormat="1" ht="26.4">
      <c r="A1129" s="134"/>
      <c r="B1129" s="2050"/>
      <c r="C1129" s="889"/>
      <c r="D1129" s="236"/>
      <c r="E1129" s="935" t="s">
        <v>313</v>
      </c>
      <c r="F1129" s="934">
        <f>F1130</f>
        <v>6007433</v>
      </c>
      <c r="G1129" s="236"/>
    </row>
    <row r="1130" spans="1:7" s="52" customFormat="1">
      <c r="A1130" s="134"/>
      <c r="B1130" s="2050"/>
      <c r="C1130" s="889"/>
      <c r="D1130" s="236"/>
      <c r="E1130" s="936" t="s">
        <v>18</v>
      </c>
      <c r="F1130" s="934">
        <v>6007433</v>
      </c>
      <c r="G1130" s="236"/>
    </row>
    <row r="1131" spans="1:7" s="52" customFormat="1">
      <c r="A1131" s="134"/>
      <c r="B1131" s="2050"/>
      <c r="C1131" s="889"/>
      <c r="D1131" s="236"/>
      <c r="E1131" s="171" t="s">
        <v>19</v>
      </c>
      <c r="F1131" s="934">
        <f>F1132</f>
        <v>4394719</v>
      </c>
      <c r="G1131" s="934">
        <f>G1132</f>
        <v>142277</v>
      </c>
    </row>
    <row r="1132" spans="1:7" s="52" customFormat="1" ht="26.4">
      <c r="A1132" s="134"/>
      <c r="B1132" s="2050"/>
      <c r="C1132" s="889"/>
      <c r="D1132" s="236"/>
      <c r="E1132" s="172" t="s">
        <v>56</v>
      </c>
      <c r="F1132" s="934">
        <f>F1133+F1134</f>
        <v>4394719</v>
      </c>
      <c r="G1132" s="934">
        <f>G1133+G1134</f>
        <v>142277</v>
      </c>
    </row>
    <row r="1133" spans="1:7" s="52" customFormat="1" ht="39.6">
      <c r="A1133" s="134"/>
      <c r="B1133" s="2050"/>
      <c r="C1133" s="889"/>
      <c r="D1133" s="236"/>
      <c r="E1133" s="172" t="s">
        <v>77</v>
      </c>
      <c r="F1133" s="934">
        <v>3300214</v>
      </c>
      <c r="G1133" s="236"/>
    </row>
    <row r="1134" spans="1:7" s="52" customFormat="1" ht="39.6">
      <c r="A1134" s="134"/>
      <c r="B1134" s="911"/>
      <c r="C1134" s="882"/>
      <c r="D1134" s="912"/>
      <c r="E1134" s="172" t="s">
        <v>58</v>
      </c>
      <c r="F1134" s="934">
        <v>1094505</v>
      </c>
      <c r="G1134" s="236">
        <v>142277</v>
      </c>
    </row>
    <row r="1135" spans="1:7" s="52" customFormat="1">
      <c r="A1135" s="134"/>
      <c r="B1135" s="911"/>
      <c r="C1135" s="882"/>
      <c r="D1135" s="912"/>
      <c r="E1135" s="172" t="s">
        <v>3</v>
      </c>
      <c r="F1135" s="934">
        <f>F1136</f>
        <v>41351</v>
      </c>
      <c r="G1135" s="934">
        <f>G1136</f>
        <v>0</v>
      </c>
    </row>
    <row r="1136" spans="1:7" s="52" customFormat="1">
      <c r="A1136" s="134"/>
      <c r="B1136" s="911"/>
      <c r="C1136" s="882"/>
      <c r="D1136" s="912"/>
      <c r="E1136" s="172" t="s">
        <v>20</v>
      </c>
      <c r="F1136" s="889">
        <v>41351</v>
      </c>
      <c r="G1136" s="236"/>
    </row>
    <row r="1137" spans="1:7" s="52" customFormat="1">
      <c r="A1137" s="79"/>
      <c r="B1137" s="914" t="s">
        <v>59</v>
      </c>
      <c r="C1137" s="915"/>
      <c r="D1137" s="916"/>
      <c r="E1137" s="914" t="s">
        <v>59</v>
      </c>
      <c r="F1137" s="930"/>
      <c r="G1137" s="918"/>
    </row>
    <row r="1138" spans="1:7" s="52" customFormat="1" ht="39.6">
      <c r="A1138" s="79"/>
      <c r="B1138" s="3313" t="s">
        <v>163</v>
      </c>
      <c r="C1138" s="375"/>
      <c r="D1138" s="259"/>
      <c r="E1138" s="281" t="s">
        <v>311</v>
      </c>
      <c r="F1138" s="446"/>
      <c r="G1138" s="447"/>
    </row>
    <row r="1139" spans="1:7" s="52" customFormat="1">
      <c r="A1139" s="825"/>
      <c r="B1139" s="828" t="s">
        <v>118</v>
      </c>
      <c r="C1139" s="919"/>
      <c r="D1139" s="877"/>
      <c r="E1139" s="828" t="s">
        <v>118</v>
      </c>
      <c r="F1139" s="919"/>
      <c r="G1139" s="877"/>
    </row>
    <row r="1140" spans="1:7" s="52" customFormat="1">
      <c r="A1140" s="3363"/>
      <c r="B1140" s="155" t="s">
        <v>4</v>
      </c>
      <c r="C1140" s="890">
        <v>50507066</v>
      </c>
      <c r="D1140" s="238">
        <f t="shared" ref="D1140:D1145" si="18">D1141</f>
        <v>-142277</v>
      </c>
      <c r="E1140" s="183" t="s">
        <v>4</v>
      </c>
      <c r="F1140" s="932">
        <f>F1141+F1142</f>
        <v>20016721</v>
      </c>
      <c r="G1140" s="932">
        <f>G1141+G1142</f>
        <v>142277</v>
      </c>
    </row>
    <row r="1141" spans="1:7" s="52" customFormat="1">
      <c r="A1141" s="3363"/>
      <c r="B1141" s="2056" t="s">
        <v>10</v>
      </c>
      <c r="C1141" s="889">
        <v>50507066</v>
      </c>
      <c r="D1141" s="236">
        <f t="shared" si="18"/>
        <v>-142277</v>
      </c>
      <c r="E1141" s="933" t="s">
        <v>236</v>
      </c>
      <c r="F1141" s="934">
        <v>17319809</v>
      </c>
      <c r="G1141" s="889">
        <v>0</v>
      </c>
    </row>
    <row r="1142" spans="1:7" s="52" customFormat="1" ht="26.4">
      <c r="A1142" s="3363"/>
      <c r="B1142" s="2048" t="s">
        <v>11</v>
      </c>
      <c r="C1142" s="889">
        <v>50507066</v>
      </c>
      <c r="D1142" s="236">
        <f t="shared" si="18"/>
        <v>-142277</v>
      </c>
      <c r="E1142" s="933" t="s">
        <v>10</v>
      </c>
      <c r="F1142" s="934">
        <f>F1143</f>
        <v>2696912</v>
      </c>
      <c r="G1142" s="934">
        <f>G1143</f>
        <v>142277</v>
      </c>
    </row>
    <row r="1143" spans="1:7" s="52" customFormat="1" ht="26.4">
      <c r="A1143" s="3363"/>
      <c r="B1143" s="155" t="s">
        <v>28</v>
      </c>
      <c r="C1143" s="890">
        <v>50507066</v>
      </c>
      <c r="D1143" s="238">
        <f t="shared" si="18"/>
        <v>-142277</v>
      </c>
      <c r="E1143" s="172" t="s">
        <v>11</v>
      </c>
      <c r="F1143" s="934">
        <v>2696912</v>
      </c>
      <c r="G1143" s="890">
        <v>142277</v>
      </c>
    </row>
    <row r="1144" spans="1:7" s="52" customFormat="1">
      <c r="A1144" s="3363"/>
      <c r="B1144" s="2056" t="s">
        <v>2</v>
      </c>
      <c r="C1144" s="889">
        <v>50507066</v>
      </c>
      <c r="D1144" s="236">
        <f t="shared" si="18"/>
        <v>-142277</v>
      </c>
      <c r="E1144" s="171" t="s">
        <v>1</v>
      </c>
      <c r="F1144" s="932">
        <f>F1145+F1158</f>
        <v>20016721</v>
      </c>
      <c r="G1144" s="932">
        <f>G1145+G1158</f>
        <v>142277</v>
      </c>
    </row>
    <row r="1145" spans="1:7" s="52" customFormat="1">
      <c r="A1145" s="3363"/>
      <c r="B1145" s="2048" t="s">
        <v>16</v>
      </c>
      <c r="C1145" s="889">
        <v>50507066</v>
      </c>
      <c r="D1145" s="236">
        <f t="shared" si="18"/>
        <v>-142277</v>
      </c>
      <c r="E1145" s="172" t="s">
        <v>2</v>
      </c>
      <c r="F1145" s="934">
        <f>F1146+F1150+F1152+F1154</f>
        <v>19975370</v>
      </c>
      <c r="G1145" s="934">
        <f>G1146+G1150+G1152+G1154</f>
        <v>142277</v>
      </c>
    </row>
    <row r="1146" spans="1:7" s="52" customFormat="1">
      <c r="A1146" s="3363"/>
      <c r="B1146" s="2050" t="s">
        <v>17</v>
      </c>
      <c r="C1146" s="889">
        <v>50507066</v>
      </c>
      <c r="D1146" s="236">
        <f>-G1142</f>
        <v>-142277</v>
      </c>
      <c r="E1146" s="172" t="s">
        <v>12</v>
      </c>
      <c r="F1146" s="934">
        <f>F1147+F1149</f>
        <v>1654992</v>
      </c>
      <c r="G1146" s="934">
        <f>G1147+G1149</f>
        <v>0</v>
      </c>
    </row>
    <row r="1147" spans="1:7" s="52" customFormat="1">
      <c r="A1147" s="3363"/>
      <c r="B1147" s="2050"/>
      <c r="C1147" s="889"/>
      <c r="D1147" s="236"/>
      <c r="E1147" s="172" t="s">
        <v>13</v>
      </c>
      <c r="F1147" s="934">
        <v>1023180</v>
      </c>
      <c r="G1147" s="236"/>
    </row>
    <row r="1148" spans="1:7" s="52" customFormat="1">
      <c r="A1148" s="3363"/>
      <c r="B1148" s="2050"/>
      <c r="C1148" s="889"/>
      <c r="D1148" s="236"/>
      <c r="E1148" s="172" t="s">
        <v>14</v>
      </c>
      <c r="F1148" s="934">
        <v>798774</v>
      </c>
      <c r="G1148" s="236"/>
    </row>
    <row r="1149" spans="1:7" s="52" customFormat="1">
      <c r="A1149" s="3363"/>
      <c r="B1149" s="2050"/>
      <c r="C1149" s="889"/>
      <c r="D1149" s="236"/>
      <c r="E1149" s="172" t="s">
        <v>15</v>
      </c>
      <c r="F1149" s="934">
        <v>631812</v>
      </c>
      <c r="G1149" s="236"/>
    </row>
    <row r="1150" spans="1:7" s="52" customFormat="1">
      <c r="A1150" s="3363"/>
      <c r="B1150" s="2050"/>
      <c r="C1150" s="889"/>
      <c r="D1150" s="236"/>
      <c r="E1150" s="172" t="s">
        <v>16</v>
      </c>
      <c r="F1150" s="934">
        <f>F1151</f>
        <v>7918226</v>
      </c>
      <c r="G1150" s="236"/>
    </row>
    <row r="1151" spans="1:7" s="52" customFormat="1">
      <c r="A1151" s="3363"/>
      <c r="B1151" s="2050"/>
      <c r="C1151" s="889"/>
      <c r="D1151" s="236"/>
      <c r="E1151" s="172" t="s">
        <v>17</v>
      </c>
      <c r="F1151" s="934">
        <v>7918226</v>
      </c>
      <c r="G1151" s="236"/>
    </row>
    <row r="1152" spans="1:7" s="52" customFormat="1" ht="26.4">
      <c r="A1152" s="3363"/>
      <c r="B1152" s="2050"/>
      <c r="C1152" s="889"/>
      <c r="D1152" s="236"/>
      <c r="E1152" s="935" t="s">
        <v>313</v>
      </c>
      <c r="F1152" s="934">
        <f>F1153</f>
        <v>6007433</v>
      </c>
      <c r="G1152" s="236"/>
    </row>
    <row r="1153" spans="1:8" s="52" customFormat="1">
      <c r="A1153" s="3363"/>
      <c r="B1153" s="2050"/>
      <c r="C1153" s="889"/>
      <c r="D1153" s="236"/>
      <c r="E1153" s="936" t="s">
        <v>18</v>
      </c>
      <c r="F1153" s="934">
        <v>6007433</v>
      </c>
      <c r="G1153" s="236"/>
    </row>
    <row r="1154" spans="1:8" s="52" customFormat="1">
      <c r="A1154" s="3363"/>
      <c r="B1154" s="2050"/>
      <c r="C1154" s="889"/>
      <c r="D1154" s="236"/>
      <c r="E1154" s="171" t="s">
        <v>19</v>
      </c>
      <c r="F1154" s="934">
        <f>F1155</f>
        <v>4394719</v>
      </c>
      <c r="G1154" s="934">
        <f>G1155</f>
        <v>142277</v>
      </c>
    </row>
    <row r="1155" spans="1:8" s="52" customFormat="1" ht="26.4">
      <c r="A1155" s="3363"/>
      <c r="B1155" s="2050"/>
      <c r="C1155" s="889"/>
      <c r="D1155" s="236"/>
      <c r="E1155" s="172" t="s">
        <v>56</v>
      </c>
      <c r="F1155" s="934">
        <f>F1156+F1157</f>
        <v>4394719</v>
      </c>
      <c r="G1155" s="934">
        <f>G1156+G1157</f>
        <v>142277</v>
      </c>
    </row>
    <row r="1156" spans="1:8" s="52" customFormat="1" ht="39.6">
      <c r="A1156" s="3363"/>
      <c r="B1156" s="2050"/>
      <c r="C1156" s="889"/>
      <c r="D1156" s="236"/>
      <c r="E1156" s="172" t="s">
        <v>77</v>
      </c>
      <c r="F1156" s="934">
        <v>3300214</v>
      </c>
      <c r="G1156" s="236"/>
    </row>
    <row r="1157" spans="1:8" s="52" customFormat="1" ht="39.6">
      <c r="A1157" s="3363"/>
      <c r="B1157" s="2050"/>
      <c r="C1157" s="889"/>
      <c r="D1157" s="236"/>
      <c r="E1157" s="172" t="s">
        <v>58</v>
      </c>
      <c r="F1157" s="934">
        <v>1094505</v>
      </c>
      <c r="G1157" s="87">
        <v>142277</v>
      </c>
    </row>
    <row r="1158" spans="1:8" s="52" customFormat="1">
      <c r="A1158" s="3363"/>
      <c r="B1158" s="2050"/>
      <c r="C1158" s="889"/>
      <c r="D1158" s="236"/>
      <c r="E1158" s="172" t="s">
        <v>3</v>
      </c>
      <c r="F1158" s="934">
        <f>F1159</f>
        <v>41351</v>
      </c>
      <c r="G1158" s="934">
        <f>G1159</f>
        <v>0</v>
      </c>
    </row>
    <row r="1159" spans="1:8" s="52" customFormat="1" ht="13.8" thickBot="1">
      <c r="A1159" s="3363"/>
      <c r="B1159" s="2050"/>
      <c r="C1159" s="889"/>
      <c r="D1159" s="236"/>
      <c r="E1159" s="172" t="s">
        <v>20</v>
      </c>
      <c r="F1159" s="889">
        <v>41351</v>
      </c>
      <c r="G1159" s="236"/>
    </row>
    <row r="1160" spans="1:8" s="52" customFormat="1" ht="42" customHeight="1" thickBot="1">
      <c r="A1160" s="825"/>
      <c r="B1160" s="3653" t="s">
        <v>660</v>
      </c>
      <c r="C1160" s="3654"/>
      <c r="D1160" s="3654"/>
      <c r="E1160" s="3654"/>
      <c r="F1160" s="3654"/>
      <c r="G1160" s="3655"/>
    </row>
    <row r="1161" spans="1:8" s="52" customFormat="1">
      <c r="A1161" s="825"/>
      <c r="B1161" s="81"/>
      <c r="C1161" s="98"/>
      <c r="D1161" s="98"/>
      <c r="E1161" s="98"/>
      <c r="F1161" s="98"/>
      <c r="G1161" s="98"/>
    </row>
    <row r="1162" spans="1:8" s="52" customFormat="1">
      <c r="A1162" s="79"/>
      <c r="B1162" s="206" t="s">
        <v>115</v>
      </c>
      <c r="C1162" s="81"/>
      <c r="D1162" s="81"/>
      <c r="E1162" s="81"/>
      <c r="F1162" s="81"/>
      <c r="G1162" s="81"/>
    </row>
    <row r="1163" spans="1:8" s="52" customFormat="1" ht="13.8" thickBot="1">
      <c r="A1163" s="79"/>
      <c r="B1163" s="81"/>
      <c r="C1163" s="81"/>
      <c r="D1163" s="81"/>
      <c r="E1163" s="81"/>
      <c r="F1163" s="81"/>
      <c r="G1163" s="81"/>
    </row>
    <row r="1164" spans="1:8" s="52" customFormat="1" ht="27.6">
      <c r="A1164" s="1458">
        <f>A1029+1</f>
        <v>159</v>
      </c>
      <c r="B1164" s="906" t="s">
        <v>29</v>
      </c>
      <c r="C1164" s="341"/>
      <c r="D1164" s="342"/>
      <c r="E1164" s="436" t="s">
        <v>302</v>
      </c>
      <c r="F1164" s="364"/>
      <c r="G1164" s="365"/>
      <c r="H1164" s="821" t="s">
        <v>34</v>
      </c>
    </row>
    <row r="1165" spans="1:8" s="52" customFormat="1" ht="13.8">
      <c r="A1165" s="79"/>
      <c r="B1165" s="914" t="s">
        <v>116</v>
      </c>
      <c r="C1165" s="920"/>
      <c r="D1165" s="921"/>
      <c r="E1165" s="914" t="s">
        <v>116</v>
      </c>
      <c r="F1165" s="922"/>
      <c r="G1165" s="923"/>
    </row>
    <row r="1166" spans="1:8" s="52" customFormat="1" ht="26.4">
      <c r="A1166" s="79"/>
      <c r="B1166" s="1461" t="s">
        <v>123</v>
      </c>
      <c r="C1166" s="389"/>
      <c r="D1166" s="445"/>
      <c r="E1166" s="1461" t="s">
        <v>123</v>
      </c>
      <c r="F1166" s="389"/>
      <c r="G1166" s="445"/>
    </row>
    <row r="1167" spans="1:8" s="52" customFormat="1">
      <c r="A1167" s="79"/>
      <c r="B1167" s="828" t="s">
        <v>118</v>
      </c>
      <c r="C1167" s="3316"/>
      <c r="D1167" s="884"/>
      <c r="E1167" s="828" t="s">
        <v>118</v>
      </c>
      <c r="F1167" s="3319"/>
      <c r="G1167" s="884"/>
    </row>
    <row r="1168" spans="1:8" s="52" customFormat="1">
      <c r="A1168" s="79"/>
      <c r="B1168" s="325" t="s">
        <v>4</v>
      </c>
      <c r="C1168" s="348">
        <v>50507066</v>
      </c>
      <c r="D1168" s="378">
        <f t="shared" ref="D1168:D1173" si="19">D1169</f>
        <v>-142277</v>
      </c>
      <c r="E1168" s="325" t="s">
        <v>4</v>
      </c>
      <c r="F1168" s="348">
        <f>F1169+F1171+F1182</f>
        <v>111563834</v>
      </c>
      <c r="G1168" s="349">
        <f>G1169+G1172+G1182</f>
        <v>142277</v>
      </c>
    </row>
    <row r="1169" spans="1:7" s="52" customFormat="1">
      <c r="A1169" s="134"/>
      <c r="B1169" s="3322" t="s">
        <v>10</v>
      </c>
      <c r="C1169" s="931">
        <v>50507066</v>
      </c>
      <c r="D1169" s="236">
        <f t="shared" si="19"/>
        <v>-142277</v>
      </c>
      <c r="E1169" s="3322" t="s">
        <v>75</v>
      </c>
      <c r="F1169" s="931">
        <v>18321396</v>
      </c>
      <c r="G1169" s="236"/>
    </row>
    <row r="1170" spans="1:7" s="52" customFormat="1" ht="26.4">
      <c r="A1170" s="134"/>
      <c r="B1170" s="3324" t="s">
        <v>11</v>
      </c>
      <c r="C1170" s="931">
        <v>50507066</v>
      </c>
      <c r="D1170" s="236">
        <f>D1172</f>
        <v>-142277</v>
      </c>
      <c r="E1170" s="3325" t="s">
        <v>6</v>
      </c>
      <c r="F1170" s="931">
        <v>425896</v>
      </c>
      <c r="G1170" s="236"/>
    </row>
    <row r="1171" spans="1:7" s="52" customFormat="1">
      <c r="A1171" s="134"/>
      <c r="B1171" s="907" t="s">
        <v>28</v>
      </c>
      <c r="C1171" s="908">
        <v>50507066</v>
      </c>
      <c r="D1171" s="238">
        <f t="shared" si="19"/>
        <v>-142277</v>
      </c>
      <c r="E1171" s="3325" t="s">
        <v>7</v>
      </c>
      <c r="F1171" s="931">
        <f>F1172+F1176+F1179</f>
        <v>2300211</v>
      </c>
      <c r="G1171" s="236"/>
    </row>
    <row r="1172" spans="1:7" s="52" customFormat="1">
      <c r="A1172" s="134"/>
      <c r="B1172" s="3322" t="s">
        <v>2</v>
      </c>
      <c r="C1172" s="931">
        <v>50507066</v>
      </c>
      <c r="D1172" s="236">
        <f t="shared" si="19"/>
        <v>-142277</v>
      </c>
      <c r="E1172" s="3325" t="s">
        <v>8</v>
      </c>
      <c r="F1172" s="931">
        <f>F1173</f>
        <v>224969</v>
      </c>
      <c r="G1172" s="236"/>
    </row>
    <row r="1173" spans="1:7" s="52" customFormat="1">
      <c r="A1173" s="134"/>
      <c r="B1173" s="3324" t="s">
        <v>16</v>
      </c>
      <c r="C1173" s="931">
        <v>50507066</v>
      </c>
      <c r="D1173" s="236">
        <f t="shared" si="19"/>
        <v>-142277</v>
      </c>
      <c r="E1173" s="3322" t="s">
        <v>9</v>
      </c>
      <c r="F1173" s="931">
        <f>F1174</f>
        <v>224969</v>
      </c>
      <c r="G1173" s="236"/>
    </row>
    <row r="1174" spans="1:7" s="52" customFormat="1" ht="26.4">
      <c r="A1174" s="134"/>
      <c r="B1174" s="3325" t="s">
        <v>17</v>
      </c>
      <c r="C1174" s="931">
        <v>50507066</v>
      </c>
      <c r="D1174" s="236">
        <f>-G1182</f>
        <v>-142277</v>
      </c>
      <c r="E1174" s="3322" t="s">
        <v>63</v>
      </c>
      <c r="F1174" s="931">
        <f>F1175</f>
        <v>224969</v>
      </c>
      <c r="G1174" s="236"/>
    </row>
    <row r="1175" spans="1:7" s="52" customFormat="1" ht="26.4">
      <c r="A1175" s="134"/>
      <c r="B1175" s="3325" t="s">
        <v>17</v>
      </c>
      <c r="C1175" s="931">
        <v>50507066</v>
      </c>
      <c r="D1175" s="236">
        <f>-G1183</f>
        <v>-142277</v>
      </c>
      <c r="E1175" s="924" t="s">
        <v>165</v>
      </c>
      <c r="F1175" s="925">
        <v>224969</v>
      </c>
      <c r="G1175" s="236"/>
    </row>
    <row r="1176" spans="1:7" s="52" customFormat="1">
      <c r="A1176" s="134"/>
      <c r="B1176" s="911"/>
      <c r="C1176" s="882"/>
      <c r="D1176" s="912"/>
      <c r="E1176" s="3325" t="s">
        <v>305</v>
      </c>
      <c r="F1176" s="931">
        <f>F1177</f>
        <v>342453</v>
      </c>
      <c r="G1176" s="236"/>
    </row>
    <row r="1177" spans="1:7" s="52" customFormat="1" ht="26.4">
      <c r="A1177" s="134"/>
      <c r="B1177" s="3324"/>
      <c r="C1177" s="931"/>
      <c r="D1177" s="236"/>
      <c r="E1177" s="3325" t="s">
        <v>306</v>
      </c>
      <c r="F1177" s="931">
        <f>F1178</f>
        <v>342453</v>
      </c>
      <c r="G1177" s="236"/>
    </row>
    <row r="1178" spans="1:7" s="52" customFormat="1" ht="26.4">
      <c r="A1178" s="134"/>
      <c r="B1178" s="3324"/>
      <c r="C1178" s="931"/>
      <c r="D1178" s="236"/>
      <c r="E1178" s="3325" t="s">
        <v>307</v>
      </c>
      <c r="F1178" s="931">
        <v>342453</v>
      </c>
      <c r="G1178" s="236"/>
    </row>
    <row r="1179" spans="1:7" s="52" customFormat="1" ht="39.6">
      <c r="A1179" s="134"/>
      <c r="B1179" s="3324"/>
      <c r="C1179" s="931"/>
      <c r="D1179" s="236"/>
      <c r="E1179" s="3325" t="s">
        <v>82</v>
      </c>
      <c r="F1179" s="931">
        <f>F1180</f>
        <v>1732789</v>
      </c>
      <c r="G1179" s="236"/>
    </row>
    <row r="1180" spans="1:7" s="52" customFormat="1" ht="39.6">
      <c r="A1180" s="134"/>
      <c r="B1180" s="3324"/>
      <c r="C1180" s="931"/>
      <c r="D1180" s="236"/>
      <c r="E1180" s="3325" t="s">
        <v>83</v>
      </c>
      <c r="F1180" s="931">
        <f>F1181</f>
        <v>1732789</v>
      </c>
      <c r="G1180" s="236"/>
    </row>
    <row r="1181" spans="1:7" s="52" customFormat="1" ht="66">
      <c r="A1181" s="134"/>
      <c r="B1181" s="3324"/>
      <c r="C1181" s="931"/>
      <c r="D1181" s="236"/>
      <c r="E1181" s="3325" t="s">
        <v>308</v>
      </c>
      <c r="F1181" s="931">
        <v>1732789</v>
      </c>
      <c r="G1181" s="236"/>
    </row>
    <row r="1182" spans="1:7" s="52" customFormat="1">
      <c r="A1182" s="134"/>
      <c r="B1182" s="907"/>
      <c r="C1182" s="908"/>
      <c r="D1182" s="238"/>
      <c r="E1182" s="3322" t="s">
        <v>10</v>
      </c>
      <c r="F1182" s="931">
        <f>F1183+F1184</f>
        <v>90942227</v>
      </c>
      <c r="G1182" s="236">
        <f>G1183</f>
        <v>142277</v>
      </c>
    </row>
    <row r="1183" spans="1:7" s="52" customFormat="1" ht="26.4">
      <c r="A1183" s="134"/>
      <c r="B1183" s="3322"/>
      <c r="C1183" s="931"/>
      <c r="D1183" s="236"/>
      <c r="E1183" s="3324" t="s">
        <v>11</v>
      </c>
      <c r="F1183" s="931">
        <v>84568788</v>
      </c>
      <c r="G1183" s="236">
        <v>142277</v>
      </c>
    </row>
    <row r="1184" spans="1:7" s="52" customFormat="1" ht="26.4">
      <c r="A1184" s="134"/>
      <c r="B1184" s="3324"/>
      <c r="C1184" s="931"/>
      <c r="D1184" s="236"/>
      <c r="E1184" s="3324" t="s">
        <v>67</v>
      </c>
      <c r="F1184" s="931">
        <v>6373439</v>
      </c>
      <c r="G1184" s="236"/>
    </row>
    <row r="1185" spans="1:7" s="52" customFormat="1">
      <c r="A1185" s="134"/>
      <c r="B1185" s="3325"/>
      <c r="C1185" s="931"/>
      <c r="D1185" s="236"/>
      <c r="E1185" s="907" t="s">
        <v>28</v>
      </c>
      <c r="F1185" s="908">
        <f>F1186+F1200</f>
        <v>111623834</v>
      </c>
      <c r="G1185" s="238">
        <f>G1186+G1200</f>
        <v>142277</v>
      </c>
    </row>
    <row r="1186" spans="1:7" s="52" customFormat="1">
      <c r="A1186" s="134"/>
      <c r="B1186" s="911"/>
      <c r="C1186" s="882"/>
      <c r="D1186" s="912"/>
      <c r="E1186" s="3322" t="s">
        <v>2</v>
      </c>
      <c r="F1186" s="931">
        <f>F1187+F1191+F1193+F1195</f>
        <v>72454077</v>
      </c>
      <c r="G1186" s="236">
        <f>G1187+G1191+G1193+G1195</f>
        <v>142277</v>
      </c>
    </row>
    <row r="1187" spans="1:7" s="52" customFormat="1">
      <c r="A1187" s="134"/>
      <c r="B1187" s="911"/>
      <c r="C1187" s="882"/>
      <c r="D1187" s="912"/>
      <c r="E1187" s="3324" t="s">
        <v>12</v>
      </c>
      <c r="F1187" s="931">
        <f>F1188+F1190</f>
        <v>5802106</v>
      </c>
      <c r="G1187" s="236">
        <f>G1188+G1190</f>
        <v>0</v>
      </c>
    </row>
    <row r="1188" spans="1:7" s="52" customFormat="1">
      <c r="A1188" s="134"/>
      <c r="B1188" s="911"/>
      <c r="C1188" s="882"/>
      <c r="D1188" s="912"/>
      <c r="E1188" s="3325" t="s">
        <v>38</v>
      </c>
      <c r="F1188" s="931">
        <v>2807899</v>
      </c>
      <c r="G1188" s="236">
        <v>0</v>
      </c>
    </row>
    <row r="1189" spans="1:7" s="52" customFormat="1">
      <c r="A1189" s="134"/>
      <c r="B1189" s="911"/>
      <c r="C1189" s="882"/>
      <c r="D1189" s="912"/>
      <c r="E1189" s="3326" t="s">
        <v>36</v>
      </c>
      <c r="F1189" s="931">
        <v>2205772</v>
      </c>
      <c r="G1189" s="236">
        <v>0</v>
      </c>
    </row>
    <row r="1190" spans="1:7" s="52" customFormat="1">
      <c r="A1190" s="134"/>
      <c r="B1190" s="911"/>
      <c r="C1190" s="882"/>
      <c r="D1190" s="912"/>
      <c r="E1190" s="3325" t="s">
        <v>15</v>
      </c>
      <c r="F1190" s="931">
        <v>2994207</v>
      </c>
      <c r="G1190" s="236">
        <v>0</v>
      </c>
    </row>
    <row r="1191" spans="1:7" s="52" customFormat="1">
      <c r="A1191" s="134"/>
      <c r="B1191" s="911"/>
      <c r="C1191" s="882"/>
      <c r="D1191" s="912"/>
      <c r="E1191" s="3324" t="s">
        <v>16</v>
      </c>
      <c r="F1191" s="931">
        <f>F1192</f>
        <v>47137407</v>
      </c>
      <c r="G1191" s="236"/>
    </row>
    <row r="1192" spans="1:7" s="52" customFormat="1">
      <c r="A1192" s="134"/>
      <c r="B1192" s="911"/>
      <c r="C1192" s="882"/>
      <c r="D1192" s="912"/>
      <c r="E1192" s="3325" t="s">
        <v>17</v>
      </c>
      <c r="F1192" s="931">
        <v>47137407</v>
      </c>
      <c r="G1192" s="236"/>
    </row>
    <row r="1193" spans="1:7" s="52" customFormat="1" ht="26.4">
      <c r="A1193" s="134"/>
      <c r="B1193" s="911"/>
      <c r="C1193" s="882"/>
      <c r="D1193" s="912"/>
      <c r="E1193" s="3324" t="s">
        <v>54</v>
      </c>
      <c r="F1193" s="931">
        <f>F1194</f>
        <v>6007433</v>
      </c>
      <c r="G1193" s="236"/>
    </row>
    <row r="1194" spans="1:7" s="52" customFormat="1">
      <c r="A1194" s="134"/>
      <c r="B1194" s="911"/>
      <c r="C1194" s="882"/>
      <c r="D1194" s="912"/>
      <c r="E1194" s="3325" t="s">
        <v>39</v>
      </c>
      <c r="F1194" s="931">
        <v>6007433</v>
      </c>
      <c r="G1194" s="236"/>
    </row>
    <row r="1195" spans="1:7" s="52" customFormat="1">
      <c r="A1195" s="134"/>
      <c r="B1195" s="911"/>
      <c r="C1195" s="882"/>
      <c r="D1195" s="912"/>
      <c r="E1195" s="3324" t="s">
        <v>19</v>
      </c>
      <c r="F1195" s="931">
        <f>F1196+F1199</f>
        <v>13507131</v>
      </c>
      <c r="G1195" s="3323">
        <f>G1196+G1199</f>
        <v>142277</v>
      </c>
    </row>
    <row r="1196" spans="1:7" s="52" customFormat="1" ht="26.4">
      <c r="A1196" s="134"/>
      <c r="B1196" s="911"/>
      <c r="C1196" s="882"/>
      <c r="D1196" s="912"/>
      <c r="E1196" s="3325" t="s">
        <v>56</v>
      </c>
      <c r="F1196" s="931">
        <f>F1197+F1198</f>
        <v>13000189</v>
      </c>
      <c r="G1196" s="3323">
        <f>G1197+G1198</f>
        <v>142277</v>
      </c>
    </row>
    <row r="1197" spans="1:7" s="52" customFormat="1" ht="52.8">
      <c r="A1197" s="134"/>
      <c r="B1197" s="911"/>
      <c r="C1197" s="882"/>
      <c r="D1197" s="912"/>
      <c r="E1197" s="3326" t="s">
        <v>77</v>
      </c>
      <c r="F1197" s="931">
        <v>11558249</v>
      </c>
      <c r="G1197" s="236"/>
    </row>
    <row r="1198" spans="1:7" s="52" customFormat="1" ht="52.8">
      <c r="A1198" s="134"/>
      <c r="B1198" s="911"/>
      <c r="C1198" s="882"/>
      <c r="D1198" s="912"/>
      <c r="E1198" s="3326" t="s">
        <v>58</v>
      </c>
      <c r="F1198" s="931">
        <v>1441940</v>
      </c>
      <c r="G1198" s="236">
        <v>142277</v>
      </c>
    </row>
    <row r="1199" spans="1:7" s="52" customFormat="1" ht="26.4">
      <c r="A1199" s="134"/>
      <c r="B1199" s="911"/>
      <c r="C1199" s="882"/>
      <c r="D1199" s="912"/>
      <c r="E1199" s="3325" t="s">
        <v>105</v>
      </c>
      <c r="F1199" s="931">
        <v>506942</v>
      </c>
      <c r="G1199" s="236"/>
    </row>
    <row r="1200" spans="1:7" s="52" customFormat="1">
      <c r="A1200" s="134"/>
      <c r="B1200" s="911"/>
      <c r="C1200" s="882"/>
      <c r="D1200" s="912"/>
      <c r="E1200" s="3322" t="s">
        <v>3</v>
      </c>
      <c r="F1200" s="931">
        <f>F1201+F1202</f>
        <v>39169757</v>
      </c>
      <c r="G1200" s="236"/>
    </row>
    <row r="1201" spans="1:8" s="52" customFormat="1">
      <c r="A1201" s="134"/>
      <c r="B1201" s="911"/>
      <c r="C1201" s="882"/>
      <c r="D1201" s="912"/>
      <c r="E1201" s="3324" t="s">
        <v>20</v>
      </c>
      <c r="F1201" s="931">
        <v>11392742</v>
      </c>
      <c r="G1201" s="236"/>
    </row>
    <row r="1202" spans="1:8" s="52" customFormat="1">
      <c r="A1202" s="134"/>
      <c r="B1202" s="911"/>
      <c r="C1202" s="882"/>
      <c r="D1202" s="912"/>
      <c r="E1202" s="3324" t="s">
        <v>61</v>
      </c>
      <c r="F1202" s="931">
        <f>F1203+F1205</f>
        <v>27777015</v>
      </c>
      <c r="G1202" s="236"/>
    </row>
    <row r="1203" spans="1:8" s="52" customFormat="1" ht="26.4">
      <c r="A1203" s="134"/>
      <c r="B1203" s="911"/>
      <c r="C1203" s="882"/>
      <c r="D1203" s="912"/>
      <c r="E1203" s="3325" t="s">
        <v>62</v>
      </c>
      <c r="F1203" s="931">
        <f>F1204</f>
        <v>21484622</v>
      </c>
      <c r="G1203" s="236"/>
    </row>
    <row r="1204" spans="1:8" s="52" customFormat="1" ht="52.8">
      <c r="A1204" s="134"/>
      <c r="B1204" s="911"/>
      <c r="C1204" s="882"/>
      <c r="D1204" s="912"/>
      <c r="E1204" s="3326" t="s">
        <v>86</v>
      </c>
      <c r="F1204" s="931">
        <v>21484622</v>
      </c>
      <c r="G1204" s="236"/>
    </row>
    <row r="1205" spans="1:8" s="52" customFormat="1" ht="26.4">
      <c r="A1205" s="134"/>
      <c r="B1205" s="911"/>
      <c r="C1205" s="882"/>
      <c r="D1205" s="912"/>
      <c r="E1205" s="3326" t="s">
        <v>309</v>
      </c>
      <c r="F1205" s="931">
        <v>6292393</v>
      </c>
      <c r="G1205" s="236"/>
    </row>
    <row r="1206" spans="1:8" s="52" customFormat="1">
      <c r="A1206" s="134"/>
      <c r="B1206" s="911"/>
      <c r="C1206" s="882"/>
      <c r="D1206" s="912"/>
      <c r="E1206" s="3332" t="s">
        <v>68</v>
      </c>
      <c r="F1206" s="931">
        <f>F1168-F1185</f>
        <v>-60000</v>
      </c>
      <c r="G1206" s="236"/>
    </row>
    <row r="1207" spans="1:8" s="52" customFormat="1">
      <c r="A1207" s="134"/>
      <c r="B1207" s="911"/>
      <c r="C1207" s="882"/>
      <c r="D1207" s="912"/>
      <c r="E1207" s="3333" t="s">
        <v>23</v>
      </c>
      <c r="F1207" s="931">
        <v>60000</v>
      </c>
      <c r="G1207" s="236"/>
    </row>
    <row r="1208" spans="1:8" s="52" customFormat="1">
      <c r="A1208" s="134"/>
      <c r="B1208" s="911"/>
      <c r="C1208" s="882"/>
      <c r="D1208" s="912"/>
      <c r="E1208" s="3322" t="s">
        <v>24</v>
      </c>
      <c r="F1208" s="931">
        <f>F1209</f>
        <v>60000</v>
      </c>
      <c r="G1208" s="236"/>
    </row>
    <row r="1209" spans="1:8" s="52" customFormat="1" ht="27" thickBot="1">
      <c r="A1209" s="134"/>
      <c r="B1209" s="911"/>
      <c r="C1209" s="882"/>
      <c r="D1209" s="912"/>
      <c r="E1209" s="3334" t="s">
        <v>25</v>
      </c>
      <c r="F1209" s="3331">
        <v>60000</v>
      </c>
      <c r="G1209" s="929"/>
    </row>
    <row r="1210" spans="1:8" s="52" customFormat="1" ht="72" customHeight="1" thickBot="1">
      <c r="A1210" s="79"/>
      <c r="B1210" s="3600" t="s">
        <v>661</v>
      </c>
      <c r="C1210" s="3601"/>
      <c r="D1210" s="3601"/>
      <c r="E1210" s="3601"/>
      <c r="F1210" s="3601"/>
      <c r="G1210" s="3602"/>
    </row>
    <row r="1211" spans="1:8" s="52" customFormat="1">
      <c r="A1211" s="79"/>
      <c r="B1211" s="106"/>
      <c r="C1211" s="107"/>
      <c r="D1211" s="107"/>
      <c r="E1211" s="81"/>
      <c r="F1211" s="81"/>
      <c r="G1211" s="81"/>
    </row>
    <row r="1212" spans="1:8" s="52" customFormat="1">
      <c r="A1212" s="79"/>
      <c r="B1212" s="356" t="s">
        <v>113</v>
      </c>
      <c r="C1212" s="107"/>
      <c r="D1212" s="107"/>
      <c r="E1212" s="81"/>
      <c r="F1212" s="81"/>
      <c r="G1212" s="81"/>
    </row>
    <row r="1213" spans="1:8" s="52" customFormat="1" ht="13.8" thickBot="1">
      <c r="A1213" s="79"/>
      <c r="B1213" s="106"/>
      <c r="C1213" s="107"/>
      <c r="D1213" s="107"/>
      <c r="E1213" s="81"/>
      <c r="F1213" s="81"/>
      <c r="G1213" s="81"/>
    </row>
    <row r="1214" spans="1:8" s="52" customFormat="1" ht="13.8">
      <c r="A1214" s="2901">
        <f>A1114+1</f>
        <v>160</v>
      </c>
      <c r="B1214" s="436" t="s">
        <v>302</v>
      </c>
      <c r="C1214" s="364"/>
      <c r="D1214" s="365"/>
      <c r="E1214" s="937"/>
      <c r="F1214" s="938"/>
      <c r="G1214" s="939"/>
      <c r="H1214" s="821" t="s">
        <v>34</v>
      </c>
    </row>
    <row r="1215" spans="1:8" s="52" customFormat="1">
      <c r="A1215" s="79"/>
      <c r="B1215" s="280" t="s">
        <v>22</v>
      </c>
      <c r="C1215" s="343"/>
      <c r="D1215" s="344"/>
      <c r="E1215" s="940"/>
      <c r="F1215" s="941"/>
      <c r="G1215" s="942"/>
    </row>
    <row r="1216" spans="1:8" s="52" customFormat="1" ht="26.4">
      <c r="A1216" s="79"/>
      <c r="B1216" s="3271" t="s">
        <v>312</v>
      </c>
      <c r="C1216" s="3272"/>
      <c r="D1216" s="3273"/>
      <c r="E1216" s="943"/>
      <c r="F1216" s="944"/>
      <c r="G1216" s="942"/>
    </row>
    <row r="1217" spans="1:7" s="52" customFormat="1">
      <c r="A1217" s="79"/>
      <c r="B1217" s="325" t="s">
        <v>4</v>
      </c>
      <c r="C1217" s="348">
        <f>C1218+C1219</f>
        <v>20016721</v>
      </c>
      <c r="D1217" s="369">
        <f>D1218</f>
        <v>0</v>
      </c>
      <c r="E1217" s="945"/>
      <c r="F1217" s="946"/>
      <c r="G1217" s="946"/>
    </row>
    <row r="1218" spans="1:7" s="52" customFormat="1">
      <c r="A1218" s="134"/>
      <c r="B1218" s="3322" t="s">
        <v>75</v>
      </c>
      <c r="C1218" s="931">
        <f>C1241</f>
        <v>17319809</v>
      </c>
      <c r="D1218" s="889">
        <v>0</v>
      </c>
      <c r="E1218" s="3335"/>
      <c r="F1218" s="3336"/>
      <c r="G1218" s="3336"/>
    </row>
    <row r="1219" spans="1:7" s="52" customFormat="1">
      <c r="A1219" s="134"/>
      <c r="B1219" s="3322" t="s">
        <v>10</v>
      </c>
      <c r="C1219" s="931">
        <f>C1220</f>
        <v>2696912</v>
      </c>
      <c r="D1219" s="890"/>
      <c r="E1219" s="945"/>
      <c r="F1219" s="946"/>
      <c r="G1219" s="946"/>
    </row>
    <row r="1220" spans="1:7" s="52" customFormat="1" ht="26.4">
      <c r="A1220" s="134"/>
      <c r="B1220" s="3324" t="s">
        <v>11</v>
      </c>
      <c r="C1220" s="931">
        <f>C1243</f>
        <v>2696912</v>
      </c>
      <c r="D1220" s="890"/>
      <c r="E1220" s="945"/>
      <c r="F1220" s="946"/>
      <c r="G1220" s="946"/>
    </row>
    <row r="1221" spans="1:7" s="52" customFormat="1">
      <c r="A1221" s="134"/>
      <c r="B1221" s="907" t="s">
        <v>28</v>
      </c>
      <c r="C1221" s="908">
        <f>C1222+C1235</f>
        <v>20016721</v>
      </c>
      <c r="D1221" s="908">
        <f>D1222+D1235</f>
        <v>0</v>
      </c>
      <c r="E1221" s="945"/>
      <c r="F1221" s="946"/>
      <c r="G1221" s="946"/>
    </row>
    <row r="1222" spans="1:7" s="52" customFormat="1">
      <c r="A1222" s="134"/>
      <c r="B1222" s="3322" t="s">
        <v>2</v>
      </c>
      <c r="C1222" s="931">
        <f>C1223+C1227+C1229+C1231</f>
        <v>19975370</v>
      </c>
      <c r="D1222" s="931">
        <f>D1223+D1227+D1229+D1231</f>
        <v>0</v>
      </c>
      <c r="E1222" s="945"/>
      <c r="F1222" s="946"/>
      <c r="G1222" s="946"/>
    </row>
    <row r="1223" spans="1:7" s="52" customFormat="1">
      <c r="A1223" s="134"/>
      <c r="B1223" s="3324" t="s">
        <v>12</v>
      </c>
      <c r="C1223" s="931">
        <f>C1224+C1226</f>
        <v>1654992</v>
      </c>
      <c r="D1223" s="931">
        <f>D1224+D1226</f>
        <v>0</v>
      </c>
      <c r="E1223" s="945"/>
      <c r="F1223" s="946"/>
      <c r="G1223" s="946"/>
    </row>
    <row r="1224" spans="1:7" s="52" customFormat="1">
      <c r="A1224" s="134"/>
      <c r="B1224" s="3325" t="s">
        <v>38</v>
      </c>
      <c r="C1224" s="931">
        <f>C1247</f>
        <v>1023180</v>
      </c>
      <c r="D1224" s="890"/>
      <c r="E1224" s="945"/>
      <c r="F1224" s="946"/>
      <c r="G1224" s="946"/>
    </row>
    <row r="1225" spans="1:7" s="52" customFormat="1">
      <c r="A1225" s="134"/>
      <c r="B1225" s="3326" t="s">
        <v>36</v>
      </c>
      <c r="C1225" s="931">
        <f>C1248</f>
        <v>798774</v>
      </c>
      <c r="D1225" s="890"/>
      <c r="E1225" s="945"/>
      <c r="F1225" s="946"/>
      <c r="G1225" s="946"/>
    </row>
    <row r="1226" spans="1:7" s="52" customFormat="1">
      <c r="A1226" s="134"/>
      <c r="B1226" s="3325" t="s">
        <v>15</v>
      </c>
      <c r="C1226" s="931">
        <f>C1249</f>
        <v>631812</v>
      </c>
      <c r="D1226" s="890"/>
      <c r="E1226" s="945"/>
      <c r="F1226" s="946"/>
      <c r="G1226" s="946"/>
    </row>
    <row r="1227" spans="1:7" s="52" customFormat="1">
      <c r="A1227" s="134"/>
      <c r="B1227" s="3324" t="s">
        <v>16</v>
      </c>
      <c r="C1227" s="931">
        <f>C1228</f>
        <v>7918226</v>
      </c>
      <c r="D1227" s="889">
        <f>D1228</f>
        <v>-4196154</v>
      </c>
      <c r="E1227" s="945"/>
      <c r="F1227" s="946"/>
      <c r="G1227" s="946"/>
    </row>
    <row r="1228" spans="1:7" s="52" customFormat="1">
      <c r="A1228" s="134"/>
      <c r="B1228" s="3325" t="s">
        <v>17</v>
      </c>
      <c r="C1228" s="931">
        <f>C1251</f>
        <v>7918226</v>
      </c>
      <c r="D1228" s="889">
        <v>-4196154</v>
      </c>
      <c r="E1228" s="945"/>
      <c r="F1228" s="946"/>
      <c r="G1228" s="946"/>
    </row>
    <row r="1229" spans="1:7" s="52" customFormat="1" ht="26.4">
      <c r="A1229" s="134"/>
      <c r="B1229" s="3324" t="s">
        <v>54</v>
      </c>
      <c r="C1229" s="931">
        <f>C1230</f>
        <v>6007433</v>
      </c>
      <c r="D1229" s="890"/>
      <c r="E1229" s="945"/>
      <c r="F1229" s="946"/>
      <c r="G1229" s="946"/>
    </row>
    <row r="1230" spans="1:7" s="52" customFormat="1">
      <c r="A1230" s="134"/>
      <c r="B1230" s="3325" t="s">
        <v>39</v>
      </c>
      <c r="C1230" s="931">
        <f>C1253</f>
        <v>6007433</v>
      </c>
      <c r="D1230" s="890"/>
      <c r="E1230" s="945"/>
      <c r="F1230" s="946"/>
      <c r="G1230" s="946"/>
    </row>
    <row r="1231" spans="1:7" s="52" customFormat="1">
      <c r="A1231" s="134"/>
      <c r="B1231" s="3324" t="s">
        <v>19</v>
      </c>
      <c r="C1231" s="931">
        <f>C1232</f>
        <v>4394719</v>
      </c>
      <c r="D1231" s="931">
        <f>D1232</f>
        <v>4196154</v>
      </c>
      <c r="E1231" s="945"/>
      <c r="F1231" s="946"/>
      <c r="G1231" s="946"/>
    </row>
    <row r="1232" spans="1:7" s="52" customFormat="1" ht="26.4">
      <c r="A1232" s="134"/>
      <c r="B1232" s="3325" t="s">
        <v>56</v>
      </c>
      <c r="C1232" s="931">
        <f>C1233+C1234</f>
        <v>4394719</v>
      </c>
      <c r="D1232" s="931">
        <f>D1233+D1234</f>
        <v>4196154</v>
      </c>
      <c r="E1232" s="945"/>
      <c r="F1232" s="946"/>
      <c r="G1232" s="946"/>
    </row>
    <row r="1233" spans="1:7" s="52" customFormat="1" ht="52.8">
      <c r="A1233" s="134"/>
      <c r="B1233" s="3326" t="s">
        <v>77</v>
      </c>
      <c r="C1233" s="931">
        <f>C1256</f>
        <v>3300214</v>
      </c>
      <c r="D1233" s="890"/>
      <c r="E1233" s="945"/>
      <c r="F1233" s="946"/>
      <c r="G1233" s="946"/>
    </row>
    <row r="1234" spans="1:7" s="52" customFormat="1" ht="39.6">
      <c r="A1234" s="134"/>
      <c r="B1234" s="3326" t="s">
        <v>58</v>
      </c>
      <c r="C1234" s="931">
        <f>C1257</f>
        <v>1094505</v>
      </c>
      <c r="D1234" s="889">
        <v>4196154</v>
      </c>
      <c r="E1234" s="945"/>
      <c r="F1234" s="946"/>
      <c r="G1234" s="946"/>
    </row>
    <row r="1235" spans="1:7" s="52" customFormat="1">
      <c r="A1235" s="134"/>
      <c r="B1235" s="3322" t="s">
        <v>3</v>
      </c>
      <c r="C1235" s="931">
        <f>C1236</f>
        <v>41351</v>
      </c>
      <c r="D1235" s="890"/>
      <c r="E1235" s="945"/>
      <c r="F1235" s="946"/>
      <c r="G1235" s="946"/>
    </row>
    <row r="1236" spans="1:7" s="52" customFormat="1">
      <c r="A1236" s="134"/>
      <c r="B1236" s="3324" t="s">
        <v>20</v>
      </c>
      <c r="C1236" s="931">
        <f>C1259</f>
        <v>41351</v>
      </c>
      <c r="D1236" s="890"/>
      <c r="E1236" s="945"/>
      <c r="F1236" s="946"/>
      <c r="G1236" s="946"/>
    </row>
    <row r="1237" spans="1:7" s="52" customFormat="1">
      <c r="A1237" s="79"/>
      <c r="B1237" s="914" t="s">
        <v>59</v>
      </c>
      <c r="C1237" s="930"/>
      <c r="D1237" s="918"/>
      <c r="E1237" s="940"/>
      <c r="F1237" s="947"/>
      <c r="G1237" s="948"/>
    </row>
    <row r="1238" spans="1:7" s="52" customFormat="1">
      <c r="A1238" s="79"/>
      <c r="B1238" s="281" t="s">
        <v>311</v>
      </c>
      <c r="C1238" s="446"/>
      <c r="D1238" s="447"/>
      <c r="E1238" s="943"/>
      <c r="F1238" s="947"/>
      <c r="G1238" s="948"/>
    </row>
    <row r="1239" spans="1:7" s="52" customFormat="1">
      <c r="A1239" s="79"/>
      <c r="B1239" s="828" t="s">
        <v>118</v>
      </c>
      <c r="C1239" s="919"/>
      <c r="D1239" s="877"/>
      <c r="E1239" s="943"/>
      <c r="F1239" s="892"/>
      <c r="G1239" s="892"/>
    </row>
    <row r="1240" spans="1:7" s="52" customFormat="1">
      <c r="A1240" s="79"/>
      <c r="B1240" s="325" t="s">
        <v>4</v>
      </c>
      <c r="C1240" s="348">
        <f>C1241+C1242</f>
        <v>20016721</v>
      </c>
      <c r="D1240" s="348">
        <f>D1241+D1242</f>
        <v>0</v>
      </c>
      <c r="E1240" s="945"/>
      <c r="F1240" s="946"/>
      <c r="G1240" s="946"/>
    </row>
    <row r="1241" spans="1:7" s="52" customFormat="1">
      <c r="A1241" s="134"/>
      <c r="B1241" s="3322" t="s">
        <v>75</v>
      </c>
      <c r="C1241" s="931">
        <v>17319809</v>
      </c>
      <c r="D1241" s="890"/>
      <c r="E1241" s="945"/>
      <c r="F1241" s="946"/>
      <c r="G1241" s="946"/>
    </row>
    <row r="1242" spans="1:7" s="52" customFormat="1">
      <c r="A1242" s="134"/>
      <c r="B1242" s="3322" t="s">
        <v>10</v>
      </c>
      <c r="C1242" s="931">
        <f>C1243</f>
        <v>2696912</v>
      </c>
      <c r="D1242" s="890"/>
      <c r="E1242" s="945"/>
      <c r="F1242" s="946"/>
      <c r="G1242" s="946"/>
    </row>
    <row r="1243" spans="1:7" s="52" customFormat="1" ht="26.4">
      <c r="A1243" s="134"/>
      <c r="B1243" s="3324" t="s">
        <v>11</v>
      </c>
      <c r="C1243" s="931">
        <v>2696912</v>
      </c>
      <c r="D1243" s="890"/>
      <c r="E1243" s="945"/>
      <c r="F1243" s="946"/>
      <c r="G1243" s="946"/>
    </row>
    <row r="1244" spans="1:7" s="52" customFormat="1">
      <c r="A1244" s="134"/>
      <c r="B1244" s="907" t="s">
        <v>28</v>
      </c>
      <c r="C1244" s="908">
        <f>C1245+C1258</f>
        <v>20016721</v>
      </c>
      <c r="D1244" s="908">
        <f>D1245+D1258</f>
        <v>0</v>
      </c>
      <c r="E1244" s="945"/>
      <c r="F1244" s="946"/>
      <c r="G1244" s="946"/>
    </row>
    <row r="1245" spans="1:7" s="52" customFormat="1">
      <c r="A1245" s="134"/>
      <c r="B1245" s="3322" t="s">
        <v>2</v>
      </c>
      <c r="C1245" s="931">
        <f>C1246+C1250+C1252+C1254</f>
        <v>19975370</v>
      </c>
      <c r="D1245" s="931">
        <f>D1246+D1250+D1252+D1254</f>
        <v>0</v>
      </c>
      <c r="E1245" s="945"/>
      <c r="F1245" s="946"/>
      <c r="G1245" s="946"/>
    </row>
    <row r="1246" spans="1:7" s="52" customFormat="1">
      <c r="A1246" s="134"/>
      <c r="B1246" s="3324" t="s">
        <v>12</v>
      </c>
      <c r="C1246" s="931">
        <f>C1247+C1249</f>
        <v>1654992</v>
      </c>
      <c r="D1246" s="931">
        <f>D1247+D1249</f>
        <v>0</v>
      </c>
      <c r="E1246" s="945"/>
      <c r="F1246" s="946"/>
      <c r="G1246" s="946"/>
    </row>
    <row r="1247" spans="1:7" s="52" customFormat="1">
      <c r="A1247" s="134"/>
      <c r="B1247" s="3325" t="s">
        <v>38</v>
      </c>
      <c r="C1247" s="931">
        <v>1023180</v>
      </c>
      <c r="D1247" s="890"/>
      <c r="E1247" s="945"/>
      <c r="F1247" s="946"/>
      <c r="G1247" s="946"/>
    </row>
    <row r="1248" spans="1:7" s="52" customFormat="1">
      <c r="A1248" s="134"/>
      <c r="B1248" s="3326" t="s">
        <v>36</v>
      </c>
      <c r="C1248" s="931">
        <v>798774</v>
      </c>
      <c r="D1248" s="890"/>
      <c r="E1248" s="945"/>
      <c r="F1248" s="946"/>
      <c r="G1248" s="946"/>
    </row>
    <row r="1249" spans="1:7" s="52" customFormat="1">
      <c r="A1249" s="134"/>
      <c r="B1249" s="3325" t="s">
        <v>15</v>
      </c>
      <c r="C1249" s="931">
        <v>631812</v>
      </c>
      <c r="D1249" s="890"/>
      <c r="E1249" s="945"/>
      <c r="F1249" s="946"/>
      <c r="G1249" s="946"/>
    </row>
    <row r="1250" spans="1:7" s="52" customFormat="1">
      <c r="A1250" s="134"/>
      <c r="B1250" s="3324" t="s">
        <v>16</v>
      </c>
      <c r="C1250" s="931">
        <f>C1251</f>
        <v>7918226</v>
      </c>
      <c r="D1250" s="931">
        <f>D1251</f>
        <v>-4196154</v>
      </c>
      <c r="E1250" s="945"/>
      <c r="F1250" s="946"/>
      <c r="G1250" s="946"/>
    </row>
    <row r="1251" spans="1:7" s="52" customFormat="1">
      <c r="A1251" s="134"/>
      <c r="B1251" s="3325" t="s">
        <v>17</v>
      </c>
      <c r="C1251" s="931">
        <v>7918226</v>
      </c>
      <c r="D1251" s="889">
        <v>-4196154</v>
      </c>
      <c r="E1251" s="945"/>
      <c r="F1251" s="946"/>
      <c r="G1251" s="946"/>
    </row>
    <row r="1252" spans="1:7" s="52" customFormat="1" ht="26.4">
      <c r="A1252" s="134"/>
      <c r="B1252" s="3324" t="s">
        <v>54</v>
      </c>
      <c r="C1252" s="931">
        <f>C1253</f>
        <v>6007433</v>
      </c>
      <c r="D1252" s="931">
        <f>D1253</f>
        <v>0</v>
      </c>
      <c r="E1252" s="945"/>
      <c r="F1252" s="946"/>
      <c r="G1252" s="946"/>
    </row>
    <row r="1253" spans="1:7" s="52" customFormat="1">
      <c r="A1253" s="134"/>
      <c r="B1253" s="3325" t="s">
        <v>39</v>
      </c>
      <c r="C1253" s="931">
        <v>6007433</v>
      </c>
      <c r="D1253" s="890"/>
      <c r="E1253" s="945"/>
      <c r="F1253" s="946"/>
      <c r="G1253" s="946"/>
    </row>
    <row r="1254" spans="1:7" s="52" customFormat="1">
      <c r="A1254" s="134"/>
      <c r="B1254" s="3324" t="s">
        <v>19</v>
      </c>
      <c r="C1254" s="931">
        <f>C1255</f>
        <v>4394719</v>
      </c>
      <c r="D1254" s="931">
        <f>D1255</f>
        <v>4196154</v>
      </c>
      <c r="E1254" s="945"/>
      <c r="F1254" s="946"/>
      <c r="G1254" s="946"/>
    </row>
    <row r="1255" spans="1:7" s="52" customFormat="1" ht="26.4">
      <c r="A1255" s="134"/>
      <c r="B1255" s="3325" t="s">
        <v>56</v>
      </c>
      <c r="C1255" s="931">
        <f>C1256+C1257</f>
        <v>4394719</v>
      </c>
      <c r="D1255" s="931">
        <f>D1256+D1257</f>
        <v>4196154</v>
      </c>
      <c r="E1255" s="945"/>
      <c r="F1255" s="946"/>
      <c r="G1255" s="946"/>
    </row>
    <row r="1256" spans="1:7" s="52" customFormat="1" ht="52.8">
      <c r="A1256" s="134"/>
      <c r="B1256" s="3326" t="s">
        <v>77</v>
      </c>
      <c r="C1256" s="931">
        <v>3300214</v>
      </c>
      <c r="D1256" s="890"/>
      <c r="E1256" s="945"/>
      <c r="F1256" s="946"/>
      <c r="G1256" s="946"/>
    </row>
    <row r="1257" spans="1:7" s="52" customFormat="1" ht="39.6">
      <c r="A1257" s="134"/>
      <c r="B1257" s="3326" t="s">
        <v>58</v>
      </c>
      <c r="C1257" s="931">
        <v>1094505</v>
      </c>
      <c r="D1257" s="889">
        <v>4196154</v>
      </c>
      <c r="E1257" s="945"/>
      <c r="F1257" s="946"/>
      <c r="G1257" s="946"/>
    </row>
    <row r="1258" spans="1:7" s="52" customFormat="1">
      <c r="A1258" s="134"/>
      <c r="B1258" s="3322" t="s">
        <v>3</v>
      </c>
      <c r="C1258" s="931">
        <f>C1259</f>
        <v>41351</v>
      </c>
      <c r="D1258" s="890"/>
      <c r="E1258" s="945"/>
      <c r="F1258" s="946"/>
      <c r="G1258" s="946"/>
    </row>
    <row r="1259" spans="1:7" s="52" customFormat="1">
      <c r="A1259" s="134"/>
      <c r="B1259" s="3324" t="s">
        <v>20</v>
      </c>
      <c r="C1259" s="931">
        <v>41351</v>
      </c>
      <c r="D1259" s="890"/>
      <c r="E1259" s="945"/>
      <c r="F1259" s="946"/>
      <c r="G1259" s="946"/>
    </row>
    <row r="1260" spans="1:7" s="52" customFormat="1">
      <c r="A1260" s="79"/>
      <c r="B1260" s="828" t="s">
        <v>125</v>
      </c>
      <c r="C1260" s="919"/>
      <c r="D1260" s="877"/>
      <c r="E1260" s="943"/>
      <c r="F1260" s="892"/>
      <c r="G1260" s="892"/>
    </row>
    <row r="1261" spans="1:7" s="52" customFormat="1">
      <c r="A1261" s="134"/>
      <c r="B1261" s="907" t="s">
        <v>4</v>
      </c>
      <c r="C1261" s="908">
        <f>C1262+C1263</f>
        <v>13423456</v>
      </c>
      <c r="D1261" s="908">
        <f>D1262+D1263</f>
        <v>0</v>
      </c>
      <c r="E1261" s="945"/>
      <c r="F1261" s="946"/>
      <c r="G1261" s="949"/>
    </row>
    <row r="1262" spans="1:7" s="52" customFormat="1">
      <c r="A1262" s="134"/>
      <c r="B1262" s="3322" t="s">
        <v>75</v>
      </c>
      <c r="C1262" s="931">
        <v>11319449</v>
      </c>
      <c r="D1262" s="238"/>
      <c r="E1262" s="945"/>
      <c r="F1262" s="946"/>
      <c r="G1262" s="949"/>
    </row>
    <row r="1263" spans="1:7" s="52" customFormat="1">
      <c r="A1263" s="134"/>
      <c r="B1263" s="3322" t="s">
        <v>10</v>
      </c>
      <c r="C1263" s="931">
        <f>C1264</f>
        <v>2104007</v>
      </c>
      <c r="D1263" s="238"/>
      <c r="E1263" s="945"/>
      <c r="F1263" s="946"/>
      <c r="G1263" s="949"/>
    </row>
    <row r="1264" spans="1:7" s="52" customFormat="1" ht="26.4">
      <c r="A1264" s="134"/>
      <c r="B1264" s="3324" t="s">
        <v>11</v>
      </c>
      <c r="C1264" s="931">
        <v>2104007</v>
      </c>
      <c r="D1264" s="238"/>
      <c r="E1264" s="945"/>
      <c r="F1264" s="946"/>
      <c r="G1264" s="949"/>
    </row>
    <row r="1265" spans="1:7" s="52" customFormat="1">
      <c r="A1265" s="134"/>
      <c r="B1265" s="907" t="s">
        <v>28</v>
      </c>
      <c r="C1265" s="908">
        <f>C1266+C1279</f>
        <v>13423456</v>
      </c>
      <c r="D1265" s="908">
        <f>D1266+D1279</f>
        <v>0</v>
      </c>
      <c r="E1265" s="945"/>
      <c r="F1265" s="946"/>
      <c r="G1265" s="949"/>
    </row>
    <row r="1266" spans="1:7" s="52" customFormat="1">
      <c r="A1266" s="134"/>
      <c r="B1266" s="3322" t="s">
        <v>2</v>
      </c>
      <c r="C1266" s="931">
        <f>C1267+C1271+C1273+C1275</f>
        <v>13406703</v>
      </c>
      <c r="D1266" s="931">
        <f>D1267+D1271+D1273+D1275</f>
        <v>0</v>
      </c>
      <c r="E1266" s="945"/>
      <c r="F1266" s="946"/>
      <c r="G1266" s="949"/>
    </row>
    <row r="1267" spans="1:7" s="52" customFormat="1">
      <c r="A1267" s="134"/>
      <c r="B1267" s="3324" t="s">
        <v>12</v>
      </c>
      <c r="C1267" s="931">
        <f>C1268+C1270</f>
        <v>1539158</v>
      </c>
      <c r="D1267" s="931">
        <f>D1268+D1270</f>
        <v>0</v>
      </c>
      <c r="E1267" s="945"/>
      <c r="F1267" s="946"/>
      <c r="G1267" s="949"/>
    </row>
    <row r="1268" spans="1:7" s="52" customFormat="1">
      <c r="A1268" s="134"/>
      <c r="B1268" s="3325" t="s">
        <v>38</v>
      </c>
      <c r="C1268" s="931">
        <v>979971</v>
      </c>
      <c r="D1268" s="238"/>
      <c r="E1268" s="945"/>
      <c r="F1268" s="946"/>
      <c r="G1268" s="949"/>
    </row>
    <row r="1269" spans="1:7" s="52" customFormat="1">
      <c r="A1269" s="134"/>
      <c r="B1269" s="3326" t="s">
        <v>36</v>
      </c>
      <c r="C1269" s="931">
        <v>764504</v>
      </c>
      <c r="D1269" s="236"/>
      <c r="E1269" s="945"/>
      <c r="F1269" s="946"/>
      <c r="G1269" s="949"/>
    </row>
    <row r="1270" spans="1:7" s="52" customFormat="1">
      <c r="A1270" s="134"/>
      <c r="B1270" s="3325" t="s">
        <v>15</v>
      </c>
      <c r="C1270" s="931">
        <v>559187</v>
      </c>
      <c r="D1270" s="236"/>
      <c r="E1270" s="945"/>
      <c r="F1270" s="946"/>
      <c r="G1270" s="949"/>
    </row>
    <row r="1271" spans="1:7" s="52" customFormat="1">
      <c r="A1271" s="134"/>
      <c r="B1271" s="3324" t="s">
        <v>16</v>
      </c>
      <c r="C1271" s="931">
        <f>C1272</f>
        <v>2463577</v>
      </c>
      <c r="D1271" s="931">
        <f>D1272</f>
        <v>-1156815</v>
      </c>
      <c r="E1271" s="945"/>
      <c r="F1271" s="946"/>
      <c r="G1271" s="949"/>
    </row>
    <row r="1272" spans="1:7" s="52" customFormat="1">
      <c r="A1272" s="134"/>
      <c r="B1272" s="3325" t="s">
        <v>17</v>
      </c>
      <c r="C1272" s="931">
        <v>2463577</v>
      </c>
      <c r="D1272" s="236">
        <v>-1156815</v>
      </c>
      <c r="E1272" s="945"/>
      <c r="F1272" s="946"/>
      <c r="G1272" s="949"/>
    </row>
    <row r="1273" spans="1:7" s="52" customFormat="1" ht="26.4">
      <c r="A1273" s="134"/>
      <c r="B1273" s="3324" t="s">
        <v>54</v>
      </c>
      <c r="C1273" s="931">
        <f>C1274</f>
        <v>6224190</v>
      </c>
      <c r="D1273" s="931">
        <f>D1274</f>
        <v>0</v>
      </c>
      <c r="E1273" s="945"/>
      <c r="F1273" s="946"/>
      <c r="G1273" s="949"/>
    </row>
    <row r="1274" spans="1:7" s="52" customFormat="1">
      <c r="A1274" s="134"/>
      <c r="B1274" s="3325" t="s">
        <v>39</v>
      </c>
      <c r="C1274" s="931">
        <v>6224190</v>
      </c>
      <c r="D1274" s="236"/>
      <c r="E1274" s="945"/>
      <c r="F1274" s="946"/>
      <c r="G1274" s="949"/>
    </row>
    <row r="1275" spans="1:7" s="52" customFormat="1">
      <c r="A1275" s="134"/>
      <c r="B1275" s="3324" t="s">
        <v>19</v>
      </c>
      <c r="C1275" s="931">
        <f>C1276</f>
        <v>3179778</v>
      </c>
      <c r="D1275" s="931">
        <f>D1276</f>
        <v>1156815</v>
      </c>
      <c r="E1275" s="945"/>
      <c r="F1275" s="946"/>
      <c r="G1275" s="949"/>
    </row>
    <row r="1276" spans="1:7" s="52" customFormat="1" ht="26.4">
      <c r="A1276" s="134"/>
      <c r="B1276" s="3325" t="s">
        <v>56</v>
      </c>
      <c r="C1276" s="931">
        <f>C1277+C1278</f>
        <v>3179778</v>
      </c>
      <c r="D1276" s="931">
        <f>D1277+D1278</f>
        <v>1156815</v>
      </c>
      <c r="E1276" s="945"/>
      <c r="F1276" s="946"/>
      <c r="G1276" s="949"/>
    </row>
    <row r="1277" spans="1:7" s="52" customFormat="1" ht="52.8">
      <c r="A1277" s="134"/>
      <c r="B1277" s="3326" t="s">
        <v>77</v>
      </c>
      <c r="C1277" s="931">
        <v>2771812</v>
      </c>
      <c r="D1277" s="236"/>
      <c r="E1277" s="945"/>
      <c r="F1277" s="946"/>
      <c r="G1277" s="949"/>
    </row>
    <row r="1278" spans="1:7" s="52" customFormat="1" ht="39.6">
      <c r="A1278" s="134"/>
      <c r="B1278" s="3326" t="s">
        <v>58</v>
      </c>
      <c r="C1278" s="931">
        <v>407966</v>
      </c>
      <c r="D1278" s="236">
        <v>1156815</v>
      </c>
      <c r="E1278" s="945"/>
      <c r="F1278" s="946"/>
      <c r="G1278" s="949"/>
    </row>
    <row r="1279" spans="1:7" s="52" customFormat="1">
      <c r="A1279" s="134"/>
      <c r="B1279" s="3322" t="s">
        <v>3</v>
      </c>
      <c r="C1279" s="931">
        <f>C1280</f>
        <v>16753</v>
      </c>
      <c r="D1279" s="238"/>
      <c r="E1279" s="945"/>
      <c r="F1279" s="946"/>
      <c r="G1279" s="949"/>
    </row>
    <row r="1280" spans="1:7" s="52" customFormat="1" ht="13.8" thickBot="1">
      <c r="A1280" s="134"/>
      <c r="B1280" s="3334" t="s">
        <v>20</v>
      </c>
      <c r="C1280" s="3331">
        <v>16753</v>
      </c>
      <c r="D1280" s="3279"/>
      <c r="E1280" s="945"/>
      <c r="F1280" s="946"/>
      <c r="G1280" s="949"/>
    </row>
    <row r="1281" spans="1:8" s="52" customFormat="1" ht="34.5" customHeight="1" thickBot="1">
      <c r="A1281" s="79"/>
      <c r="B1281" s="3799" t="s">
        <v>662</v>
      </c>
      <c r="C1281" s="3800"/>
      <c r="D1281" s="3801"/>
      <c r="E1281" s="950"/>
      <c r="F1281" s="950"/>
      <c r="G1281" s="950"/>
    </row>
    <row r="1282" spans="1:8" s="52" customFormat="1">
      <c r="A1282" s="79"/>
      <c r="B1282" s="81"/>
      <c r="C1282" s="98"/>
      <c r="D1282" s="98"/>
      <c r="E1282" s="951"/>
      <c r="F1282" s="951"/>
      <c r="G1282" s="951"/>
    </row>
    <row r="1283" spans="1:8" s="52" customFormat="1">
      <c r="A1283" s="79"/>
      <c r="B1283" s="206" t="s">
        <v>115</v>
      </c>
      <c r="C1283" s="81"/>
      <c r="D1283" s="81"/>
      <c r="E1283" s="108"/>
      <c r="F1283" s="108"/>
      <c r="G1283" s="108"/>
    </row>
    <row r="1284" spans="1:8" s="52" customFormat="1" ht="13.8" thickBot="1">
      <c r="A1284" s="79"/>
      <c r="B1284" s="81"/>
      <c r="C1284" s="81"/>
      <c r="D1284" s="81"/>
      <c r="E1284" s="108"/>
      <c r="F1284" s="108"/>
      <c r="G1284" s="108"/>
    </row>
    <row r="1285" spans="1:8" s="52" customFormat="1" ht="13.8">
      <c r="A1285" s="1458">
        <f>A1164+1</f>
        <v>160</v>
      </c>
      <c r="B1285" s="436" t="s">
        <v>302</v>
      </c>
      <c r="C1285" s="364"/>
      <c r="D1285" s="365"/>
      <c r="E1285" s="952"/>
      <c r="F1285" s="953"/>
      <c r="G1285" s="942"/>
      <c r="H1285" s="821" t="s">
        <v>34</v>
      </c>
    </row>
    <row r="1286" spans="1:8" s="52" customFormat="1">
      <c r="A1286" s="79"/>
      <c r="B1286" s="914" t="s">
        <v>116</v>
      </c>
      <c r="C1286" s="922"/>
      <c r="D1286" s="923"/>
      <c r="E1286" s="940"/>
      <c r="F1286" s="953"/>
      <c r="G1286" s="942"/>
    </row>
    <row r="1287" spans="1:8" s="52" customFormat="1" ht="26.4">
      <c r="A1287" s="79"/>
      <c r="B1287" s="1461" t="s">
        <v>123</v>
      </c>
      <c r="C1287" s="389"/>
      <c r="D1287" s="445"/>
      <c r="E1287" s="3337"/>
      <c r="F1287" s="954"/>
      <c r="G1287" s="954"/>
    </row>
    <row r="1288" spans="1:8" s="52" customFormat="1">
      <c r="A1288" s="79"/>
      <c r="B1288" s="828" t="s">
        <v>118</v>
      </c>
      <c r="C1288" s="3319"/>
      <c r="D1288" s="884"/>
      <c r="E1288" s="943"/>
      <c r="F1288" s="3338"/>
      <c r="G1288" s="955"/>
    </row>
    <row r="1289" spans="1:8" s="52" customFormat="1">
      <c r="A1289" s="134"/>
      <c r="B1289" s="907" t="s">
        <v>4</v>
      </c>
      <c r="C1289" s="908">
        <f>C1290+C1292+C1302</f>
        <v>111563834</v>
      </c>
      <c r="D1289" s="908">
        <f>D1290+D1292+D1302</f>
        <v>0</v>
      </c>
      <c r="E1289" s="956"/>
      <c r="F1289" s="957"/>
      <c r="G1289" s="957"/>
    </row>
    <row r="1290" spans="1:8" s="52" customFormat="1">
      <c r="A1290" s="134"/>
      <c r="B1290" s="3322" t="s">
        <v>75</v>
      </c>
      <c r="C1290" s="931">
        <v>18321396</v>
      </c>
      <c r="D1290" s="236"/>
      <c r="E1290" s="3339"/>
      <c r="F1290" s="3340"/>
      <c r="G1290" s="958"/>
    </row>
    <row r="1291" spans="1:8" s="52" customFormat="1" ht="26.4">
      <c r="A1291" s="134"/>
      <c r="B1291" s="3325" t="s">
        <v>6</v>
      </c>
      <c r="C1291" s="931">
        <v>425896</v>
      </c>
      <c r="D1291" s="236"/>
      <c r="E1291" s="3341"/>
      <c r="F1291" s="3340"/>
      <c r="G1291" s="958"/>
    </row>
    <row r="1292" spans="1:8" s="52" customFormat="1">
      <c r="A1292" s="134"/>
      <c r="B1292" s="3325" t="s">
        <v>7</v>
      </c>
      <c r="C1292" s="931">
        <f>C1293+C1296+C1299</f>
        <v>2300211</v>
      </c>
      <c r="D1292" s="236"/>
      <c r="E1292" s="3341"/>
      <c r="F1292" s="3340"/>
      <c r="G1292" s="958"/>
    </row>
    <row r="1293" spans="1:8" s="52" customFormat="1">
      <c r="A1293" s="134"/>
      <c r="B1293" s="3322" t="s">
        <v>9</v>
      </c>
      <c r="C1293" s="931">
        <f>C1294</f>
        <v>224969</v>
      </c>
      <c r="D1293" s="236"/>
      <c r="E1293" s="3339"/>
      <c r="F1293" s="3340"/>
      <c r="G1293" s="958"/>
    </row>
    <row r="1294" spans="1:8" s="52" customFormat="1" ht="26.4">
      <c r="A1294" s="134"/>
      <c r="B1294" s="3322" t="s">
        <v>63</v>
      </c>
      <c r="C1294" s="931">
        <f>C1295</f>
        <v>224969</v>
      </c>
      <c r="D1294" s="236"/>
      <c r="E1294" s="3339"/>
      <c r="F1294" s="3340"/>
      <c r="G1294" s="958"/>
    </row>
    <row r="1295" spans="1:8" s="52" customFormat="1" ht="26.4">
      <c r="A1295" s="134"/>
      <c r="B1295" s="959" t="s">
        <v>165</v>
      </c>
      <c r="C1295" s="108">
        <v>224969</v>
      </c>
      <c r="D1295" s="236"/>
      <c r="E1295" s="960"/>
      <c r="F1295" s="822"/>
      <c r="G1295" s="958"/>
    </row>
    <row r="1296" spans="1:8" s="52" customFormat="1">
      <c r="A1296" s="134"/>
      <c r="B1296" s="3325" t="s">
        <v>305</v>
      </c>
      <c r="C1296" s="931">
        <f>C1297</f>
        <v>342453</v>
      </c>
      <c r="D1296" s="236"/>
      <c r="E1296" s="3341"/>
      <c r="F1296" s="3340"/>
      <c r="G1296" s="958"/>
    </row>
    <row r="1297" spans="1:7" s="52" customFormat="1" ht="26.4">
      <c r="A1297" s="134"/>
      <c r="B1297" s="3325" t="s">
        <v>306</v>
      </c>
      <c r="C1297" s="931">
        <f>C1298</f>
        <v>342453</v>
      </c>
      <c r="D1297" s="236"/>
      <c r="E1297" s="3341"/>
      <c r="F1297" s="3340"/>
      <c r="G1297" s="958"/>
    </row>
    <row r="1298" spans="1:7" s="52" customFormat="1" ht="26.4">
      <c r="A1298" s="134"/>
      <c r="B1298" s="3325" t="s">
        <v>307</v>
      </c>
      <c r="C1298" s="931">
        <v>342453</v>
      </c>
      <c r="D1298" s="236"/>
      <c r="E1298" s="3341"/>
      <c r="F1298" s="3340"/>
      <c r="G1298" s="958"/>
    </row>
    <row r="1299" spans="1:7" s="52" customFormat="1" ht="26.4">
      <c r="A1299" s="134"/>
      <c r="B1299" s="3325" t="s">
        <v>82</v>
      </c>
      <c r="C1299" s="931">
        <f>C1300</f>
        <v>1732789</v>
      </c>
      <c r="D1299" s="236"/>
      <c r="E1299" s="3341"/>
      <c r="F1299" s="3340"/>
      <c r="G1299" s="958"/>
    </row>
    <row r="1300" spans="1:7" s="52" customFormat="1" ht="39.6">
      <c r="A1300" s="134"/>
      <c r="B1300" s="3325" t="s">
        <v>83</v>
      </c>
      <c r="C1300" s="931">
        <f>C1301</f>
        <v>1732789</v>
      </c>
      <c r="D1300" s="236"/>
      <c r="E1300" s="3341"/>
      <c r="F1300" s="3340"/>
      <c r="G1300" s="958"/>
    </row>
    <row r="1301" spans="1:7" s="52" customFormat="1" ht="52.8">
      <c r="A1301" s="134"/>
      <c r="B1301" s="3325" t="s">
        <v>308</v>
      </c>
      <c r="C1301" s="931">
        <v>1732789</v>
      </c>
      <c r="D1301" s="236"/>
      <c r="E1301" s="3341"/>
      <c r="F1301" s="3340"/>
      <c r="G1301" s="958"/>
    </row>
    <row r="1302" spans="1:7" s="52" customFormat="1">
      <c r="A1302" s="134"/>
      <c r="B1302" s="3322" t="s">
        <v>10</v>
      </c>
      <c r="C1302" s="931">
        <f>C1303+C1304</f>
        <v>90942227</v>
      </c>
      <c r="D1302" s="236">
        <f>D1303</f>
        <v>0</v>
      </c>
      <c r="E1302" s="3339"/>
      <c r="F1302" s="3340"/>
      <c r="G1302" s="958"/>
    </row>
    <row r="1303" spans="1:7" s="52" customFormat="1" ht="26.4">
      <c r="A1303" s="134"/>
      <c r="B1303" s="3324" t="s">
        <v>11</v>
      </c>
      <c r="C1303" s="931">
        <v>84568788</v>
      </c>
      <c r="D1303" s="236">
        <v>0</v>
      </c>
      <c r="E1303" s="3342"/>
      <c r="F1303" s="3340"/>
      <c r="G1303" s="958"/>
    </row>
    <row r="1304" spans="1:7" s="52" customFormat="1" ht="26.4">
      <c r="A1304" s="134"/>
      <c r="B1304" s="3324" t="s">
        <v>67</v>
      </c>
      <c r="C1304" s="931">
        <v>6373439</v>
      </c>
      <c r="D1304" s="236"/>
      <c r="E1304" s="3342"/>
      <c r="F1304" s="3340"/>
      <c r="G1304" s="958"/>
    </row>
    <row r="1305" spans="1:7" s="52" customFormat="1">
      <c r="A1305" s="134"/>
      <c r="B1305" s="907" t="s">
        <v>28</v>
      </c>
      <c r="C1305" s="908">
        <f>C1306+C1320</f>
        <v>111623834</v>
      </c>
      <c r="D1305" s="238">
        <f>D1306+D1320</f>
        <v>0</v>
      </c>
      <c r="E1305" s="956"/>
      <c r="F1305" s="957"/>
      <c r="G1305" s="949"/>
    </row>
    <row r="1306" spans="1:7" s="52" customFormat="1">
      <c r="A1306" s="134"/>
      <c r="B1306" s="3322" t="s">
        <v>2</v>
      </c>
      <c r="C1306" s="931">
        <f>C1307+C1311+C1313+C1315</f>
        <v>72454077</v>
      </c>
      <c r="D1306" s="236">
        <f>D1307+D1311+D1313+D1315</f>
        <v>0</v>
      </c>
      <c r="E1306" s="3339"/>
      <c r="F1306" s="3340"/>
      <c r="G1306" s="958"/>
    </row>
    <row r="1307" spans="1:7" s="52" customFormat="1">
      <c r="A1307" s="134"/>
      <c r="B1307" s="3324" t="s">
        <v>12</v>
      </c>
      <c r="C1307" s="931">
        <f>C1308+C1310</f>
        <v>5802106</v>
      </c>
      <c r="D1307" s="236">
        <f>D1308+D1310</f>
        <v>0</v>
      </c>
      <c r="E1307" s="3342"/>
      <c r="F1307" s="3340"/>
      <c r="G1307" s="958"/>
    </row>
    <row r="1308" spans="1:7" s="52" customFormat="1">
      <c r="A1308" s="134"/>
      <c r="B1308" s="3325" t="s">
        <v>38</v>
      </c>
      <c r="C1308" s="931">
        <v>2807899</v>
      </c>
      <c r="D1308" s="236">
        <v>0</v>
      </c>
      <c r="E1308" s="3341"/>
      <c r="F1308" s="3340"/>
      <c r="G1308" s="958"/>
    </row>
    <row r="1309" spans="1:7" s="52" customFormat="1">
      <c r="A1309" s="134"/>
      <c r="B1309" s="3326" t="s">
        <v>36</v>
      </c>
      <c r="C1309" s="931">
        <v>2205772</v>
      </c>
      <c r="D1309" s="236">
        <v>0</v>
      </c>
      <c r="E1309" s="3343"/>
      <c r="F1309" s="3340"/>
      <c r="G1309" s="958"/>
    </row>
    <row r="1310" spans="1:7" s="52" customFormat="1">
      <c r="A1310" s="134"/>
      <c r="B1310" s="3325" t="s">
        <v>15</v>
      </c>
      <c r="C1310" s="931">
        <v>2994207</v>
      </c>
      <c r="D1310" s="236">
        <v>0</v>
      </c>
      <c r="E1310" s="3341"/>
      <c r="F1310" s="3340"/>
      <c r="G1310" s="958"/>
    </row>
    <row r="1311" spans="1:7" s="52" customFormat="1">
      <c r="A1311" s="134"/>
      <c r="B1311" s="3324" t="s">
        <v>16</v>
      </c>
      <c r="C1311" s="931">
        <f>C1312</f>
        <v>47137407</v>
      </c>
      <c r="D1311" s="236">
        <f>D1312</f>
        <v>-4196154</v>
      </c>
      <c r="E1311" s="3342"/>
      <c r="F1311" s="3340"/>
      <c r="G1311" s="958"/>
    </row>
    <row r="1312" spans="1:7" s="52" customFormat="1">
      <c r="A1312" s="134"/>
      <c r="B1312" s="3325" t="s">
        <v>17</v>
      </c>
      <c r="C1312" s="931">
        <v>47137407</v>
      </c>
      <c r="D1312" s="236">
        <v>-4196154</v>
      </c>
      <c r="E1312" s="3341"/>
      <c r="F1312" s="3340"/>
      <c r="G1312" s="958"/>
    </row>
    <row r="1313" spans="1:7" s="52" customFormat="1" ht="26.4">
      <c r="A1313" s="134"/>
      <c r="B1313" s="3324" t="s">
        <v>54</v>
      </c>
      <c r="C1313" s="931">
        <f>C1314</f>
        <v>6007433</v>
      </c>
      <c r="D1313" s="236"/>
      <c r="E1313" s="3342"/>
      <c r="F1313" s="3340"/>
      <c r="G1313" s="958"/>
    </row>
    <row r="1314" spans="1:7" s="52" customFormat="1">
      <c r="A1314" s="134"/>
      <c r="B1314" s="3325" t="s">
        <v>39</v>
      </c>
      <c r="C1314" s="931">
        <v>6007433</v>
      </c>
      <c r="D1314" s="236"/>
      <c r="E1314" s="3341"/>
      <c r="F1314" s="3340"/>
      <c r="G1314" s="958"/>
    </row>
    <row r="1315" spans="1:7" s="52" customFormat="1">
      <c r="A1315" s="134"/>
      <c r="B1315" s="3324" t="s">
        <v>19</v>
      </c>
      <c r="C1315" s="931">
        <f>C1316+C1319</f>
        <v>13507131</v>
      </c>
      <c r="D1315" s="931">
        <f>D1316+D1319</f>
        <v>4196154</v>
      </c>
      <c r="E1315" s="3342"/>
      <c r="F1315" s="3340"/>
      <c r="G1315" s="958"/>
    </row>
    <row r="1316" spans="1:7" s="52" customFormat="1" ht="26.4">
      <c r="A1316" s="134"/>
      <c r="B1316" s="3325" t="s">
        <v>56</v>
      </c>
      <c r="C1316" s="931">
        <f>C1317+C1318</f>
        <v>13000189</v>
      </c>
      <c r="D1316" s="931">
        <f>D1317+D1318</f>
        <v>4196154</v>
      </c>
      <c r="E1316" s="3341"/>
      <c r="F1316" s="3340"/>
      <c r="G1316" s="958"/>
    </row>
    <row r="1317" spans="1:7" s="52" customFormat="1" ht="52.8">
      <c r="A1317" s="134"/>
      <c r="B1317" s="3326" t="s">
        <v>77</v>
      </c>
      <c r="C1317" s="931">
        <v>11558249</v>
      </c>
      <c r="D1317" s="236"/>
      <c r="E1317" s="3343"/>
      <c r="F1317" s="3340"/>
      <c r="G1317" s="958"/>
    </row>
    <row r="1318" spans="1:7" s="52" customFormat="1" ht="39.6">
      <c r="A1318" s="134"/>
      <c r="B1318" s="3326" t="s">
        <v>58</v>
      </c>
      <c r="C1318" s="931">
        <v>1441940</v>
      </c>
      <c r="D1318" s="236">
        <v>4196154</v>
      </c>
      <c r="E1318" s="3343"/>
      <c r="F1318" s="3340"/>
      <c r="G1318" s="958"/>
    </row>
    <row r="1319" spans="1:7" s="52" customFormat="1" ht="26.4">
      <c r="A1319" s="134"/>
      <c r="B1319" s="3325" t="s">
        <v>105</v>
      </c>
      <c r="C1319" s="931">
        <v>506942</v>
      </c>
      <c r="D1319" s="236"/>
      <c r="E1319" s="3341"/>
      <c r="F1319" s="3340"/>
      <c r="G1319" s="958"/>
    </row>
    <row r="1320" spans="1:7" s="52" customFormat="1">
      <c r="A1320" s="134"/>
      <c r="B1320" s="3322" t="s">
        <v>3</v>
      </c>
      <c r="C1320" s="931">
        <f>C1321+C1322</f>
        <v>39169757</v>
      </c>
      <c r="D1320" s="236"/>
      <c r="E1320" s="3339"/>
      <c r="F1320" s="3340"/>
      <c r="G1320" s="958"/>
    </row>
    <row r="1321" spans="1:7" s="52" customFormat="1">
      <c r="A1321" s="134"/>
      <c r="B1321" s="3324" t="s">
        <v>20</v>
      </c>
      <c r="C1321" s="931">
        <v>11392742</v>
      </c>
      <c r="D1321" s="236"/>
      <c r="E1321" s="3342"/>
      <c r="F1321" s="3340"/>
      <c r="G1321" s="958"/>
    </row>
    <row r="1322" spans="1:7" s="52" customFormat="1">
      <c r="A1322" s="134"/>
      <c r="B1322" s="3324" t="s">
        <v>61</v>
      </c>
      <c r="C1322" s="931">
        <f>C1323+C1325</f>
        <v>27777015</v>
      </c>
      <c r="D1322" s="931">
        <f>D1323+D1325</f>
        <v>0</v>
      </c>
      <c r="E1322" s="3342"/>
      <c r="F1322" s="3340"/>
      <c r="G1322" s="958"/>
    </row>
    <row r="1323" spans="1:7" s="52" customFormat="1" ht="26.4">
      <c r="A1323" s="134"/>
      <c r="B1323" s="3325" t="s">
        <v>62</v>
      </c>
      <c r="C1323" s="931">
        <f>C1324</f>
        <v>21484622</v>
      </c>
      <c r="D1323" s="236">
        <f>D1324</f>
        <v>0</v>
      </c>
      <c r="E1323" s="3341"/>
      <c r="F1323" s="3340"/>
      <c r="G1323" s="958"/>
    </row>
    <row r="1324" spans="1:7" s="52" customFormat="1" ht="52.8">
      <c r="A1324" s="134"/>
      <c r="B1324" s="3326" t="s">
        <v>86</v>
      </c>
      <c r="C1324" s="931">
        <v>21484622</v>
      </c>
      <c r="D1324" s="236">
        <v>0</v>
      </c>
      <c r="E1324" s="3343"/>
      <c r="F1324" s="3340"/>
      <c r="G1324" s="958"/>
    </row>
    <row r="1325" spans="1:7" s="52" customFormat="1" ht="26.4">
      <c r="A1325" s="134"/>
      <c r="B1325" s="3326" t="s">
        <v>309</v>
      </c>
      <c r="C1325" s="931">
        <v>6292393</v>
      </c>
      <c r="D1325" s="236"/>
      <c r="E1325" s="3343"/>
      <c r="F1325" s="3340"/>
      <c r="G1325" s="958"/>
    </row>
    <row r="1326" spans="1:7" s="52" customFormat="1">
      <c r="A1326" s="134"/>
      <c r="B1326" s="3332" t="s">
        <v>68</v>
      </c>
      <c r="C1326" s="931">
        <f>C1289-C1305</f>
        <v>-60000</v>
      </c>
      <c r="D1326" s="236"/>
      <c r="E1326" s="3344"/>
      <c r="F1326" s="3340"/>
      <c r="G1326" s="958"/>
    </row>
    <row r="1327" spans="1:7" s="52" customFormat="1">
      <c r="A1327" s="134"/>
      <c r="B1327" s="3333" t="s">
        <v>23</v>
      </c>
      <c r="C1327" s="931">
        <v>60000</v>
      </c>
      <c r="D1327" s="236"/>
      <c r="E1327" s="3345"/>
      <c r="F1327" s="3340"/>
      <c r="G1327" s="958"/>
    </row>
    <row r="1328" spans="1:7" s="52" customFormat="1">
      <c r="A1328" s="134"/>
      <c r="B1328" s="3322" t="s">
        <v>24</v>
      </c>
      <c r="C1328" s="931">
        <f>C1329</f>
        <v>60000</v>
      </c>
      <c r="D1328" s="236"/>
      <c r="E1328" s="3339"/>
      <c r="F1328" s="3340"/>
      <c r="G1328" s="958"/>
    </row>
    <row r="1329" spans="1:7" s="52" customFormat="1" ht="26.4">
      <c r="A1329" s="134"/>
      <c r="B1329" s="3324" t="s">
        <v>25</v>
      </c>
      <c r="C1329" s="931">
        <v>60000</v>
      </c>
      <c r="D1329" s="236"/>
      <c r="E1329" s="3342"/>
      <c r="F1329" s="3340"/>
      <c r="G1329" s="958"/>
    </row>
    <row r="1330" spans="1:7" s="52" customFormat="1">
      <c r="A1330" s="79"/>
      <c r="B1330" s="828" t="s">
        <v>125</v>
      </c>
      <c r="C1330" s="919"/>
      <c r="D1330" s="877"/>
      <c r="E1330" s="943"/>
      <c r="F1330" s="892"/>
      <c r="G1330" s="892"/>
    </row>
    <row r="1331" spans="1:7" s="52" customFormat="1">
      <c r="A1331" s="79"/>
      <c r="B1331" s="325" t="s">
        <v>4</v>
      </c>
      <c r="C1331" s="348">
        <f>C1332+C1334+C1341</f>
        <v>77609503</v>
      </c>
      <c r="D1331" s="378">
        <f>D1334</f>
        <v>0</v>
      </c>
      <c r="E1331" s="956"/>
      <c r="F1331" s="957"/>
      <c r="G1331" s="949"/>
    </row>
    <row r="1332" spans="1:7" s="52" customFormat="1">
      <c r="A1332" s="79"/>
      <c r="B1332" s="335" t="s">
        <v>75</v>
      </c>
      <c r="C1332" s="354">
        <v>11824417</v>
      </c>
      <c r="D1332" s="283"/>
      <c r="E1332" s="3339"/>
      <c r="F1332" s="3340"/>
      <c r="G1332" s="958"/>
    </row>
    <row r="1333" spans="1:7" s="52" customFormat="1" ht="26.4">
      <c r="A1333" s="79"/>
      <c r="B1333" s="332" t="s">
        <v>6</v>
      </c>
      <c r="C1333" s="354">
        <v>196478</v>
      </c>
      <c r="D1333" s="283"/>
      <c r="E1333" s="3341"/>
      <c r="F1333" s="3340"/>
      <c r="G1333" s="958"/>
    </row>
    <row r="1334" spans="1:7" s="52" customFormat="1">
      <c r="A1334" s="79"/>
      <c r="B1334" s="332" t="s">
        <v>7</v>
      </c>
      <c r="C1334" s="354">
        <f>C1335+C1338</f>
        <v>1392405</v>
      </c>
      <c r="D1334" s="354">
        <f>D1335+D1338</f>
        <v>0</v>
      </c>
      <c r="E1334" s="3341"/>
      <c r="F1334" s="3340"/>
      <c r="G1334" s="958"/>
    </row>
    <row r="1335" spans="1:7" s="52" customFormat="1">
      <c r="A1335" s="79"/>
      <c r="B1335" s="332" t="s">
        <v>305</v>
      </c>
      <c r="C1335" s="354">
        <f>C1336</f>
        <v>262933</v>
      </c>
      <c r="D1335" s="378"/>
      <c r="E1335" s="3341"/>
      <c r="F1335" s="957"/>
      <c r="G1335" s="949"/>
    </row>
    <row r="1336" spans="1:7" s="52" customFormat="1" ht="26.4">
      <c r="A1336" s="79"/>
      <c r="B1336" s="332" t="s">
        <v>306</v>
      </c>
      <c r="C1336" s="354">
        <f>C1337</f>
        <v>262933</v>
      </c>
      <c r="D1336" s="378"/>
      <c r="E1336" s="3341"/>
      <c r="F1336" s="957"/>
      <c r="G1336" s="949"/>
    </row>
    <row r="1337" spans="1:7" s="52" customFormat="1" ht="26.4">
      <c r="A1337" s="79"/>
      <c r="B1337" s="332" t="s">
        <v>307</v>
      </c>
      <c r="C1337" s="354">
        <v>262933</v>
      </c>
      <c r="D1337" s="378"/>
      <c r="E1337" s="3341"/>
      <c r="F1337" s="957"/>
      <c r="G1337" s="949"/>
    </row>
    <row r="1338" spans="1:7" s="52" customFormat="1" ht="26.4">
      <c r="A1338" s="79"/>
      <c r="B1338" s="332" t="s">
        <v>82</v>
      </c>
      <c r="C1338" s="354">
        <f>C1339</f>
        <v>1129472</v>
      </c>
      <c r="D1338" s="378"/>
      <c r="E1338" s="3341"/>
      <c r="F1338" s="957"/>
      <c r="G1338" s="949"/>
    </row>
    <row r="1339" spans="1:7" s="52" customFormat="1" ht="39.6">
      <c r="A1339" s="79"/>
      <c r="B1339" s="332" t="s">
        <v>83</v>
      </c>
      <c r="C1339" s="354">
        <f>C1340</f>
        <v>1129472</v>
      </c>
      <c r="D1339" s="378"/>
      <c r="E1339" s="3341"/>
      <c r="F1339" s="957"/>
      <c r="G1339" s="949"/>
    </row>
    <row r="1340" spans="1:7" s="52" customFormat="1" ht="52.8">
      <c r="A1340" s="79"/>
      <c r="B1340" s="332" t="s">
        <v>308</v>
      </c>
      <c r="C1340" s="354">
        <v>1129472</v>
      </c>
      <c r="D1340" s="378"/>
      <c r="E1340" s="3341"/>
      <c r="F1340" s="957"/>
      <c r="G1340" s="949"/>
    </row>
    <row r="1341" spans="1:7" s="52" customFormat="1">
      <c r="A1341" s="79"/>
      <c r="B1341" s="335" t="s">
        <v>10</v>
      </c>
      <c r="C1341" s="348">
        <f>C1342+C1343</f>
        <v>64392681</v>
      </c>
      <c r="D1341" s="378"/>
      <c r="E1341" s="3339"/>
      <c r="F1341" s="957"/>
      <c r="G1341" s="949"/>
    </row>
    <row r="1342" spans="1:7" s="52" customFormat="1" ht="26.4">
      <c r="A1342" s="79"/>
      <c r="B1342" s="334" t="s">
        <v>11</v>
      </c>
      <c r="C1342" s="348">
        <v>59053248</v>
      </c>
      <c r="D1342" s="378"/>
      <c r="E1342" s="3342"/>
      <c r="F1342" s="957"/>
      <c r="G1342" s="949"/>
    </row>
    <row r="1343" spans="1:7" s="52" customFormat="1" ht="26.4">
      <c r="A1343" s="79"/>
      <c r="B1343" s="334" t="s">
        <v>67</v>
      </c>
      <c r="C1343" s="348">
        <v>5339433</v>
      </c>
      <c r="D1343" s="378"/>
      <c r="E1343" s="3342"/>
      <c r="F1343" s="957"/>
      <c r="G1343" s="949"/>
    </row>
    <row r="1344" spans="1:7" s="52" customFormat="1">
      <c r="A1344" s="79"/>
      <c r="B1344" s="325" t="s">
        <v>28</v>
      </c>
      <c r="C1344" s="348">
        <f>C1345+C1359</f>
        <v>77609503</v>
      </c>
      <c r="D1344" s="378">
        <f>D1345+D1359</f>
        <v>0</v>
      </c>
      <c r="E1344" s="956"/>
      <c r="F1344" s="957"/>
      <c r="G1344" s="949"/>
    </row>
    <row r="1345" spans="1:7" s="52" customFormat="1">
      <c r="A1345" s="79"/>
      <c r="B1345" s="335" t="s">
        <v>2</v>
      </c>
      <c r="C1345" s="348">
        <f>C1346+C1350+C1352+C1354</f>
        <v>60614766</v>
      </c>
      <c r="D1345" s="378">
        <f>D1346+D1350+D1352+D1354</f>
        <v>0</v>
      </c>
      <c r="E1345" s="3339"/>
      <c r="F1345" s="957"/>
      <c r="G1345" s="949"/>
    </row>
    <row r="1346" spans="1:7" s="52" customFormat="1">
      <c r="A1346" s="79"/>
      <c r="B1346" s="334" t="s">
        <v>12</v>
      </c>
      <c r="C1346" s="354">
        <f>C1347+C1349</f>
        <v>4067977</v>
      </c>
      <c r="D1346" s="378"/>
      <c r="E1346" s="3342"/>
      <c r="F1346" s="957"/>
      <c r="G1346" s="949"/>
    </row>
    <row r="1347" spans="1:7" s="52" customFormat="1">
      <c r="A1347" s="79"/>
      <c r="B1347" s="332" t="s">
        <v>38</v>
      </c>
      <c r="C1347" s="354">
        <v>2580375</v>
      </c>
      <c r="D1347" s="378"/>
      <c r="E1347" s="3341"/>
      <c r="F1347" s="957"/>
      <c r="G1347" s="949"/>
    </row>
    <row r="1348" spans="1:7" s="52" customFormat="1">
      <c r="A1348" s="79"/>
      <c r="B1348" s="333" t="s">
        <v>36</v>
      </c>
      <c r="C1348" s="354">
        <v>2021161</v>
      </c>
      <c r="D1348" s="378"/>
      <c r="E1348" s="3343"/>
      <c r="F1348" s="957"/>
      <c r="G1348" s="949"/>
    </row>
    <row r="1349" spans="1:7" s="52" customFormat="1">
      <c r="A1349" s="79"/>
      <c r="B1349" s="332" t="s">
        <v>15</v>
      </c>
      <c r="C1349" s="354">
        <v>1487602</v>
      </c>
      <c r="D1349" s="283"/>
      <c r="E1349" s="3341"/>
      <c r="F1349" s="957"/>
      <c r="G1349" s="949"/>
    </row>
    <row r="1350" spans="1:7" s="52" customFormat="1">
      <c r="A1350" s="79"/>
      <c r="B1350" s="334" t="s">
        <v>16</v>
      </c>
      <c r="C1350" s="354">
        <f>C1351</f>
        <v>38856598</v>
      </c>
      <c r="D1350" s="283">
        <f>D1351</f>
        <v>-1156815</v>
      </c>
      <c r="E1350" s="3342"/>
      <c r="F1350" s="957"/>
      <c r="G1350" s="949"/>
    </row>
    <row r="1351" spans="1:7" s="52" customFormat="1">
      <c r="A1351" s="79"/>
      <c r="B1351" s="332" t="s">
        <v>17</v>
      </c>
      <c r="C1351" s="354">
        <v>38856598</v>
      </c>
      <c r="D1351" s="283">
        <v>-1156815</v>
      </c>
      <c r="E1351" s="3341"/>
      <c r="F1351" s="957"/>
      <c r="G1351" s="949"/>
    </row>
    <row r="1352" spans="1:7" s="52" customFormat="1" ht="26.4">
      <c r="A1352" s="79"/>
      <c r="B1352" s="334" t="s">
        <v>54</v>
      </c>
      <c r="C1352" s="354">
        <f>C1353</f>
        <v>6224190</v>
      </c>
      <c r="D1352" s="283"/>
      <c r="E1352" s="3342"/>
      <c r="F1352" s="957"/>
      <c r="G1352" s="949"/>
    </row>
    <row r="1353" spans="1:7" s="52" customFormat="1">
      <c r="A1353" s="79"/>
      <c r="B1353" s="332" t="s">
        <v>39</v>
      </c>
      <c r="C1353" s="354">
        <v>6224190</v>
      </c>
      <c r="D1353" s="283"/>
      <c r="E1353" s="3341"/>
      <c r="F1353" s="957"/>
      <c r="G1353" s="949"/>
    </row>
    <row r="1354" spans="1:7" s="52" customFormat="1">
      <c r="A1354" s="79"/>
      <c r="B1354" s="334" t="s">
        <v>19</v>
      </c>
      <c r="C1354" s="354">
        <f>C1355+C1358</f>
        <v>11466001</v>
      </c>
      <c r="D1354" s="283">
        <f>D1355+D1358</f>
        <v>1156815</v>
      </c>
      <c r="E1354" s="3342"/>
      <c r="F1354" s="957"/>
      <c r="G1354" s="949"/>
    </row>
    <row r="1355" spans="1:7" s="52" customFormat="1" ht="26.4">
      <c r="A1355" s="79"/>
      <c r="B1355" s="332" t="s">
        <v>56</v>
      </c>
      <c r="C1355" s="354">
        <f>C1356+C1357</f>
        <v>11236037</v>
      </c>
      <c r="D1355" s="283">
        <f>D1356+D1357</f>
        <v>1156815</v>
      </c>
      <c r="E1355" s="3341"/>
      <c r="F1355" s="957"/>
      <c r="G1355" s="949"/>
    </row>
    <row r="1356" spans="1:7" s="52" customFormat="1" ht="52.8">
      <c r="A1356" s="79"/>
      <c r="B1356" s="333" t="s">
        <v>77</v>
      </c>
      <c r="C1356" s="354">
        <v>10828071</v>
      </c>
      <c r="D1356" s="283"/>
      <c r="E1356" s="3343"/>
      <c r="F1356" s="957"/>
      <c r="G1356" s="949"/>
    </row>
    <row r="1357" spans="1:7" s="52" customFormat="1" ht="39.6">
      <c r="A1357" s="79"/>
      <c r="B1357" s="333" t="s">
        <v>58</v>
      </c>
      <c r="C1357" s="354">
        <v>407966</v>
      </c>
      <c r="D1357" s="843">
        <v>1156815</v>
      </c>
      <c r="E1357" s="3343"/>
      <c r="F1357" s="957"/>
      <c r="G1357" s="949"/>
    </row>
    <row r="1358" spans="1:7" s="52" customFormat="1" ht="26.4">
      <c r="A1358" s="79"/>
      <c r="B1358" s="332" t="s">
        <v>105</v>
      </c>
      <c r="C1358" s="354">
        <v>229964</v>
      </c>
      <c r="D1358" s="378"/>
      <c r="E1358" s="3341"/>
      <c r="F1358" s="957"/>
      <c r="G1358" s="949"/>
    </row>
    <row r="1359" spans="1:7" s="52" customFormat="1">
      <c r="A1359" s="79"/>
      <c r="B1359" s="335" t="s">
        <v>3</v>
      </c>
      <c r="C1359" s="348">
        <f>C1360+C1361</f>
        <v>16994737</v>
      </c>
      <c r="D1359" s="378"/>
      <c r="E1359" s="3339"/>
      <c r="F1359" s="957"/>
      <c r="G1359" s="949"/>
    </row>
    <row r="1360" spans="1:7" s="52" customFormat="1">
      <c r="A1360" s="79"/>
      <c r="B1360" s="334" t="s">
        <v>20</v>
      </c>
      <c r="C1360" s="354">
        <v>8205830</v>
      </c>
      <c r="D1360" s="378"/>
      <c r="E1360" s="3342"/>
      <c r="F1360" s="957"/>
      <c r="G1360" s="949"/>
    </row>
    <row r="1361" spans="1:8" s="52" customFormat="1">
      <c r="A1361" s="79"/>
      <c r="B1361" s="334" t="s">
        <v>61</v>
      </c>
      <c r="C1361" s="354">
        <f>C1362+C1364</f>
        <v>8788907</v>
      </c>
      <c r="D1361" s="378"/>
      <c r="E1361" s="3342"/>
      <c r="F1361" s="957"/>
      <c r="G1361" s="949"/>
    </row>
    <row r="1362" spans="1:8" s="52" customFormat="1" ht="26.4">
      <c r="A1362" s="79"/>
      <c r="B1362" s="332" t="s">
        <v>62</v>
      </c>
      <c r="C1362" s="354">
        <f>C1363</f>
        <v>3482960</v>
      </c>
      <c r="D1362" s="378"/>
      <c r="E1362" s="3341"/>
      <c r="F1362" s="957"/>
      <c r="G1362" s="949"/>
    </row>
    <row r="1363" spans="1:8" s="52" customFormat="1" ht="52.8">
      <c r="A1363" s="79"/>
      <c r="B1363" s="333" t="s">
        <v>86</v>
      </c>
      <c r="C1363" s="354">
        <v>3482960</v>
      </c>
      <c r="D1363" s="378"/>
      <c r="E1363" s="3343"/>
      <c r="F1363" s="957"/>
      <c r="G1363" s="949"/>
    </row>
    <row r="1364" spans="1:8" s="52" customFormat="1" ht="27" thickBot="1">
      <c r="A1364" s="79"/>
      <c r="B1364" s="3346" t="s">
        <v>309</v>
      </c>
      <c r="C1364" s="1184">
        <v>5305947</v>
      </c>
      <c r="D1364" s="536"/>
      <c r="E1364" s="3343"/>
      <c r="F1364" s="957"/>
      <c r="G1364" s="949"/>
    </row>
    <row r="1365" spans="1:8" s="52" customFormat="1" ht="35.25" customHeight="1" thickBot="1">
      <c r="A1365" s="79"/>
      <c r="B1365" s="3799" t="s">
        <v>663</v>
      </c>
      <c r="C1365" s="3800"/>
      <c r="D1365" s="3801"/>
      <c r="E1365" s="961"/>
      <c r="F1365" s="961"/>
      <c r="G1365" s="961"/>
    </row>
    <row r="1366" spans="1:8" s="52" customFormat="1">
      <c r="A1366" s="79"/>
      <c r="B1366" s="106"/>
      <c r="C1366" s="107"/>
      <c r="D1366" s="107"/>
      <c r="E1366" s="81"/>
      <c r="F1366" s="81"/>
      <c r="G1366" s="81"/>
    </row>
    <row r="1367" spans="1:8" s="52" customFormat="1">
      <c r="A1367" s="79"/>
      <c r="B1367" s="356" t="s">
        <v>113</v>
      </c>
      <c r="C1367" s="98"/>
      <c r="D1367" s="98"/>
      <c r="E1367" s="98"/>
      <c r="F1367" s="98"/>
      <c r="G1367" s="98"/>
    </row>
    <row r="1368" spans="1:8" s="52" customFormat="1" ht="13.8" thickBot="1">
      <c r="A1368" s="79"/>
      <c r="B1368" s="81"/>
      <c r="C1368" s="98"/>
      <c r="D1368" s="98"/>
      <c r="E1368" s="98"/>
      <c r="F1368" s="98"/>
      <c r="G1368" s="98"/>
    </row>
    <row r="1369" spans="1:8" s="52" customFormat="1" ht="27.6">
      <c r="A1369" s="2901">
        <f>A1214+1</f>
        <v>161</v>
      </c>
      <c r="B1369" s="906" t="s">
        <v>29</v>
      </c>
      <c r="C1369" s="341"/>
      <c r="D1369" s="342"/>
      <c r="E1369" s="436" t="s">
        <v>302</v>
      </c>
      <c r="F1369" s="364"/>
      <c r="G1369" s="365"/>
      <c r="H1369" s="821" t="s">
        <v>34</v>
      </c>
    </row>
    <row r="1370" spans="1:8" s="52" customFormat="1">
      <c r="A1370" s="79"/>
      <c r="B1370" s="280" t="s">
        <v>22</v>
      </c>
      <c r="C1370" s="343"/>
      <c r="D1370" s="344"/>
      <c r="E1370" s="280" t="s">
        <v>22</v>
      </c>
      <c r="F1370" s="343"/>
      <c r="G1370" s="344"/>
    </row>
    <row r="1371" spans="1:8" s="52" customFormat="1" ht="65.25" customHeight="1">
      <c r="A1371" s="79"/>
      <c r="B1371" s="3271" t="s">
        <v>121</v>
      </c>
      <c r="C1371" s="3272"/>
      <c r="D1371" s="3273"/>
      <c r="E1371" s="3271" t="s">
        <v>314</v>
      </c>
      <c r="F1371" s="3272"/>
      <c r="G1371" s="3273"/>
    </row>
    <row r="1372" spans="1:8" s="52" customFormat="1">
      <c r="A1372" s="134"/>
      <c r="B1372" s="155" t="s">
        <v>4</v>
      </c>
      <c r="C1372" s="890">
        <v>50507066</v>
      </c>
      <c r="D1372" s="238">
        <f t="shared" ref="D1372:D1377" si="20">D1373</f>
        <v>-985478</v>
      </c>
      <c r="E1372" s="155" t="s">
        <v>4</v>
      </c>
      <c r="F1372" s="890">
        <f>F1373</f>
        <v>0</v>
      </c>
      <c r="G1372" s="910">
        <f>G1373</f>
        <v>985478</v>
      </c>
    </row>
    <row r="1373" spans="1:8" s="52" customFormat="1">
      <c r="A1373" s="134"/>
      <c r="B1373" s="2056" t="s">
        <v>10</v>
      </c>
      <c r="C1373" s="889">
        <v>50507066</v>
      </c>
      <c r="D1373" s="236">
        <f t="shared" si="20"/>
        <v>-985478</v>
      </c>
      <c r="E1373" s="2056" t="s">
        <v>10</v>
      </c>
      <c r="F1373" s="889">
        <f>F1374</f>
        <v>0</v>
      </c>
      <c r="G1373" s="913">
        <f>G1374</f>
        <v>985478</v>
      </c>
    </row>
    <row r="1374" spans="1:8" s="52" customFormat="1" ht="26.4">
      <c r="A1374" s="134"/>
      <c r="B1374" s="2048" t="s">
        <v>11</v>
      </c>
      <c r="C1374" s="889">
        <v>50507066</v>
      </c>
      <c r="D1374" s="236">
        <f t="shared" si="20"/>
        <v>-985478</v>
      </c>
      <c r="E1374" s="2048" t="s">
        <v>11</v>
      </c>
      <c r="F1374" s="889">
        <v>0</v>
      </c>
      <c r="G1374" s="236">
        <f>G1388</f>
        <v>985478</v>
      </c>
    </row>
    <row r="1375" spans="1:8" s="52" customFormat="1">
      <c r="A1375" s="134"/>
      <c r="B1375" s="155" t="s">
        <v>28</v>
      </c>
      <c r="C1375" s="890">
        <v>50507066</v>
      </c>
      <c r="D1375" s="238">
        <f t="shared" si="20"/>
        <v>-985478</v>
      </c>
      <c r="E1375" s="155" t="s">
        <v>28</v>
      </c>
      <c r="F1375" s="910">
        <f>F1376</f>
        <v>0</v>
      </c>
      <c r="G1375" s="910">
        <f>G1376</f>
        <v>985478</v>
      </c>
    </row>
    <row r="1376" spans="1:8" s="52" customFormat="1">
      <c r="A1376" s="134"/>
      <c r="B1376" s="2056" t="s">
        <v>2</v>
      </c>
      <c r="C1376" s="889">
        <v>50507066</v>
      </c>
      <c r="D1376" s="236">
        <f t="shared" si="20"/>
        <v>-985478</v>
      </c>
      <c r="E1376" s="2056" t="s">
        <v>2</v>
      </c>
      <c r="F1376" s="889">
        <f>F1377</f>
        <v>0</v>
      </c>
      <c r="G1376" s="913">
        <f>G1377+G1381</f>
        <v>985478</v>
      </c>
    </row>
    <row r="1377" spans="1:7" s="52" customFormat="1">
      <c r="A1377" s="134"/>
      <c r="B1377" s="2048" t="s">
        <v>16</v>
      </c>
      <c r="C1377" s="889">
        <v>50507066</v>
      </c>
      <c r="D1377" s="236">
        <f t="shared" si="20"/>
        <v>-985478</v>
      </c>
      <c r="E1377" s="2048" t="s">
        <v>12</v>
      </c>
      <c r="F1377" s="889">
        <f>F1378+F1380</f>
        <v>0</v>
      </c>
      <c r="G1377" s="913">
        <f>G1378+G1380</f>
        <v>104533</v>
      </c>
    </row>
    <row r="1378" spans="1:7" s="52" customFormat="1">
      <c r="A1378" s="134"/>
      <c r="B1378" s="2050" t="s">
        <v>17</v>
      </c>
      <c r="C1378" s="889">
        <v>50507066</v>
      </c>
      <c r="D1378" s="236">
        <f>-G1374</f>
        <v>-985478</v>
      </c>
      <c r="E1378" s="2050" t="s">
        <v>38</v>
      </c>
      <c r="F1378" s="889">
        <v>0</v>
      </c>
      <c r="G1378" s="236">
        <f>G1392</f>
        <v>47152</v>
      </c>
    </row>
    <row r="1379" spans="1:7" s="52" customFormat="1">
      <c r="A1379" s="134"/>
      <c r="B1379" s="911"/>
      <c r="C1379" s="882"/>
      <c r="D1379" s="912"/>
      <c r="E1379" s="2058" t="s">
        <v>36</v>
      </c>
      <c r="F1379" s="889">
        <v>0</v>
      </c>
      <c r="G1379" s="236">
        <f>G1393</f>
        <v>37998</v>
      </c>
    </row>
    <row r="1380" spans="1:7" s="52" customFormat="1">
      <c r="A1380" s="134"/>
      <c r="B1380" s="911"/>
      <c r="C1380" s="882"/>
      <c r="D1380" s="912"/>
      <c r="E1380" s="2050" t="s">
        <v>15</v>
      </c>
      <c r="F1380" s="889">
        <v>0</v>
      </c>
      <c r="G1380" s="236">
        <f>G1394</f>
        <v>57381</v>
      </c>
    </row>
    <row r="1381" spans="1:7" s="52" customFormat="1">
      <c r="A1381" s="134"/>
      <c r="B1381" s="911"/>
      <c r="C1381" s="882"/>
      <c r="D1381" s="912"/>
      <c r="E1381" s="2048" t="s">
        <v>16</v>
      </c>
      <c r="F1381" s="889"/>
      <c r="G1381" s="236">
        <f>G1382</f>
        <v>880945</v>
      </c>
    </row>
    <row r="1382" spans="1:7" s="52" customFormat="1">
      <c r="A1382" s="134"/>
      <c r="B1382" s="911"/>
      <c r="C1382" s="882"/>
      <c r="D1382" s="912"/>
      <c r="E1382" s="2050" t="s">
        <v>17</v>
      </c>
      <c r="F1382" s="889"/>
      <c r="G1382" s="236">
        <f>G1396</f>
        <v>880945</v>
      </c>
    </row>
    <row r="1383" spans="1:7" s="52" customFormat="1">
      <c r="A1383" s="79"/>
      <c r="B1383" s="914" t="s">
        <v>59</v>
      </c>
      <c r="C1383" s="915"/>
      <c r="D1383" s="916"/>
      <c r="E1383" s="914" t="s">
        <v>59</v>
      </c>
      <c r="F1383" s="930"/>
      <c r="G1383" s="918"/>
    </row>
    <row r="1384" spans="1:7" s="52" customFormat="1" ht="39.6">
      <c r="A1384" s="79"/>
      <c r="B1384" s="3313" t="s">
        <v>163</v>
      </c>
      <c r="C1384" s="375"/>
      <c r="D1384" s="259"/>
      <c r="E1384" s="281" t="s">
        <v>1152</v>
      </c>
      <c r="F1384" s="446"/>
      <c r="G1384" s="447"/>
    </row>
    <row r="1385" spans="1:7" s="52" customFormat="1">
      <c r="A1385" s="825"/>
      <c r="B1385" s="828" t="s">
        <v>118</v>
      </c>
      <c r="C1385" s="919"/>
      <c r="D1385" s="877"/>
      <c r="E1385" s="828" t="s">
        <v>118</v>
      </c>
      <c r="F1385" s="919"/>
      <c r="G1385" s="877"/>
    </row>
    <row r="1386" spans="1:7" s="52" customFormat="1">
      <c r="A1386" s="3363"/>
      <c r="B1386" s="155" t="s">
        <v>4</v>
      </c>
      <c r="C1386" s="890">
        <v>50507066</v>
      </c>
      <c r="D1386" s="238">
        <f t="shared" ref="D1386:D1391" si="21">D1387</f>
        <v>-985478</v>
      </c>
      <c r="E1386" s="155" t="s">
        <v>4</v>
      </c>
      <c r="F1386" s="890">
        <f>F1387</f>
        <v>0</v>
      </c>
      <c r="G1386" s="910">
        <f>G1387</f>
        <v>985478</v>
      </c>
    </row>
    <row r="1387" spans="1:7" s="52" customFormat="1">
      <c r="A1387" s="3363"/>
      <c r="B1387" s="2056" t="s">
        <v>10</v>
      </c>
      <c r="C1387" s="889">
        <v>50507066</v>
      </c>
      <c r="D1387" s="236">
        <f t="shared" si="21"/>
        <v>-985478</v>
      </c>
      <c r="E1387" s="2056" t="s">
        <v>10</v>
      </c>
      <c r="F1387" s="889">
        <f>F1388</f>
        <v>0</v>
      </c>
      <c r="G1387" s="913">
        <f>G1388</f>
        <v>985478</v>
      </c>
    </row>
    <row r="1388" spans="1:7" s="52" customFormat="1" ht="26.4">
      <c r="A1388" s="3363"/>
      <c r="B1388" s="2048" t="s">
        <v>11</v>
      </c>
      <c r="C1388" s="889">
        <v>50507066</v>
      </c>
      <c r="D1388" s="236">
        <f t="shared" si="21"/>
        <v>-985478</v>
      </c>
      <c r="E1388" s="2048" t="s">
        <v>11</v>
      </c>
      <c r="F1388" s="889">
        <v>0</v>
      </c>
      <c r="G1388" s="236">
        <v>985478</v>
      </c>
    </row>
    <row r="1389" spans="1:7" s="52" customFormat="1">
      <c r="A1389" s="3363"/>
      <c r="B1389" s="155" t="s">
        <v>28</v>
      </c>
      <c r="C1389" s="890">
        <v>50507066</v>
      </c>
      <c r="D1389" s="238">
        <f t="shared" si="21"/>
        <v>-985478</v>
      </c>
      <c r="E1389" s="155" t="s">
        <v>28</v>
      </c>
      <c r="F1389" s="890">
        <f>F1390</f>
        <v>0</v>
      </c>
      <c r="G1389" s="910">
        <f>G1390</f>
        <v>985478</v>
      </c>
    </row>
    <row r="1390" spans="1:7" s="52" customFormat="1">
      <c r="A1390" s="3363"/>
      <c r="B1390" s="2056" t="s">
        <v>2</v>
      </c>
      <c r="C1390" s="889">
        <v>50507066</v>
      </c>
      <c r="D1390" s="236">
        <f t="shared" si="21"/>
        <v>-985478</v>
      </c>
      <c r="E1390" s="2056" t="s">
        <v>2</v>
      </c>
      <c r="F1390" s="889">
        <f>F1391</f>
        <v>0</v>
      </c>
      <c r="G1390" s="236">
        <f>G1391+G1395</f>
        <v>985478</v>
      </c>
    </row>
    <row r="1391" spans="1:7" s="52" customFormat="1">
      <c r="A1391" s="3363"/>
      <c r="B1391" s="2048" t="s">
        <v>16</v>
      </c>
      <c r="C1391" s="889">
        <v>50507066</v>
      </c>
      <c r="D1391" s="236">
        <f t="shared" si="21"/>
        <v>-985478</v>
      </c>
      <c r="E1391" s="2048" t="s">
        <v>12</v>
      </c>
      <c r="F1391" s="889">
        <f>F1392+F1394</f>
        <v>0</v>
      </c>
      <c r="G1391" s="236">
        <f>G1392+G1394</f>
        <v>104533</v>
      </c>
    </row>
    <row r="1392" spans="1:7" s="52" customFormat="1">
      <c r="A1392" s="3363"/>
      <c r="B1392" s="2050" t="s">
        <v>17</v>
      </c>
      <c r="C1392" s="889">
        <v>50507066</v>
      </c>
      <c r="D1392" s="236">
        <f>-G1388</f>
        <v>-985478</v>
      </c>
      <c r="E1392" s="2050" t="s">
        <v>38</v>
      </c>
      <c r="F1392" s="889">
        <v>0</v>
      </c>
      <c r="G1392" s="236">
        <v>47152</v>
      </c>
    </row>
    <row r="1393" spans="1:7" s="52" customFormat="1">
      <c r="A1393" s="3363"/>
      <c r="B1393" s="911"/>
      <c r="C1393" s="882"/>
      <c r="D1393" s="912"/>
      <c r="E1393" s="2058" t="s">
        <v>36</v>
      </c>
      <c r="F1393" s="889">
        <v>0</v>
      </c>
      <c r="G1393" s="236">
        <v>37998</v>
      </c>
    </row>
    <row r="1394" spans="1:7" s="52" customFormat="1">
      <c r="A1394" s="3363"/>
      <c r="B1394" s="911"/>
      <c r="C1394" s="882"/>
      <c r="D1394" s="912"/>
      <c r="E1394" s="2050" t="s">
        <v>15</v>
      </c>
      <c r="F1394" s="889">
        <v>0</v>
      </c>
      <c r="G1394" s="236">
        <v>57381</v>
      </c>
    </row>
    <row r="1395" spans="1:7" s="52" customFormat="1">
      <c r="A1395" s="3363"/>
      <c r="B1395" s="911"/>
      <c r="C1395" s="882"/>
      <c r="D1395" s="912"/>
      <c r="E1395" s="2048" t="s">
        <v>16</v>
      </c>
      <c r="F1395" s="889"/>
      <c r="G1395" s="236">
        <f>G1396</f>
        <v>880945</v>
      </c>
    </row>
    <row r="1396" spans="1:7" s="52" customFormat="1">
      <c r="A1396" s="3363"/>
      <c r="B1396" s="911"/>
      <c r="C1396" s="882"/>
      <c r="D1396" s="912"/>
      <c r="E1396" s="2050" t="s">
        <v>17</v>
      </c>
      <c r="F1396" s="889"/>
      <c r="G1396" s="236">
        <v>880945</v>
      </c>
    </row>
    <row r="1397" spans="1:7" s="52" customFormat="1">
      <c r="A1397" s="825"/>
      <c r="B1397" s="899" t="s">
        <v>125</v>
      </c>
      <c r="C1397" s="919"/>
      <c r="D1397" s="877"/>
      <c r="E1397" s="828" t="s">
        <v>125</v>
      </c>
      <c r="F1397" s="919"/>
      <c r="G1397" s="877"/>
    </row>
    <row r="1398" spans="1:7" s="52" customFormat="1">
      <c r="A1398" s="3363"/>
      <c r="B1398" s="155" t="s">
        <v>4</v>
      </c>
      <c r="C1398" s="908">
        <v>595875296</v>
      </c>
      <c r="D1398" s="238">
        <f t="shared" ref="D1398:D1403" si="22">D1399</f>
        <v>-436094</v>
      </c>
      <c r="E1398" s="155" t="s">
        <v>4</v>
      </c>
      <c r="F1398" s="890">
        <f>F1399</f>
        <v>0</v>
      </c>
      <c r="G1398" s="238">
        <f>G1399</f>
        <v>436094</v>
      </c>
    </row>
    <row r="1399" spans="1:7" s="52" customFormat="1">
      <c r="A1399" s="3363"/>
      <c r="B1399" s="2056" t="s">
        <v>10</v>
      </c>
      <c r="C1399" s="931">
        <v>595875296</v>
      </c>
      <c r="D1399" s="236">
        <f t="shared" si="22"/>
        <v>-436094</v>
      </c>
      <c r="E1399" s="2056" t="s">
        <v>10</v>
      </c>
      <c r="F1399" s="889">
        <f>F1400</f>
        <v>0</v>
      </c>
      <c r="G1399" s="236">
        <f>G1400</f>
        <v>436094</v>
      </c>
    </row>
    <row r="1400" spans="1:7" s="52" customFormat="1" ht="26.4">
      <c r="A1400" s="3363"/>
      <c r="B1400" s="2048" t="s">
        <v>11</v>
      </c>
      <c r="C1400" s="931">
        <v>595875296</v>
      </c>
      <c r="D1400" s="236">
        <f t="shared" si="22"/>
        <v>-436094</v>
      </c>
      <c r="E1400" s="2048" t="s">
        <v>11</v>
      </c>
      <c r="F1400" s="889">
        <v>0</v>
      </c>
      <c r="G1400" s="236">
        <v>436094</v>
      </c>
    </row>
    <row r="1401" spans="1:7" s="52" customFormat="1">
      <c r="A1401" s="3363"/>
      <c r="B1401" s="155" t="s">
        <v>28</v>
      </c>
      <c r="C1401" s="908">
        <v>595875296</v>
      </c>
      <c r="D1401" s="238">
        <f t="shared" si="22"/>
        <v>-436094</v>
      </c>
      <c r="E1401" s="155" t="s">
        <v>28</v>
      </c>
      <c r="F1401" s="890">
        <f>F1402</f>
        <v>0</v>
      </c>
      <c r="G1401" s="910">
        <f>G1402</f>
        <v>436094</v>
      </c>
    </row>
    <row r="1402" spans="1:7" s="52" customFormat="1">
      <c r="A1402" s="3363"/>
      <c r="B1402" s="2056" t="s">
        <v>2</v>
      </c>
      <c r="C1402" s="931">
        <v>595875296</v>
      </c>
      <c r="D1402" s="236">
        <f t="shared" si="22"/>
        <v>-436094</v>
      </c>
      <c r="E1402" s="2056" t="s">
        <v>2</v>
      </c>
      <c r="F1402" s="889">
        <f>F1403</f>
        <v>0</v>
      </c>
      <c r="G1402" s="236">
        <f>G1403+G1407</f>
        <v>436094</v>
      </c>
    </row>
    <row r="1403" spans="1:7" s="52" customFormat="1">
      <c r="A1403" s="3363"/>
      <c r="B1403" s="2048" t="s">
        <v>16</v>
      </c>
      <c r="C1403" s="931">
        <v>595875296</v>
      </c>
      <c r="D1403" s="236">
        <f t="shared" si="22"/>
        <v>-436094</v>
      </c>
      <c r="E1403" s="2048" t="s">
        <v>12</v>
      </c>
      <c r="F1403" s="889">
        <f>F1404+F1406</f>
        <v>0</v>
      </c>
      <c r="G1403" s="236">
        <f>G1404+G1406</f>
        <v>107274</v>
      </c>
    </row>
    <row r="1404" spans="1:7" s="52" customFormat="1">
      <c r="A1404" s="3363"/>
      <c r="B1404" s="2050" t="s">
        <v>17</v>
      </c>
      <c r="C1404" s="931">
        <v>595875296</v>
      </c>
      <c r="D1404" s="236">
        <f>-G1400</f>
        <v>-436094</v>
      </c>
      <c r="E1404" s="2050" t="s">
        <v>38</v>
      </c>
      <c r="F1404" s="889">
        <v>0</v>
      </c>
      <c r="G1404" s="283">
        <v>56125</v>
      </c>
    </row>
    <row r="1405" spans="1:7" s="52" customFormat="1">
      <c r="A1405" s="3363"/>
      <c r="B1405" s="911"/>
      <c r="C1405" s="882"/>
      <c r="D1405" s="912"/>
      <c r="E1405" s="2058" t="s">
        <v>36</v>
      </c>
      <c r="F1405" s="889">
        <v>0</v>
      </c>
      <c r="G1405" s="283">
        <v>45229</v>
      </c>
    </row>
    <row r="1406" spans="1:7" s="52" customFormat="1">
      <c r="A1406" s="3363"/>
      <c r="B1406" s="911"/>
      <c r="C1406" s="882"/>
      <c r="D1406" s="912"/>
      <c r="E1406" s="2050" t="s">
        <v>15</v>
      </c>
      <c r="F1406" s="889">
        <v>0</v>
      </c>
      <c r="G1406" s="236">
        <v>51149</v>
      </c>
    </row>
    <row r="1407" spans="1:7" s="52" customFormat="1">
      <c r="A1407" s="3363"/>
      <c r="B1407" s="911"/>
      <c r="C1407" s="882"/>
      <c r="D1407" s="912"/>
      <c r="E1407" s="2048" t="s">
        <v>16</v>
      </c>
      <c r="F1407" s="889"/>
      <c r="G1407" s="236">
        <f>G1408</f>
        <v>328820</v>
      </c>
    </row>
    <row r="1408" spans="1:7" s="52" customFormat="1">
      <c r="A1408" s="3363"/>
      <c r="B1408" s="911"/>
      <c r="C1408" s="882"/>
      <c r="D1408" s="912"/>
      <c r="E1408" s="2050" t="s">
        <v>17</v>
      </c>
      <c r="F1408" s="889"/>
      <c r="G1408" s="236">
        <v>328820</v>
      </c>
    </row>
    <row r="1409" spans="1:7" s="52" customFormat="1">
      <c r="A1409" s="825"/>
      <c r="B1409" s="899" t="s">
        <v>126</v>
      </c>
      <c r="C1409" s="919"/>
      <c r="D1409" s="877"/>
      <c r="E1409" s="828" t="s">
        <v>126</v>
      </c>
      <c r="F1409" s="919"/>
      <c r="G1409" s="877"/>
    </row>
    <row r="1410" spans="1:7" s="52" customFormat="1">
      <c r="A1410" s="825"/>
      <c r="B1410" s="239" t="s">
        <v>4</v>
      </c>
      <c r="C1410" s="348">
        <v>679004229</v>
      </c>
      <c r="D1410" s="378">
        <f t="shared" ref="D1410:D1415" si="23">D1411</f>
        <v>-362545</v>
      </c>
      <c r="E1410" s="239" t="s">
        <v>4</v>
      </c>
      <c r="F1410" s="369">
        <v>0</v>
      </c>
      <c r="G1410" s="378">
        <f>G1411</f>
        <v>362545</v>
      </c>
    </row>
    <row r="1411" spans="1:7" s="52" customFormat="1">
      <c r="A1411" s="825"/>
      <c r="B1411" s="510" t="s">
        <v>10</v>
      </c>
      <c r="C1411" s="354">
        <v>679004229</v>
      </c>
      <c r="D1411" s="283">
        <f t="shared" si="23"/>
        <v>-362545</v>
      </c>
      <c r="E1411" s="510" t="s">
        <v>10</v>
      </c>
      <c r="F1411" s="422">
        <v>0</v>
      </c>
      <c r="G1411" s="283">
        <f>G1412</f>
        <v>362545</v>
      </c>
    </row>
    <row r="1412" spans="1:7" s="52" customFormat="1" ht="26.4">
      <c r="A1412" s="825"/>
      <c r="B1412" s="512" t="s">
        <v>11</v>
      </c>
      <c r="C1412" s="354">
        <v>679004229</v>
      </c>
      <c r="D1412" s="283">
        <f t="shared" si="23"/>
        <v>-362545</v>
      </c>
      <c r="E1412" s="512" t="s">
        <v>11</v>
      </c>
      <c r="F1412" s="422">
        <v>0</v>
      </c>
      <c r="G1412" s="283">
        <v>362545</v>
      </c>
    </row>
    <row r="1413" spans="1:7" s="52" customFormat="1">
      <c r="A1413" s="825"/>
      <c r="B1413" s="239" t="s">
        <v>28</v>
      </c>
      <c r="C1413" s="348">
        <v>679004229</v>
      </c>
      <c r="D1413" s="378">
        <f t="shared" si="23"/>
        <v>-362545</v>
      </c>
      <c r="E1413" s="239" t="s">
        <v>28</v>
      </c>
      <c r="F1413" s="369">
        <f>F1414</f>
        <v>0</v>
      </c>
      <c r="G1413" s="962">
        <f>G1414</f>
        <v>362545</v>
      </c>
    </row>
    <row r="1414" spans="1:7" s="52" customFormat="1">
      <c r="A1414" s="825"/>
      <c r="B1414" s="510" t="s">
        <v>2</v>
      </c>
      <c r="C1414" s="354">
        <v>679004229</v>
      </c>
      <c r="D1414" s="283">
        <f t="shared" si="23"/>
        <v>-362545</v>
      </c>
      <c r="E1414" s="510" t="s">
        <v>2</v>
      </c>
      <c r="F1414" s="422">
        <f>F1415+F1419</f>
        <v>0</v>
      </c>
      <c r="G1414" s="2958">
        <f>G1415+G1419</f>
        <v>362545</v>
      </c>
    </row>
    <row r="1415" spans="1:7" s="52" customFormat="1">
      <c r="A1415" s="825"/>
      <c r="B1415" s="512" t="s">
        <v>16</v>
      </c>
      <c r="C1415" s="354">
        <v>679004229</v>
      </c>
      <c r="D1415" s="283">
        <f t="shared" si="23"/>
        <v>-362545</v>
      </c>
      <c r="E1415" s="512" t="s">
        <v>12</v>
      </c>
      <c r="F1415" s="422">
        <f>F1416+F1418</f>
        <v>0</v>
      </c>
      <c r="G1415" s="2958">
        <f>G1416+G1418</f>
        <v>88110</v>
      </c>
    </row>
    <row r="1416" spans="1:7" s="52" customFormat="1">
      <c r="A1416" s="825"/>
      <c r="B1416" s="421" t="s">
        <v>17</v>
      </c>
      <c r="C1416" s="354">
        <v>679004229</v>
      </c>
      <c r="D1416" s="283">
        <f>-G1412</f>
        <v>-362545</v>
      </c>
      <c r="E1416" s="421" t="s">
        <v>38</v>
      </c>
      <c r="F1416" s="422"/>
      <c r="G1416" s="283">
        <v>56125</v>
      </c>
    </row>
    <row r="1417" spans="1:7" s="52" customFormat="1">
      <c r="A1417" s="825"/>
      <c r="B1417" s="461"/>
      <c r="C1417" s="375"/>
      <c r="D1417" s="259"/>
      <c r="E1417" s="1802" t="s">
        <v>36</v>
      </c>
      <c r="F1417" s="422"/>
      <c r="G1417" s="283">
        <v>45229</v>
      </c>
    </row>
    <row r="1418" spans="1:7" s="52" customFormat="1">
      <c r="A1418" s="825"/>
      <c r="B1418" s="461"/>
      <c r="C1418" s="375"/>
      <c r="D1418" s="259"/>
      <c r="E1418" s="421" t="s">
        <v>15</v>
      </c>
      <c r="F1418" s="422"/>
      <c r="G1418" s="283">
        <v>31985</v>
      </c>
    </row>
    <row r="1419" spans="1:7" s="52" customFormat="1">
      <c r="A1419" s="825"/>
      <c r="B1419" s="461"/>
      <c r="C1419" s="375"/>
      <c r="D1419" s="259"/>
      <c r="E1419" s="2048" t="s">
        <v>16</v>
      </c>
      <c r="F1419" s="422">
        <f>F1420</f>
        <v>0</v>
      </c>
      <c r="G1419" s="2958">
        <f>G1420</f>
        <v>274435</v>
      </c>
    </row>
    <row r="1420" spans="1:7" s="52" customFormat="1" ht="13.8" thickBot="1">
      <c r="A1420" s="825"/>
      <c r="B1420" s="461"/>
      <c r="C1420" s="375"/>
      <c r="D1420" s="259"/>
      <c r="E1420" s="2050" t="s">
        <v>17</v>
      </c>
      <c r="F1420" s="422"/>
      <c r="G1420" s="283">
        <v>274435</v>
      </c>
    </row>
    <row r="1421" spans="1:7" s="52" customFormat="1" ht="59.25" customHeight="1" thickBot="1">
      <c r="A1421" s="825"/>
      <c r="B1421" s="3600" t="s">
        <v>664</v>
      </c>
      <c r="C1421" s="3601"/>
      <c r="D1421" s="3601"/>
      <c r="E1421" s="3601"/>
      <c r="F1421" s="3601"/>
      <c r="G1421" s="3602"/>
    </row>
    <row r="1422" spans="1:7" s="52" customFormat="1">
      <c r="A1422" s="825"/>
      <c r="B1422" s="81"/>
      <c r="C1422" s="98"/>
      <c r="D1422" s="98"/>
      <c r="E1422" s="98"/>
      <c r="F1422" s="98"/>
      <c r="G1422" s="98"/>
    </row>
    <row r="1423" spans="1:7" s="52" customFormat="1">
      <c r="A1423" s="79"/>
      <c r="B1423" s="206" t="s">
        <v>115</v>
      </c>
      <c r="C1423" s="81"/>
      <c r="D1423" s="81"/>
      <c r="E1423" s="81"/>
      <c r="F1423" s="81"/>
      <c r="G1423" s="81"/>
    </row>
    <row r="1424" spans="1:7" s="52" customFormat="1" ht="13.8" thickBot="1">
      <c r="A1424" s="79"/>
      <c r="B1424" s="81"/>
      <c r="C1424" s="81"/>
      <c r="D1424" s="81"/>
      <c r="E1424" s="81"/>
      <c r="F1424" s="81"/>
      <c r="G1424" s="81"/>
    </row>
    <row r="1425" spans="1:8" s="52" customFormat="1" ht="27.6">
      <c r="A1425" s="1458">
        <f>A1285+1</f>
        <v>161</v>
      </c>
      <c r="B1425" s="906" t="s">
        <v>29</v>
      </c>
      <c r="C1425" s="341"/>
      <c r="D1425" s="342"/>
      <c r="E1425" s="436" t="s">
        <v>302</v>
      </c>
      <c r="F1425" s="364"/>
      <c r="G1425" s="365"/>
      <c r="H1425" s="821" t="s">
        <v>34</v>
      </c>
    </row>
    <row r="1426" spans="1:8" s="52" customFormat="1" ht="13.8">
      <c r="A1426" s="79"/>
      <c r="B1426" s="914" t="s">
        <v>116</v>
      </c>
      <c r="C1426" s="920"/>
      <c r="D1426" s="921"/>
      <c r="E1426" s="914" t="s">
        <v>116</v>
      </c>
      <c r="F1426" s="922"/>
      <c r="G1426" s="923"/>
    </row>
    <row r="1427" spans="1:8" s="52" customFormat="1" ht="26.4">
      <c r="A1427" s="79"/>
      <c r="B1427" s="1461" t="s">
        <v>123</v>
      </c>
      <c r="C1427" s="389"/>
      <c r="D1427" s="445"/>
      <c r="E1427" s="1461" t="s">
        <v>123</v>
      </c>
      <c r="F1427" s="389"/>
      <c r="G1427" s="445"/>
    </row>
    <row r="1428" spans="1:8" s="52" customFormat="1">
      <c r="A1428" s="79"/>
      <c r="B1428" s="828" t="s">
        <v>118</v>
      </c>
      <c r="C1428" s="3316"/>
      <c r="D1428" s="884"/>
      <c r="E1428" s="828" t="s">
        <v>118</v>
      </c>
      <c r="F1428" s="3319"/>
      <c r="G1428" s="884"/>
    </row>
    <row r="1429" spans="1:8" s="52" customFormat="1">
      <c r="A1429" s="79"/>
      <c r="B1429" s="325" t="s">
        <v>4</v>
      </c>
      <c r="C1429" s="348">
        <v>50507066</v>
      </c>
      <c r="D1429" s="378">
        <f t="shared" ref="D1429:D1434" si="24">D1430</f>
        <v>-985478</v>
      </c>
      <c r="E1429" s="325" t="s">
        <v>4</v>
      </c>
      <c r="F1429" s="348">
        <f>F1430+F1432+F1443</f>
        <v>111563834</v>
      </c>
      <c r="G1429" s="349">
        <f>G1430+G1432+G1443</f>
        <v>985478</v>
      </c>
    </row>
    <row r="1430" spans="1:8" s="52" customFormat="1">
      <c r="A1430" s="134"/>
      <c r="B1430" s="3322" t="s">
        <v>10</v>
      </c>
      <c r="C1430" s="931">
        <v>50507066</v>
      </c>
      <c r="D1430" s="236">
        <f t="shared" si="24"/>
        <v>-985478</v>
      </c>
      <c r="E1430" s="3322" t="s">
        <v>75</v>
      </c>
      <c r="F1430" s="931">
        <v>18321396</v>
      </c>
      <c r="G1430" s="236"/>
    </row>
    <row r="1431" spans="1:8" s="52" customFormat="1" ht="26.4">
      <c r="A1431" s="134"/>
      <c r="B1431" s="3324" t="s">
        <v>11</v>
      </c>
      <c r="C1431" s="931">
        <v>50507066</v>
      </c>
      <c r="D1431" s="236">
        <f t="shared" si="24"/>
        <v>-985478</v>
      </c>
      <c r="E1431" s="3325" t="s">
        <v>6</v>
      </c>
      <c r="F1431" s="931">
        <v>425896</v>
      </c>
      <c r="G1431" s="236"/>
    </row>
    <row r="1432" spans="1:8" s="52" customFormat="1">
      <c r="A1432" s="134"/>
      <c r="B1432" s="907" t="s">
        <v>28</v>
      </c>
      <c r="C1432" s="908">
        <v>50507066</v>
      </c>
      <c r="D1432" s="238">
        <f t="shared" si="24"/>
        <v>-985478</v>
      </c>
      <c r="E1432" s="3325" t="s">
        <v>7</v>
      </c>
      <c r="F1432" s="931">
        <f>F1433+F1437+F1440</f>
        <v>2300211</v>
      </c>
      <c r="G1432" s="236"/>
    </row>
    <row r="1433" spans="1:8" s="52" customFormat="1">
      <c r="A1433" s="134"/>
      <c r="B1433" s="3322" t="s">
        <v>2</v>
      </c>
      <c r="C1433" s="931">
        <v>50507066</v>
      </c>
      <c r="D1433" s="236">
        <f t="shared" si="24"/>
        <v>-985478</v>
      </c>
      <c r="E1433" s="3325" t="s">
        <v>8</v>
      </c>
      <c r="F1433" s="931">
        <f>F1434</f>
        <v>224969</v>
      </c>
      <c r="G1433" s="236"/>
    </row>
    <row r="1434" spans="1:8" s="52" customFormat="1">
      <c r="A1434" s="134"/>
      <c r="B1434" s="3324" t="s">
        <v>16</v>
      </c>
      <c r="C1434" s="931">
        <v>50507066</v>
      </c>
      <c r="D1434" s="236">
        <f t="shared" si="24"/>
        <v>-985478</v>
      </c>
      <c r="E1434" s="3322" t="s">
        <v>9</v>
      </c>
      <c r="F1434" s="931">
        <f>F1435</f>
        <v>224969</v>
      </c>
      <c r="G1434" s="236"/>
    </row>
    <row r="1435" spans="1:8" s="52" customFormat="1" ht="26.4">
      <c r="A1435" s="134"/>
      <c r="B1435" s="3325" t="s">
        <v>17</v>
      </c>
      <c r="C1435" s="931">
        <v>50507066</v>
      </c>
      <c r="D1435" s="236">
        <f>-G1444</f>
        <v>-985478</v>
      </c>
      <c r="E1435" s="3322" t="s">
        <v>63</v>
      </c>
      <c r="F1435" s="931">
        <f>F1436</f>
        <v>224969</v>
      </c>
      <c r="G1435" s="236"/>
    </row>
    <row r="1436" spans="1:8" s="52" customFormat="1" ht="30.75" customHeight="1">
      <c r="A1436" s="134"/>
      <c r="B1436" s="3325"/>
      <c r="C1436" s="931"/>
      <c r="D1436" s="236"/>
      <c r="E1436" s="924" t="s">
        <v>165</v>
      </c>
      <c r="F1436" s="925">
        <v>224969</v>
      </c>
      <c r="G1436" s="236"/>
    </row>
    <row r="1437" spans="1:8" s="52" customFormat="1">
      <c r="A1437" s="134"/>
      <c r="B1437" s="911"/>
      <c r="C1437" s="882"/>
      <c r="D1437" s="912"/>
      <c r="E1437" s="3325" t="s">
        <v>305</v>
      </c>
      <c r="F1437" s="931">
        <f>F1438</f>
        <v>342453</v>
      </c>
      <c r="G1437" s="236"/>
    </row>
    <row r="1438" spans="1:8" s="52" customFormat="1" ht="26.4">
      <c r="A1438" s="134"/>
      <c r="B1438" s="3324"/>
      <c r="C1438" s="931"/>
      <c r="D1438" s="236"/>
      <c r="E1438" s="3325" t="s">
        <v>306</v>
      </c>
      <c r="F1438" s="931">
        <f>F1439</f>
        <v>342453</v>
      </c>
      <c r="G1438" s="236"/>
    </row>
    <row r="1439" spans="1:8" s="52" customFormat="1" ht="26.4">
      <c r="A1439" s="134"/>
      <c r="B1439" s="3324"/>
      <c r="C1439" s="931"/>
      <c r="D1439" s="236"/>
      <c r="E1439" s="3325" t="s">
        <v>307</v>
      </c>
      <c r="F1439" s="931">
        <v>342453</v>
      </c>
      <c r="G1439" s="236"/>
    </row>
    <row r="1440" spans="1:8" s="52" customFormat="1" ht="39.6">
      <c r="A1440" s="134"/>
      <c r="B1440" s="3324"/>
      <c r="C1440" s="931"/>
      <c r="D1440" s="236"/>
      <c r="E1440" s="3325" t="s">
        <v>82</v>
      </c>
      <c r="F1440" s="931">
        <f>F1441</f>
        <v>1732789</v>
      </c>
      <c r="G1440" s="236"/>
    </row>
    <row r="1441" spans="1:7" s="52" customFormat="1" ht="39.6">
      <c r="A1441" s="134"/>
      <c r="B1441" s="3324"/>
      <c r="C1441" s="931"/>
      <c r="D1441" s="236"/>
      <c r="E1441" s="3325" t="s">
        <v>83</v>
      </c>
      <c r="F1441" s="931">
        <f>F1442</f>
        <v>1732789</v>
      </c>
      <c r="G1441" s="236"/>
    </row>
    <row r="1442" spans="1:7" s="52" customFormat="1" ht="66">
      <c r="A1442" s="134"/>
      <c r="B1442" s="3324"/>
      <c r="C1442" s="931"/>
      <c r="D1442" s="236"/>
      <c r="E1442" s="3325" t="s">
        <v>308</v>
      </c>
      <c r="F1442" s="931">
        <v>1732789</v>
      </c>
      <c r="G1442" s="236"/>
    </row>
    <row r="1443" spans="1:7" s="52" customFormat="1">
      <c r="A1443" s="134"/>
      <c r="B1443" s="907"/>
      <c r="C1443" s="908"/>
      <c r="D1443" s="238"/>
      <c r="E1443" s="3322" t="s">
        <v>10</v>
      </c>
      <c r="F1443" s="931">
        <f>F1444+F1445</f>
        <v>90942227</v>
      </c>
      <c r="G1443" s="236">
        <f>G1444</f>
        <v>985478</v>
      </c>
    </row>
    <row r="1444" spans="1:7" s="52" customFormat="1" ht="26.4">
      <c r="A1444" s="134"/>
      <c r="B1444" s="3322"/>
      <c r="C1444" s="931"/>
      <c r="D1444" s="236"/>
      <c r="E1444" s="3324" t="s">
        <v>11</v>
      </c>
      <c r="F1444" s="931">
        <v>84568788</v>
      </c>
      <c r="G1444" s="236">
        <v>985478</v>
      </c>
    </row>
    <row r="1445" spans="1:7" s="52" customFormat="1" ht="26.4">
      <c r="A1445" s="134"/>
      <c r="B1445" s="3324"/>
      <c r="C1445" s="931"/>
      <c r="D1445" s="236"/>
      <c r="E1445" s="3324" t="s">
        <v>67</v>
      </c>
      <c r="F1445" s="931">
        <v>6373439</v>
      </c>
      <c r="G1445" s="236"/>
    </row>
    <row r="1446" spans="1:7" s="52" customFormat="1">
      <c r="A1446" s="134"/>
      <c r="B1446" s="3325"/>
      <c r="C1446" s="931"/>
      <c r="D1446" s="236"/>
      <c r="E1446" s="907" t="s">
        <v>28</v>
      </c>
      <c r="F1446" s="908">
        <f>F1447+F1461</f>
        <v>111623834</v>
      </c>
      <c r="G1446" s="238">
        <f>G1447+G1461</f>
        <v>985478</v>
      </c>
    </row>
    <row r="1447" spans="1:7" s="52" customFormat="1">
      <c r="A1447" s="134"/>
      <c r="B1447" s="911"/>
      <c r="C1447" s="882"/>
      <c r="D1447" s="912"/>
      <c r="E1447" s="3322" t="s">
        <v>2</v>
      </c>
      <c r="F1447" s="931">
        <f>F1448+F1452+F1454+F1456</f>
        <v>72454077</v>
      </c>
      <c r="G1447" s="236">
        <f>G1448+G1452+G1454+G1456</f>
        <v>985478</v>
      </c>
    </row>
    <row r="1448" spans="1:7" s="52" customFormat="1">
      <c r="A1448" s="134"/>
      <c r="B1448" s="911"/>
      <c r="C1448" s="882"/>
      <c r="D1448" s="912"/>
      <c r="E1448" s="3324" t="s">
        <v>12</v>
      </c>
      <c r="F1448" s="931">
        <f>F1449+F1451</f>
        <v>5802106</v>
      </c>
      <c r="G1448" s="236">
        <f>G1449+G1451</f>
        <v>104533</v>
      </c>
    </row>
    <row r="1449" spans="1:7" s="52" customFormat="1">
      <c r="A1449" s="134"/>
      <c r="B1449" s="911"/>
      <c r="C1449" s="882"/>
      <c r="D1449" s="912"/>
      <c r="E1449" s="3325" t="s">
        <v>38</v>
      </c>
      <c r="F1449" s="931">
        <v>2807899</v>
      </c>
      <c r="G1449" s="236">
        <v>47152</v>
      </c>
    </row>
    <row r="1450" spans="1:7" s="52" customFormat="1">
      <c r="A1450" s="134"/>
      <c r="B1450" s="911"/>
      <c r="C1450" s="882"/>
      <c r="D1450" s="912"/>
      <c r="E1450" s="3326" t="s">
        <v>36</v>
      </c>
      <c r="F1450" s="931">
        <v>2205772</v>
      </c>
      <c r="G1450" s="236">
        <v>37998</v>
      </c>
    </row>
    <row r="1451" spans="1:7" s="52" customFormat="1">
      <c r="A1451" s="134"/>
      <c r="B1451" s="911"/>
      <c r="C1451" s="882"/>
      <c r="D1451" s="912"/>
      <c r="E1451" s="3325" t="s">
        <v>15</v>
      </c>
      <c r="F1451" s="931">
        <v>2994207</v>
      </c>
      <c r="G1451" s="236">
        <v>57381</v>
      </c>
    </row>
    <row r="1452" spans="1:7" s="52" customFormat="1">
      <c r="A1452" s="134"/>
      <c r="B1452" s="911"/>
      <c r="C1452" s="882"/>
      <c r="D1452" s="912"/>
      <c r="E1452" s="3324" t="s">
        <v>16</v>
      </c>
      <c r="F1452" s="931">
        <f>F1453</f>
        <v>47137407</v>
      </c>
      <c r="G1452" s="931">
        <f>G1453</f>
        <v>880945</v>
      </c>
    </row>
    <row r="1453" spans="1:7" s="52" customFormat="1">
      <c r="A1453" s="134"/>
      <c r="B1453" s="911"/>
      <c r="C1453" s="882"/>
      <c r="D1453" s="912"/>
      <c r="E1453" s="3325" t="s">
        <v>17</v>
      </c>
      <c r="F1453" s="931">
        <v>47137407</v>
      </c>
      <c r="G1453" s="236">
        <v>880945</v>
      </c>
    </row>
    <row r="1454" spans="1:7" s="52" customFormat="1" ht="26.4">
      <c r="A1454" s="134"/>
      <c r="B1454" s="911"/>
      <c r="C1454" s="882"/>
      <c r="D1454" s="912"/>
      <c r="E1454" s="3324" t="s">
        <v>54</v>
      </c>
      <c r="F1454" s="931">
        <f>F1455</f>
        <v>6007433</v>
      </c>
      <c r="G1454" s="236"/>
    </row>
    <row r="1455" spans="1:7" s="52" customFormat="1">
      <c r="A1455" s="134"/>
      <c r="B1455" s="911"/>
      <c r="C1455" s="882"/>
      <c r="D1455" s="912"/>
      <c r="E1455" s="3325" t="s">
        <v>39</v>
      </c>
      <c r="F1455" s="931">
        <v>6007433</v>
      </c>
      <c r="G1455" s="236"/>
    </row>
    <row r="1456" spans="1:7" s="52" customFormat="1">
      <c r="A1456" s="134"/>
      <c r="B1456" s="911"/>
      <c r="C1456" s="882"/>
      <c r="D1456" s="912"/>
      <c r="E1456" s="3324" t="s">
        <v>19</v>
      </c>
      <c r="F1456" s="931">
        <f>F1457+F1460</f>
        <v>13507131</v>
      </c>
      <c r="G1456" s="236"/>
    </row>
    <row r="1457" spans="1:7" s="52" customFormat="1" ht="26.4">
      <c r="A1457" s="134"/>
      <c r="B1457" s="911"/>
      <c r="C1457" s="882"/>
      <c r="D1457" s="912"/>
      <c r="E1457" s="3325" t="s">
        <v>56</v>
      </c>
      <c r="F1457" s="931">
        <f>F1458+F1459</f>
        <v>13000189</v>
      </c>
      <c r="G1457" s="236"/>
    </row>
    <row r="1458" spans="1:7" s="52" customFormat="1" ht="52.8">
      <c r="A1458" s="134"/>
      <c r="B1458" s="911"/>
      <c r="C1458" s="882"/>
      <c r="D1458" s="912"/>
      <c r="E1458" s="3326" t="s">
        <v>77</v>
      </c>
      <c r="F1458" s="931">
        <v>11558249</v>
      </c>
      <c r="G1458" s="236"/>
    </row>
    <row r="1459" spans="1:7" s="52" customFormat="1" ht="52.8">
      <c r="A1459" s="134"/>
      <c r="B1459" s="911"/>
      <c r="C1459" s="882"/>
      <c r="D1459" s="912"/>
      <c r="E1459" s="3326" t="s">
        <v>58</v>
      </c>
      <c r="F1459" s="931">
        <v>1441940</v>
      </c>
      <c r="G1459" s="236"/>
    </row>
    <row r="1460" spans="1:7" s="52" customFormat="1" ht="26.4">
      <c r="A1460" s="134"/>
      <c r="B1460" s="911"/>
      <c r="C1460" s="882"/>
      <c r="D1460" s="912"/>
      <c r="E1460" s="3325" t="s">
        <v>105</v>
      </c>
      <c r="F1460" s="931">
        <v>506942</v>
      </c>
      <c r="G1460" s="236"/>
    </row>
    <row r="1461" spans="1:7" s="52" customFormat="1">
      <c r="A1461" s="134"/>
      <c r="B1461" s="911"/>
      <c r="C1461" s="882"/>
      <c r="D1461" s="912"/>
      <c r="E1461" s="3322" t="s">
        <v>3</v>
      </c>
      <c r="F1461" s="931">
        <f>F1462+F1463</f>
        <v>39169757</v>
      </c>
      <c r="G1461" s="236"/>
    </row>
    <row r="1462" spans="1:7" s="52" customFormat="1">
      <c r="A1462" s="134"/>
      <c r="B1462" s="911"/>
      <c r="C1462" s="882"/>
      <c r="D1462" s="912"/>
      <c r="E1462" s="3324" t="s">
        <v>20</v>
      </c>
      <c r="F1462" s="931">
        <v>11392742</v>
      </c>
      <c r="G1462" s="236"/>
    </row>
    <row r="1463" spans="1:7" s="52" customFormat="1">
      <c r="A1463" s="134"/>
      <c r="B1463" s="911"/>
      <c r="C1463" s="882"/>
      <c r="D1463" s="912"/>
      <c r="E1463" s="3324" t="s">
        <v>61</v>
      </c>
      <c r="F1463" s="931">
        <f>F1464+F1466</f>
        <v>27777015</v>
      </c>
      <c r="G1463" s="236"/>
    </row>
    <row r="1464" spans="1:7" s="52" customFormat="1" ht="26.4">
      <c r="A1464" s="134"/>
      <c r="B1464" s="911"/>
      <c r="C1464" s="882"/>
      <c r="D1464" s="912"/>
      <c r="E1464" s="3325" t="s">
        <v>62</v>
      </c>
      <c r="F1464" s="931">
        <f>F1465</f>
        <v>21484622</v>
      </c>
      <c r="G1464" s="236"/>
    </row>
    <row r="1465" spans="1:7" s="52" customFormat="1" ht="52.8">
      <c r="A1465" s="134"/>
      <c r="B1465" s="911"/>
      <c r="C1465" s="882"/>
      <c r="D1465" s="912"/>
      <c r="E1465" s="3326" t="s">
        <v>86</v>
      </c>
      <c r="F1465" s="931">
        <v>21484622</v>
      </c>
      <c r="G1465" s="236"/>
    </row>
    <row r="1466" spans="1:7" s="52" customFormat="1" ht="26.4">
      <c r="A1466" s="134"/>
      <c r="B1466" s="911"/>
      <c r="C1466" s="882"/>
      <c r="D1466" s="912"/>
      <c r="E1466" s="3326" t="s">
        <v>309</v>
      </c>
      <c r="F1466" s="931">
        <v>6292393</v>
      </c>
      <c r="G1466" s="236"/>
    </row>
    <row r="1467" spans="1:7" s="52" customFormat="1">
      <c r="A1467" s="134"/>
      <c r="B1467" s="911"/>
      <c r="C1467" s="882"/>
      <c r="D1467" s="912"/>
      <c r="E1467" s="3332" t="s">
        <v>68</v>
      </c>
      <c r="F1467" s="931">
        <f>F1429-F1446</f>
        <v>-60000</v>
      </c>
      <c r="G1467" s="236"/>
    </row>
    <row r="1468" spans="1:7" s="52" customFormat="1">
      <c r="A1468" s="134"/>
      <c r="B1468" s="911"/>
      <c r="C1468" s="882"/>
      <c r="D1468" s="912"/>
      <c r="E1468" s="3333" t="s">
        <v>23</v>
      </c>
      <c r="F1468" s="931">
        <v>60000</v>
      </c>
      <c r="G1468" s="236"/>
    </row>
    <row r="1469" spans="1:7" s="52" customFormat="1">
      <c r="A1469" s="134"/>
      <c r="B1469" s="911"/>
      <c r="C1469" s="882"/>
      <c r="D1469" s="912"/>
      <c r="E1469" s="3322" t="s">
        <v>24</v>
      </c>
      <c r="F1469" s="931">
        <f>F1470</f>
        <v>60000</v>
      </c>
      <c r="G1469" s="236"/>
    </row>
    <row r="1470" spans="1:7" s="52" customFormat="1" ht="26.4">
      <c r="A1470" s="134"/>
      <c r="B1470" s="911"/>
      <c r="C1470" s="882"/>
      <c r="D1470" s="912"/>
      <c r="E1470" s="3334" t="s">
        <v>25</v>
      </c>
      <c r="F1470" s="3331">
        <v>60000</v>
      </c>
      <c r="G1470" s="236"/>
    </row>
    <row r="1471" spans="1:7" s="52" customFormat="1">
      <c r="A1471" s="79"/>
      <c r="B1471" s="899" t="s">
        <v>125</v>
      </c>
      <c r="C1471" s="919"/>
      <c r="D1471" s="877"/>
      <c r="E1471" s="828" t="s">
        <v>125</v>
      </c>
      <c r="F1471" s="919"/>
      <c r="G1471" s="877"/>
    </row>
    <row r="1472" spans="1:7" s="52" customFormat="1">
      <c r="A1472" s="79"/>
      <c r="B1472" s="325" t="s">
        <v>4</v>
      </c>
      <c r="C1472" s="348">
        <v>595875296</v>
      </c>
      <c r="D1472" s="378">
        <f t="shared" ref="D1472:D1477" si="25">D1473</f>
        <v>-436094</v>
      </c>
      <c r="E1472" s="325" t="s">
        <v>4</v>
      </c>
      <c r="F1472" s="348">
        <f>F1473+F1475+F1482</f>
        <v>77609503</v>
      </c>
      <c r="G1472" s="378">
        <f>G1473+G1475+G1482</f>
        <v>436094</v>
      </c>
    </row>
    <row r="1473" spans="1:7" s="52" customFormat="1">
      <c r="A1473" s="79"/>
      <c r="B1473" s="335" t="s">
        <v>10</v>
      </c>
      <c r="C1473" s="354">
        <v>595875296</v>
      </c>
      <c r="D1473" s="283">
        <f t="shared" si="25"/>
        <v>-436094</v>
      </c>
      <c r="E1473" s="335" t="s">
        <v>75</v>
      </c>
      <c r="F1473" s="354">
        <v>11824417</v>
      </c>
      <c r="G1473" s="283"/>
    </row>
    <row r="1474" spans="1:7" s="52" customFormat="1" ht="26.4">
      <c r="A1474" s="134"/>
      <c r="B1474" s="3324" t="s">
        <v>11</v>
      </c>
      <c r="C1474" s="931">
        <v>595875296</v>
      </c>
      <c r="D1474" s="236">
        <f t="shared" si="25"/>
        <v>-436094</v>
      </c>
      <c r="E1474" s="3325" t="s">
        <v>6</v>
      </c>
      <c r="F1474" s="931">
        <v>196478</v>
      </c>
      <c r="G1474" s="236"/>
    </row>
    <row r="1475" spans="1:7" s="52" customFormat="1">
      <c r="A1475" s="134"/>
      <c r="B1475" s="907" t="s">
        <v>28</v>
      </c>
      <c r="C1475" s="908">
        <v>595875296</v>
      </c>
      <c r="D1475" s="238">
        <f t="shared" si="25"/>
        <v>-436094</v>
      </c>
      <c r="E1475" s="3325" t="s">
        <v>7</v>
      </c>
      <c r="F1475" s="931">
        <f>F1476+F1479</f>
        <v>1392405</v>
      </c>
      <c r="G1475" s="3323">
        <f>G1476+G1479</f>
        <v>0</v>
      </c>
    </row>
    <row r="1476" spans="1:7" s="52" customFormat="1">
      <c r="A1476" s="134"/>
      <c r="B1476" s="3322" t="s">
        <v>2</v>
      </c>
      <c r="C1476" s="931">
        <v>595875296</v>
      </c>
      <c r="D1476" s="236">
        <f t="shared" si="25"/>
        <v>-436094</v>
      </c>
      <c r="E1476" s="3325" t="s">
        <v>305</v>
      </c>
      <c r="F1476" s="931">
        <f>F1477</f>
        <v>262933</v>
      </c>
      <c r="G1476" s="238"/>
    </row>
    <row r="1477" spans="1:7" s="52" customFormat="1" ht="26.4">
      <c r="A1477" s="134"/>
      <c r="B1477" s="3324" t="s">
        <v>16</v>
      </c>
      <c r="C1477" s="931">
        <v>595875296</v>
      </c>
      <c r="D1477" s="236">
        <f t="shared" si="25"/>
        <v>-436094</v>
      </c>
      <c r="E1477" s="3325" t="s">
        <v>306</v>
      </c>
      <c r="F1477" s="931">
        <f>F1478</f>
        <v>262933</v>
      </c>
      <c r="G1477" s="238"/>
    </row>
    <row r="1478" spans="1:7" s="52" customFormat="1" ht="26.4">
      <c r="A1478" s="134"/>
      <c r="B1478" s="3325" t="s">
        <v>17</v>
      </c>
      <c r="C1478" s="931">
        <v>595875296</v>
      </c>
      <c r="D1478" s="236">
        <f>-G1483</f>
        <v>-436094</v>
      </c>
      <c r="E1478" s="3325" t="s">
        <v>307</v>
      </c>
      <c r="F1478" s="931">
        <v>262933</v>
      </c>
      <c r="G1478" s="238"/>
    </row>
    <row r="1479" spans="1:7" s="52" customFormat="1" ht="39.6">
      <c r="A1479" s="134"/>
      <c r="B1479" s="3325"/>
      <c r="C1479" s="931"/>
      <c r="D1479" s="236"/>
      <c r="E1479" s="3325" t="s">
        <v>82</v>
      </c>
      <c r="F1479" s="931">
        <f>F1480</f>
        <v>1129472</v>
      </c>
      <c r="G1479" s="3323">
        <f>G1480</f>
        <v>0</v>
      </c>
    </row>
    <row r="1480" spans="1:7" s="52" customFormat="1" ht="39.6">
      <c r="A1480" s="134"/>
      <c r="B1480" s="3325"/>
      <c r="C1480" s="931"/>
      <c r="D1480" s="236"/>
      <c r="E1480" s="3325" t="s">
        <v>83</v>
      </c>
      <c r="F1480" s="931">
        <f>F1481</f>
        <v>1129472</v>
      </c>
      <c r="G1480" s="3323">
        <f>G1481</f>
        <v>0</v>
      </c>
    </row>
    <row r="1481" spans="1:7" s="52" customFormat="1" ht="66">
      <c r="A1481" s="79"/>
      <c r="B1481" s="332"/>
      <c r="C1481" s="354"/>
      <c r="D1481" s="283"/>
      <c r="E1481" s="332" t="s">
        <v>308</v>
      </c>
      <c r="F1481" s="354">
        <v>1129472</v>
      </c>
      <c r="G1481" s="378">
        <v>0</v>
      </c>
    </row>
    <row r="1482" spans="1:7" s="52" customFormat="1">
      <c r="A1482" s="79"/>
      <c r="B1482" s="332"/>
      <c r="C1482" s="354"/>
      <c r="D1482" s="283"/>
      <c r="E1482" s="335" t="s">
        <v>10</v>
      </c>
      <c r="F1482" s="348">
        <f>F1483+F1484</f>
        <v>64392681</v>
      </c>
      <c r="G1482" s="378">
        <f>G1483+G1484</f>
        <v>436094</v>
      </c>
    </row>
    <row r="1483" spans="1:7" s="52" customFormat="1" ht="26.4">
      <c r="A1483" s="79"/>
      <c r="B1483" s="332"/>
      <c r="C1483" s="354"/>
      <c r="D1483" s="283"/>
      <c r="E1483" s="334" t="s">
        <v>11</v>
      </c>
      <c r="F1483" s="354">
        <v>59053248</v>
      </c>
      <c r="G1483" s="283">
        <v>436094</v>
      </c>
    </row>
    <row r="1484" spans="1:7" s="52" customFormat="1" ht="26.4">
      <c r="A1484" s="79"/>
      <c r="B1484" s="332"/>
      <c r="C1484" s="354"/>
      <c r="D1484" s="283"/>
      <c r="E1484" s="334" t="s">
        <v>67</v>
      </c>
      <c r="F1484" s="354">
        <v>5339433</v>
      </c>
      <c r="G1484" s="283"/>
    </row>
    <row r="1485" spans="1:7" s="52" customFormat="1">
      <c r="A1485" s="79"/>
      <c r="B1485" s="332"/>
      <c r="C1485" s="354"/>
      <c r="D1485" s="283"/>
      <c r="E1485" s="325" t="s">
        <v>28</v>
      </c>
      <c r="F1485" s="348">
        <f>F1486+F1500</f>
        <v>77609503</v>
      </c>
      <c r="G1485" s="378">
        <f>G1486+G1500</f>
        <v>436094</v>
      </c>
    </row>
    <row r="1486" spans="1:7" s="52" customFormat="1">
      <c r="A1486" s="79"/>
      <c r="B1486" s="332"/>
      <c r="C1486" s="354"/>
      <c r="D1486" s="283"/>
      <c r="E1486" s="335" t="s">
        <v>2</v>
      </c>
      <c r="F1486" s="354">
        <f>F1487+F1491+F1493+F1495</f>
        <v>60614766</v>
      </c>
      <c r="G1486" s="283">
        <f>G1487+G1491+G1493+G1495</f>
        <v>436094</v>
      </c>
    </row>
    <row r="1487" spans="1:7" s="52" customFormat="1">
      <c r="A1487" s="79"/>
      <c r="B1487" s="332"/>
      <c r="C1487" s="354"/>
      <c r="D1487" s="283"/>
      <c r="E1487" s="334" t="s">
        <v>12</v>
      </c>
      <c r="F1487" s="354">
        <f>F1488+F1490</f>
        <v>4067977</v>
      </c>
      <c r="G1487" s="283">
        <f>G1488+G1490</f>
        <v>107274</v>
      </c>
    </row>
    <row r="1488" spans="1:7" s="52" customFormat="1">
      <c r="A1488" s="79"/>
      <c r="B1488" s="332"/>
      <c r="C1488" s="354"/>
      <c r="D1488" s="283"/>
      <c r="E1488" s="332" t="s">
        <v>38</v>
      </c>
      <c r="F1488" s="354">
        <v>2580375</v>
      </c>
      <c r="G1488" s="283">
        <v>56125</v>
      </c>
    </row>
    <row r="1489" spans="1:7" s="52" customFormat="1">
      <c r="A1489" s="79"/>
      <c r="B1489" s="332"/>
      <c r="C1489" s="354"/>
      <c r="D1489" s="283"/>
      <c r="E1489" s="333" t="s">
        <v>36</v>
      </c>
      <c r="F1489" s="354">
        <v>2021161</v>
      </c>
      <c r="G1489" s="283">
        <v>45229</v>
      </c>
    </row>
    <row r="1490" spans="1:7" s="52" customFormat="1">
      <c r="A1490" s="79"/>
      <c r="B1490" s="332"/>
      <c r="C1490" s="354"/>
      <c r="D1490" s="283"/>
      <c r="E1490" s="332" t="s">
        <v>15</v>
      </c>
      <c r="F1490" s="354">
        <v>1487602</v>
      </c>
      <c r="G1490" s="236">
        <v>51149</v>
      </c>
    </row>
    <row r="1491" spans="1:7" s="52" customFormat="1">
      <c r="A1491" s="79"/>
      <c r="B1491" s="332"/>
      <c r="C1491" s="354"/>
      <c r="D1491" s="283"/>
      <c r="E1491" s="334" t="s">
        <v>16</v>
      </c>
      <c r="F1491" s="354">
        <f>F1492</f>
        <v>38856598</v>
      </c>
      <c r="G1491" s="354">
        <f>G1492</f>
        <v>328820</v>
      </c>
    </row>
    <row r="1492" spans="1:7" s="52" customFormat="1">
      <c r="A1492" s="79"/>
      <c r="B1492" s="332"/>
      <c r="C1492" s="354"/>
      <c r="D1492" s="283"/>
      <c r="E1492" s="332" t="s">
        <v>17</v>
      </c>
      <c r="F1492" s="354">
        <v>38856598</v>
      </c>
      <c r="G1492" s="236">
        <v>328820</v>
      </c>
    </row>
    <row r="1493" spans="1:7" s="52" customFormat="1" ht="26.4">
      <c r="A1493" s="79"/>
      <c r="B1493" s="332"/>
      <c r="C1493" s="354"/>
      <c r="D1493" s="283"/>
      <c r="E1493" s="334" t="s">
        <v>54</v>
      </c>
      <c r="F1493" s="354">
        <f>F1494</f>
        <v>6224190</v>
      </c>
      <c r="G1493" s="378"/>
    </row>
    <row r="1494" spans="1:7" s="52" customFormat="1">
      <c r="A1494" s="79"/>
      <c r="B1494" s="332"/>
      <c r="C1494" s="354"/>
      <c r="D1494" s="283"/>
      <c r="E1494" s="332" t="s">
        <v>39</v>
      </c>
      <c r="F1494" s="354">
        <v>6224190</v>
      </c>
      <c r="G1494" s="378"/>
    </row>
    <row r="1495" spans="1:7" s="52" customFormat="1">
      <c r="A1495" s="79"/>
      <c r="B1495" s="332"/>
      <c r="C1495" s="354"/>
      <c r="D1495" s="283"/>
      <c r="E1495" s="334" t="s">
        <v>19</v>
      </c>
      <c r="F1495" s="354">
        <f>F1496+F1499</f>
        <v>11466001</v>
      </c>
      <c r="G1495" s="378"/>
    </row>
    <row r="1496" spans="1:7" s="52" customFormat="1" ht="26.4">
      <c r="A1496" s="79"/>
      <c r="B1496" s="332"/>
      <c r="C1496" s="354"/>
      <c r="D1496" s="283"/>
      <c r="E1496" s="332" t="s">
        <v>56</v>
      </c>
      <c r="F1496" s="354">
        <f>F1497+F1498</f>
        <v>11236037</v>
      </c>
      <c r="G1496" s="378"/>
    </row>
    <row r="1497" spans="1:7" s="52" customFormat="1" ht="52.8">
      <c r="A1497" s="79"/>
      <c r="B1497" s="332"/>
      <c r="C1497" s="354"/>
      <c r="D1497" s="283"/>
      <c r="E1497" s="333" t="s">
        <v>77</v>
      </c>
      <c r="F1497" s="354">
        <v>10828071</v>
      </c>
      <c r="G1497" s="378"/>
    </row>
    <row r="1498" spans="1:7" s="52" customFormat="1" ht="52.8">
      <c r="A1498" s="79"/>
      <c r="B1498" s="332"/>
      <c r="C1498" s="354"/>
      <c r="D1498" s="283"/>
      <c r="E1498" s="333" t="s">
        <v>58</v>
      </c>
      <c r="F1498" s="354">
        <v>407966</v>
      </c>
      <c r="G1498" s="378"/>
    </row>
    <row r="1499" spans="1:7" s="52" customFormat="1" ht="26.4">
      <c r="A1499" s="79"/>
      <c r="B1499" s="332"/>
      <c r="C1499" s="354"/>
      <c r="D1499" s="283"/>
      <c r="E1499" s="332" t="s">
        <v>105</v>
      </c>
      <c r="F1499" s="354">
        <v>229964</v>
      </c>
      <c r="G1499" s="378"/>
    </row>
    <row r="1500" spans="1:7" s="52" customFormat="1">
      <c r="A1500" s="79"/>
      <c r="B1500" s="332"/>
      <c r="C1500" s="354"/>
      <c r="D1500" s="283"/>
      <c r="E1500" s="335" t="s">
        <v>3</v>
      </c>
      <c r="F1500" s="348">
        <f>F1501+F1502</f>
        <v>16994737</v>
      </c>
      <c r="G1500" s="378"/>
    </row>
    <row r="1501" spans="1:7" s="52" customFormat="1">
      <c r="A1501" s="79"/>
      <c r="B1501" s="332"/>
      <c r="C1501" s="354"/>
      <c r="D1501" s="283"/>
      <c r="E1501" s="334" t="s">
        <v>20</v>
      </c>
      <c r="F1501" s="354">
        <v>8205830</v>
      </c>
      <c r="G1501" s="378"/>
    </row>
    <row r="1502" spans="1:7" s="52" customFormat="1">
      <c r="A1502" s="79"/>
      <c r="B1502" s="332"/>
      <c r="C1502" s="354"/>
      <c r="D1502" s="283"/>
      <c r="E1502" s="334" t="s">
        <v>61</v>
      </c>
      <c r="F1502" s="354">
        <f>F1503+F1505</f>
        <v>8788907</v>
      </c>
      <c r="G1502" s="378"/>
    </row>
    <row r="1503" spans="1:7" s="52" customFormat="1" ht="26.4">
      <c r="A1503" s="79"/>
      <c r="B1503" s="332"/>
      <c r="C1503" s="354"/>
      <c r="D1503" s="283"/>
      <c r="E1503" s="332" t="s">
        <v>62</v>
      </c>
      <c r="F1503" s="354">
        <f>F1504</f>
        <v>3482960</v>
      </c>
      <c r="G1503" s="378"/>
    </row>
    <row r="1504" spans="1:7" s="52" customFormat="1" ht="52.8">
      <c r="A1504" s="79"/>
      <c r="B1504" s="332"/>
      <c r="C1504" s="354"/>
      <c r="D1504" s="283"/>
      <c r="E1504" s="333" t="s">
        <v>86</v>
      </c>
      <c r="F1504" s="354">
        <v>3482960</v>
      </c>
      <c r="G1504" s="378"/>
    </row>
    <row r="1505" spans="1:7" s="52" customFormat="1" ht="26.4">
      <c r="A1505" s="79"/>
      <c r="B1505" s="332"/>
      <c r="C1505" s="354"/>
      <c r="D1505" s="283"/>
      <c r="E1505" s="333" t="s">
        <v>309</v>
      </c>
      <c r="F1505" s="354">
        <v>5305947</v>
      </c>
      <c r="G1505" s="378"/>
    </row>
    <row r="1506" spans="1:7" s="52" customFormat="1">
      <c r="A1506" s="79"/>
      <c r="B1506" s="899" t="s">
        <v>126</v>
      </c>
      <c r="C1506" s="919"/>
      <c r="D1506" s="877"/>
      <c r="E1506" s="828" t="s">
        <v>126</v>
      </c>
      <c r="F1506" s="919"/>
      <c r="G1506" s="877"/>
    </row>
    <row r="1507" spans="1:7" s="52" customFormat="1">
      <c r="A1507" s="79"/>
      <c r="B1507" s="325" t="s">
        <v>4</v>
      </c>
      <c r="C1507" s="908">
        <v>679004229</v>
      </c>
      <c r="D1507" s="378">
        <f t="shared" ref="D1507:D1512" si="26">D1508</f>
        <v>-362545</v>
      </c>
      <c r="E1507" s="325" t="s">
        <v>4</v>
      </c>
      <c r="F1507" s="348">
        <f>F1508+F1510+F1517</f>
        <v>20733489</v>
      </c>
      <c r="G1507" s="378">
        <f>G1508+G1510+G1517</f>
        <v>362545</v>
      </c>
    </row>
    <row r="1508" spans="1:7" s="52" customFormat="1">
      <c r="A1508" s="79"/>
      <c r="B1508" s="335" t="s">
        <v>10</v>
      </c>
      <c r="C1508" s="931">
        <v>679004229</v>
      </c>
      <c r="D1508" s="283">
        <f t="shared" si="26"/>
        <v>-362545</v>
      </c>
      <c r="E1508" s="335" t="s">
        <v>75</v>
      </c>
      <c r="F1508" s="354">
        <v>4319094</v>
      </c>
      <c r="G1508" s="283"/>
    </row>
    <row r="1509" spans="1:7" s="52" customFormat="1" ht="26.4">
      <c r="A1509" s="134"/>
      <c r="B1509" s="3324" t="s">
        <v>11</v>
      </c>
      <c r="C1509" s="931">
        <v>679004229</v>
      </c>
      <c r="D1509" s="236">
        <f t="shared" si="26"/>
        <v>-362545</v>
      </c>
      <c r="E1509" s="3325" t="s">
        <v>6</v>
      </c>
      <c r="F1509" s="931">
        <v>27713</v>
      </c>
      <c r="G1509" s="236"/>
    </row>
    <row r="1510" spans="1:7" s="52" customFormat="1">
      <c r="A1510" s="134"/>
      <c r="B1510" s="907" t="s">
        <v>28</v>
      </c>
      <c r="C1510" s="908">
        <v>679004229</v>
      </c>
      <c r="D1510" s="238">
        <f t="shared" si="26"/>
        <v>-362545</v>
      </c>
      <c r="E1510" s="3325" t="s">
        <v>7</v>
      </c>
      <c r="F1510" s="931">
        <f>F1511+F1514</f>
        <v>418042</v>
      </c>
      <c r="G1510" s="3323">
        <f>G1511+G1514</f>
        <v>0</v>
      </c>
    </row>
    <row r="1511" spans="1:7" s="52" customFormat="1">
      <c r="A1511" s="134"/>
      <c r="B1511" s="3322" t="s">
        <v>2</v>
      </c>
      <c r="C1511" s="931">
        <v>679004229</v>
      </c>
      <c r="D1511" s="236">
        <f t="shared" si="26"/>
        <v>-362545</v>
      </c>
      <c r="E1511" s="3325" t="s">
        <v>305</v>
      </c>
      <c r="F1511" s="931">
        <f>F1512</f>
        <v>162453</v>
      </c>
      <c r="G1511" s="238"/>
    </row>
    <row r="1512" spans="1:7" s="52" customFormat="1" ht="26.4">
      <c r="A1512" s="134"/>
      <c r="B1512" s="3324" t="s">
        <v>16</v>
      </c>
      <c r="C1512" s="931">
        <v>679004229</v>
      </c>
      <c r="D1512" s="236">
        <f t="shared" si="26"/>
        <v>-362545</v>
      </c>
      <c r="E1512" s="3325" t="s">
        <v>306</v>
      </c>
      <c r="F1512" s="931">
        <f>F1513</f>
        <v>162453</v>
      </c>
      <c r="G1512" s="238"/>
    </row>
    <row r="1513" spans="1:7" s="52" customFormat="1" ht="26.4">
      <c r="A1513" s="134"/>
      <c r="B1513" s="3325" t="s">
        <v>17</v>
      </c>
      <c r="C1513" s="931">
        <v>679004229</v>
      </c>
      <c r="D1513" s="236">
        <f>-G1518</f>
        <v>-362545</v>
      </c>
      <c r="E1513" s="3325" t="s">
        <v>307</v>
      </c>
      <c r="F1513" s="931">
        <v>162453</v>
      </c>
      <c r="G1513" s="238"/>
    </row>
    <row r="1514" spans="1:7" s="52" customFormat="1" ht="39.6">
      <c r="A1514" s="134"/>
      <c r="B1514" s="3325"/>
      <c r="C1514" s="931"/>
      <c r="D1514" s="236"/>
      <c r="E1514" s="3325" t="s">
        <v>82</v>
      </c>
      <c r="F1514" s="931">
        <f>F1515</f>
        <v>255589</v>
      </c>
      <c r="G1514" s="3323">
        <f>G1515</f>
        <v>0</v>
      </c>
    </row>
    <row r="1515" spans="1:7" s="52" customFormat="1" ht="39.6">
      <c r="A1515" s="134"/>
      <c r="B1515" s="3325"/>
      <c r="C1515" s="931"/>
      <c r="D1515" s="236"/>
      <c r="E1515" s="3325" t="s">
        <v>83</v>
      </c>
      <c r="F1515" s="931">
        <f>F1516</f>
        <v>255589</v>
      </c>
      <c r="G1515" s="3323">
        <f>G1516</f>
        <v>0</v>
      </c>
    </row>
    <row r="1516" spans="1:7" s="52" customFormat="1" ht="66">
      <c r="A1516" s="79"/>
      <c r="B1516" s="332"/>
      <c r="C1516" s="354"/>
      <c r="D1516" s="283"/>
      <c r="E1516" s="332" t="s">
        <v>308</v>
      </c>
      <c r="F1516" s="354">
        <v>255589</v>
      </c>
      <c r="G1516" s="378">
        <v>0</v>
      </c>
    </row>
    <row r="1517" spans="1:7" s="52" customFormat="1">
      <c r="A1517" s="79"/>
      <c r="B1517" s="332"/>
      <c r="C1517" s="354"/>
      <c r="D1517" s="283"/>
      <c r="E1517" s="335" t="s">
        <v>10</v>
      </c>
      <c r="F1517" s="348">
        <f>F1518+F1519</f>
        <v>15996353</v>
      </c>
      <c r="G1517" s="378">
        <f>G1518+G1519</f>
        <v>362545</v>
      </c>
    </row>
    <row r="1518" spans="1:7" s="52" customFormat="1" ht="26.4">
      <c r="A1518" s="79"/>
      <c r="B1518" s="332"/>
      <c r="C1518" s="354"/>
      <c r="D1518" s="283"/>
      <c r="E1518" s="334" t="s">
        <v>11</v>
      </c>
      <c r="F1518" s="354">
        <v>14546695</v>
      </c>
      <c r="G1518" s="283">
        <v>362545</v>
      </c>
    </row>
    <row r="1519" spans="1:7" s="52" customFormat="1" ht="26.4">
      <c r="A1519" s="79"/>
      <c r="B1519" s="332"/>
      <c r="C1519" s="354"/>
      <c r="D1519" s="283"/>
      <c r="E1519" s="334" t="s">
        <v>67</v>
      </c>
      <c r="F1519" s="354">
        <v>1449658</v>
      </c>
      <c r="G1519" s="283"/>
    </row>
    <row r="1520" spans="1:7" s="52" customFormat="1">
      <c r="A1520" s="79"/>
      <c r="B1520" s="332"/>
      <c r="C1520" s="354"/>
      <c r="D1520" s="283"/>
      <c r="E1520" s="325" t="s">
        <v>28</v>
      </c>
      <c r="F1520" s="348">
        <f>F1521+F1534</f>
        <v>20733489</v>
      </c>
      <c r="G1520" s="378">
        <f>G1521+G1534</f>
        <v>362545</v>
      </c>
    </row>
    <row r="1521" spans="1:7" s="52" customFormat="1">
      <c r="A1521" s="79"/>
      <c r="B1521" s="332"/>
      <c r="C1521" s="354"/>
      <c r="D1521" s="283"/>
      <c r="E1521" s="335" t="s">
        <v>2</v>
      </c>
      <c r="F1521" s="354">
        <f>F1522+F1526+F1528+F1530</f>
        <v>16331447</v>
      </c>
      <c r="G1521" s="283">
        <f>G1522+G1526+G1528+G1530</f>
        <v>362545</v>
      </c>
    </row>
    <row r="1522" spans="1:7" s="52" customFormat="1">
      <c r="A1522" s="79"/>
      <c r="B1522" s="332"/>
      <c r="C1522" s="354"/>
      <c r="D1522" s="283"/>
      <c r="E1522" s="334" t="s">
        <v>12</v>
      </c>
      <c r="F1522" s="354">
        <f>F1523+F1525</f>
        <v>3357983</v>
      </c>
      <c r="G1522" s="283">
        <f>G1523+G1525</f>
        <v>88110</v>
      </c>
    </row>
    <row r="1523" spans="1:7" s="52" customFormat="1">
      <c r="A1523" s="79"/>
      <c r="B1523" s="332"/>
      <c r="C1523" s="354"/>
      <c r="D1523" s="283"/>
      <c r="E1523" s="332" t="s">
        <v>38</v>
      </c>
      <c r="F1523" s="354">
        <v>2410553</v>
      </c>
      <c r="G1523" s="283">
        <v>56125</v>
      </c>
    </row>
    <row r="1524" spans="1:7" s="52" customFormat="1">
      <c r="A1524" s="79"/>
      <c r="B1524" s="332"/>
      <c r="C1524" s="354"/>
      <c r="D1524" s="283"/>
      <c r="E1524" s="333" t="s">
        <v>36</v>
      </c>
      <c r="F1524" s="354">
        <v>1896223</v>
      </c>
      <c r="G1524" s="283">
        <v>45229</v>
      </c>
    </row>
    <row r="1525" spans="1:7" s="52" customFormat="1">
      <c r="A1525" s="79"/>
      <c r="B1525" s="332"/>
      <c r="C1525" s="354"/>
      <c r="D1525" s="283"/>
      <c r="E1525" s="332" t="s">
        <v>15</v>
      </c>
      <c r="F1525" s="354">
        <v>947430</v>
      </c>
      <c r="G1525" s="283">
        <v>31985</v>
      </c>
    </row>
    <row r="1526" spans="1:7" s="52" customFormat="1">
      <c r="A1526" s="79"/>
      <c r="B1526" s="332"/>
      <c r="C1526" s="354"/>
      <c r="D1526" s="283"/>
      <c r="E1526" s="334" t="s">
        <v>16</v>
      </c>
      <c r="F1526" s="354">
        <f>F1527</f>
        <v>5676488</v>
      </c>
      <c r="G1526" s="354">
        <f>G1527</f>
        <v>274435</v>
      </c>
    </row>
    <row r="1527" spans="1:7" s="52" customFormat="1">
      <c r="A1527" s="79"/>
      <c r="B1527" s="332"/>
      <c r="C1527" s="354"/>
      <c r="D1527" s="283"/>
      <c r="E1527" s="332" t="s">
        <v>17</v>
      </c>
      <c r="F1527" s="354">
        <v>5676488</v>
      </c>
      <c r="G1527" s="283">
        <v>274435</v>
      </c>
    </row>
    <row r="1528" spans="1:7" s="52" customFormat="1" ht="26.4">
      <c r="A1528" s="79"/>
      <c r="B1528" s="332"/>
      <c r="C1528" s="354"/>
      <c r="D1528" s="283"/>
      <c r="E1528" s="334" t="s">
        <v>54</v>
      </c>
      <c r="F1528" s="354">
        <f>F1529</f>
        <v>2413982</v>
      </c>
      <c r="G1528" s="378"/>
    </row>
    <row r="1529" spans="1:7" s="52" customFormat="1">
      <c r="A1529" s="79"/>
      <c r="B1529" s="332"/>
      <c r="C1529" s="354"/>
      <c r="D1529" s="283"/>
      <c r="E1529" s="332" t="s">
        <v>39</v>
      </c>
      <c r="F1529" s="354">
        <v>2413982</v>
      </c>
      <c r="G1529" s="378"/>
    </row>
    <row r="1530" spans="1:7" s="52" customFormat="1">
      <c r="A1530" s="79"/>
      <c r="B1530" s="332"/>
      <c r="C1530" s="354"/>
      <c r="D1530" s="283"/>
      <c r="E1530" s="334" t="s">
        <v>19</v>
      </c>
      <c r="F1530" s="354">
        <f>F1531+F1533</f>
        <v>4882994</v>
      </c>
      <c r="G1530" s="378"/>
    </row>
    <row r="1531" spans="1:7" s="52" customFormat="1" ht="26.4">
      <c r="A1531" s="79"/>
      <c r="B1531" s="332"/>
      <c r="C1531" s="354"/>
      <c r="D1531" s="283"/>
      <c r="E1531" s="332" t="s">
        <v>56</v>
      </c>
      <c r="F1531" s="354">
        <f>F1532</f>
        <v>4838538</v>
      </c>
      <c r="G1531" s="378"/>
    </row>
    <row r="1532" spans="1:7" s="52" customFormat="1" ht="52.8">
      <c r="A1532" s="79"/>
      <c r="B1532" s="332"/>
      <c r="C1532" s="354"/>
      <c r="D1532" s="283"/>
      <c r="E1532" s="333" t="s">
        <v>77</v>
      </c>
      <c r="F1532" s="354">
        <v>4838538</v>
      </c>
      <c r="G1532" s="378"/>
    </row>
    <row r="1533" spans="1:7" s="52" customFormat="1" ht="26.4">
      <c r="A1533" s="79"/>
      <c r="B1533" s="332"/>
      <c r="C1533" s="354"/>
      <c r="D1533" s="283"/>
      <c r="E1533" s="332" t="s">
        <v>105</v>
      </c>
      <c r="F1533" s="354">
        <v>44456</v>
      </c>
      <c r="G1533" s="378"/>
    </row>
    <row r="1534" spans="1:7" s="52" customFormat="1">
      <c r="A1534" s="79"/>
      <c r="B1534" s="332"/>
      <c r="C1534" s="354"/>
      <c r="D1534" s="283"/>
      <c r="E1534" s="335" t="s">
        <v>3</v>
      </c>
      <c r="F1534" s="348">
        <f>F1535+F1536</f>
        <v>4402042</v>
      </c>
      <c r="G1534" s="378"/>
    </row>
    <row r="1535" spans="1:7" s="52" customFormat="1">
      <c r="A1535" s="79"/>
      <c r="B1535" s="332"/>
      <c r="C1535" s="354"/>
      <c r="D1535" s="283"/>
      <c r="E1535" s="334" t="s">
        <v>20</v>
      </c>
      <c r="F1535" s="354">
        <v>2969127</v>
      </c>
      <c r="G1535" s="378"/>
    </row>
    <row r="1536" spans="1:7" s="52" customFormat="1">
      <c r="A1536" s="79"/>
      <c r="B1536" s="332"/>
      <c r="C1536" s="354"/>
      <c r="D1536" s="283"/>
      <c r="E1536" s="334" t="s">
        <v>61</v>
      </c>
      <c r="F1536" s="354">
        <f>F1537</f>
        <v>1432915</v>
      </c>
      <c r="G1536" s="378"/>
    </row>
    <row r="1537" spans="1:8" s="52" customFormat="1" ht="27" thickBot="1">
      <c r="A1537" s="79"/>
      <c r="B1537" s="332"/>
      <c r="C1537" s="354"/>
      <c r="D1537" s="283"/>
      <c r="E1537" s="333" t="s">
        <v>309</v>
      </c>
      <c r="F1537" s="354">
        <v>1432915</v>
      </c>
      <c r="G1537" s="378"/>
    </row>
    <row r="1538" spans="1:8" s="52" customFormat="1" ht="85.5" customHeight="1" thickBot="1">
      <c r="A1538" s="79"/>
      <c r="B1538" s="3653" t="s">
        <v>665</v>
      </c>
      <c r="C1538" s="3654"/>
      <c r="D1538" s="3654"/>
      <c r="E1538" s="3654"/>
      <c r="F1538" s="3654"/>
      <c r="G1538" s="3655"/>
    </row>
    <row r="1539" spans="1:8" s="52" customFormat="1">
      <c r="A1539" s="54"/>
      <c r="B1539" s="22"/>
      <c r="C1539" s="905"/>
      <c r="D1539" s="23"/>
      <c r="E1539" s="10"/>
      <c r="F1539" s="842"/>
      <c r="G1539" s="10"/>
    </row>
    <row r="1540" spans="1:8" s="52" customFormat="1">
      <c r="A1540" s="54"/>
      <c r="B1540" s="356" t="s">
        <v>113</v>
      </c>
      <c r="C1540" s="905"/>
      <c r="D1540" s="23"/>
      <c r="E1540" s="10"/>
      <c r="F1540" s="842"/>
      <c r="G1540" s="10"/>
    </row>
    <row r="1541" spans="1:8" s="52" customFormat="1" ht="13.8" thickBot="1">
      <c r="A1541" s="54"/>
      <c r="B1541" s="356"/>
      <c r="C1541" s="905"/>
      <c r="D1541" s="23"/>
      <c r="E1541" s="10"/>
      <c r="F1541" s="842"/>
      <c r="G1541" s="10"/>
    </row>
    <row r="1542" spans="1:8" s="52" customFormat="1" ht="13.8">
      <c r="A1542" s="79">
        <f>A1369+1</f>
        <v>162</v>
      </c>
      <c r="B1542" s="3347" t="s">
        <v>32</v>
      </c>
      <c r="C1542" s="3348"/>
      <c r="D1542" s="3348"/>
      <c r="E1542" s="3347" t="s">
        <v>206</v>
      </c>
      <c r="F1542" s="3348"/>
      <c r="G1542" s="3349"/>
      <c r="H1542" s="2041" t="s">
        <v>232</v>
      </c>
    </row>
    <row r="1543" spans="1:8" s="52" customFormat="1">
      <c r="A1543" s="54"/>
      <c r="B1543" s="586" t="s">
        <v>22</v>
      </c>
      <c r="C1543" s="581"/>
      <c r="D1543" s="582"/>
      <c r="E1543" s="585" t="s">
        <v>22</v>
      </c>
      <c r="F1543" s="581"/>
      <c r="G1543" s="582"/>
    </row>
    <row r="1544" spans="1:8" s="52" customFormat="1" ht="26.4">
      <c r="A1544" s="54"/>
      <c r="B1544" s="3372" t="s">
        <v>207</v>
      </c>
      <c r="C1544" s="3373"/>
      <c r="D1544" s="3374"/>
      <c r="E1544" s="3375" t="s">
        <v>208</v>
      </c>
      <c r="F1544" s="3376"/>
      <c r="G1544" s="3377"/>
    </row>
    <row r="1545" spans="1:8" s="52" customFormat="1">
      <c r="A1545" s="54"/>
      <c r="B1545" s="3" t="s">
        <v>4</v>
      </c>
      <c r="C1545" s="578">
        <f>C1546</f>
        <v>597650</v>
      </c>
      <c r="D1545" s="2044">
        <f>D1546</f>
        <v>-57260</v>
      </c>
      <c r="E1545" s="239" t="s">
        <v>4</v>
      </c>
      <c r="F1545" s="597">
        <f t="shared" ref="F1545:G1551" si="27">F1546</f>
        <v>715919</v>
      </c>
      <c r="G1545" s="289">
        <f t="shared" si="27"/>
        <v>57260</v>
      </c>
    </row>
    <row r="1546" spans="1:8" s="52" customFormat="1">
      <c r="A1546" s="54"/>
      <c r="B1546" s="273" t="s">
        <v>10</v>
      </c>
      <c r="C1546" s="581">
        <f>C1547</f>
        <v>597650</v>
      </c>
      <c r="D1546" s="582">
        <f>D1547</f>
        <v>-57260</v>
      </c>
      <c r="E1546" s="510" t="s">
        <v>10</v>
      </c>
      <c r="F1546" s="2873">
        <f t="shared" si="27"/>
        <v>715919</v>
      </c>
      <c r="G1546" s="288">
        <f t="shared" si="27"/>
        <v>57260</v>
      </c>
    </row>
    <row r="1547" spans="1:8" s="52" customFormat="1" ht="26.4">
      <c r="A1547" s="54"/>
      <c r="B1547" s="273" t="s">
        <v>11</v>
      </c>
      <c r="C1547" s="581">
        <v>597650</v>
      </c>
      <c r="D1547" s="582">
        <v>-57260</v>
      </c>
      <c r="E1547" s="512" t="s">
        <v>11</v>
      </c>
      <c r="F1547" s="2873">
        <f t="shared" si="27"/>
        <v>715919</v>
      </c>
      <c r="G1547" s="288">
        <f t="shared" si="27"/>
        <v>57260</v>
      </c>
    </row>
    <row r="1548" spans="1:8" s="52" customFormat="1">
      <c r="A1548" s="54"/>
      <c r="B1548" s="272" t="s">
        <v>1</v>
      </c>
      <c r="C1548" s="578">
        <f t="shared" ref="C1548:D1550" si="28">C1549</f>
        <v>597650</v>
      </c>
      <c r="D1548" s="579">
        <f t="shared" si="28"/>
        <v>-57260</v>
      </c>
      <c r="E1548" s="239" t="s">
        <v>28</v>
      </c>
      <c r="F1548" s="597">
        <f t="shared" si="27"/>
        <v>715919</v>
      </c>
      <c r="G1548" s="289">
        <f t="shared" si="27"/>
        <v>57260</v>
      </c>
    </row>
    <row r="1549" spans="1:8" s="52" customFormat="1">
      <c r="A1549" s="54"/>
      <c r="B1549" s="273" t="s">
        <v>2</v>
      </c>
      <c r="C1549" s="581">
        <f t="shared" si="28"/>
        <v>597650</v>
      </c>
      <c r="D1549" s="582">
        <f t="shared" si="28"/>
        <v>-57260</v>
      </c>
      <c r="E1549" s="510" t="s">
        <v>2</v>
      </c>
      <c r="F1549" s="2873">
        <f t="shared" si="27"/>
        <v>715919</v>
      </c>
      <c r="G1549" s="288">
        <f t="shared" si="27"/>
        <v>57260</v>
      </c>
    </row>
    <row r="1550" spans="1:8" s="52" customFormat="1">
      <c r="A1550" s="54"/>
      <c r="B1550" s="273" t="s">
        <v>183</v>
      </c>
      <c r="C1550" s="581">
        <f t="shared" si="28"/>
        <v>597650</v>
      </c>
      <c r="D1550" s="582">
        <f t="shared" si="28"/>
        <v>-57260</v>
      </c>
      <c r="E1550" s="512" t="s">
        <v>19</v>
      </c>
      <c r="F1550" s="2873">
        <f t="shared" si="27"/>
        <v>715919</v>
      </c>
      <c r="G1550" s="288">
        <f t="shared" si="27"/>
        <v>57260</v>
      </c>
    </row>
    <row r="1551" spans="1:8" s="52" customFormat="1" ht="26.4">
      <c r="A1551" s="54"/>
      <c r="B1551" s="273" t="s">
        <v>184</v>
      </c>
      <c r="C1551" s="581">
        <v>597650</v>
      </c>
      <c r="D1551" s="582">
        <v>-57260</v>
      </c>
      <c r="E1551" s="421" t="s">
        <v>55</v>
      </c>
      <c r="F1551" s="2873">
        <f t="shared" si="27"/>
        <v>715919</v>
      </c>
      <c r="G1551" s="288">
        <f t="shared" si="27"/>
        <v>57260</v>
      </c>
    </row>
    <row r="1552" spans="1:8" s="52" customFormat="1" ht="40.200000000000003" thickBot="1">
      <c r="A1552" s="54"/>
      <c r="B1552" s="3360"/>
      <c r="C1552" s="3361"/>
      <c r="D1552" s="3359"/>
      <c r="E1552" s="3360" t="s">
        <v>293</v>
      </c>
      <c r="F1552" s="3361">
        <v>715919</v>
      </c>
      <c r="G1552" s="3359">
        <v>57260</v>
      </c>
    </row>
    <row r="1553" spans="1:8" s="52" customFormat="1" ht="27" customHeight="1" thickBot="1">
      <c r="A1553" s="54"/>
      <c r="B1553" s="3802" t="s">
        <v>666</v>
      </c>
      <c r="C1553" s="3803"/>
      <c r="D1553" s="3803"/>
      <c r="E1553" s="3803"/>
      <c r="F1553" s="3803"/>
      <c r="G1553" s="3804"/>
    </row>
    <row r="1554" spans="1:8" s="52" customFormat="1">
      <c r="A1554" s="54"/>
      <c r="B1554" s="22"/>
      <c r="C1554" s="905"/>
      <c r="D1554" s="23"/>
      <c r="E1554" s="10"/>
      <c r="F1554" s="842"/>
      <c r="G1554" s="10"/>
    </row>
    <row r="1555" spans="1:8" s="52" customFormat="1">
      <c r="A1555" s="54"/>
      <c r="B1555" s="206" t="s">
        <v>115</v>
      </c>
      <c r="C1555" s="905"/>
      <c r="D1555" s="23"/>
      <c r="E1555" s="10"/>
      <c r="F1555" s="842"/>
      <c r="G1555" s="10"/>
    </row>
    <row r="1556" spans="1:8" s="52" customFormat="1" ht="13.8" thickBot="1">
      <c r="A1556" s="54"/>
      <c r="B1556" s="22"/>
      <c r="C1556" s="905"/>
      <c r="D1556" s="23"/>
      <c r="E1556" s="10"/>
      <c r="F1556" s="842"/>
      <c r="G1556" s="10"/>
    </row>
    <row r="1557" spans="1:8" s="52" customFormat="1" ht="13.8">
      <c r="A1557" s="54">
        <f>A1425+1</f>
        <v>162</v>
      </c>
      <c r="B1557" s="3347" t="s">
        <v>32</v>
      </c>
      <c r="C1557" s="3348"/>
      <c r="D1557" s="3348"/>
      <c r="E1557" s="3347" t="s">
        <v>206</v>
      </c>
      <c r="F1557" s="3348"/>
      <c r="G1557" s="3349"/>
      <c r="H1557" s="2041" t="s">
        <v>232</v>
      </c>
    </row>
    <row r="1558" spans="1:8" s="52" customFormat="1">
      <c r="A1558" s="54"/>
      <c r="B1558" s="586" t="s">
        <v>116</v>
      </c>
      <c r="C1558" s="581"/>
      <c r="D1558" s="3350"/>
      <c r="E1558" s="586" t="s">
        <v>116</v>
      </c>
      <c r="F1558" s="581"/>
      <c r="G1558" s="582"/>
    </row>
    <row r="1559" spans="1:8" s="52" customFormat="1">
      <c r="A1559" s="54"/>
      <c r="B1559" s="964" t="s">
        <v>187</v>
      </c>
      <c r="C1559" s="965"/>
      <c r="D1559" s="2043"/>
      <c r="E1559" s="2045" t="s">
        <v>187</v>
      </c>
      <c r="F1559" s="2042"/>
      <c r="G1559" s="2046"/>
    </row>
    <row r="1560" spans="1:8" s="52" customFormat="1">
      <c r="A1560" s="54"/>
      <c r="B1560" s="3351" t="s">
        <v>118</v>
      </c>
      <c r="C1560" s="581"/>
      <c r="D1560" s="3350"/>
      <c r="E1560" s="3351" t="s">
        <v>118</v>
      </c>
      <c r="F1560" s="581"/>
      <c r="G1560" s="582"/>
    </row>
    <row r="1561" spans="1:8" s="52" customFormat="1">
      <c r="A1561" s="54"/>
      <c r="B1561" s="3" t="s">
        <v>4</v>
      </c>
      <c r="C1561" s="578">
        <f>C1563+C1562</f>
        <v>133007681</v>
      </c>
      <c r="D1561" s="2044">
        <f>D1563+D1562</f>
        <v>-57260</v>
      </c>
      <c r="E1561" s="3" t="s">
        <v>4</v>
      </c>
      <c r="F1561" s="578">
        <f>F1563+F1562</f>
        <v>83594948</v>
      </c>
      <c r="G1561" s="579">
        <f>G1563+G1562</f>
        <v>57260</v>
      </c>
    </row>
    <row r="1562" spans="1:8" s="52" customFormat="1">
      <c r="A1562" s="54"/>
      <c r="B1562" s="273" t="s">
        <v>35</v>
      </c>
      <c r="C1562" s="581">
        <v>900000</v>
      </c>
      <c r="D1562" s="582"/>
      <c r="E1562" s="583" t="s">
        <v>35</v>
      </c>
      <c r="F1562" s="581">
        <v>1011750</v>
      </c>
      <c r="G1562" s="582"/>
    </row>
    <row r="1563" spans="1:8" s="52" customFormat="1">
      <c r="A1563" s="54"/>
      <c r="B1563" s="273" t="s">
        <v>10</v>
      </c>
      <c r="C1563" s="581">
        <f>C1564</f>
        <v>132107681</v>
      </c>
      <c r="D1563" s="582">
        <f>D1564</f>
        <v>-57260</v>
      </c>
      <c r="E1563" s="583" t="s">
        <v>10</v>
      </c>
      <c r="F1563" s="581">
        <f>F1564</f>
        <v>82583198</v>
      </c>
      <c r="G1563" s="582">
        <f>G1564</f>
        <v>57260</v>
      </c>
    </row>
    <row r="1564" spans="1:8" s="52" customFormat="1" ht="26.4">
      <c r="A1564" s="54"/>
      <c r="B1564" s="273" t="s">
        <v>11</v>
      </c>
      <c r="C1564" s="581">
        <v>132107681</v>
      </c>
      <c r="D1564" s="582">
        <v>-57260</v>
      </c>
      <c r="E1564" s="583" t="s">
        <v>11</v>
      </c>
      <c r="F1564" s="581">
        <v>82583198</v>
      </c>
      <c r="G1564" s="582">
        <v>57260</v>
      </c>
    </row>
    <row r="1565" spans="1:8" s="52" customFormat="1">
      <c r="A1565" s="54"/>
      <c r="B1565" s="272" t="s">
        <v>1</v>
      </c>
      <c r="C1565" s="578">
        <f>C1566+C1577+C1579</f>
        <v>133272352</v>
      </c>
      <c r="D1565" s="579">
        <f>D1566+D1577</f>
        <v>-57260</v>
      </c>
      <c r="E1565" s="584" t="s">
        <v>1</v>
      </c>
      <c r="F1565" s="578">
        <f>F1566+F1578+F1580</f>
        <v>83594948</v>
      </c>
      <c r="G1565" s="579">
        <f>G1566+G1578</f>
        <v>57260</v>
      </c>
    </row>
    <row r="1566" spans="1:8" s="52" customFormat="1">
      <c r="A1566" s="54"/>
      <c r="B1566" s="273" t="s">
        <v>2</v>
      </c>
      <c r="C1566" s="581">
        <f>C1567+C1571+C1573+C1574</f>
        <v>120187044</v>
      </c>
      <c r="D1566" s="582">
        <f>D1567+D1571+D1573+D1574</f>
        <v>-57260</v>
      </c>
      <c r="E1566" s="583" t="s">
        <v>2</v>
      </c>
      <c r="F1566" s="581">
        <f>F1567+F1571+F1574+F1575</f>
        <v>83295294</v>
      </c>
      <c r="G1566" s="582">
        <f>G1567+G1571+G1574+G1575</f>
        <v>57260</v>
      </c>
    </row>
    <row r="1567" spans="1:8" s="52" customFormat="1">
      <c r="A1567" s="54"/>
      <c r="B1567" s="273" t="s">
        <v>12</v>
      </c>
      <c r="C1567" s="581">
        <f>C1568+C1570</f>
        <v>52185447</v>
      </c>
      <c r="D1567" s="582">
        <f>D1568+D1570</f>
        <v>0</v>
      </c>
      <c r="E1567" s="583" t="s">
        <v>12</v>
      </c>
      <c r="F1567" s="581">
        <f>F1568+F1570</f>
        <v>13936247</v>
      </c>
      <c r="G1567" s="582">
        <f>G1568+G1570</f>
        <v>0</v>
      </c>
    </row>
    <row r="1568" spans="1:8" s="52" customFormat="1">
      <c r="A1568" s="54"/>
      <c r="B1568" s="273" t="s">
        <v>188</v>
      </c>
      <c r="C1568" s="581">
        <v>1865142</v>
      </c>
      <c r="D1568" s="582"/>
      <c r="E1568" s="583" t="s">
        <v>188</v>
      </c>
      <c r="F1568" s="581">
        <v>8213802</v>
      </c>
      <c r="G1568" s="582"/>
    </row>
    <row r="1569" spans="1:7" s="52" customFormat="1">
      <c r="A1569" s="54"/>
      <c r="B1569" s="273" t="s">
        <v>189</v>
      </c>
      <c r="C1569" s="581">
        <v>1417914</v>
      </c>
      <c r="D1569" s="582"/>
      <c r="E1569" s="583" t="s">
        <v>189</v>
      </c>
      <c r="F1569" s="581">
        <v>6446883</v>
      </c>
      <c r="G1569" s="582"/>
    </row>
    <row r="1570" spans="1:7" s="52" customFormat="1">
      <c r="A1570" s="54"/>
      <c r="B1570" s="273" t="s">
        <v>190</v>
      </c>
      <c r="C1570" s="581">
        <v>50320305</v>
      </c>
      <c r="D1570" s="582"/>
      <c r="E1570" s="583" t="s">
        <v>190</v>
      </c>
      <c r="F1570" s="581">
        <v>5722445</v>
      </c>
      <c r="G1570" s="582"/>
    </row>
    <row r="1571" spans="1:7" s="52" customFormat="1">
      <c r="A1571" s="54"/>
      <c r="B1571" s="273" t="s">
        <v>183</v>
      </c>
      <c r="C1571" s="581">
        <f>C1572</f>
        <v>44565932</v>
      </c>
      <c r="D1571" s="582">
        <f>D1572</f>
        <v>-57260</v>
      </c>
      <c r="E1571" s="583" t="s">
        <v>183</v>
      </c>
      <c r="F1571" s="581">
        <f>F1572+F1573</f>
        <v>53462808</v>
      </c>
      <c r="G1571" s="582">
        <f>G1572</f>
        <v>0</v>
      </c>
    </row>
    <row r="1572" spans="1:7" s="52" customFormat="1">
      <c r="A1572" s="54"/>
      <c r="B1572" s="273" t="s">
        <v>184</v>
      </c>
      <c r="C1572" s="581">
        <v>44565932</v>
      </c>
      <c r="D1572" s="582">
        <v>-57260</v>
      </c>
      <c r="E1572" s="583" t="s">
        <v>184</v>
      </c>
      <c r="F1572" s="581">
        <v>52999938</v>
      </c>
      <c r="G1572" s="582"/>
    </row>
    <row r="1573" spans="1:7" s="52" customFormat="1">
      <c r="A1573" s="54"/>
      <c r="B1573" s="273" t="s">
        <v>192</v>
      </c>
      <c r="C1573" s="581">
        <v>167281</v>
      </c>
      <c r="D1573" s="582"/>
      <c r="E1573" s="583" t="s">
        <v>162</v>
      </c>
      <c r="F1573" s="581">
        <v>462870</v>
      </c>
      <c r="G1573" s="582"/>
    </row>
    <row r="1574" spans="1:7" s="52" customFormat="1">
      <c r="A1574" s="54"/>
      <c r="B1574" s="273" t="s">
        <v>19</v>
      </c>
      <c r="C1574" s="581">
        <f>C1575+C1576</f>
        <v>23268384</v>
      </c>
      <c r="D1574" s="582">
        <f>D1575+D1576</f>
        <v>0</v>
      </c>
      <c r="E1574" s="583" t="s">
        <v>192</v>
      </c>
      <c r="F1574" s="581">
        <v>703084</v>
      </c>
      <c r="G1574" s="582"/>
    </row>
    <row r="1575" spans="1:7" s="52" customFormat="1" ht="26.4">
      <c r="A1575" s="54"/>
      <c r="B1575" s="273" t="s">
        <v>185</v>
      </c>
      <c r="C1575" s="581">
        <v>23268384</v>
      </c>
      <c r="D1575" s="582"/>
      <c r="E1575" s="583" t="s">
        <v>19</v>
      </c>
      <c r="F1575" s="581">
        <f>F1576+F1577</f>
        <v>15193155</v>
      </c>
      <c r="G1575" s="582">
        <f>G1576+G1577</f>
        <v>57260</v>
      </c>
    </row>
    <row r="1576" spans="1:7" s="52" customFormat="1" ht="26.4">
      <c r="A1576" s="54"/>
      <c r="B1576" s="4" t="s">
        <v>201</v>
      </c>
      <c r="C1576" s="585">
        <v>0</v>
      </c>
      <c r="D1576" s="582">
        <v>0</v>
      </c>
      <c r="E1576" s="583" t="s">
        <v>185</v>
      </c>
      <c r="F1576" s="581">
        <v>14477236</v>
      </c>
      <c r="G1576" s="582"/>
    </row>
    <row r="1577" spans="1:7" s="52" customFormat="1" ht="26.4">
      <c r="A1577" s="54"/>
      <c r="B1577" s="273" t="s">
        <v>3</v>
      </c>
      <c r="C1577" s="585">
        <f>C1578</f>
        <v>12835308</v>
      </c>
      <c r="D1577" s="582">
        <f>D1578</f>
        <v>0</v>
      </c>
      <c r="E1577" s="4" t="s">
        <v>201</v>
      </c>
      <c r="F1577" s="585">
        <v>715919</v>
      </c>
      <c r="G1577" s="582">
        <v>57260</v>
      </c>
    </row>
    <row r="1578" spans="1:7" s="52" customFormat="1">
      <c r="A1578" s="54"/>
      <c r="B1578" s="586" t="s">
        <v>193</v>
      </c>
      <c r="C1578" s="585">
        <v>12835308</v>
      </c>
      <c r="D1578" s="582"/>
      <c r="E1578" s="273" t="s">
        <v>3</v>
      </c>
      <c r="F1578" s="585">
        <f>F1579</f>
        <v>299654</v>
      </c>
      <c r="G1578" s="582">
        <f>G1579</f>
        <v>0</v>
      </c>
    </row>
    <row r="1579" spans="1:7" s="52" customFormat="1" ht="26.4">
      <c r="A1579" s="54"/>
      <c r="B1579" s="966" t="s">
        <v>62</v>
      </c>
      <c r="C1579" s="585">
        <v>250000</v>
      </c>
      <c r="D1579" s="582"/>
      <c r="E1579" s="586" t="s">
        <v>193</v>
      </c>
      <c r="F1579" s="585">
        <v>299654</v>
      </c>
      <c r="G1579" s="582"/>
    </row>
    <row r="1580" spans="1:7" s="52" customFormat="1" ht="26.4">
      <c r="A1580" s="54"/>
      <c r="B1580" s="587" t="s">
        <v>68</v>
      </c>
      <c r="C1580" s="585">
        <f>C1561-C1565</f>
        <v>-264671</v>
      </c>
      <c r="D1580" s="582">
        <f>D1561-D1565</f>
        <v>0</v>
      </c>
      <c r="E1580" s="966" t="s">
        <v>62</v>
      </c>
      <c r="F1580" s="585"/>
      <c r="G1580" s="582"/>
    </row>
    <row r="1581" spans="1:7" s="52" customFormat="1">
      <c r="A1581" s="54"/>
      <c r="B1581" s="586" t="s">
        <v>197</v>
      </c>
      <c r="C1581" s="585">
        <v>264671</v>
      </c>
      <c r="D1581" s="582"/>
      <c r="E1581" s="587" t="s">
        <v>68</v>
      </c>
      <c r="F1581" s="585">
        <f>F1561-F1565</f>
        <v>0</v>
      </c>
      <c r="G1581" s="582">
        <f>G1561-G1565</f>
        <v>0</v>
      </c>
    </row>
    <row r="1582" spans="1:7" s="52" customFormat="1" ht="26.4">
      <c r="A1582" s="54"/>
      <c r="B1582" s="594" t="s">
        <v>199</v>
      </c>
      <c r="C1582" s="595">
        <v>264671</v>
      </c>
      <c r="D1582" s="596"/>
      <c r="E1582" s="967"/>
      <c r="F1582" s="968"/>
      <c r="G1582" s="969"/>
    </row>
    <row r="1583" spans="1:7" s="52" customFormat="1">
      <c r="A1583" s="54"/>
      <c r="B1583" s="3352" t="s">
        <v>125</v>
      </c>
      <c r="C1583" s="3353"/>
      <c r="D1583" s="969"/>
      <c r="E1583" s="3352" t="s">
        <v>125</v>
      </c>
      <c r="F1583" s="3353"/>
      <c r="G1583" s="969"/>
    </row>
    <row r="1584" spans="1:7" s="52" customFormat="1">
      <c r="A1584" s="54"/>
      <c r="B1584" s="3" t="s">
        <v>4</v>
      </c>
      <c r="C1584" s="578">
        <f>C1586+C1585</f>
        <v>134106756</v>
      </c>
      <c r="D1584" s="579">
        <f>D1586+D1585</f>
        <v>-68700</v>
      </c>
      <c r="E1584" s="580" t="s">
        <v>4</v>
      </c>
      <c r="F1584" s="578">
        <f>F1586+F1585</f>
        <v>64076913</v>
      </c>
      <c r="G1584" s="579">
        <f>G1586+G1585</f>
        <v>68700</v>
      </c>
    </row>
    <row r="1585" spans="1:7" s="52" customFormat="1">
      <c r="A1585" s="54"/>
      <c r="B1585" s="273" t="s">
        <v>35</v>
      </c>
      <c r="C1585" s="581">
        <v>900000</v>
      </c>
      <c r="D1585" s="582"/>
      <c r="E1585" s="583" t="s">
        <v>35</v>
      </c>
      <c r="F1585" s="581">
        <v>1011750</v>
      </c>
      <c r="G1585" s="582"/>
    </row>
    <row r="1586" spans="1:7" s="52" customFormat="1">
      <c r="A1586" s="54"/>
      <c r="B1586" s="273" t="s">
        <v>10</v>
      </c>
      <c r="C1586" s="581">
        <f>C1587</f>
        <v>133206756</v>
      </c>
      <c r="D1586" s="582">
        <f>D1587</f>
        <v>-68700</v>
      </c>
      <c r="E1586" s="583" t="s">
        <v>10</v>
      </c>
      <c r="F1586" s="581">
        <f>F1587</f>
        <v>63065163</v>
      </c>
      <c r="G1586" s="582">
        <f>G1587</f>
        <v>68700</v>
      </c>
    </row>
    <row r="1587" spans="1:7" s="52" customFormat="1" ht="26.4">
      <c r="A1587" s="54"/>
      <c r="B1587" s="273" t="s">
        <v>11</v>
      </c>
      <c r="C1587" s="581">
        <v>133206756</v>
      </c>
      <c r="D1587" s="582">
        <v>-68700</v>
      </c>
      <c r="E1587" s="583" t="s">
        <v>11</v>
      </c>
      <c r="F1587" s="581">
        <v>63065163</v>
      </c>
      <c r="G1587" s="582">
        <v>68700</v>
      </c>
    </row>
    <row r="1588" spans="1:7" s="52" customFormat="1">
      <c r="A1588" s="54"/>
      <c r="B1588" s="272" t="s">
        <v>1</v>
      </c>
      <c r="C1588" s="578">
        <f>C1589+C1600+C1602</f>
        <v>134274442</v>
      </c>
      <c r="D1588" s="579">
        <f>D1589+D1600</f>
        <v>-68700</v>
      </c>
      <c r="E1588" s="584" t="s">
        <v>1</v>
      </c>
      <c r="F1588" s="578">
        <f>F1589+F1601+F1603</f>
        <v>64076913</v>
      </c>
      <c r="G1588" s="579">
        <f>G1589+G1601</f>
        <v>68700</v>
      </c>
    </row>
    <row r="1589" spans="1:7" s="52" customFormat="1">
      <c r="A1589" s="54"/>
      <c r="B1589" s="273" t="s">
        <v>2</v>
      </c>
      <c r="C1589" s="581">
        <f>C1590+C1594+C1596+C1597</f>
        <v>121493555</v>
      </c>
      <c r="D1589" s="582">
        <f>D1590+D1594+D1596+D1597</f>
        <v>-68700</v>
      </c>
      <c r="E1589" s="583" t="s">
        <v>2</v>
      </c>
      <c r="F1589" s="581">
        <f>F1590+F1594+F1597+F1598</f>
        <v>63861799</v>
      </c>
      <c r="G1589" s="582">
        <f>G1590+G1594+G1597+G1598</f>
        <v>68700</v>
      </c>
    </row>
    <row r="1590" spans="1:7" s="52" customFormat="1">
      <c r="A1590" s="54"/>
      <c r="B1590" s="273" t="s">
        <v>12</v>
      </c>
      <c r="C1590" s="581">
        <f>C1591+C1593</f>
        <v>52064127</v>
      </c>
      <c r="D1590" s="582">
        <f>D1591+D1593</f>
        <v>0</v>
      </c>
      <c r="E1590" s="583" t="s">
        <v>12</v>
      </c>
      <c r="F1590" s="581">
        <f>F1591+F1593</f>
        <v>13480770</v>
      </c>
      <c r="G1590" s="582">
        <f>G1591+G1593</f>
        <v>0</v>
      </c>
    </row>
    <row r="1591" spans="1:7" s="52" customFormat="1">
      <c r="A1591" s="54"/>
      <c r="B1591" s="273" t="s">
        <v>188</v>
      </c>
      <c r="C1591" s="581">
        <v>1824009</v>
      </c>
      <c r="D1591" s="582"/>
      <c r="E1591" s="583" t="s">
        <v>188</v>
      </c>
      <c r="F1591" s="581">
        <v>8178885</v>
      </c>
      <c r="G1591" s="582"/>
    </row>
    <row r="1592" spans="1:7" s="52" customFormat="1">
      <c r="A1592" s="54"/>
      <c r="B1592" s="273" t="s">
        <v>189</v>
      </c>
      <c r="C1592" s="581">
        <v>1375960</v>
      </c>
      <c r="D1592" s="582"/>
      <c r="E1592" s="583" t="s">
        <v>189</v>
      </c>
      <c r="F1592" s="581">
        <v>6405846</v>
      </c>
      <c r="G1592" s="582"/>
    </row>
    <row r="1593" spans="1:7" s="52" customFormat="1">
      <c r="A1593" s="54"/>
      <c r="B1593" s="273" t="s">
        <v>190</v>
      </c>
      <c r="C1593" s="581">
        <v>50240118</v>
      </c>
      <c r="D1593" s="582"/>
      <c r="E1593" s="583" t="s">
        <v>190</v>
      </c>
      <c r="F1593" s="581">
        <v>5301885</v>
      </c>
      <c r="G1593" s="582"/>
    </row>
    <row r="1594" spans="1:7" s="52" customFormat="1">
      <c r="A1594" s="54"/>
      <c r="B1594" s="273" t="s">
        <v>183</v>
      </c>
      <c r="C1594" s="581">
        <f>C1595</f>
        <v>45719837</v>
      </c>
      <c r="D1594" s="582">
        <f>D1595</f>
        <v>-68700</v>
      </c>
      <c r="E1594" s="583" t="s">
        <v>183</v>
      </c>
      <c r="F1594" s="581">
        <f>F1595+F1596</f>
        <v>39045776</v>
      </c>
      <c r="G1594" s="582">
        <f>G1595</f>
        <v>0</v>
      </c>
    </row>
    <row r="1595" spans="1:7" s="52" customFormat="1">
      <c r="A1595" s="54"/>
      <c r="B1595" s="273" t="s">
        <v>184</v>
      </c>
      <c r="C1595" s="581">
        <v>45719837</v>
      </c>
      <c r="D1595" s="582">
        <v>-68700</v>
      </c>
      <c r="E1595" s="583" t="s">
        <v>184</v>
      </c>
      <c r="F1595" s="581">
        <v>38582906</v>
      </c>
      <c r="G1595" s="582"/>
    </row>
    <row r="1596" spans="1:7" s="52" customFormat="1">
      <c r="A1596" s="54"/>
      <c r="B1596" s="273" t="s">
        <v>192</v>
      </c>
      <c r="C1596" s="581">
        <v>167281</v>
      </c>
      <c r="D1596" s="582"/>
      <c r="E1596" s="583" t="s">
        <v>162</v>
      </c>
      <c r="F1596" s="581">
        <v>462870</v>
      </c>
      <c r="G1596" s="582"/>
    </row>
    <row r="1597" spans="1:7" s="52" customFormat="1">
      <c r="A1597" s="54"/>
      <c r="B1597" s="273" t="s">
        <v>19</v>
      </c>
      <c r="C1597" s="581">
        <f>C1598+C1599</f>
        <v>23542310</v>
      </c>
      <c r="D1597" s="582">
        <f>D1598+D1599</f>
        <v>0</v>
      </c>
      <c r="E1597" s="583" t="s">
        <v>192</v>
      </c>
      <c r="F1597" s="581">
        <v>738884</v>
      </c>
      <c r="G1597" s="582"/>
    </row>
    <row r="1598" spans="1:7" s="52" customFormat="1" ht="26.4">
      <c r="A1598" s="54"/>
      <c r="B1598" s="273" t="s">
        <v>185</v>
      </c>
      <c r="C1598" s="581">
        <v>23542310</v>
      </c>
      <c r="D1598" s="582"/>
      <c r="E1598" s="583" t="s">
        <v>19</v>
      </c>
      <c r="F1598" s="581">
        <f>F1599+F1600</f>
        <v>10596369</v>
      </c>
      <c r="G1598" s="582">
        <f>G1599+G1600</f>
        <v>68700</v>
      </c>
    </row>
    <row r="1599" spans="1:7" s="52" customFormat="1" ht="26.4">
      <c r="A1599" s="54"/>
      <c r="B1599" s="4" t="s">
        <v>201</v>
      </c>
      <c r="C1599" s="585">
        <v>0</v>
      </c>
      <c r="D1599" s="582">
        <v>0</v>
      </c>
      <c r="E1599" s="583" t="s">
        <v>185</v>
      </c>
      <c r="F1599" s="581">
        <v>9855450</v>
      </c>
      <c r="G1599" s="582"/>
    </row>
    <row r="1600" spans="1:7" s="52" customFormat="1" ht="26.4">
      <c r="A1600" s="54"/>
      <c r="B1600" s="273" t="s">
        <v>3</v>
      </c>
      <c r="C1600" s="585">
        <f>C1601</f>
        <v>12530887</v>
      </c>
      <c r="D1600" s="582">
        <f>D1601</f>
        <v>0</v>
      </c>
      <c r="E1600" s="4" t="s">
        <v>201</v>
      </c>
      <c r="F1600" s="585">
        <v>740919</v>
      </c>
      <c r="G1600" s="582">
        <v>68700</v>
      </c>
    </row>
    <row r="1601" spans="1:7" s="52" customFormat="1">
      <c r="A1601" s="54"/>
      <c r="B1601" s="586" t="s">
        <v>193</v>
      </c>
      <c r="C1601" s="585">
        <v>12530887</v>
      </c>
      <c r="D1601" s="582"/>
      <c r="E1601" s="273" t="s">
        <v>3</v>
      </c>
      <c r="F1601" s="585">
        <f>F1602</f>
        <v>215114</v>
      </c>
      <c r="G1601" s="582">
        <f>G1602</f>
        <v>0</v>
      </c>
    </row>
    <row r="1602" spans="1:7" s="52" customFormat="1" ht="26.4">
      <c r="A1602" s="54"/>
      <c r="B1602" s="966" t="s">
        <v>62</v>
      </c>
      <c r="C1602" s="585">
        <v>250000</v>
      </c>
      <c r="D1602" s="582"/>
      <c r="E1602" s="586" t="s">
        <v>193</v>
      </c>
      <c r="F1602" s="585">
        <v>215114</v>
      </c>
      <c r="G1602" s="582"/>
    </row>
    <row r="1603" spans="1:7" s="52" customFormat="1" ht="26.4">
      <c r="A1603" s="54"/>
      <c r="B1603" s="587" t="s">
        <v>68</v>
      </c>
      <c r="C1603" s="585">
        <f>C1584-C1588</f>
        <v>-167686</v>
      </c>
      <c r="D1603" s="582">
        <f>D1584-D1588</f>
        <v>0</v>
      </c>
      <c r="E1603" s="966" t="s">
        <v>62</v>
      </c>
      <c r="F1603" s="585"/>
      <c r="G1603" s="582"/>
    </row>
    <row r="1604" spans="1:7" s="52" customFormat="1">
      <c r="A1604" s="54"/>
      <c r="B1604" s="586" t="s">
        <v>197</v>
      </c>
      <c r="C1604" s="585">
        <f>C1605</f>
        <v>167686</v>
      </c>
      <c r="D1604" s="582"/>
      <c r="E1604" s="587" t="s">
        <v>68</v>
      </c>
      <c r="F1604" s="585">
        <f>F1584-F1588</f>
        <v>0</v>
      </c>
      <c r="G1604" s="582">
        <f>G1584-G1588</f>
        <v>0</v>
      </c>
    </row>
    <row r="1605" spans="1:7" s="52" customFormat="1" ht="26.4">
      <c r="A1605" s="54"/>
      <c r="B1605" s="594" t="s">
        <v>199</v>
      </c>
      <c r="C1605" s="595">
        <v>167686</v>
      </c>
      <c r="D1605" s="596"/>
      <c r="E1605" s="970"/>
      <c r="F1605" s="971"/>
      <c r="G1605" s="972"/>
    </row>
    <row r="1606" spans="1:7" s="52" customFormat="1">
      <c r="A1606" s="54"/>
      <c r="B1606" s="3352" t="s">
        <v>126</v>
      </c>
      <c r="C1606" s="3353"/>
      <c r="D1606" s="969"/>
      <c r="E1606" s="3352" t="s">
        <v>126</v>
      </c>
      <c r="F1606" s="3353"/>
      <c r="G1606" s="969"/>
    </row>
    <row r="1607" spans="1:7" s="52" customFormat="1">
      <c r="A1607" s="54"/>
      <c r="B1607" s="3" t="s">
        <v>4</v>
      </c>
      <c r="C1607" s="578">
        <f>C1609+C1608</f>
        <v>134084306</v>
      </c>
      <c r="D1607" s="579">
        <f>D1609+D1608</f>
        <v>-68700</v>
      </c>
      <c r="E1607" s="580" t="s">
        <v>4</v>
      </c>
      <c r="F1607" s="578">
        <f>F1609+F1608</f>
        <v>36712516</v>
      </c>
      <c r="G1607" s="579">
        <f>G1609+G1608</f>
        <v>68700</v>
      </c>
    </row>
    <row r="1608" spans="1:7" s="52" customFormat="1">
      <c r="A1608" s="54"/>
      <c r="B1608" s="273" t="s">
        <v>35</v>
      </c>
      <c r="C1608" s="581">
        <v>900000</v>
      </c>
      <c r="D1608" s="582"/>
      <c r="E1608" s="583" t="s">
        <v>35</v>
      </c>
      <c r="F1608" s="581">
        <v>1011750</v>
      </c>
      <c r="G1608" s="582"/>
    </row>
    <row r="1609" spans="1:7" s="52" customFormat="1">
      <c r="A1609" s="54"/>
      <c r="B1609" s="273" t="s">
        <v>10</v>
      </c>
      <c r="C1609" s="581">
        <f>C1610</f>
        <v>133184306</v>
      </c>
      <c r="D1609" s="582">
        <f>D1610</f>
        <v>-68700</v>
      </c>
      <c r="E1609" s="583" t="s">
        <v>10</v>
      </c>
      <c r="F1609" s="581">
        <f>F1610</f>
        <v>35700766</v>
      </c>
      <c r="G1609" s="582">
        <f>G1610</f>
        <v>68700</v>
      </c>
    </row>
    <row r="1610" spans="1:7" s="52" customFormat="1" ht="26.4">
      <c r="A1610" s="54"/>
      <c r="B1610" s="273" t="s">
        <v>11</v>
      </c>
      <c r="C1610" s="581">
        <v>133184306</v>
      </c>
      <c r="D1610" s="582">
        <f>-68700</f>
        <v>-68700</v>
      </c>
      <c r="E1610" s="583" t="s">
        <v>11</v>
      </c>
      <c r="F1610" s="581">
        <v>35700766</v>
      </c>
      <c r="G1610" s="582">
        <v>68700</v>
      </c>
    </row>
    <row r="1611" spans="1:7" s="52" customFormat="1">
      <c r="A1611" s="54"/>
      <c r="B1611" s="272" t="s">
        <v>1</v>
      </c>
      <c r="C1611" s="578">
        <f>C1612+C1623+C1625</f>
        <v>134244306</v>
      </c>
      <c r="D1611" s="579">
        <f>D1612+D1623</f>
        <v>-68700</v>
      </c>
      <c r="E1611" s="584" t="s">
        <v>1</v>
      </c>
      <c r="F1611" s="578">
        <f>F1612+F1624+F1626</f>
        <v>36712516</v>
      </c>
      <c r="G1611" s="579">
        <f>G1612+G1624</f>
        <v>68700</v>
      </c>
    </row>
    <row r="1612" spans="1:7" s="52" customFormat="1">
      <c r="A1612" s="54"/>
      <c r="B1612" s="273" t="s">
        <v>2</v>
      </c>
      <c r="C1612" s="581">
        <f>C1613+C1617+C1619+C1620</f>
        <v>121778161</v>
      </c>
      <c r="D1612" s="582">
        <f>D1613+D1617+D1619+D1620</f>
        <v>-68700</v>
      </c>
      <c r="E1612" s="583" t="s">
        <v>2</v>
      </c>
      <c r="F1612" s="581">
        <f>F1613+F1617+F1620+F1621</f>
        <v>36494562</v>
      </c>
      <c r="G1612" s="582">
        <f>G1613+G1617+G1620+G1621</f>
        <v>68700</v>
      </c>
    </row>
    <row r="1613" spans="1:7" s="52" customFormat="1">
      <c r="A1613" s="54"/>
      <c r="B1613" s="273" t="s">
        <v>12</v>
      </c>
      <c r="C1613" s="581">
        <f>C1614+C1616</f>
        <v>52033991</v>
      </c>
      <c r="D1613" s="582">
        <f>D1614+D1616</f>
        <v>0</v>
      </c>
      <c r="E1613" s="583" t="s">
        <v>12</v>
      </c>
      <c r="F1613" s="581">
        <f>F1614+F1616</f>
        <v>13436571</v>
      </c>
      <c r="G1613" s="582">
        <f>G1614+G1616</f>
        <v>0</v>
      </c>
    </row>
    <row r="1614" spans="1:7" s="52" customFormat="1">
      <c r="A1614" s="54"/>
      <c r="B1614" s="273" t="s">
        <v>188</v>
      </c>
      <c r="C1614" s="581">
        <v>1810159</v>
      </c>
      <c r="D1614" s="582"/>
      <c r="E1614" s="583" t="s">
        <v>188</v>
      </c>
      <c r="F1614" s="581">
        <v>8099577</v>
      </c>
      <c r="G1614" s="582"/>
    </row>
    <row r="1615" spans="1:7" s="52" customFormat="1">
      <c r="A1615" s="54"/>
      <c r="B1615" s="273" t="s">
        <v>189</v>
      </c>
      <c r="C1615" s="581">
        <v>1371904</v>
      </c>
      <c r="D1615" s="582"/>
      <c r="E1615" s="583" t="s">
        <v>189</v>
      </c>
      <c r="F1615" s="581">
        <v>6360846</v>
      </c>
      <c r="G1615" s="582"/>
    </row>
    <row r="1616" spans="1:7" s="52" customFormat="1">
      <c r="A1616" s="54"/>
      <c r="B1616" s="273" t="s">
        <v>190</v>
      </c>
      <c r="C1616" s="581">
        <v>50223832</v>
      </c>
      <c r="D1616" s="582"/>
      <c r="E1616" s="583" t="s">
        <v>190</v>
      </c>
      <c r="F1616" s="581">
        <v>5336994</v>
      </c>
      <c r="G1616" s="582"/>
    </row>
    <row r="1617" spans="1:7" s="52" customFormat="1">
      <c r="A1617" s="54"/>
      <c r="B1617" s="273" t="s">
        <v>183</v>
      </c>
      <c r="C1617" s="581">
        <f>C1618</f>
        <v>45957234</v>
      </c>
      <c r="D1617" s="582">
        <f>D1618</f>
        <v>-68700</v>
      </c>
      <c r="E1617" s="583" t="s">
        <v>183</v>
      </c>
      <c r="F1617" s="581">
        <f>F1618+F1619</f>
        <v>20982362</v>
      </c>
      <c r="G1617" s="582">
        <f>G1618</f>
        <v>0</v>
      </c>
    </row>
    <row r="1618" spans="1:7" s="52" customFormat="1">
      <c r="A1618" s="54"/>
      <c r="B1618" s="273" t="s">
        <v>184</v>
      </c>
      <c r="C1618" s="581">
        <v>45957234</v>
      </c>
      <c r="D1618" s="582">
        <v>-68700</v>
      </c>
      <c r="E1618" s="583" t="s">
        <v>184</v>
      </c>
      <c r="F1618" s="581">
        <v>20519492</v>
      </c>
      <c r="G1618" s="582"/>
    </row>
    <row r="1619" spans="1:7" s="52" customFormat="1">
      <c r="A1619" s="54"/>
      <c r="B1619" s="273" t="s">
        <v>192</v>
      </c>
      <c r="C1619" s="581">
        <v>167281</v>
      </c>
      <c r="D1619" s="582"/>
      <c r="E1619" s="583" t="s">
        <v>162</v>
      </c>
      <c r="F1619" s="581">
        <v>462870</v>
      </c>
      <c r="G1619" s="582"/>
    </row>
    <row r="1620" spans="1:7" s="52" customFormat="1">
      <c r="A1620" s="54"/>
      <c r="B1620" s="273" t="s">
        <v>19</v>
      </c>
      <c r="C1620" s="581">
        <f>C1621+C1622</f>
        <v>23619655</v>
      </c>
      <c r="D1620" s="582">
        <f>D1621+D1622</f>
        <v>0</v>
      </c>
      <c r="E1620" s="583" t="s">
        <v>192</v>
      </c>
      <c r="F1620" s="581">
        <v>781084</v>
      </c>
      <c r="G1620" s="582"/>
    </row>
    <row r="1621" spans="1:7" s="52" customFormat="1" ht="26.4">
      <c r="A1621" s="54"/>
      <c r="B1621" s="273" t="s">
        <v>185</v>
      </c>
      <c r="C1621" s="581">
        <v>23619655</v>
      </c>
      <c r="D1621" s="582"/>
      <c r="E1621" s="583" t="s">
        <v>19</v>
      </c>
      <c r="F1621" s="581">
        <f>F1622+F1623</f>
        <v>1294545</v>
      </c>
      <c r="G1621" s="582">
        <f>G1622+G1623</f>
        <v>68700</v>
      </c>
    </row>
    <row r="1622" spans="1:7" s="52" customFormat="1" ht="26.4">
      <c r="A1622" s="54"/>
      <c r="B1622" s="4" t="s">
        <v>201</v>
      </c>
      <c r="C1622" s="585">
        <v>0</v>
      </c>
      <c r="D1622" s="582">
        <v>0</v>
      </c>
      <c r="E1622" s="583" t="s">
        <v>185</v>
      </c>
      <c r="F1622" s="581">
        <v>578626</v>
      </c>
      <c r="G1622" s="582">
        <v>68700</v>
      </c>
    </row>
    <row r="1623" spans="1:7" s="52" customFormat="1" ht="26.4">
      <c r="A1623" s="54"/>
      <c r="B1623" s="273" t="s">
        <v>3</v>
      </c>
      <c r="C1623" s="585">
        <f>C1624</f>
        <v>12216145</v>
      </c>
      <c r="D1623" s="582">
        <f>D1624</f>
        <v>0</v>
      </c>
      <c r="E1623" s="4" t="s">
        <v>201</v>
      </c>
      <c r="F1623" s="585">
        <v>715919</v>
      </c>
      <c r="G1623" s="582">
        <v>0</v>
      </c>
    </row>
    <row r="1624" spans="1:7" s="52" customFormat="1">
      <c r="A1624" s="54"/>
      <c r="B1624" s="586" t="s">
        <v>193</v>
      </c>
      <c r="C1624" s="585">
        <v>12216145</v>
      </c>
      <c r="D1624" s="582"/>
      <c r="E1624" s="273" t="s">
        <v>3</v>
      </c>
      <c r="F1624" s="585">
        <f>F1625</f>
        <v>217954</v>
      </c>
      <c r="G1624" s="582">
        <f>G1625</f>
        <v>0</v>
      </c>
    </row>
    <row r="1625" spans="1:7" s="52" customFormat="1" ht="26.4">
      <c r="A1625" s="54"/>
      <c r="B1625" s="966" t="s">
        <v>62</v>
      </c>
      <c r="C1625" s="585">
        <v>250000</v>
      </c>
      <c r="D1625" s="582"/>
      <c r="E1625" s="586" t="s">
        <v>193</v>
      </c>
      <c r="F1625" s="585">
        <v>217954</v>
      </c>
      <c r="G1625" s="582"/>
    </row>
    <row r="1626" spans="1:7" s="52" customFormat="1" ht="26.4">
      <c r="A1626" s="54"/>
      <c r="B1626" s="587" t="s">
        <v>68</v>
      </c>
      <c r="C1626" s="585">
        <f>C1607-C1611</f>
        <v>-160000</v>
      </c>
      <c r="D1626" s="582">
        <f>D1607-D1611</f>
        <v>0</v>
      </c>
      <c r="E1626" s="966" t="s">
        <v>62</v>
      </c>
      <c r="F1626" s="585"/>
      <c r="G1626" s="582"/>
    </row>
    <row r="1627" spans="1:7" s="52" customFormat="1">
      <c r="A1627" s="54"/>
      <c r="B1627" s="586" t="s">
        <v>197</v>
      </c>
      <c r="C1627" s="585">
        <f>C1628</f>
        <v>160000</v>
      </c>
      <c r="D1627" s="582"/>
      <c r="E1627" s="587" t="s">
        <v>68</v>
      </c>
      <c r="F1627" s="585">
        <f>F1607-F1611</f>
        <v>0</v>
      </c>
      <c r="G1627" s="582">
        <f>G1607-G1611</f>
        <v>0</v>
      </c>
    </row>
    <row r="1628" spans="1:7" s="52" customFormat="1" ht="27" thickBot="1">
      <c r="A1628" s="54"/>
      <c r="B1628" s="3357" t="s">
        <v>199</v>
      </c>
      <c r="C1628" s="3358">
        <v>160000</v>
      </c>
      <c r="D1628" s="3359"/>
      <c r="E1628" s="3357"/>
      <c r="F1628" s="3358"/>
      <c r="G1628" s="3359"/>
    </row>
    <row r="1629" spans="1:7" s="52" customFormat="1" ht="27" customHeight="1" thickBot="1">
      <c r="A1629" s="54"/>
      <c r="B1629" s="3802" t="s">
        <v>666</v>
      </c>
      <c r="C1629" s="3803"/>
      <c r="D1629" s="3803"/>
      <c r="E1629" s="3803"/>
      <c r="F1629" s="3803"/>
      <c r="G1629" s="3804"/>
    </row>
    <row r="1630" spans="1:7" s="52" customFormat="1">
      <c r="A1630" s="54"/>
      <c r="B1630" s="22"/>
      <c r="C1630" s="905"/>
      <c r="D1630" s="23"/>
      <c r="E1630" s="10"/>
      <c r="F1630" s="842"/>
      <c r="G1630" s="10"/>
    </row>
  </sheetData>
  <mergeCells count="41">
    <mergeCell ref="H1:H2"/>
    <mergeCell ref="B61:D61"/>
    <mergeCell ref="B359:D359"/>
    <mergeCell ref="G1:G2"/>
    <mergeCell ref="C1:C2"/>
    <mergeCell ref="D1:D2"/>
    <mergeCell ref="F1:F2"/>
    <mergeCell ref="B141:D141"/>
    <mergeCell ref="B160:D160"/>
    <mergeCell ref="B240:D240"/>
    <mergeCell ref="B262:D262"/>
    <mergeCell ref="B341:D341"/>
    <mergeCell ref="A776:G776"/>
    <mergeCell ref="B438:D438"/>
    <mergeCell ref="B462:D462"/>
    <mergeCell ref="B542:D542"/>
    <mergeCell ref="B557:G557"/>
    <mergeCell ref="B646:G646"/>
    <mergeCell ref="B677:G677"/>
    <mergeCell ref="B708:G708"/>
    <mergeCell ref="B726:G726"/>
    <mergeCell ref="A727:G727"/>
    <mergeCell ref="B757:G757"/>
    <mergeCell ref="B775:G775"/>
    <mergeCell ref="B1281:D1281"/>
    <mergeCell ref="B806:G806"/>
    <mergeCell ref="B824:G824"/>
    <mergeCell ref="A825:G825"/>
    <mergeCell ref="B903:G903"/>
    <mergeCell ref="B933:G933"/>
    <mergeCell ref="B935:D935"/>
    <mergeCell ref="B983:G983"/>
    <mergeCell ref="B1025:G1025"/>
    <mergeCell ref="B1110:G1110"/>
    <mergeCell ref="B1160:G1160"/>
    <mergeCell ref="B1210:G1210"/>
    <mergeCell ref="B1365:D1365"/>
    <mergeCell ref="B1421:G1421"/>
    <mergeCell ref="B1538:G1538"/>
    <mergeCell ref="B1553:G1553"/>
    <mergeCell ref="B1629:G1629"/>
  </mergeCells>
  <hyperlinks>
    <hyperlink ref="B1584" r:id="rId1" display="barba.krisjane@varam.gov.lv "/>
    <hyperlink ref="E1585" r:id="rId2" display="iveta.freiberga@varam.gov.lv"/>
  </hyperlinks>
  <pageMargins left="0.35433070866141736" right="0.15748031496062992" top="0.51181102362204722" bottom="0.55118110236220474" header="0.35433070866141736" footer="0.31496062992125984"/>
  <pageSetup paperSize="9" scale="80" orientation="landscape" r:id="rId3"/>
  <headerFooter alignWithMargins="0">
    <oddFooter>&amp;L&amp;F&amp;C&amp;P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2210"/>
  <sheetViews>
    <sheetView topLeftCell="A438" zoomScale="70" zoomScaleNormal="70" workbookViewId="0">
      <selection activeCell="H450" sqref="H450:H453"/>
    </sheetView>
  </sheetViews>
  <sheetFormatPr defaultColWidth="9.109375" defaultRowHeight="13.2"/>
  <cols>
    <col min="1" max="1" width="6.88671875" style="19" customWidth="1"/>
    <col min="2" max="2" width="55.109375" style="22" customWidth="1"/>
    <col min="3" max="3" width="13.109375" style="23" customWidth="1"/>
    <col min="4" max="4" width="12.5546875" style="23" customWidth="1"/>
    <col min="5" max="5" width="52.88671875" style="10" customWidth="1"/>
    <col min="6" max="6" width="13.5546875" style="10" customWidth="1"/>
    <col min="7" max="7" width="12.88671875" style="10" customWidth="1"/>
    <col min="8" max="8" width="14.88671875" style="19" customWidth="1"/>
    <col min="9" max="16384" width="9.109375" style="10"/>
  </cols>
  <sheetData>
    <row r="1" spans="1:8" ht="13.2" customHeight="1">
      <c r="B1" s="3432"/>
      <c r="C1" s="3675" t="s">
        <v>147</v>
      </c>
      <c r="D1" s="3675" t="s">
        <v>30</v>
      </c>
      <c r="E1" s="3379"/>
      <c r="F1" s="3675" t="s">
        <v>147</v>
      </c>
      <c r="G1" s="3675" t="s">
        <v>30</v>
      </c>
      <c r="H1" s="3812" t="s">
        <v>44</v>
      </c>
    </row>
    <row r="2" spans="1:8" ht="13.95" customHeight="1" thickBot="1">
      <c r="B2" s="21"/>
      <c r="C2" s="3604"/>
      <c r="D2" s="3604"/>
      <c r="E2" s="74"/>
      <c r="F2" s="3604"/>
      <c r="G2" s="3604"/>
      <c r="H2" s="3607"/>
    </row>
    <row r="3" spans="1:8">
      <c r="E3" s="24"/>
      <c r="F3" s="24"/>
      <c r="G3" s="24"/>
    </row>
    <row r="4" spans="1:8">
      <c r="B4" s="278" t="s">
        <v>41</v>
      </c>
      <c r="E4" s="24"/>
      <c r="F4" s="24"/>
      <c r="G4" s="24"/>
    </row>
    <row r="5" spans="1:8" s="9" customFormat="1">
      <c r="A5" s="134"/>
      <c r="B5" s="25" t="s">
        <v>48</v>
      </c>
      <c r="C5" s="41"/>
      <c r="D5" s="41"/>
      <c r="E5" s="76" t="s">
        <v>50</v>
      </c>
      <c r="F5" s="11"/>
      <c r="G5" s="11"/>
      <c r="H5" s="791"/>
    </row>
    <row r="6" spans="1:8" s="9" customFormat="1">
      <c r="A6" s="134"/>
      <c r="B6" s="8" t="s">
        <v>52</v>
      </c>
      <c r="C6" s="160"/>
      <c r="D6" s="164"/>
      <c r="E6" s="8" t="s">
        <v>52</v>
      </c>
      <c r="F6" s="160"/>
      <c r="G6" s="164"/>
      <c r="H6" s="792"/>
    </row>
    <row r="7" spans="1:8" s="9" customFormat="1">
      <c r="A7" s="134"/>
      <c r="B7" s="563" t="s">
        <v>168</v>
      </c>
      <c r="C7" s="564">
        <v>-134838215</v>
      </c>
      <c r="D7" s="164"/>
      <c r="E7" s="563" t="s">
        <v>168</v>
      </c>
      <c r="F7" s="564">
        <v>-134838215</v>
      </c>
      <c r="G7" s="164"/>
      <c r="H7" s="792"/>
    </row>
    <row r="8" spans="1:8" s="9" customFormat="1">
      <c r="A8" s="134"/>
      <c r="B8" s="563" t="s">
        <v>169</v>
      </c>
      <c r="C8" s="564">
        <v>-64961594</v>
      </c>
      <c r="D8" s="164"/>
      <c r="E8" s="563" t="s">
        <v>169</v>
      </c>
      <c r="F8" s="564">
        <v>-64961594</v>
      </c>
      <c r="G8" s="164"/>
      <c r="H8" s="792"/>
    </row>
    <row r="9" spans="1:8" s="9" customFormat="1">
      <c r="A9" s="134"/>
      <c r="B9" s="563" t="s">
        <v>170</v>
      </c>
      <c r="C9" s="564">
        <v>145783954</v>
      </c>
      <c r="D9" s="164"/>
      <c r="E9" s="563" t="s">
        <v>170</v>
      </c>
      <c r="F9" s="564">
        <v>145783954</v>
      </c>
      <c r="G9" s="164"/>
      <c r="H9" s="792"/>
    </row>
    <row r="10" spans="1:8" s="9" customFormat="1">
      <c r="A10" s="134"/>
      <c r="B10" s="26" t="s">
        <v>43</v>
      </c>
      <c r="C10" s="565"/>
      <c r="D10" s="164"/>
      <c r="E10" s="26" t="s">
        <v>43</v>
      </c>
      <c r="F10" s="565"/>
      <c r="G10" s="164"/>
      <c r="H10" s="792"/>
    </row>
    <row r="11" spans="1:8" s="9" customFormat="1">
      <c r="A11" s="134"/>
      <c r="B11" s="563" t="s">
        <v>168</v>
      </c>
      <c r="C11" s="565">
        <v>16497394</v>
      </c>
      <c r="D11" s="164">
        <f>D145+D257+D485+D613+D741+D935+D1061+D1313+D1434</f>
        <v>-1050902</v>
      </c>
      <c r="E11" s="563" t="s">
        <v>168</v>
      </c>
      <c r="F11" s="565">
        <v>16497394</v>
      </c>
      <c r="G11" s="164"/>
      <c r="H11" s="792"/>
    </row>
    <row r="12" spans="1:8" s="9" customFormat="1">
      <c r="A12" s="134"/>
      <c r="B12" s="563" t="s">
        <v>169</v>
      </c>
      <c r="C12" s="565">
        <v>16263210</v>
      </c>
      <c r="D12" s="164">
        <f>D191+D547+D675+D995+D1121+D1373</f>
        <v>-765380</v>
      </c>
      <c r="E12" s="563" t="s">
        <v>169</v>
      </c>
      <c r="F12" s="565">
        <v>16263210</v>
      </c>
      <c r="G12" s="164"/>
      <c r="H12" s="792"/>
    </row>
    <row r="13" spans="1:8" s="9" customFormat="1">
      <c r="A13" s="134"/>
      <c r="B13" s="563" t="s">
        <v>170</v>
      </c>
      <c r="C13" s="565">
        <v>16292128</v>
      </c>
      <c r="D13" s="164">
        <f>D221+D577+D705+D1025+D1151+D1398</f>
        <v>-765380</v>
      </c>
      <c r="E13" s="563" t="s">
        <v>170</v>
      </c>
      <c r="F13" s="565">
        <v>16292128</v>
      </c>
      <c r="G13" s="164"/>
      <c r="H13" s="792"/>
    </row>
    <row r="14" spans="1:8" s="9" customFormat="1" ht="39.6">
      <c r="A14" s="134"/>
      <c r="B14" s="26" t="s">
        <v>173</v>
      </c>
      <c r="C14" s="565"/>
      <c r="D14" s="164"/>
      <c r="E14" s="26" t="s">
        <v>173</v>
      </c>
      <c r="F14" s="3155"/>
      <c r="G14" s="164"/>
      <c r="H14" s="792"/>
    </row>
    <row r="15" spans="1:8" s="9" customFormat="1">
      <c r="A15" s="134"/>
      <c r="B15" s="563" t="s">
        <v>168</v>
      </c>
      <c r="C15" s="566">
        <v>50507066</v>
      </c>
      <c r="D15" s="164">
        <f>D2025</f>
        <v>-1760561</v>
      </c>
      <c r="E15" s="563" t="s">
        <v>168</v>
      </c>
      <c r="F15" s="3156">
        <v>50507066</v>
      </c>
      <c r="G15" s="164">
        <f>D2025</f>
        <v>-1760561</v>
      </c>
      <c r="H15" s="792"/>
    </row>
    <row r="16" spans="1:8" s="9" customFormat="1">
      <c r="A16" s="134"/>
      <c r="B16" s="563" t="s">
        <v>169</v>
      </c>
      <c r="C16" s="566">
        <v>595875296</v>
      </c>
      <c r="D16" s="164">
        <f>D2069</f>
        <v>-2167917</v>
      </c>
      <c r="E16" s="563" t="s">
        <v>169</v>
      </c>
      <c r="F16" s="3156">
        <v>595875296</v>
      </c>
      <c r="G16" s="164">
        <f>D2069</f>
        <v>-2167917</v>
      </c>
      <c r="H16" s="792"/>
    </row>
    <row r="17" spans="1:8" s="9" customFormat="1">
      <c r="A17" s="134"/>
      <c r="B17" s="563" t="s">
        <v>170</v>
      </c>
      <c r="C17" s="566">
        <v>679004229</v>
      </c>
      <c r="D17" s="164">
        <f>D2189</f>
        <v>-2876410</v>
      </c>
      <c r="E17" s="563" t="s">
        <v>170</v>
      </c>
      <c r="F17" s="3156">
        <v>679004229</v>
      </c>
      <c r="G17" s="164">
        <f>D2189</f>
        <v>-2876410</v>
      </c>
      <c r="H17" s="792"/>
    </row>
    <row r="18" spans="1:8" s="9" customFormat="1" hidden="1">
      <c r="A18" s="134"/>
      <c r="B18" s="567" t="s">
        <v>172</v>
      </c>
      <c r="C18" s="566"/>
      <c r="D18" s="164"/>
      <c r="E18" s="567" t="s">
        <v>172</v>
      </c>
      <c r="F18" s="3156"/>
      <c r="G18" s="164"/>
      <c r="H18" s="792"/>
    </row>
    <row r="19" spans="1:8" s="9" customFormat="1" hidden="1">
      <c r="A19" s="134"/>
      <c r="B19" s="563" t="s">
        <v>168</v>
      </c>
      <c r="C19" s="159">
        <v>255217102</v>
      </c>
      <c r="D19" s="164"/>
      <c r="E19" s="563" t="s">
        <v>168</v>
      </c>
      <c r="F19" s="159">
        <v>255217102</v>
      </c>
      <c r="G19" s="164"/>
      <c r="H19" s="792"/>
    </row>
    <row r="20" spans="1:8" s="9" customFormat="1" hidden="1">
      <c r="A20" s="134"/>
      <c r="B20" s="563" t="s">
        <v>169</v>
      </c>
      <c r="C20" s="159">
        <v>323187319</v>
      </c>
      <c r="D20" s="164"/>
      <c r="E20" s="563" t="s">
        <v>169</v>
      </c>
      <c r="F20" s="159">
        <v>323187319</v>
      </c>
      <c r="G20" s="164"/>
      <c r="H20" s="792"/>
    </row>
    <row r="21" spans="1:8" s="9" customFormat="1" hidden="1">
      <c r="A21" s="134"/>
      <c r="B21" s="563" t="s">
        <v>170</v>
      </c>
      <c r="C21" s="159">
        <v>356418969</v>
      </c>
      <c r="D21" s="164"/>
      <c r="E21" s="563" t="s">
        <v>170</v>
      </c>
      <c r="F21" s="159">
        <v>356418969</v>
      </c>
      <c r="G21" s="164"/>
      <c r="H21" s="792"/>
    </row>
    <row r="22" spans="1:8" s="9" customFormat="1">
      <c r="A22" s="134"/>
      <c r="B22" s="567" t="s">
        <v>174</v>
      </c>
      <c r="C22" s="159"/>
      <c r="D22" s="164"/>
      <c r="E22" s="567" t="s">
        <v>174</v>
      </c>
      <c r="F22" s="159"/>
      <c r="G22" s="164"/>
      <c r="H22" s="792"/>
    </row>
    <row r="23" spans="1:8" s="9" customFormat="1">
      <c r="A23" s="134"/>
      <c r="B23" s="563" t="s">
        <v>168</v>
      </c>
      <c r="C23" s="159">
        <v>5787995</v>
      </c>
      <c r="D23" s="164">
        <f>D48</f>
        <v>-11866</v>
      </c>
      <c r="E23" s="563" t="s">
        <v>168</v>
      </c>
      <c r="F23" s="159">
        <v>5787995</v>
      </c>
      <c r="G23" s="164">
        <f>D48</f>
        <v>-11866</v>
      </c>
      <c r="H23" s="792"/>
    </row>
    <row r="24" spans="1:8" s="9" customFormat="1">
      <c r="A24" s="134"/>
      <c r="B24" s="563" t="s">
        <v>169</v>
      </c>
      <c r="C24" s="159">
        <v>2925386</v>
      </c>
      <c r="D24" s="164">
        <f>D114</f>
        <v>-7098</v>
      </c>
      <c r="E24" s="563" t="s">
        <v>169</v>
      </c>
      <c r="F24" s="159">
        <v>2925386</v>
      </c>
      <c r="G24" s="164">
        <f>D114</f>
        <v>-7098</v>
      </c>
      <c r="H24" s="792"/>
    </row>
    <row r="25" spans="1:8" s="9" customFormat="1">
      <c r="A25" s="134"/>
      <c r="B25" s="563" t="s">
        <v>170</v>
      </c>
      <c r="C25" s="159">
        <v>0</v>
      </c>
      <c r="D25" s="164"/>
      <c r="E25" s="563" t="s">
        <v>170</v>
      </c>
      <c r="F25" s="159">
        <v>0</v>
      </c>
      <c r="G25" s="164"/>
      <c r="H25" s="792"/>
    </row>
    <row r="26" spans="1:8" s="9" customFormat="1">
      <c r="A26" s="134"/>
      <c r="B26" s="615" t="s">
        <v>225</v>
      </c>
      <c r="C26" s="616"/>
      <c r="D26" s="617"/>
      <c r="E26" s="615" t="s">
        <v>225</v>
      </c>
      <c r="F26" s="616"/>
      <c r="G26" s="617"/>
      <c r="H26" s="792"/>
    </row>
    <row r="27" spans="1:8" s="9" customFormat="1">
      <c r="A27" s="134"/>
      <c r="B27" s="563" t="s">
        <v>168</v>
      </c>
      <c r="C27" s="618">
        <v>1116286580</v>
      </c>
      <c r="D27" s="618">
        <f>D1184+D1250+D1556</f>
        <v>165000</v>
      </c>
      <c r="E27" s="563" t="s">
        <v>168</v>
      </c>
      <c r="F27" s="618">
        <v>1116286580</v>
      </c>
      <c r="G27" s="618">
        <f>D1184+D1250+D1556</f>
        <v>165000</v>
      </c>
      <c r="H27" s="791"/>
    </row>
    <row r="28" spans="1:8" s="9" customFormat="1">
      <c r="A28" s="134"/>
      <c r="B28" s="563" t="s">
        <v>169</v>
      </c>
      <c r="C28" s="618">
        <v>1183186580</v>
      </c>
      <c r="D28" s="618"/>
      <c r="E28" s="563" t="s">
        <v>169</v>
      </c>
      <c r="F28" s="618">
        <v>1183186580</v>
      </c>
      <c r="G28" s="618"/>
      <c r="H28" s="791"/>
    </row>
    <row r="29" spans="1:8" s="9" customFormat="1">
      <c r="A29" s="134"/>
      <c r="B29" s="563" t="s">
        <v>170</v>
      </c>
      <c r="C29" s="618">
        <v>1249486580</v>
      </c>
      <c r="D29" s="618"/>
      <c r="E29" s="563" t="s">
        <v>170</v>
      </c>
      <c r="F29" s="618">
        <v>1249486580</v>
      </c>
      <c r="G29" s="618"/>
      <c r="H29" s="791"/>
    </row>
    <row r="30" spans="1:8" s="9" customFormat="1" ht="26.4" hidden="1">
      <c r="A30" s="134"/>
      <c r="B30" s="620" t="s">
        <v>226</v>
      </c>
      <c r="C30" s="618"/>
      <c r="D30" s="621"/>
      <c r="E30" s="620" t="s">
        <v>226</v>
      </c>
      <c r="F30" s="618"/>
      <c r="G30" s="621"/>
      <c r="H30" s="791"/>
    </row>
    <row r="31" spans="1:8" s="9" customFormat="1" hidden="1">
      <c r="A31" s="134"/>
      <c r="B31" s="563" t="s">
        <v>168</v>
      </c>
      <c r="C31" s="80">
        <v>78000000</v>
      </c>
      <c r="D31" s="80"/>
      <c r="E31" s="563" t="s">
        <v>168</v>
      </c>
      <c r="F31" s="80">
        <v>78000000</v>
      </c>
      <c r="G31" s="80"/>
      <c r="H31" s="791"/>
    </row>
    <row r="32" spans="1:8" s="9" customFormat="1" hidden="1">
      <c r="A32" s="134"/>
      <c r="B32" s="563" t="s">
        <v>169</v>
      </c>
      <c r="C32" s="80">
        <v>77500000</v>
      </c>
      <c r="D32" s="80"/>
      <c r="E32" s="563" t="s">
        <v>169</v>
      </c>
      <c r="F32" s="80">
        <v>77500000</v>
      </c>
      <c r="G32" s="80"/>
      <c r="H32" s="791"/>
    </row>
    <row r="33" spans="1:8" s="9" customFormat="1" hidden="1">
      <c r="A33" s="134"/>
      <c r="B33" s="563" t="s">
        <v>170</v>
      </c>
      <c r="C33" s="80">
        <v>73600000</v>
      </c>
      <c r="D33" s="80"/>
      <c r="E33" s="563" t="s">
        <v>170</v>
      </c>
      <c r="F33" s="80">
        <v>73600000</v>
      </c>
      <c r="G33" s="80"/>
      <c r="H33" s="791"/>
    </row>
    <row r="34" spans="1:8" s="9" customFormat="1" hidden="1">
      <c r="A34" s="134"/>
      <c r="B34" s="622" t="s">
        <v>224</v>
      </c>
      <c r="C34" s="80"/>
      <c r="D34" s="80"/>
      <c r="E34" s="622" t="s">
        <v>224</v>
      </c>
      <c r="F34" s="80"/>
      <c r="G34" s="80"/>
      <c r="H34" s="791"/>
    </row>
    <row r="35" spans="1:8" s="9" customFormat="1" hidden="1">
      <c r="A35" s="134"/>
      <c r="B35" s="563" t="s">
        <v>168</v>
      </c>
      <c r="C35" s="80">
        <v>450000</v>
      </c>
      <c r="D35" s="80"/>
      <c r="E35" s="563" t="s">
        <v>168</v>
      </c>
      <c r="F35" s="80">
        <v>450000</v>
      </c>
      <c r="G35" s="80"/>
      <c r="H35" s="791"/>
    </row>
    <row r="36" spans="1:8" s="9" customFormat="1" hidden="1">
      <c r="A36" s="134"/>
      <c r="B36" s="563" t="s">
        <v>169</v>
      </c>
      <c r="C36" s="80">
        <v>450000</v>
      </c>
      <c r="D36" s="80"/>
      <c r="E36" s="563" t="s">
        <v>169</v>
      </c>
      <c r="F36" s="80">
        <v>450000</v>
      </c>
      <c r="G36" s="80"/>
      <c r="H36" s="791"/>
    </row>
    <row r="37" spans="1:8" s="9" customFormat="1" hidden="1">
      <c r="A37" s="134"/>
      <c r="B37" s="563" t="s">
        <v>170</v>
      </c>
      <c r="C37" s="80">
        <v>450000</v>
      </c>
      <c r="D37" s="80"/>
      <c r="E37" s="563" t="s">
        <v>170</v>
      </c>
      <c r="F37" s="80">
        <v>450000</v>
      </c>
      <c r="G37" s="80"/>
      <c r="H37" s="791"/>
    </row>
    <row r="40" spans="1:8" s="52" customFormat="1">
      <c r="A40" s="175"/>
      <c r="B40" s="206" t="s">
        <v>113</v>
      </c>
      <c r="C40" s="3270"/>
      <c r="D40" s="3270"/>
      <c r="E40" s="3270"/>
      <c r="F40" s="3270"/>
      <c r="G40" s="3270"/>
      <c r="H40" s="574"/>
    </row>
    <row r="41" spans="1:8" s="52" customFormat="1" ht="13.8" thickBot="1">
      <c r="A41" s="175"/>
      <c r="B41" s="3270"/>
      <c r="C41" s="3270"/>
      <c r="D41" s="3270"/>
      <c r="E41" s="3270"/>
      <c r="F41" s="3270"/>
      <c r="G41" s="3270"/>
      <c r="H41" s="574"/>
    </row>
    <row r="42" spans="1:8" s="147" customFormat="1" ht="26.4">
      <c r="A42" s="2908">
        <f>'21'!A1542+1</f>
        <v>163</v>
      </c>
      <c r="B42" s="2298" t="s">
        <v>29</v>
      </c>
      <c r="C42" s="149"/>
      <c r="D42" s="150"/>
      <c r="E42" s="2299" t="s">
        <v>41</v>
      </c>
      <c r="F42" s="149"/>
      <c r="G42" s="150"/>
      <c r="H42" s="144" t="s">
        <v>34</v>
      </c>
    </row>
    <row r="43" spans="1:8" s="147" customFormat="1">
      <c r="A43" s="144"/>
      <c r="B43" s="113" t="s">
        <v>22</v>
      </c>
      <c r="C43" s="99"/>
      <c r="D43" s="143"/>
      <c r="E43" s="113" t="s">
        <v>22</v>
      </c>
      <c r="F43" s="99"/>
      <c r="G43" s="143"/>
      <c r="H43" s="144"/>
    </row>
    <row r="44" spans="1:8" s="147" customFormat="1" ht="26.4">
      <c r="A44" s="144"/>
      <c r="B44" s="2300" t="s">
        <v>174</v>
      </c>
      <c r="C44" s="532"/>
      <c r="D44" s="324"/>
      <c r="E44" s="2301" t="s">
        <v>674</v>
      </c>
      <c r="F44" s="323"/>
      <c r="G44" s="324"/>
      <c r="H44" s="144"/>
    </row>
    <row r="45" spans="1:8" s="147" customFormat="1">
      <c r="A45" s="2302"/>
      <c r="B45" s="239" t="s">
        <v>4</v>
      </c>
      <c r="C45" s="2303">
        <v>5787995</v>
      </c>
      <c r="D45" s="2304">
        <f>D47</f>
        <v>-11866</v>
      </c>
      <c r="E45" s="2305" t="s">
        <v>4</v>
      </c>
      <c r="F45" s="2306">
        <f>F46</f>
        <v>225700</v>
      </c>
      <c r="G45" s="89">
        <f>G47</f>
        <v>11866</v>
      </c>
      <c r="H45" s="144"/>
    </row>
    <row r="46" spans="1:8" s="147" customFormat="1">
      <c r="A46" s="144"/>
      <c r="B46" s="213" t="s">
        <v>10</v>
      </c>
      <c r="C46" s="2307">
        <v>5787995</v>
      </c>
      <c r="D46" s="87">
        <f>D47</f>
        <v>-11866</v>
      </c>
      <c r="E46" s="2308" t="s">
        <v>10</v>
      </c>
      <c r="F46" s="86">
        <f>F47</f>
        <v>225700</v>
      </c>
      <c r="G46" s="87">
        <f>G47</f>
        <v>11866</v>
      </c>
      <c r="H46" s="144"/>
    </row>
    <row r="47" spans="1:8" s="147" customFormat="1" ht="26.4">
      <c r="A47" s="144"/>
      <c r="B47" s="214" t="s">
        <v>11</v>
      </c>
      <c r="C47" s="2307">
        <v>5787995</v>
      </c>
      <c r="D47" s="87">
        <f>D48</f>
        <v>-11866</v>
      </c>
      <c r="E47" s="2309" t="s">
        <v>11</v>
      </c>
      <c r="F47" s="1165">
        <f>F48</f>
        <v>225700</v>
      </c>
      <c r="G47" s="87">
        <f>G48</f>
        <v>11866</v>
      </c>
      <c r="H47" s="144"/>
    </row>
    <row r="48" spans="1:8" s="147" customFormat="1">
      <c r="A48" s="144"/>
      <c r="B48" s="239" t="s">
        <v>28</v>
      </c>
      <c r="C48" s="2303">
        <v>5787995</v>
      </c>
      <c r="D48" s="2304">
        <f>D49</f>
        <v>-11866</v>
      </c>
      <c r="E48" s="2305" t="s">
        <v>28</v>
      </c>
      <c r="F48" s="2306">
        <f>F49+F52</f>
        <v>225700</v>
      </c>
      <c r="G48" s="89">
        <f>G49</f>
        <v>11866</v>
      </c>
      <c r="H48" s="144"/>
    </row>
    <row r="49" spans="1:8" s="147" customFormat="1">
      <c r="A49" s="144"/>
      <c r="B49" s="213" t="s">
        <v>2</v>
      </c>
      <c r="C49" s="2307">
        <v>5787995</v>
      </c>
      <c r="D49" s="87">
        <f>D50</f>
        <v>-11866</v>
      </c>
      <c r="E49" s="2308" t="s">
        <v>2</v>
      </c>
      <c r="F49" s="86">
        <f>F50</f>
        <v>105700</v>
      </c>
      <c r="G49" s="87">
        <f>G50</f>
        <v>11866</v>
      </c>
      <c r="H49" s="144"/>
    </row>
    <row r="50" spans="1:8" s="147" customFormat="1">
      <c r="A50" s="144"/>
      <c r="B50" s="214" t="s">
        <v>16</v>
      </c>
      <c r="C50" s="2307">
        <v>5787995</v>
      </c>
      <c r="D50" s="87">
        <f>D51</f>
        <v>-11866</v>
      </c>
      <c r="E50" s="2309" t="s">
        <v>12</v>
      </c>
      <c r="F50" s="86">
        <f>F51</f>
        <v>105700</v>
      </c>
      <c r="G50" s="87">
        <f>G51</f>
        <v>11866</v>
      </c>
      <c r="H50" s="144"/>
    </row>
    <row r="51" spans="1:8" s="147" customFormat="1">
      <c r="A51" s="144"/>
      <c r="B51" s="215" t="s">
        <v>17</v>
      </c>
      <c r="C51" s="2307">
        <v>5787995</v>
      </c>
      <c r="D51" s="87">
        <v>-11866</v>
      </c>
      <c r="E51" s="2310" t="s">
        <v>15</v>
      </c>
      <c r="F51" s="2311">
        <v>105700</v>
      </c>
      <c r="G51" s="87">
        <v>11866</v>
      </c>
      <c r="H51" s="144"/>
    </row>
    <row r="52" spans="1:8" s="147" customFormat="1">
      <c r="A52" s="144"/>
      <c r="B52" s="2312"/>
      <c r="C52" s="2311"/>
      <c r="D52" s="87"/>
      <c r="E52" s="2308" t="s">
        <v>3</v>
      </c>
      <c r="F52" s="88">
        <f>F53</f>
        <v>120000</v>
      </c>
      <c r="G52" s="87"/>
      <c r="H52" s="144"/>
    </row>
    <row r="53" spans="1:8" s="147" customFormat="1">
      <c r="A53" s="144"/>
      <c r="B53" s="2310"/>
      <c r="C53" s="2311"/>
      <c r="D53" s="87"/>
      <c r="E53" s="2309" t="s">
        <v>20</v>
      </c>
      <c r="F53" s="2311">
        <v>120000</v>
      </c>
      <c r="G53" s="87"/>
      <c r="H53" s="144"/>
    </row>
    <row r="54" spans="1:8" s="147" customFormat="1">
      <c r="A54" s="144"/>
      <c r="B54" s="280" t="s">
        <v>59</v>
      </c>
      <c r="C54" s="375"/>
      <c r="D54" s="259"/>
      <c r="E54" s="2313" t="s">
        <v>59</v>
      </c>
      <c r="F54" s="446"/>
      <c r="G54" s="447"/>
      <c r="H54" s="144"/>
    </row>
    <row r="55" spans="1:8" s="147" customFormat="1">
      <c r="A55" s="144"/>
      <c r="B55" s="1410" t="s">
        <v>128</v>
      </c>
      <c r="C55" s="375"/>
      <c r="D55" s="259"/>
      <c r="E55" s="1410" t="s">
        <v>128</v>
      </c>
      <c r="F55" s="917"/>
      <c r="G55" s="1316"/>
      <c r="H55" s="144"/>
    </row>
    <row r="56" spans="1:8" s="147" customFormat="1">
      <c r="A56" s="144"/>
      <c r="B56" s="280" t="s">
        <v>675</v>
      </c>
      <c r="C56" s="375"/>
      <c r="D56" s="259"/>
      <c r="E56" s="2313" t="s">
        <v>675</v>
      </c>
      <c r="F56" s="446"/>
      <c r="G56" s="447"/>
      <c r="H56" s="144"/>
    </row>
    <row r="57" spans="1:8" s="147" customFormat="1">
      <c r="A57" s="144"/>
      <c r="B57" s="1410" t="s">
        <v>118</v>
      </c>
      <c r="C57" s="1413"/>
      <c r="D57" s="557"/>
      <c r="E57" s="2314" t="s">
        <v>118</v>
      </c>
      <c r="F57" s="375"/>
      <c r="G57" s="259"/>
      <c r="H57" s="144"/>
    </row>
    <row r="58" spans="1:8" s="147" customFormat="1">
      <c r="A58" s="144"/>
      <c r="B58" s="239" t="s">
        <v>4</v>
      </c>
      <c r="C58" s="1411">
        <v>5787995</v>
      </c>
      <c r="D58" s="560">
        <f t="shared" ref="D58:D63" si="0">D59</f>
        <v>-11866</v>
      </c>
      <c r="E58" s="1703" t="s">
        <v>4</v>
      </c>
      <c r="F58" s="597"/>
      <c r="G58" s="378">
        <f t="shared" ref="G58:G63" si="1">G59</f>
        <v>11866</v>
      </c>
      <c r="H58" s="144"/>
    </row>
    <row r="59" spans="1:8" s="147" customFormat="1">
      <c r="A59" s="144"/>
      <c r="B59" s="213" t="s">
        <v>10</v>
      </c>
      <c r="C59" s="1413">
        <v>5787995</v>
      </c>
      <c r="D59" s="378">
        <f t="shared" si="0"/>
        <v>-11866</v>
      </c>
      <c r="E59" s="2315" t="s">
        <v>10</v>
      </c>
      <c r="F59" s="598"/>
      <c r="G59" s="283">
        <f t="shared" si="1"/>
        <v>11866</v>
      </c>
      <c r="H59" s="144"/>
    </row>
    <row r="60" spans="1:8" s="147" customFormat="1" ht="28.5" customHeight="1">
      <c r="A60" s="144"/>
      <c r="B60" s="214" t="s">
        <v>11</v>
      </c>
      <c r="C60" s="1413">
        <v>5787995</v>
      </c>
      <c r="D60" s="283">
        <f t="shared" si="0"/>
        <v>-11866</v>
      </c>
      <c r="E60" s="2316" t="s">
        <v>11</v>
      </c>
      <c r="F60" s="598"/>
      <c r="G60" s="283">
        <f t="shared" si="1"/>
        <v>11866</v>
      </c>
      <c r="H60" s="144"/>
    </row>
    <row r="61" spans="1:8" s="147" customFormat="1" ht="12.75" customHeight="1">
      <c r="A61" s="144"/>
      <c r="B61" s="239" t="s">
        <v>28</v>
      </c>
      <c r="C61" s="1411">
        <v>5787995</v>
      </c>
      <c r="D61" s="283">
        <f t="shared" si="0"/>
        <v>-11866</v>
      </c>
      <c r="E61" s="1703" t="s">
        <v>28</v>
      </c>
      <c r="F61" s="597"/>
      <c r="G61" s="378">
        <f t="shared" si="1"/>
        <v>11866</v>
      </c>
      <c r="H61" s="144"/>
    </row>
    <row r="62" spans="1:8" s="147" customFormat="1" ht="12.75" customHeight="1">
      <c r="A62" s="144"/>
      <c r="B62" s="213" t="s">
        <v>2</v>
      </c>
      <c r="C62" s="1413">
        <v>5787995</v>
      </c>
      <c r="D62" s="378">
        <f t="shared" si="0"/>
        <v>-11866</v>
      </c>
      <c r="E62" s="2315" t="s">
        <v>2</v>
      </c>
      <c r="F62" s="598"/>
      <c r="G62" s="283">
        <f t="shared" si="1"/>
        <v>11866</v>
      </c>
      <c r="H62" s="144"/>
    </row>
    <row r="63" spans="1:8" s="147" customFormat="1" ht="12.75" customHeight="1">
      <c r="A63" s="144"/>
      <c r="B63" s="214" t="s">
        <v>16</v>
      </c>
      <c r="C63" s="1413">
        <v>5787995</v>
      </c>
      <c r="D63" s="283">
        <f t="shared" si="0"/>
        <v>-11866</v>
      </c>
      <c r="E63" s="2316" t="s">
        <v>12</v>
      </c>
      <c r="F63" s="598"/>
      <c r="G63" s="283">
        <f t="shared" si="1"/>
        <v>11866</v>
      </c>
      <c r="H63" s="144"/>
    </row>
    <row r="64" spans="1:8" s="147" customFormat="1" ht="12.75" customHeight="1">
      <c r="A64" s="144"/>
      <c r="B64" s="215" t="s">
        <v>17</v>
      </c>
      <c r="C64" s="1413">
        <v>5787995</v>
      </c>
      <c r="D64" s="283">
        <v>-11866</v>
      </c>
      <c r="E64" s="2317" t="s">
        <v>15</v>
      </c>
      <c r="F64" s="598"/>
      <c r="G64" s="283">
        <v>11866</v>
      </c>
      <c r="H64" s="144"/>
    </row>
    <row r="65" spans="1:8" s="147" customFormat="1" ht="12.75" customHeight="1">
      <c r="A65" s="144"/>
      <c r="B65" s="416" t="s">
        <v>125</v>
      </c>
      <c r="C65" s="375"/>
      <c r="D65" s="259"/>
      <c r="E65" s="2314" t="s">
        <v>125</v>
      </c>
      <c r="F65" s="375"/>
      <c r="G65" s="259"/>
      <c r="H65" s="144"/>
    </row>
    <row r="66" spans="1:8" s="147" customFormat="1" ht="12.75" customHeight="1">
      <c r="A66" s="144"/>
      <c r="B66" s="239" t="s">
        <v>4</v>
      </c>
      <c r="C66" s="1413">
        <v>2925386</v>
      </c>
      <c r="D66" s="557">
        <f t="shared" ref="D66:D71" si="2">D67</f>
        <v>-7098</v>
      </c>
      <c r="E66" s="1703" t="s">
        <v>4</v>
      </c>
      <c r="F66" s="597"/>
      <c r="G66" s="378">
        <f t="shared" ref="G66:G71" si="3">G67</f>
        <v>7098</v>
      </c>
      <c r="H66" s="144"/>
    </row>
    <row r="67" spans="1:8" s="147" customFormat="1" ht="12.75" customHeight="1">
      <c r="A67" s="144"/>
      <c r="B67" s="213" t="s">
        <v>10</v>
      </c>
      <c r="C67" s="1413">
        <v>2925386</v>
      </c>
      <c r="D67" s="557">
        <f t="shared" si="2"/>
        <v>-7098</v>
      </c>
      <c r="E67" s="2315" t="s">
        <v>10</v>
      </c>
      <c r="F67" s="598"/>
      <c r="G67" s="283">
        <f t="shared" si="3"/>
        <v>7098</v>
      </c>
      <c r="H67" s="144"/>
    </row>
    <row r="68" spans="1:8" s="147" customFormat="1" ht="12.75" customHeight="1">
      <c r="A68" s="144"/>
      <c r="B68" s="214" t="s">
        <v>11</v>
      </c>
      <c r="C68" s="1413">
        <v>2925386</v>
      </c>
      <c r="D68" s="557">
        <f t="shared" si="2"/>
        <v>-7098</v>
      </c>
      <c r="E68" s="2316" t="s">
        <v>11</v>
      </c>
      <c r="F68" s="598"/>
      <c r="G68" s="283">
        <f t="shared" si="3"/>
        <v>7098</v>
      </c>
      <c r="H68" s="144"/>
    </row>
    <row r="69" spans="1:8" s="147" customFormat="1" ht="12.75" customHeight="1">
      <c r="A69" s="144"/>
      <c r="B69" s="239" t="s">
        <v>28</v>
      </c>
      <c r="C69" s="1411">
        <v>2925386</v>
      </c>
      <c r="D69" s="560">
        <f t="shared" si="2"/>
        <v>-7098</v>
      </c>
      <c r="E69" s="1703" t="s">
        <v>28</v>
      </c>
      <c r="F69" s="597"/>
      <c r="G69" s="378">
        <f t="shared" si="3"/>
        <v>7098</v>
      </c>
      <c r="H69" s="144"/>
    </row>
    <row r="70" spans="1:8" s="147" customFormat="1" ht="12.75" customHeight="1">
      <c r="A70" s="144"/>
      <c r="B70" s="213" t="s">
        <v>2</v>
      </c>
      <c r="C70" s="1413">
        <v>2925386</v>
      </c>
      <c r="D70" s="283">
        <f t="shared" si="2"/>
        <v>-7098</v>
      </c>
      <c r="E70" s="2315" t="s">
        <v>2</v>
      </c>
      <c r="F70" s="598"/>
      <c r="G70" s="283">
        <f t="shared" si="3"/>
        <v>7098</v>
      </c>
      <c r="H70" s="144"/>
    </row>
    <row r="71" spans="1:8" s="147" customFormat="1" ht="12.75" customHeight="1">
      <c r="A71" s="144"/>
      <c r="B71" s="214" t="s">
        <v>16</v>
      </c>
      <c r="C71" s="1413">
        <v>2925386</v>
      </c>
      <c r="D71" s="283">
        <f t="shared" si="2"/>
        <v>-7098</v>
      </c>
      <c r="E71" s="2316" t="s">
        <v>12</v>
      </c>
      <c r="F71" s="598"/>
      <c r="G71" s="283">
        <f t="shared" si="3"/>
        <v>7098</v>
      </c>
      <c r="H71" s="144"/>
    </row>
    <row r="72" spans="1:8" s="147" customFormat="1" ht="12.75" customHeight="1">
      <c r="A72" s="144"/>
      <c r="B72" s="2318" t="s">
        <v>17</v>
      </c>
      <c r="C72" s="1413">
        <v>2925386</v>
      </c>
      <c r="D72" s="283">
        <v>-7098</v>
      </c>
      <c r="E72" s="2317" t="s">
        <v>15</v>
      </c>
      <c r="F72" s="598"/>
      <c r="G72" s="283">
        <v>7098</v>
      </c>
      <c r="H72" s="144"/>
    </row>
    <row r="73" spans="1:8" s="147" customFormat="1" ht="47.25" customHeight="1" thickBot="1">
      <c r="A73" s="144"/>
      <c r="B73" s="3813" t="s">
        <v>879</v>
      </c>
      <c r="C73" s="3814"/>
      <c r="D73" s="3814"/>
      <c r="E73" s="3814"/>
      <c r="F73" s="3814"/>
      <c r="G73" s="3815"/>
      <c r="H73" s="144"/>
    </row>
    <row r="74" spans="1:8" s="147" customFormat="1" ht="16.5" customHeight="1">
      <c r="A74" s="144"/>
      <c r="B74" s="233"/>
      <c r="C74" s="233"/>
      <c r="D74" s="233"/>
      <c r="E74" s="233"/>
      <c r="F74" s="233"/>
      <c r="G74" s="233"/>
      <c r="H74" s="144"/>
    </row>
    <row r="75" spans="1:8" s="147" customFormat="1" ht="16.5" customHeight="1">
      <c r="A75" s="175"/>
      <c r="B75" s="206" t="s">
        <v>115</v>
      </c>
      <c r="C75" s="3270"/>
      <c r="D75" s="3270"/>
      <c r="E75" s="3270"/>
      <c r="F75" s="3270"/>
      <c r="G75" s="3270"/>
      <c r="H75" s="144"/>
    </row>
    <row r="76" spans="1:8" s="147" customFormat="1" ht="12.75" customHeight="1" thickBot="1">
      <c r="A76" s="175"/>
      <c r="B76" s="206"/>
      <c r="C76" s="3270"/>
      <c r="D76" s="3270"/>
      <c r="E76" s="3270"/>
      <c r="F76" s="3270"/>
      <c r="G76" s="3270"/>
      <c r="H76" s="144"/>
    </row>
    <row r="77" spans="1:8" s="147" customFormat="1" ht="27.75" customHeight="1">
      <c r="A77" s="2907">
        <f>'21'!A1557+1</f>
        <v>163</v>
      </c>
      <c r="B77" s="2298" t="s">
        <v>29</v>
      </c>
      <c r="C77" s="341"/>
      <c r="D77" s="342"/>
      <c r="E77" s="2299" t="s">
        <v>41</v>
      </c>
      <c r="F77" s="341"/>
      <c r="G77" s="342"/>
      <c r="H77" s="144" t="s">
        <v>34</v>
      </c>
    </row>
    <row r="78" spans="1:8" s="147" customFormat="1" ht="12.75" customHeight="1">
      <c r="A78" s="175"/>
      <c r="B78" s="280" t="s">
        <v>116</v>
      </c>
      <c r="C78" s="343"/>
      <c r="D78" s="344"/>
      <c r="E78" s="280" t="s">
        <v>116</v>
      </c>
      <c r="F78" s="343"/>
      <c r="G78" s="344"/>
      <c r="H78" s="144"/>
    </row>
    <row r="79" spans="1:8" s="147" customFormat="1" ht="12.75" customHeight="1">
      <c r="A79" s="175"/>
      <c r="B79" s="1461" t="s">
        <v>117</v>
      </c>
      <c r="C79" s="346"/>
      <c r="D79" s="344"/>
      <c r="E79" s="1461" t="s">
        <v>117</v>
      </c>
      <c r="F79" s="346"/>
      <c r="G79" s="344"/>
      <c r="H79" s="144"/>
    </row>
    <row r="80" spans="1:8" s="147" customFormat="1" ht="12.75" customHeight="1">
      <c r="A80" s="175"/>
      <c r="B80" s="281" t="s">
        <v>118</v>
      </c>
      <c r="C80" s="346"/>
      <c r="D80" s="344"/>
      <c r="E80" s="281" t="s">
        <v>118</v>
      </c>
      <c r="F80" s="346"/>
      <c r="G80" s="344"/>
      <c r="H80" s="144"/>
    </row>
    <row r="81" spans="1:8" s="147" customFormat="1" ht="12.75" customHeight="1">
      <c r="A81" s="175"/>
      <c r="B81" s="325" t="s">
        <v>4</v>
      </c>
      <c r="C81" s="900">
        <v>23785389</v>
      </c>
      <c r="D81" s="236">
        <f t="shared" ref="D81:D86" si="4">D82</f>
        <v>-11866</v>
      </c>
      <c r="E81" s="325" t="s">
        <v>4</v>
      </c>
      <c r="F81" s="900">
        <v>85572147</v>
      </c>
      <c r="G81" s="560">
        <f>G88</f>
        <v>11866</v>
      </c>
      <c r="H81" s="144"/>
    </row>
    <row r="82" spans="1:8" s="147" customFormat="1" ht="27.75" customHeight="1">
      <c r="A82" s="175"/>
      <c r="B82" s="327" t="s">
        <v>10</v>
      </c>
      <c r="C82" s="901">
        <v>23785389</v>
      </c>
      <c r="D82" s="283">
        <f t="shared" si="4"/>
        <v>-11866</v>
      </c>
      <c r="E82" s="327" t="s">
        <v>37</v>
      </c>
      <c r="F82" s="901">
        <v>3253317</v>
      </c>
      <c r="G82" s="841"/>
      <c r="H82" s="144"/>
    </row>
    <row r="83" spans="1:8" s="147" customFormat="1" ht="30.75" customHeight="1">
      <c r="A83" s="175"/>
      <c r="B83" s="328" t="s">
        <v>11</v>
      </c>
      <c r="C83" s="901">
        <v>23785389</v>
      </c>
      <c r="D83" s="283">
        <f t="shared" si="4"/>
        <v>-11866</v>
      </c>
      <c r="E83" s="327" t="s">
        <v>7</v>
      </c>
      <c r="F83" s="901">
        <v>20000</v>
      </c>
      <c r="G83" s="557"/>
      <c r="H83" s="144"/>
    </row>
    <row r="84" spans="1:8" s="147" customFormat="1" ht="12.75" customHeight="1">
      <c r="A84" s="175"/>
      <c r="B84" s="325" t="s">
        <v>28</v>
      </c>
      <c r="C84" s="900">
        <v>23785389</v>
      </c>
      <c r="D84" s="283">
        <f t="shared" si="4"/>
        <v>-11866</v>
      </c>
      <c r="E84" s="328" t="s">
        <v>8</v>
      </c>
      <c r="F84" s="901">
        <v>20000</v>
      </c>
      <c r="G84" s="283"/>
      <c r="H84" s="144"/>
    </row>
    <row r="85" spans="1:8" s="147" customFormat="1" ht="12.75" customHeight="1">
      <c r="A85" s="175"/>
      <c r="B85" s="327" t="s">
        <v>2</v>
      </c>
      <c r="C85" s="901">
        <v>23785389</v>
      </c>
      <c r="D85" s="283">
        <f t="shared" si="4"/>
        <v>-11866</v>
      </c>
      <c r="E85" s="352" t="s">
        <v>9</v>
      </c>
      <c r="F85" s="901">
        <v>20000</v>
      </c>
      <c r="G85" s="378"/>
      <c r="H85" s="144"/>
    </row>
    <row r="86" spans="1:8" s="147" customFormat="1" ht="24.75" customHeight="1">
      <c r="A86" s="175"/>
      <c r="B86" s="328" t="s">
        <v>16</v>
      </c>
      <c r="C86" s="901">
        <v>23785389</v>
      </c>
      <c r="D86" s="236">
        <f t="shared" si="4"/>
        <v>-11866</v>
      </c>
      <c r="E86" s="353" t="s">
        <v>63</v>
      </c>
      <c r="F86" s="901">
        <v>20000</v>
      </c>
      <c r="G86" s="283"/>
      <c r="H86" s="144"/>
    </row>
    <row r="87" spans="1:8" s="147" customFormat="1" ht="24.75" customHeight="1">
      <c r="A87" s="175"/>
      <c r="B87" s="352" t="s">
        <v>17</v>
      </c>
      <c r="C87" s="901">
        <v>23785389</v>
      </c>
      <c r="D87" s="283">
        <v>-11866</v>
      </c>
      <c r="E87" s="358" t="s">
        <v>165</v>
      </c>
      <c r="F87" s="901">
        <v>20000</v>
      </c>
      <c r="G87" s="283"/>
      <c r="H87" s="144"/>
    </row>
    <row r="88" spans="1:8" s="147" customFormat="1" ht="12.75" customHeight="1">
      <c r="A88" s="175"/>
      <c r="B88" s="281"/>
      <c r="C88" s="901"/>
      <c r="D88" s="283"/>
      <c r="E88" s="327" t="s">
        <v>10</v>
      </c>
      <c r="F88" s="901">
        <v>82298830</v>
      </c>
      <c r="G88" s="283">
        <f>G89</f>
        <v>11866</v>
      </c>
      <c r="H88" s="144"/>
    </row>
    <row r="89" spans="1:8" s="147" customFormat="1" ht="12.75" customHeight="1">
      <c r="A89" s="175"/>
      <c r="B89" s="325"/>
      <c r="C89" s="900"/>
      <c r="D89" s="236"/>
      <c r="E89" s="328" t="s">
        <v>11</v>
      </c>
      <c r="F89" s="901">
        <v>82298830</v>
      </c>
      <c r="G89" s="236">
        <f>G90</f>
        <v>11866</v>
      </c>
      <c r="H89" s="144"/>
    </row>
    <row r="90" spans="1:8" s="147" customFormat="1" ht="12.75" customHeight="1">
      <c r="A90" s="175"/>
      <c r="B90" s="327"/>
      <c r="C90" s="901"/>
      <c r="D90" s="283"/>
      <c r="E90" s="325" t="s">
        <v>28</v>
      </c>
      <c r="F90" s="900">
        <v>85572147</v>
      </c>
      <c r="G90" s="283">
        <f>G91</f>
        <v>11866</v>
      </c>
      <c r="H90" s="144"/>
    </row>
    <row r="91" spans="1:8" s="147" customFormat="1" ht="24" customHeight="1">
      <c r="A91" s="175"/>
      <c r="B91" s="328"/>
      <c r="C91" s="901"/>
      <c r="D91" s="283"/>
      <c r="E91" s="327" t="s">
        <v>2</v>
      </c>
      <c r="F91" s="901">
        <v>65252825</v>
      </c>
      <c r="G91" s="283">
        <f>G92</f>
        <v>11866</v>
      </c>
      <c r="H91" s="144"/>
    </row>
    <row r="92" spans="1:8" s="147" customFormat="1" ht="12.75" customHeight="1">
      <c r="A92" s="175"/>
      <c r="B92" s="325"/>
      <c r="C92" s="900"/>
      <c r="D92" s="283"/>
      <c r="E92" s="328" t="s">
        <v>12</v>
      </c>
      <c r="F92" s="901">
        <v>30812659</v>
      </c>
      <c r="G92" s="283">
        <f>G95</f>
        <v>11866</v>
      </c>
      <c r="H92" s="144"/>
    </row>
    <row r="93" spans="1:8" s="147" customFormat="1" ht="12.75" customHeight="1">
      <c r="A93" s="175"/>
      <c r="B93" s="327"/>
      <c r="C93" s="901"/>
      <c r="D93" s="283"/>
      <c r="E93" s="352" t="s">
        <v>38</v>
      </c>
      <c r="F93" s="901">
        <v>21024762</v>
      </c>
      <c r="G93" s="283"/>
      <c r="H93" s="144"/>
    </row>
    <row r="94" spans="1:8" s="147" customFormat="1" ht="12.75" customHeight="1">
      <c r="A94" s="175"/>
      <c r="B94" s="328"/>
      <c r="C94" s="901"/>
      <c r="D94" s="236"/>
      <c r="E94" s="353" t="s">
        <v>36</v>
      </c>
      <c r="F94" s="901">
        <v>16982740</v>
      </c>
      <c r="G94" s="236"/>
      <c r="H94" s="144"/>
    </row>
    <row r="95" spans="1:8" s="147" customFormat="1" ht="12.75" customHeight="1">
      <c r="A95" s="175"/>
      <c r="B95" s="352"/>
      <c r="C95" s="901"/>
      <c r="D95" s="283"/>
      <c r="E95" s="352" t="s">
        <v>15</v>
      </c>
      <c r="F95" s="901">
        <v>9787897</v>
      </c>
      <c r="G95" s="283">
        <v>11866</v>
      </c>
      <c r="H95" s="144"/>
    </row>
    <row r="96" spans="1:8" s="147" customFormat="1" ht="12.75" customHeight="1">
      <c r="A96" s="175"/>
      <c r="B96" s="328"/>
      <c r="C96" s="901"/>
      <c r="D96" s="1392"/>
      <c r="E96" s="328" t="s">
        <v>16</v>
      </c>
      <c r="F96" s="901">
        <v>19396086</v>
      </c>
      <c r="G96" s="1392"/>
      <c r="H96" s="144"/>
    </row>
    <row r="97" spans="1:8" s="147" customFormat="1" ht="12.75" customHeight="1">
      <c r="A97" s="175"/>
      <c r="B97" s="352"/>
      <c r="C97" s="901"/>
      <c r="D97" s="557"/>
      <c r="E97" s="352" t="s">
        <v>17</v>
      </c>
      <c r="F97" s="901">
        <v>19008726</v>
      </c>
      <c r="G97" s="557"/>
      <c r="H97" s="144"/>
    </row>
    <row r="98" spans="1:8" s="147" customFormat="1" ht="12.75" customHeight="1">
      <c r="A98" s="175"/>
      <c r="B98" s="352"/>
      <c r="C98" s="901"/>
      <c r="D98" s="841"/>
      <c r="E98" s="352" t="s">
        <v>162</v>
      </c>
      <c r="F98" s="901">
        <v>387360</v>
      </c>
      <c r="G98" s="841"/>
      <c r="H98" s="144"/>
    </row>
    <row r="99" spans="1:8" s="147" customFormat="1" ht="12.75" customHeight="1">
      <c r="A99" s="175"/>
      <c r="B99" s="328"/>
      <c r="C99" s="901"/>
      <c r="D99" s="557"/>
      <c r="E99" s="328" t="s">
        <v>54</v>
      </c>
      <c r="F99" s="901">
        <v>126372</v>
      </c>
      <c r="G99" s="557"/>
      <c r="H99" s="144"/>
    </row>
    <row r="100" spans="1:8" s="147" customFormat="1" ht="12.75" customHeight="1">
      <c r="A100" s="175"/>
      <c r="B100" s="352"/>
      <c r="C100" s="901"/>
      <c r="D100" s="283"/>
      <c r="E100" s="352" t="s">
        <v>39</v>
      </c>
      <c r="F100" s="901">
        <v>126372</v>
      </c>
      <c r="G100" s="283"/>
      <c r="H100" s="144"/>
    </row>
    <row r="101" spans="1:8" s="147" customFormat="1" ht="12.75" customHeight="1">
      <c r="A101" s="175"/>
      <c r="B101" s="328"/>
      <c r="C101" s="901"/>
      <c r="D101" s="378"/>
      <c r="E101" s="328" t="s">
        <v>19</v>
      </c>
      <c r="F101" s="901">
        <v>14917708</v>
      </c>
      <c r="G101" s="378"/>
      <c r="H101" s="144"/>
    </row>
    <row r="102" spans="1:8" s="147" customFormat="1" ht="12.75" customHeight="1">
      <c r="A102" s="175"/>
      <c r="B102" s="352"/>
      <c r="C102" s="901"/>
      <c r="D102" s="283"/>
      <c r="E102" s="352" t="s">
        <v>56</v>
      </c>
      <c r="F102" s="901">
        <v>14402700</v>
      </c>
      <c r="G102" s="283"/>
      <c r="H102" s="144"/>
    </row>
    <row r="103" spans="1:8" s="147" customFormat="1" ht="30" customHeight="1">
      <c r="A103" s="175"/>
      <c r="B103" s="353"/>
      <c r="C103" s="901"/>
      <c r="D103" s="283"/>
      <c r="E103" s="353" t="s">
        <v>57</v>
      </c>
      <c r="F103" s="901">
        <v>9684625</v>
      </c>
      <c r="G103" s="283"/>
      <c r="H103" s="144"/>
    </row>
    <row r="104" spans="1:8" s="147" customFormat="1" ht="43.5" customHeight="1">
      <c r="A104" s="175"/>
      <c r="B104" s="353"/>
      <c r="C104" s="901"/>
      <c r="D104" s="283"/>
      <c r="E104" s="353" t="s">
        <v>58</v>
      </c>
      <c r="F104" s="901">
        <v>4718075</v>
      </c>
      <c r="G104" s="283"/>
      <c r="H104" s="144"/>
    </row>
    <row r="105" spans="1:8" s="147" customFormat="1" ht="25.5" customHeight="1">
      <c r="A105" s="175"/>
      <c r="B105" s="352"/>
      <c r="C105" s="901"/>
      <c r="D105" s="236"/>
      <c r="E105" s="352" t="s">
        <v>55</v>
      </c>
      <c r="F105" s="901">
        <v>515008</v>
      </c>
      <c r="G105" s="236"/>
      <c r="H105" s="144"/>
    </row>
    <row r="106" spans="1:8" s="147" customFormat="1" ht="27.75" customHeight="1">
      <c r="A106" s="175"/>
      <c r="B106" s="353"/>
      <c r="C106" s="901"/>
      <c r="D106" s="283"/>
      <c r="E106" s="353" t="s">
        <v>158</v>
      </c>
      <c r="F106" s="901">
        <v>184355</v>
      </c>
      <c r="G106" s="283"/>
      <c r="H106" s="144"/>
    </row>
    <row r="107" spans="1:8" s="147" customFormat="1" ht="53.25" customHeight="1">
      <c r="A107" s="175"/>
      <c r="B107" s="353"/>
      <c r="C107" s="901"/>
      <c r="D107" s="283"/>
      <c r="E107" s="353" t="s">
        <v>294</v>
      </c>
      <c r="F107" s="901">
        <v>330653</v>
      </c>
      <c r="G107" s="283"/>
      <c r="H107" s="144"/>
    </row>
    <row r="108" spans="1:8" s="147" customFormat="1" ht="12.75" customHeight="1">
      <c r="A108" s="175"/>
      <c r="B108" s="327"/>
      <c r="C108" s="901"/>
      <c r="D108" s="283"/>
      <c r="E108" s="327" t="s">
        <v>3</v>
      </c>
      <c r="F108" s="901">
        <v>20319322</v>
      </c>
      <c r="G108" s="283"/>
      <c r="H108" s="144"/>
    </row>
    <row r="109" spans="1:8" s="147" customFormat="1" ht="12.75" customHeight="1">
      <c r="A109" s="175"/>
      <c r="B109" s="328"/>
      <c r="C109" s="901"/>
      <c r="D109" s="843"/>
      <c r="E109" s="328" t="s">
        <v>20</v>
      </c>
      <c r="F109" s="901">
        <v>20319322</v>
      </c>
      <c r="G109" s="843"/>
      <c r="H109" s="144"/>
    </row>
    <row r="110" spans="1:8" s="147" customFormat="1" ht="12.75" customHeight="1">
      <c r="A110" s="175"/>
      <c r="B110" s="281" t="s">
        <v>125</v>
      </c>
      <c r="C110" s="901"/>
      <c r="D110" s="283"/>
      <c r="E110" s="2319" t="s">
        <v>125</v>
      </c>
      <c r="F110" s="88"/>
      <c r="G110" s="283"/>
      <c r="H110" s="144"/>
    </row>
    <row r="111" spans="1:8" s="147" customFormat="1" ht="12.75" customHeight="1">
      <c r="A111" s="175"/>
      <c r="B111" s="325" t="s">
        <v>4</v>
      </c>
      <c r="C111" s="900">
        <v>47031271</v>
      </c>
      <c r="D111" s="236">
        <f t="shared" ref="D111:D116" si="5">D112</f>
        <v>-7098</v>
      </c>
      <c r="E111" s="325" t="s">
        <v>4</v>
      </c>
      <c r="F111" s="900">
        <v>65859152</v>
      </c>
      <c r="G111" s="560">
        <f>G113</f>
        <v>7098</v>
      </c>
      <c r="H111" s="144"/>
    </row>
    <row r="112" spans="1:8" s="147" customFormat="1" ht="12.75" customHeight="1">
      <c r="A112" s="175"/>
      <c r="B112" s="327" t="s">
        <v>10</v>
      </c>
      <c r="C112" s="901">
        <v>47031271</v>
      </c>
      <c r="D112" s="283">
        <f t="shared" si="5"/>
        <v>-7098</v>
      </c>
      <c r="E112" s="327" t="s">
        <v>37</v>
      </c>
      <c r="F112" s="901">
        <v>3043317</v>
      </c>
      <c r="G112" s="841"/>
      <c r="H112" s="144"/>
    </row>
    <row r="113" spans="1:8" s="147" customFormat="1" ht="12.75" customHeight="1">
      <c r="A113" s="175"/>
      <c r="B113" s="328" t="s">
        <v>11</v>
      </c>
      <c r="C113" s="901">
        <v>47031271</v>
      </c>
      <c r="D113" s="283">
        <f t="shared" si="5"/>
        <v>-7098</v>
      </c>
      <c r="E113" s="327" t="s">
        <v>10</v>
      </c>
      <c r="F113" s="901">
        <v>62815835</v>
      </c>
      <c r="G113" s="283">
        <f>G114</f>
        <v>7098</v>
      </c>
      <c r="H113" s="144"/>
    </row>
    <row r="114" spans="1:8" s="147" customFormat="1" ht="12.75" customHeight="1">
      <c r="A114" s="175"/>
      <c r="B114" s="325" t="s">
        <v>28</v>
      </c>
      <c r="C114" s="900">
        <v>47031271</v>
      </c>
      <c r="D114" s="283">
        <f t="shared" si="5"/>
        <v>-7098</v>
      </c>
      <c r="E114" s="328" t="s">
        <v>11</v>
      </c>
      <c r="F114" s="901">
        <v>62815835</v>
      </c>
      <c r="G114" s="236">
        <f>G115</f>
        <v>7098</v>
      </c>
      <c r="H114" s="144"/>
    </row>
    <row r="115" spans="1:8" s="147" customFormat="1" ht="12.75" customHeight="1">
      <c r="A115" s="175"/>
      <c r="B115" s="327" t="s">
        <v>2</v>
      </c>
      <c r="C115" s="901">
        <v>47031271</v>
      </c>
      <c r="D115" s="283">
        <f t="shared" si="5"/>
        <v>-7098</v>
      </c>
      <c r="E115" s="325" t="s">
        <v>28</v>
      </c>
      <c r="F115" s="900">
        <v>65859152</v>
      </c>
      <c r="G115" s="283">
        <f>G116</f>
        <v>7098</v>
      </c>
      <c r="H115" s="144"/>
    </row>
    <row r="116" spans="1:8" s="147" customFormat="1" ht="12.75" customHeight="1">
      <c r="A116" s="175"/>
      <c r="B116" s="328" t="s">
        <v>16</v>
      </c>
      <c r="C116" s="901">
        <v>47031271</v>
      </c>
      <c r="D116" s="236">
        <f t="shared" si="5"/>
        <v>-7098</v>
      </c>
      <c r="E116" s="327" t="s">
        <v>2</v>
      </c>
      <c r="F116" s="901">
        <v>65309559</v>
      </c>
      <c r="G116" s="283">
        <f>G117</f>
        <v>7098</v>
      </c>
      <c r="H116" s="144"/>
    </row>
    <row r="117" spans="1:8" s="147" customFormat="1" ht="12.75" customHeight="1">
      <c r="A117" s="175"/>
      <c r="B117" s="352" t="s">
        <v>17</v>
      </c>
      <c r="C117" s="901">
        <v>47031271</v>
      </c>
      <c r="D117" s="283">
        <v>-7098</v>
      </c>
      <c r="E117" s="328" t="s">
        <v>12</v>
      </c>
      <c r="F117" s="901">
        <v>31086470</v>
      </c>
      <c r="G117" s="283">
        <f>G120</f>
        <v>7098</v>
      </c>
      <c r="H117" s="144"/>
    </row>
    <row r="118" spans="1:8" s="147" customFormat="1" ht="12.75" customHeight="1">
      <c r="A118" s="175"/>
      <c r="B118" s="352"/>
      <c r="C118" s="901"/>
      <c r="D118" s="283"/>
      <c r="E118" s="352" t="s">
        <v>38</v>
      </c>
      <c r="F118" s="901">
        <v>21994484</v>
      </c>
      <c r="G118" s="283"/>
      <c r="H118" s="144"/>
    </row>
    <row r="119" spans="1:8" s="147" customFormat="1" ht="12.75" customHeight="1">
      <c r="A119" s="175"/>
      <c r="B119" s="353"/>
      <c r="C119" s="901"/>
      <c r="D119" s="236"/>
      <c r="E119" s="353" t="s">
        <v>36</v>
      </c>
      <c r="F119" s="901">
        <v>17738998</v>
      </c>
      <c r="G119" s="236"/>
      <c r="H119" s="144"/>
    </row>
    <row r="120" spans="1:8" s="147" customFormat="1" ht="12.75" customHeight="1">
      <c r="A120" s="175"/>
      <c r="B120" s="352"/>
      <c r="C120" s="901"/>
      <c r="D120" s="283"/>
      <c r="E120" s="352" t="s">
        <v>15</v>
      </c>
      <c r="F120" s="901">
        <v>9091986</v>
      </c>
      <c r="G120" s="283">
        <v>7098</v>
      </c>
      <c r="H120" s="144"/>
    </row>
    <row r="121" spans="1:8" s="147" customFormat="1" ht="12.75" customHeight="1">
      <c r="A121" s="175"/>
      <c r="B121" s="328"/>
      <c r="C121" s="901"/>
      <c r="D121" s="1392"/>
      <c r="E121" s="328" t="s">
        <v>16</v>
      </c>
      <c r="F121" s="901">
        <v>20067354</v>
      </c>
      <c r="G121" s="1392"/>
      <c r="H121" s="144"/>
    </row>
    <row r="122" spans="1:8" s="147" customFormat="1" ht="12.75" customHeight="1">
      <c r="A122" s="175"/>
      <c r="B122" s="352"/>
      <c r="C122" s="901"/>
      <c r="D122" s="557"/>
      <c r="E122" s="352" t="s">
        <v>17</v>
      </c>
      <c r="F122" s="901">
        <v>19679994</v>
      </c>
      <c r="G122" s="557"/>
      <c r="H122" s="144"/>
    </row>
    <row r="123" spans="1:8" s="147" customFormat="1" ht="12.75" customHeight="1">
      <c r="A123" s="175"/>
      <c r="B123" s="352"/>
      <c r="C123" s="901"/>
      <c r="D123" s="87"/>
      <c r="E123" s="352" t="s">
        <v>162</v>
      </c>
      <c r="F123" s="901">
        <v>387360</v>
      </c>
      <c r="G123" s="87"/>
      <c r="H123" s="144"/>
    </row>
    <row r="124" spans="1:8" s="147" customFormat="1" ht="12.75" customHeight="1">
      <c r="A124" s="175"/>
      <c r="B124" s="328"/>
      <c r="C124" s="901"/>
      <c r="D124" s="236"/>
      <c r="E124" s="328" t="s">
        <v>54</v>
      </c>
      <c r="F124" s="901">
        <v>126372</v>
      </c>
      <c r="G124" s="236"/>
      <c r="H124" s="144"/>
    </row>
    <row r="125" spans="1:8" s="147" customFormat="1" ht="12.75" customHeight="1">
      <c r="A125" s="175"/>
      <c r="B125" s="352"/>
      <c r="C125" s="901"/>
      <c r="D125" s="236"/>
      <c r="E125" s="352" t="s">
        <v>39</v>
      </c>
      <c r="F125" s="901">
        <v>126372</v>
      </c>
      <c r="G125" s="236"/>
      <c r="H125" s="144"/>
    </row>
    <row r="126" spans="1:8" s="147" customFormat="1" ht="12.75" customHeight="1">
      <c r="A126" s="175"/>
      <c r="B126" s="328"/>
      <c r="C126" s="901"/>
      <c r="D126" s="87"/>
      <c r="E126" s="328" t="s">
        <v>19</v>
      </c>
      <c r="F126" s="901">
        <v>14029363</v>
      </c>
      <c r="G126" s="87"/>
      <c r="H126" s="144"/>
    </row>
    <row r="127" spans="1:8" s="147" customFormat="1" ht="30" customHeight="1">
      <c r="A127" s="175"/>
      <c r="B127" s="352"/>
      <c r="C127" s="901"/>
      <c r="D127" s="87"/>
      <c r="E127" s="352" t="s">
        <v>56</v>
      </c>
      <c r="F127" s="901">
        <v>13518493</v>
      </c>
      <c r="G127" s="87"/>
      <c r="H127" s="144"/>
    </row>
    <row r="128" spans="1:8" s="2320" customFormat="1" ht="30" customHeight="1">
      <c r="A128" s="175"/>
      <c r="B128" s="353"/>
      <c r="C128" s="901"/>
      <c r="D128" s="87"/>
      <c r="E128" s="353" t="s">
        <v>57</v>
      </c>
      <c r="F128" s="901">
        <v>8709625</v>
      </c>
      <c r="G128" s="87"/>
      <c r="H128" s="2302"/>
    </row>
    <row r="129" spans="1:8" s="147" customFormat="1" ht="39.75" customHeight="1">
      <c r="A129" s="175"/>
      <c r="B129" s="353"/>
      <c r="C129" s="901"/>
      <c r="D129" s="236"/>
      <c r="E129" s="353" t="s">
        <v>58</v>
      </c>
      <c r="F129" s="901">
        <v>4808868</v>
      </c>
      <c r="G129" s="236"/>
      <c r="H129" s="144"/>
    </row>
    <row r="130" spans="1:8" s="147" customFormat="1" ht="30" customHeight="1">
      <c r="A130" s="175"/>
      <c r="B130" s="352"/>
      <c r="C130" s="901"/>
      <c r="D130" s="236"/>
      <c r="E130" s="352" t="s">
        <v>55</v>
      </c>
      <c r="F130" s="901">
        <v>510870</v>
      </c>
      <c r="G130" s="236"/>
      <c r="H130" s="144"/>
    </row>
    <row r="131" spans="1:8" s="147" customFormat="1" ht="27.75" customHeight="1">
      <c r="A131" s="175"/>
      <c r="B131" s="353"/>
      <c r="C131" s="901"/>
      <c r="D131" s="236"/>
      <c r="E131" s="353" t="s">
        <v>158</v>
      </c>
      <c r="F131" s="901">
        <v>184355</v>
      </c>
      <c r="G131" s="236"/>
      <c r="H131" s="144"/>
    </row>
    <row r="132" spans="1:8" s="2320" customFormat="1" ht="49.5" customHeight="1">
      <c r="A132" s="175"/>
      <c r="B132" s="353"/>
      <c r="C132" s="901"/>
      <c r="D132" s="236"/>
      <c r="E132" s="353" t="s">
        <v>294</v>
      </c>
      <c r="F132" s="901">
        <v>326515</v>
      </c>
      <c r="G132" s="236"/>
      <c r="H132" s="2302"/>
    </row>
    <row r="133" spans="1:8" s="147" customFormat="1" ht="12.75" customHeight="1">
      <c r="A133" s="175"/>
      <c r="B133" s="327"/>
      <c r="C133" s="901"/>
      <c r="D133" s="1316"/>
      <c r="E133" s="327" t="s">
        <v>3</v>
      </c>
      <c r="F133" s="901">
        <v>549593</v>
      </c>
      <c r="G133" s="1316"/>
      <c r="H133" s="144"/>
    </row>
    <row r="134" spans="1:8" s="147" customFormat="1" ht="12.75" customHeight="1">
      <c r="A134" s="175"/>
      <c r="B134" s="328"/>
      <c r="C134" s="901"/>
      <c r="D134" s="1316"/>
      <c r="E134" s="328" t="s">
        <v>20</v>
      </c>
      <c r="F134" s="901">
        <v>549593</v>
      </c>
      <c r="G134" s="1316"/>
      <c r="H134" s="144"/>
    </row>
    <row r="135" spans="1:8" s="147" customFormat="1" ht="30" customHeight="1" thickBot="1">
      <c r="A135" s="175"/>
      <c r="B135" s="3813" t="s">
        <v>880</v>
      </c>
      <c r="C135" s="3814"/>
      <c r="D135" s="3814"/>
      <c r="E135" s="3814"/>
      <c r="F135" s="3814"/>
      <c r="G135" s="3815"/>
      <c r="H135" s="144"/>
    </row>
    <row r="136" spans="1:8" s="52" customFormat="1" ht="14.4" customHeight="1">
      <c r="A136" s="2321"/>
      <c r="B136" s="3433"/>
      <c r="C136" s="3433"/>
      <c r="D136" s="3433"/>
      <c r="E136" s="72"/>
      <c r="F136" s="72"/>
      <c r="G136" s="72"/>
      <c r="H136" s="574"/>
    </row>
    <row r="137" spans="1:8" s="52" customFormat="1">
      <c r="A137" s="175"/>
      <c r="B137" s="206" t="s">
        <v>113</v>
      </c>
      <c r="C137" s="3270"/>
      <c r="D137" s="3270"/>
      <c r="E137" s="3270"/>
      <c r="F137" s="3270"/>
      <c r="G137" s="3270"/>
      <c r="H137" s="574"/>
    </row>
    <row r="138" spans="1:8" s="52" customFormat="1" ht="14.4" customHeight="1" thickBot="1">
      <c r="A138" s="2321"/>
      <c r="B138" s="72"/>
      <c r="C138" s="72"/>
      <c r="D138" s="72"/>
      <c r="E138" s="72"/>
      <c r="F138" s="72"/>
      <c r="G138" s="72"/>
      <c r="H138" s="574"/>
    </row>
    <row r="139" spans="1:8" s="52" customFormat="1" ht="33" customHeight="1">
      <c r="A139" s="3191">
        <f>A42+1</f>
        <v>164</v>
      </c>
      <c r="B139" s="148" t="s">
        <v>29</v>
      </c>
      <c r="C139" s="149"/>
      <c r="D139" s="150"/>
      <c r="E139" s="2299" t="s">
        <v>41</v>
      </c>
      <c r="F139" s="149"/>
      <c r="G139" s="150"/>
      <c r="H139" s="2562" t="s">
        <v>232</v>
      </c>
    </row>
    <row r="140" spans="1:8" s="52" customFormat="1" ht="14.4" customHeight="1">
      <c r="A140" s="2321"/>
      <c r="B140" s="113" t="s">
        <v>22</v>
      </c>
      <c r="C140" s="99"/>
      <c r="D140" s="143"/>
      <c r="E140" s="113" t="s">
        <v>22</v>
      </c>
      <c r="F140" s="99"/>
      <c r="G140" s="143"/>
      <c r="H140" s="574"/>
    </row>
    <row r="141" spans="1:8" s="52" customFormat="1" ht="14.4" customHeight="1">
      <c r="A141" s="2321"/>
      <c r="B141" s="322" t="s">
        <v>676</v>
      </c>
      <c r="C141" s="323"/>
      <c r="D141" s="324"/>
      <c r="E141" s="322" t="s">
        <v>677</v>
      </c>
      <c r="F141" s="323"/>
      <c r="G141" s="324"/>
      <c r="H141" s="574"/>
    </row>
    <row r="142" spans="1:8" s="52" customFormat="1" ht="14.4" customHeight="1">
      <c r="A142" s="2321"/>
      <c r="B142" s="2322" t="s">
        <v>4</v>
      </c>
      <c r="C142" s="2323">
        <f t="shared" ref="C142:D147" si="6">C143</f>
        <v>16497394</v>
      </c>
      <c r="D142" s="2324">
        <f t="shared" si="6"/>
        <v>-371297</v>
      </c>
      <c r="E142" s="2325" t="s">
        <v>4</v>
      </c>
      <c r="F142" s="2323">
        <f>F143</f>
        <v>13817302</v>
      </c>
      <c r="G142" s="2304">
        <f>G144</f>
        <v>371297</v>
      </c>
      <c r="H142" s="574"/>
    </row>
    <row r="143" spans="1:8" s="52" customFormat="1" ht="13.5" customHeight="1">
      <c r="A143" s="2321"/>
      <c r="B143" s="2308" t="s">
        <v>10</v>
      </c>
      <c r="C143" s="86">
        <f t="shared" si="6"/>
        <v>16497394</v>
      </c>
      <c r="D143" s="87">
        <f t="shared" si="6"/>
        <v>-371297</v>
      </c>
      <c r="E143" s="2326" t="s">
        <v>10</v>
      </c>
      <c r="F143" s="86">
        <f>F144</f>
        <v>13817302</v>
      </c>
      <c r="G143" s="87">
        <f>G144</f>
        <v>371297</v>
      </c>
      <c r="H143" s="574"/>
    </row>
    <row r="144" spans="1:8" s="52" customFormat="1" ht="28.5" customHeight="1">
      <c r="A144" s="2321"/>
      <c r="B144" s="2309" t="s">
        <v>11</v>
      </c>
      <c r="C144" s="86">
        <f t="shared" si="6"/>
        <v>16497394</v>
      </c>
      <c r="D144" s="87">
        <f t="shared" si="6"/>
        <v>-371297</v>
      </c>
      <c r="E144" s="2327" t="s">
        <v>11</v>
      </c>
      <c r="F144" s="1165">
        <v>13817302</v>
      </c>
      <c r="G144" s="87">
        <f>G145</f>
        <v>371297</v>
      </c>
      <c r="H144" s="574"/>
    </row>
    <row r="145" spans="1:8" s="52" customFormat="1" ht="16.5" customHeight="1">
      <c r="A145" s="2321"/>
      <c r="B145" s="2305" t="s">
        <v>28</v>
      </c>
      <c r="C145" s="2306">
        <f t="shared" si="6"/>
        <v>16497394</v>
      </c>
      <c r="D145" s="87">
        <f t="shared" si="6"/>
        <v>-371297</v>
      </c>
      <c r="E145" s="2328" t="s">
        <v>28</v>
      </c>
      <c r="F145" s="2306">
        <f>F146</f>
        <v>13817302</v>
      </c>
      <c r="G145" s="87">
        <f>G146</f>
        <v>371297</v>
      </c>
      <c r="H145" s="574"/>
    </row>
    <row r="146" spans="1:8" s="52" customFormat="1" ht="14.4" customHeight="1">
      <c r="A146" s="2321"/>
      <c r="B146" s="2308" t="s">
        <v>2</v>
      </c>
      <c r="C146" s="86">
        <f t="shared" si="6"/>
        <v>16497394</v>
      </c>
      <c r="D146" s="87">
        <f t="shared" si="6"/>
        <v>-371297</v>
      </c>
      <c r="E146" s="2326" t="s">
        <v>2</v>
      </c>
      <c r="F146" s="86">
        <f>F147</f>
        <v>13817302</v>
      </c>
      <c r="G146" s="2304">
        <f>G147</f>
        <v>371297</v>
      </c>
      <c r="H146" s="574"/>
    </row>
    <row r="147" spans="1:8" s="52" customFormat="1" ht="14.4" customHeight="1">
      <c r="A147" s="2321"/>
      <c r="B147" s="2309" t="s">
        <v>16</v>
      </c>
      <c r="C147" s="86">
        <f t="shared" si="6"/>
        <v>16497394</v>
      </c>
      <c r="D147" s="87">
        <f t="shared" si="6"/>
        <v>-371297</v>
      </c>
      <c r="E147" s="2309" t="s">
        <v>16</v>
      </c>
      <c r="F147" s="86">
        <f>F148+F149</f>
        <v>13817302</v>
      </c>
      <c r="G147" s="87">
        <f>G148</f>
        <v>371297</v>
      </c>
      <c r="H147" s="574"/>
    </row>
    <row r="148" spans="1:8" s="52" customFormat="1" ht="14.4" customHeight="1">
      <c r="A148" s="2321"/>
      <c r="B148" s="2310" t="s">
        <v>17</v>
      </c>
      <c r="C148" s="86">
        <v>16497394</v>
      </c>
      <c r="D148" s="87">
        <v>-371297</v>
      </c>
      <c r="E148" s="2310" t="s">
        <v>17</v>
      </c>
      <c r="F148" s="2311">
        <v>13771402</v>
      </c>
      <c r="G148" s="87">
        <v>371297</v>
      </c>
      <c r="H148" s="574"/>
    </row>
    <row r="149" spans="1:8" s="52" customFormat="1" ht="14.4" customHeight="1">
      <c r="A149" s="2321"/>
      <c r="B149" s="2310"/>
      <c r="C149" s="86"/>
      <c r="D149" s="87"/>
      <c r="E149" s="2329" t="s">
        <v>678</v>
      </c>
      <c r="F149" s="86">
        <v>45900</v>
      </c>
      <c r="G149" s="87"/>
      <c r="H149" s="574"/>
    </row>
    <row r="150" spans="1:8" s="52" customFormat="1" ht="27" customHeight="1" thickBot="1">
      <c r="A150" s="2321"/>
      <c r="B150" s="3816" t="s">
        <v>881</v>
      </c>
      <c r="C150" s="3817"/>
      <c r="D150" s="3817"/>
      <c r="E150" s="3817"/>
      <c r="F150" s="3817"/>
      <c r="G150" s="3818"/>
      <c r="H150" s="574"/>
    </row>
    <row r="151" spans="1:8" s="52" customFormat="1" ht="14.4" customHeight="1">
      <c r="A151" s="2321"/>
      <c r="B151" s="233"/>
      <c r="C151" s="233"/>
      <c r="D151" s="233"/>
      <c r="E151" s="233"/>
      <c r="F151" s="233"/>
      <c r="G151" s="233"/>
      <c r="H151" s="574"/>
    </row>
    <row r="152" spans="1:8" s="52" customFormat="1" ht="14.4" customHeight="1">
      <c r="A152" s="2321"/>
      <c r="B152" s="206" t="s">
        <v>115</v>
      </c>
      <c r="C152" s="3270"/>
      <c r="D152" s="3270"/>
      <c r="E152" s="3270"/>
      <c r="F152" s="3270"/>
      <c r="G152" s="3270"/>
      <c r="H152" s="574"/>
    </row>
    <row r="153" spans="1:8" s="52" customFormat="1" ht="14.4" customHeight="1" thickBot="1">
      <c r="A153" s="2321"/>
      <c r="B153" s="233"/>
      <c r="C153" s="233"/>
      <c r="D153" s="233"/>
      <c r="E153" s="233"/>
      <c r="F153" s="233"/>
      <c r="G153" s="233"/>
      <c r="H153" s="574"/>
    </row>
    <row r="154" spans="1:8" s="52" customFormat="1" ht="29.25" customHeight="1">
      <c r="A154" s="2321">
        <f>A77+1</f>
        <v>164</v>
      </c>
      <c r="B154" s="2298" t="s">
        <v>29</v>
      </c>
      <c r="C154" s="341"/>
      <c r="D154" s="150"/>
      <c r="E154" s="2299" t="s">
        <v>41</v>
      </c>
      <c r="F154" s="341"/>
      <c r="G154" s="150"/>
      <c r="H154" s="2562" t="s">
        <v>232</v>
      </c>
    </row>
    <row r="155" spans="1:8" s="52" customFormat="1" ht="14.4" customHeight="1">
      <c r="A155" s="2321"/>
      <c r="B155" s="280" t="s">
        <v>116</v>
      </c>
      <c r="C155" s="343"/>
      <c r="D155" s="143"/>
      <c r="E155" s="280" t="s">
        <v>116</v>
      </c>
      <c r="F155" s="343"/>
      <c r="G155" s="143"/>
      <c r="H155" s="574"/>
    </row>
    <row r="156" spans="1:8" s="52" customFormat="1" ht="14.4" customHeight="1">
      <c r="A156" s="2321"/>
      <c r="B156" s="2330" t="s">
        <v>117</v>
      </c>
      <c r="C156" s="505"/>
      <c r="D156" s="2331"/>
      <c r="E156" s="2330" t="s">
        <v>117</v>
      </c>
      <c r="F156" s="505"/>
      <c r="G156" s="2331"/>
      <c r="H156" s="574"/>
    </row>
    <row r="157" spans="1:8" s="52" customFormat="1" ht="14.4" customHeight="1">
      <c r="A157" s="2321"/>
      <c r="B157" s="281" t="s">
        <v>118</v>
      </c>
      <c r="C157" s="346"/>
      <c r="D157" s="380"/>
      <c r="E157" s="281" t="s">
        <v>118</v>
      </c>
      <c r="F157" s="346"/>
      <c r="G157" s="380"/>
      <c r="H157" s="574"/>
    </row>
    <row r="158" spans="1:8" s="52" customFormat="1" ht="14.4" customHeight="1">
      <c r="A158" s="2321"/>
      <c r="B158" s="325" t="s">
        <v>4</v>
      </c>
      <c r="C158" s="900">
        <v>23785389</v>
      </c>
      <c r="D158" s="2324">
        <f t="shared" ref="D158:D163" si="7">D159</f>
        <v>-371297</v>
      </c>
      <c r="E158" s="325" t="s">
        <v>4</v>
      </c>
      <c r="F158" s="900">
        <v>85572147</v>
      </c>
      <c r="G158" s="156">
        <f>G159+G160+G165</f>
        <v>371297</v>
      </c>
      <c r="H158" s="574"/>
    </row>
    <row r="159" spans="1:8" s="52" customFormat="1" ht="26.4">
      <c r="A159" s="2321"/>
      <c r="B159" s="327" t="s">
        <v>10</v>
      </c>
      <c r="C159" s="901">
        <v>23785389</v>
      </c>
      <c r="D159" s="87">
        <f t="shared" si="7"/>
        <v>-371297</v>
      </c>
      <c r="E159" s="327" t="s">
        <v>37</v>
      </c>
      <c r="F159" s="901">
        <v>3253317</v>
      </c>
      <c r="G159" s="87"/>
      <c r="H159" s="574"/>
    </row>
    <row r="160" spans="1:8" s="52" customFormat="1" ht="26.4">
      <c r="A160" s="2321"/>
      <c r="B160" s="328" t="s">
        <v>11</v>
      </c>
      <c r="C160" s="901">
        <v>23785389</v>
      </c>
      <c r="D160" s="87">
        <f t="shared" si="7"/>
        <v>-371297</v>
      </c>
      <c r="E160" s="327" t="s">
        <v>7</v>
      </c>
      <c r="F160" s="901">
        <v>20000</v>
      </c>
      <c r="G160" s="87">
        <f>G161</f>
        <v>0</v>
      </c>
      <c r="H160" s="574"/>
    </row>
    <row r="161" spans="1:8" s="52" customFormat="1" ht="14.4" customHeight="1">
      <c r="A161" s="2321"/>
      <c r="B161" s="325" t="s">
        <v>28</v>
      </c>
      <c r="C161" s="900">
        <v>23785389</v>
      </c>
      <c r="D161" s="87">
        <f t="shared" si="7"/>
        <v>-371297</v>
      </c>
      <c r="E161" s="328" t="s">
        <v>8</v>
      </c>
      <c r="F161" s="901">
        <v>20000</v>
      </c>
      <c r="G161" s="87">
        <f>G162</f>
        <v>0</v>
      </c>
      <c r="H161" s="574"/>
    </row>
    <row r="162" spans="1:8" s="52" customFormat="1" ht="14.4" customHeight="1">
      <c r="A162" s="2321"/>
      <c r="B162" s="327" t="s">
        <v>2</v>
      </c>
      <c r="C162" s="901">
        <v>23785389</v>
      </c>
      <c r="D162" s="87">
        <f t="shared" si="7"/>
        <v>-371297</v>
      </c>
      <c r="E162" s="352" t="s">
        <v>9</v>
      </c>
      <c r="F162" s="901">
        <v>20000</v>
      </c>
      <c r="G162" s="89">
        <v>0</v>
      </c>
      <c r="H162" s="574"/>
    </row>
    <row r="163" spans="1:8" s="52" customFormat="1" ht="14.4" customHeight="1">
      <c r="A163" s="2321"/>
      <c r="B163" s="328" t="s">
        <v>16</v>
      </c>
      <c r="C163" s="901">
        <v>23785389</v>
      </c>
      <c r="D163" s="87">
        <f t="shared" si="7"/>
        <v>-371297</v>
      </c>
      <c r="E163" s="353" t="s">
        <v>63</v>
      </c>
      <c r="F163" s="901">
        <v>20000</v>
      </c>
      <c r="G163" s="87">
        <v>0</v>
      </c>
      <c r="H163" s="574"/>
    </row>
    <row r="164" spans="1:8" s="52" customFormat="1" ht="37.5" customHeight="1">
      <c r="A164" s="2321"/>
      <c r="B164" s="352" t="s">
        <v>17</v>
      </c>
      <c r="C164" s="901">
        <v>23785389</v>
      </c>
      <c r="D164" s="87">
        <v>-371297</v>
      </c>
      <c r="E164" s="358" t="s">
        <v>165</v>
      </c>
      <c r="F164" s="901">
        <v>20000</v>
      </c>
      <c r="G164" s="87">
        <v>0</v>
      </c>
      <c r="H164" s="574"/>
    </row>
    <row r="165" spans="1:8" s="52" customFormat="1" ht="15" customHeight="1">
      <c r="A165" s="2321"/>
      <c r="B165" s="281"/>
      <c r="C165" s="901"/>
      <c r="D165" s="87"/>
      <c r="E165" s="327" t="s">
        <v>10</v>
      </c>
      <c r="F165" s="901">
        <v>82298830</v>
      </c>
      <c r="G165" s="87">
        <f>G166</f>
        <v>371297</v>
      </c>
      <c r="H165" s="574"/>
    </row>
    <row r="166" spans="1:8" s="52" customFormat="1" ht="24.75" customHeight="1">
      <c r="A166" s="2321"/>
      <c r="B166" s="325"/>
      <c r="C166" s="900"/>
      <c r="D166" s="87"/>
      <c r="E166" s="328" t="s">
        <v>11</v>
      </c>
      <c r="F166" s="901">
        <v>82298830</v>
      </c>
      <c r="G166" s="87">
        <f>G167</f>
        <v>371297</v>
      </c>
      <c r="H166" s="574"/>
    </row>
    <row r="167" spans="1:8" s="52" customFormat="1" ht="14.4" customHeight="1">
      <c r="A167" s="2321"/>
      <c r="B167" s="327"/>
      <c r="C167" s="901"/>
      <c r="D167" s="87"/>
      <c r="E167" s="325" t="s">
        <v>28</v>
      </c>
      <c r="F167" s="900">
        <v>85572147</v>
      </c>
      <c r="G167" s="89">
        <f>G168</f>
        <v>371297</v>
      </c>
      <c r="H167" s="574"/>
    </row>
    <row r="168" spans="1:8" s="52" customFormat="1" ht="14.4" customHeight="1">
      <c r="A168" s="2321"/>
      <c r="B168" s="328"/>
      <c r="C168" s="901"/>
      <c r="D168" s="87"/>
      <c r="E168" s="327" t="s">
        <v>2</v>
      </c>
      <c r="F168" s="901">
        <v>65252825</v>
      </c>
      <c r="G168" s="87">
        <f>G173</f>
        <v>371297</v>
      </c>
      <c r="H168" s="574"/>
    </row>
    <row r="169" spans="1:8" s="52" customFormat="1" ht="14.4" customHeight="1">
      <c r="A169" s="2321"/>
      <c r="B169" s="325"/>
      <c r="C169" s="900"/>
      <c r="D169" s="87"/>
      <c r="E169" s="328" t="s">
        <v>12</v>
      </c>
      <c r="F169" s="901">
        <v>30812659</v>
      </c>
      <c r="G169" s="87">
        <v>0</v>
      </c>
      <c r="H169" s="574"/>
    </row>
    <row r="170" spans="1:8" s="52" customFormat="1" ht="14.4" customHeight="1">
      <c r="A170" s="2321"/>
      <c r="B170" s="327"/>
      <c r="C170" s="901"/>
      <c r="D170" s="87"/>
      <c r="E170" s="352" t="s">
        <v>38</v>
      </c>
      <c r="F170" s="901">
        <v>21024762</v>
      </c>
      <c r="G170" s="87">
        <v>0</v>
      </c>
      <c r="H170" s="574"/>
    </row>
    <row r="171" spans="1:8" s="52" customFormat="1" ht="14.4" customHeight="1">
      <c r="A171" s="2321"/>
      <c r="B171" s="328"/>
      <c r="C171" s="901"/>
      <c r="D171" s="2332"/>
      <c r="E171" s="353" t="s">
        <v>36</v>
      </c>
      <c r="F171" s="901">
        <v>16982740</v>
      </c>
      <c r="G171" s="87"/>
      <c r="H171" s="574"/>
    </row>
    <row r="172" spans="1:8" s="52" customFormat="1" ht="14.4" customHeight="1">
      <c r="A172" s="2321"/>
      <c r="B172" s="352"/>
      <c r="C172" s="901"/>
      <c r="D172" s="2332"/>
      <c r="E172" s="352" t="s">
        <v>15</v>
      </c>
      <c r="F172" s="901">
        <v>9787897</v>
      </c>
      <c r="G172" s="87"/>
      <c r="H172" s="574"/>
    </row>
    <row r="173" spans="1:8" s="52" customFormat="1" ht="14.4" customHeight="1">
      <c r="A173" s="2321"/>
      <c r="B173" s="281"/>
      <c r="C173" s="901"/>
      <c r="D173" s="87"/>
      <c r="E173" s="328" t="s">
        <v>16</v>
      </c>
      <c r="F173" s="901">
        <v>19396086</v>
      </c>
      <c r="G173" s="87">
        <f>G174</f>
        <v>371297</v>
      </c>
      <c r="H173" s="574"/>
    </row>
    <row r="174" spans="1:8" s="52" customFormat="1" ht="14.4" customHeight="1">
      <c r="A174" s="2321"/>
      <c r="B174" s="325"/>
      <c r="C174" s="900"/>
      <c r="D174" s="87"/>
      <c r="E174" s="352" t="s">
        <v>17</v>
      </c>
      <c r="F174" s="901">
        <v>19008726</v>
      </c>
      <c r="G174" s="87">
        <v>371297</v>
      </c>
      <c r="H174" s="574"/>
    </row>
    <row r="175" spans="1:8" s="52" customFormat="1" ht="14.4" customHeight="1">
      <c r="A175" s="2321"/>
      <c r="B175" s="327"/>
      <c r="C175" s="901"/>
      <c r="D175" s="87"/>
      <c r="E175" s="352" t="s">
        <v>162</v>
      </c>
      <c r="F175" s="901">
        <v>387360</v>
      </c>
      <c r="G175" s="87"/>
      <c r="H175" s="574"/>
    </row>
    <row r="176" spans="1:8" s="52" customFormat="1" ht="14.4" customHeight="1">
      <c r="A176" s="2321"/>
      <c r="B176" s="328"/>
      <c r="C176" s="901"/>
      <c r="D176" s="87"/>
      <c r="E176" s="328" t="s">
        <v>54</v>
      </c>
      <c r="F176" s="901">
        <v>126372</v>
      </c>
      <c r="G176" s="87"/>
      <c r="H176" s="574"/>
    </row>
    <row r="177" spans="1:8" s="52" customFormat="1" ht="14.4" customHeight="1">
      <c r="A177" s="2321"/>
      <c r="B177" s="325"/>
      <c r="C177" s="900"/>
      <c r="D177" s="87"/>
      <c r="E177" s="352" t="s">
        <v>39</v>
      </c>
      <c r="F177" s="901">
        <v>126372</v>
      </c>
      <c r="G177" s="87"/>
      <c r="H177" s="574"/>
    </row>
    <row r="178" spans="1:8" s="52" customFormat="1" ht="14.4" customHeight="1">
      <c r="A178" s="2321"/>
      <c r="B178" s="327"/>
      <c r="C178" s="901"/>
      <c r="D178" s="87"/>
      <c r="E178" s="328" t="s">
        <v>19</v>
      </c>
      <c r="F178" s="901">
        <v>14917708</v>
      </c>
      <c r="G178" s="89">
        <f>G179</f>
        <v>0</v>
      </c>
      <c r="H178" s="574"/>
    </row>
    <row r="179" spans="1:8" s="52" customFormat="1" ht="14.4" customHeight="1">
      <c r="A179" s="2321"/>
      <c r="B179" s="328"/>
      <c r="C179" s="901"/>
      <c r="D179" s="2332"/>
      <c r="E179" s="352" t="s">
        <v>56</v>
      </c>
      <c r="F179" s="901">
        <v>14402700</v>
      </c>
      <c r="G179" s="87"/>
      <c r="H179" s="574"/>
    </row>
    <row r="180" spans="1:8" s="52" customFormat="1" ht="14.4" customHeight="1">
      <c r="A180" s="2321"/>
      <c r="B180" s="352"/>
      <c r="C180" s="901"/>
      <c r="D180" s="2332"/>
      <c r="E180" s="353" t="s">
        <v>57</v>
      </c>
      <c r="F180" s="901">
        <v>9684625</v>
      </c>
      <c r="G180" s="87"/>
      <c r="H180" s="574"/>
    </row>
    <row r="181" spans="1:8" s="52" customFormat="1" ht="14.4" customHeight="1">
      <c r="A181" s="2321"/>
      <c r="B181" s="2309"/>
      <c r="C181" s="86"/>
      <c r="D181" s="2332"/>
      <c r="E181" s="353" t="s">
        <v>58</v>
      </c>
      <c r="F181" s="901">
        <v>4718075</v>
      </c>
      <c r="G181" s="87"/>
      <c r="H181" s="574"/>
    </row>
    <row r="182" spans="1:8" s="52" customFormat="1" ht="14.4" customHeight="1">
      <c r="A182" s="2321"/>
      <c r="B182" s="2333"/>
      <c r="C182" s="93"/>
      <c r="D182" s="2334"/>
      <c r="E182" s="352" t="s">
        <v>55</v>
      </c>
      <c r="F182" s="901">
        <v>515008</v>
      </c>
      <c r="G182" s="87"/>
      <c r="H182" s="574"/>
    </row>
    <row r="183" spans="1:8" s="52" customFormat="1" ht="14.4" customHeight="1">
      <c r="A183" s="2321"/>
      <c r="B183" s="2333"/>
      <c r="C183" s="93"/>
      <c r="D183" s="2334"/>
      <c r="E183" s="353" t="s">
        <v>158</v>
      </c>
      <c r="F183" s="901">
        <v>184355</v>
      </c>
      <c r="G183" s="87"/>
      <c r="H183" s="574"/>
    </row>
    <row r="184" spans="1:8" s="52" customFormat="1" ht="14.4" customHeight="1">
      <c r="A184" s="2321"/>
      <c r="B184" s="2297"/>
      <c r="C184" s="2295"/>
      <c r="D184" s="600"/>
      <c r="E184" s="353" t="s">
        <v>294</v>
      </c>
      <c r="F184" s="901">
        <v>330653</v>
      </c>
      <c r="G184" s="600"/>
      <c r="H184" s="574"/>
    </row>
    <row r="185" spans="1:8" s="52" customFormat="1" ht="14.4" customHeight="1">
      <c r="A185" s="2321"/>
      <c r="B185" s="2294"/>
      <c r="C185" s="2296"/>
      <c r="D185" s="142"/>
      <c r="E185" s="327" t="s">
        <v>3</v>
      </c>
      <c r="F185" s="901">
        <v>20319322</v>
      </c>
      <c r="G185" s="600"/>
      <c r="H185" s="574"/>
    </row>
    <row r="186" spans="1:8" s="52" customFormat="1" ht="14.4" customHeight="1">
      <c r="A186" s="2321"/>
      <c r="B186" s="2294"/>
      <c r="C186" s="2296"/>
      <c r="D186" s="142"/>
      <c r="E186" s="328" t="s">
        <v>20</v>
      </c>
      <c r="F186" s="901">
        <v>20319322</v>
      </c>
      <c r="G186" s="600"/>
      <c r="H186" s="574"/>
    </row>
    <row r="187" spans="1:8" s="52" customFormat="1" ht="14.4" customHeight="1">
      <c r="A187" s="2321"/>
      <c r="B187" s="281" t="s">
        <v>125</v>
      </c>
      <c r="C187" s="901"/>
      <c r="D187" s="87"/>
      <c r="E187" s="2319" t="s">
        <v>125</v>
      </c>
      <c r="F187" s="88"/>
      <c r="G187" s="603"/>
      <c r="H187" s="574"/>
    </row>
    <row r="188" spans="1:8" s="52" customFormat="1" ht="14.4" customHeight="1">
      <c r="A188" s="2321"/>
      <c r="B188" s="325" t="s">
        <v>4</v>
      </c>
      <c r="C188" s="900">
        <v>47031271</v>
      </c>
      <c r="D188" s="2324">
        <f t="shared" ref="D188:D193" si="8">D189</f>
        <v>-371297</v>
      </c>
      <c r="E188" s="325" t="s">
        <v>4</v>
      </c>
      <c r="F188" s="900">
        <v>65859152</v>
      </c>
      <c r="G188" s="156">
        <f>G189+G190+G195</f>
        <v>371297</v>
      </c>
      <c r="H188" s="574"/>
    </row>
    <row r="189" spans="1:8" s="52" customFormat="1" ht="14.4" customHeight="1">
      <c r="A189" s="2321"/>
      <c r="B189" s="327" t="s">
        <v>10</v>
      </c>
      <c r="C189" s="901">
        <v>47031271</v>
      </c>
      <c r="D189" s="87">
        <f t="shared" si="8"/>
        <v>-371297</v>
      </c>
      <c r="E189" s="327" t="s">
        <v>37</v>
      </c>
      <c r="F189" s="901">
        <v>3043317</v>
      </c>
      <c r="G189" s="87"/>
      <c r="H189" s="574"/>
    </row>
    <row r="190" spans="1:8" s="52" customFormat="1" ht="26.4">
      <c r="A190" s="2321"/>
      <c r="B190" s="328" t="s">
        <v>11</v>
      </c>
      <c r="C190" s="901">
        <v>47031271</v>
      </c>
      <c r="D190" s="87">
        <f t="shared" si="8"/>
        <v>-371297</v>
      </c>
      <c r="E190" s="327" t="s">
        <v>7</v>
      </c>
      <c r="F190" s="901"/>
      <c r="G190" s="87">
        <f>G191</f>
        <v>0</v>
      </c>
      <c r="H190" s="574"/>
    </row>
    <row r="191" spans="1:8" s="52" customFormat="1" ht="14.4" customHeight="1">
      <c r="A191" s="2321"/>
      <c r="B191" s="325" t="s">
        <v>28</v>
      </c>
      <c r="C191" s="900">
        <v>47031271</v>
      </c>
      <c r="D191" s="87">
        <f t="shared" si="8"/>
        <v>-371297</v>
      </c>
      <c r="E191" s="328" t="s">
        <v>8</v>
      </c>
      <c r="F191" s="901"/>
      <c r="G191" s="87">
        <f>G192</f>
        <v>0</v>
      </c>
      <c r="H191" s="574"/>
    </row>
    <row r="192" spans="1:8" s="52" customFormat="1" ht="14.4" customHeight="1">
      <c r="A192" s="2321"/>
      <c r="B192" s="327" t="s">
        <v>2</v>
      </c>
      <c r="C192" s="901">
        <v>47031271</v>
      </c>
      <c r="D192" s="87">
        <f t="shared" si="8"/>
        <v>-371297</v>
      </c>
      <c r="E192" s="352" t="s">
        <v>9</v>
      </c>
      <c r="F192" s="901"/>
      <c r="G192" s="89">
        <v>0</v>
      </c>
      <c r="H192" s="574"/>
    </row>
    <row r="193" spans="1:8" s="52" customFormat="1" ht="14.4" customHeight="1">
      <c r="A193" s="2321"/>
      <c r="B193" s="328" t="s">
        <v>16</v>
      </c>
      <c r="C193" s="901">
        <v>47031271</v>
      </c>
      <c r="D193" s="87">
        <f t="shared" si="8"/>
        <v>-371297</v>
      </c>
      <c r="E193" s="353" t="s">
        <v>63</v>
      </c>
      <c r="F193" s="901"/>
      <c r="G193" s="87">
        <v>0</v>
      </c>
      <c r="H193" s="574"/>
    </row>
    <row r="194" spans="1:8" s="52" customFormat="1" ht="42" customHeight="1">
      <c r="A194" s="2321"/>
      <c r="B194" s="352" t="s">
        <v>17</v>
      </c>
      <c r="C194" s="901">
        <v>47031271</v>
      </c>
      <c r="D194" s="87">
        <v>-371297</v>
      </c>
      <c r="E194" s="358" t="s">
        <v>165</v>
      </c>
      <c r="F194" s="901"/>
      <c r="G194" s="87">
        <v>0</v>
      </c>
      <c r="H194" s="574"/>
    </row>
    <row r="195" spans="1:8" s="52" customFormat="1" ht="14.4" customHeight="1">
      <c r="A195" s="2321"/>
      <c r="B195" s="2294"/>
      <c r="C195" s="2296"/>
      <c r="D195" s="380"/>
      <c r="E195" s="327" t="s">
        <v>10</v>
      </c>
      <c r="F195" s="901">
        <v>62815835</v>
      </c>
      <c r="G195" s="87">
        <f>G196</f>
        <v>371297</v>
      </c>
      <c r="H195" s="574"/>
    </row>
    <row r="196" spans="1:8" s="52" customFormat="1" ht="27" customHeight="1">
      <c r="A196" s="2321"/>
      <c r="B196" s="2294"/>
      <c r="C196" s="2296"/>
      <c r="D196" s="380"/>
      <c r="E196" s="328" t="s">
        <v>11</v>
      </c>
      <c r="F196" s="901">
        <v>62815835</v>
      </c>
      <c r="G196" s="87">
        <f>G197</f>
        <v>371297</v>
      </c>
      <c r="H196" s="574"/>
    </row>
    <row r="197" spans="1:8" s="52" customFormat="1" ht="14.4" customHeight="1">
      <c r="A197" s="2321"/>
      <c r="B197" s="2294"/>
      <c r="C197" s="2296"/>
      <c r="D197" s="380"/>
      <c r="E197" s="325" t="s">
        <v>28</v>
      </c>
      <c r="F197" s="900">
        <v>65859152</v>
      </c>
      <c r="G197" s="89">
        <f>G198</f>
        <v>371297</v>
      </c>
      <c r="H197" s="574"/>
    </row>
    <row r="198" spans="1:8" s="52" customFormat="1" ht="14.4" customHeight="1">
      <c r="A198" s="2321"/>
      <c r="B198" s="2294"/>
      <c r="C198" s="2296"/>
      <c r="D198" s="380"/>
      <c r="E198" s="327" t="s">
        <v>2</v>
      </c>
      <c r="F198" s="901">
        <v>65309559</v>
      </c>
      <c r="G198" s="87">
        <f>G203</f>
        <v>371297</v>
      </c>
      <c r="H198" s="574"/>
    </row>
    <row r="199" spans="1:8" s="52" customFormat="1" ht="14.4" customHeight="1">
      <c r="A199" s="2321"/>
      <c r="B199" s="2294"/>
      <c r="C199" s="2296"/>
      <c r="D199" s="380"/>
      <c r="E199" s="328" t="s">
        <v>12</v>
      </c>
      <c r="F199" s="901">
        <v>31086470</v>
      </c>
      <c r="G199" s="87">
        <v>0</v>
      </c>
      <c r="H199" s="574"/>
    </row>
    <row r="200" spans="1:8" s="52" customFormat="1" ht="14.4" customHeight="1">
      <c r="A200" s="2321"/>
      <c r="B200" s="2294"/>
      <c r="C200" s="2296"/>
      <c r="D200" s="380"/>
      <c r="E200" s="352" t="s">
        <v>38</v>
      </c>
      <c r="F200" s="901">
        <v>21994484</v>
      </c>
      <c r="G200" s="87">
        <v>0</v>
      </c>
      <c r="H200" s="574"/>
    </row>
    <row r="201" spans="1:8" s="52" customFormat="1" ht="14.4" customHeight="1">
      <c r="A201" s="2321"/>
      <c r="B201" s="2294"/>
      <c r="C201" s="2296"/>
      <c r="D201" s="380"/>
      <c r="E201" s="353" t="s">
        <v>36</v>
      </c>
      <c r="F201" s="901">
        <v>17738998</v>
      </c>
      <c r="G201" s="87"/>
      <c r="H201" s="574"/>
    </row>
    <row r="202" spans="1:8" s="52" customFormat="1" ht="14.4" customHeight="1">
      <c r="A202" s="2321"/>
      <c r="B202" s="2294"/>
      <c r="C202" s="2296"/>
      <c r="D202" s="380"/>
      <c r="E202" s="352" t="s">
        <v>15</v>
      </c>
      <c r="F202" s="901">
        <v>9091986</v>
      </c>
      <c r="G202" s="87"/>
      <c r="H202" s="574"/>
    </row>
    <row r="203" spans="1:8" s="52" customFormat="1" ht="14.4" customHeight="1">
      <c r="A203" s="2321"/>
      <c r="B203" s="2294"/>
      <c r="C203" s="2296"/>
      <c r="D203" s="380"/>
      <c r="E203" s="328" t="s">
        <v>16</v>
      </c>
      <c r="F203" s="901">
        <v>20067354</v>
      </c>
      <c r="G203" s="87">
        <f>G204</f>
        <v>371297</v>
      </c>
      <c r="H203" s="574"/>
    </row>
    <row r="204" spans="1:8" s="52" customFormat="1" ht="14.4" customHeight="1">
      <c r="A204" s="2321"/>
      <c r="B204" s="2294"/>
      <c r="C204" s="2296"/>
      <c r="D204" s="380"/>
      <c r="E204" s="352" t="s">
        <v>17</v>
      </c>
      <c r="F204" s="901">
        <v>19679994</v>
      </c>
      <c r="G204" s="87">
        <v>371297</v>
      </c>
      <c r="H204" s="574"/>
    </row>
    <row r="205" spans="1:8" s="52" customFormat="1" ht="14.4" customHeight="1">
      <c r="A205" s="2321"/>
      <c r="B205" s="2294"/>
      <c r="C205" s="2296"/>
      <c r="D205" s="380"/>
      <c r="E205" s="352" t="s">
        <v>162</v>
      </c>
      <c r="F205" s="901">
        <v>387360</v>
      </c>
      <c r="G205" s="603"/>
      <c r="H205" s="574"/>
    </row>
    <row r="206" spans="1:8" s="52" customFormat="1" ht="33" customHeight="1">
      <c r="A206" s="2321"/>
      <c r="B206" s="2294"/>
      <c r="C206" s="2296"/>
      <c r="D206" s="380"/>
      <c r="E206" s="328" t="s">
        <v>54</v>
      </c>
      <c r="F206" s="901">
        <v>126372</v>
      </c>
      <c r="G206" s="603"/>
      <c r="H206" s="574"/>
    </row>
    <row r="207" spans="1:8" s="52" customFormat="1" ht="14.4" customHeight="1">
      <c r="A207" s="2321"/>
      <c r="B207" s="2294"/>
      <c r="C207" s="2296"/>
      <c r="D207" s="380"/>
      <c r="E207" s="352" t="s">
        <v>39</v>
      </c>
      <c r="F207" s="901">
        <v>126372</v>
      </c>
      <c r="G207" s="603"/>
      <c r="H207" s="574"/>
    </row>
    <row r="208" spans="1:8" s="52" customFormat="1" ht="14.4" customHeight="1">
      <c r="A208" s="2321"/>
      <c r="B208" s="2294"/>
      <c r="C208" s="2296"/>
      <c r="D208" s="380"/>
      <c r="E208" s="328" t="s">
        <v>19</v>
      </c>
      <c r="F208" s="901">
        <v>14029363</v>
      </c>
      <c r="G208" s="603"/>
      <c r="H208" s="574"/>
    </row>
    <row r="209" spans="1:8" s="52" customFormat="1" ht="31.5" customHeight="1">
      <c r="A209" s="2321"/>
      <c r="B209" s="2294"/>
      <c r="C209" s="2296"/>
      <c r="D209" s="380"/>
      <c r="E209" s="352" t="s">
        <v>56</v>
      </c>
      <c r="F209" s="901">
        <v>13518493</v>
      </c>
      <c r="G209" s="603"/>
      <c r="H209" s="574"/>
    </row>
    <row r="210" spans="1:8" s="52" customFormat="1" ht="31.5" customHeight="1">
      <c r="A210" s="2321"/>
      <c r="B210" s="2294"/>
      <c r="C210" s="2296"/>
      <c r="D210" s="380"/>
      <c r="E210" s="353" t="s">
        <v>57</v>
      </c>
      <c r="F210" s="901">
        <v>8709625</v>
      </c>
      <c r="G210" s="603"/>
      <c r="H210" s="574"/>
    </row>
    <row r="211" spans="1:8" s="52" customFormat="1" ht="37.5" customHeight="1">
      <c r="A211" s="2321"/>
      <c r="B211" s="2294"/>
      <c r="C211" s="2296"/>
      <c r="D211" s="380"/>
      <c r="E211" s="353" t="s">
        <v>58</v>
      </c>
      <c r="F211" s="901">
        <v>4808868</v>
      </c>
      <c r="G211" s="603"/>
      <c r="H211" s="574"/>
    </row>
    <row r="212" spans="1:8" s="52" customFormat="1" ht="31.5" customHeight="1">
      <c r="A212" s="2321"/>
      <c r="B212" s="2294"/>
      <c r="C212" s="2296"/>
      <c r="D212" s="380"/>
      <c r="E212" s="352" t="s">
        <v>55</v>
      </c>
      <c r="F212" s="901">
        <v>510870</v>
      </c>
      <c r="G212" s="603"/>
      <c r="H212" s="574"/>
    </row>
    <row r="213" spans="1:8" s="52" customFormat="1" ht="31.5" customHeight="1">
      <c r="A213" s="2321"/>
      <c r="B213" s="2294"/>
      <c r="C213" s="2296"/>
      <c r="D213" s="380"/>
      <c r="E213" s="353" t="s">
        <v>158</v>
      </c>
      <c r="F213" s="901">
        <v>184355</v>
      </c>
      <c r="G213" s="603"/>
      <c r="H213" s="574"/>
    </row>
    <row r="214" spans="1:8" s="52" customFormat="1" ht="55.5" customHeight="1">
      <c r="A214" s="2321"/>
      <c r="B214" s="2294"/>
      <c r="C214" s="2296"/>
      <c r="D214" s="380"/>
      <c r="E214" s="353" t="s">
        <v>294</v>
      </c>
      <c r="F214" s="901">
        <v>326515</v>
      </c>
      <c r="G214" s="603"/>
      <c r="H214" s="574"/>
    </row>
    <row r="215" spans="1:8" s="52" customFormat="1" ht="14.4" customHeight="1">
      <c r="A215" s="2321"/>
      <c r="B215" s="2294"/>
      <c r="C215" s="2296"/>
      <c r="D215" s="380"/>
      <c r="E215" s="327" t="s">
        <v>3</v>
      </c>
      <c r="F215" s="901">
        <v>549593</v>
      </c>
      <c r="G215" s="603"/>
      <c r="H215" s="574"/>
    </row>
    <row r="216" spans="1:8" s="52" customFormat="1" ht="14.4" customHeight="1">
      <c r="A216" s="2321"/>
      <c r="B216" s="2294"/>
      <c r="C216" s="2296"/>
      <c r="D216" s="380"/>
      <c r="E216" s="328" t="s">
        <v>20</v>
      </c>
      <c r="F216" s="901">
        <v>549593</v>
      </c>
      <c r="G216" s="603"/>
      <c r="H216" s="574"/>
    </row>
    <row r="217" spans="1:8" s="52" customFormat="1" ht="14.4" customHeight="1">
      <c r="A217" s="2321"/>
      <c r="B217" s="281" t="s">
        <v>126</v>
      </c>
      <c r="C217" s="901"/>
      <c r="D217" s="87"/>
      <c r="E217" s="2335" t="s">
        <v>126</v>
      </c>
      <c r="F217" s="917"/>
      <c r="G217" s="380"/>
      <c r="H217" s="574"/>
    </row>
    <row r="218" spans="1:8" s="52" customFormat="1" ht="14.4" customHeight="1">
      <c r="A218" s="2321"/>
      <c r="B218" s="325" t="s">
        <v>4</v>
      </c>
      <c r="C218" s="900">
        <v>55010757</v>
      </c>
      <c r="D218" s="2324">
        <f t="shared" ref="D218:D223" si="9">D219</f>
        <v>-371297</v>
      </c>
      <c r="E218" s="907" t="s">
        <v>4</v>
      </c>
      <c r="F218" s="2081">
        <v>61636750</v>
      </c>
      <c r="G218" s="156">
        <f>G219+G220+G225</f>
        <v>371297</v>
      </c>
      <c r="H218" s="574"/>
    </row>
    <row r="219" spans="1:8" s="52" customFormat="1" ht="14.4" customHeight="1">
      <c r="A219" s="2321"/>
      <c r="B219" s="327" t="s">
        <v>10</v>
      </c>
      <c r="C219" s="901">
        <v>55010757</v>
      </c>
      <c r="D219" s="87">
        <f t="shared" si="9"/>
        <v>-371297</v>
      </c>
      <c r="E219" s="327" t="s">
        <v>37</v>
      </c>
      <c r="F219" s="901">
        <v>3043317</v>
      </c>
      <c r="G219" s="87"/>
      <c r="H219" s="574"/>
    </row>
    <row r="220" spans="1:8" s="52" customFormat="1" ht="25.5" customHeight="1">
      <c r="A220" s="2321"/>
      <c r="B220" s="328" t="s">
        <v>11</v>
      </c>
      <c r="C220" s="901">
        <v>55010757</v>
      </c>
      <c r="D220" s="87">
        <f t="shared" si="9"/>
        <v>-371297</v>
      </c>
      <c r="E220" s="327" t="s">
        <v>7</v>
      </c>
      <c r="F220" s="901"/>
      <c r="G220" s="87">
        <f>G221</f>
        <v>0</v>
      </c>
      <c r="H220" s="574"/>
    </row>
    <row r="221" spans="1:8" s="52" customFormat="1" ht="14.4" customHeight="1">
      <c r="A221" s="2321"/>
      <c r="B221" s="325" t="s">
        <v>28</v>
      </c>
      <c r="C221" s="900">
        <v>55010757</v>
      </c>
      <c r="D221" s="87">
        <f t="shared" si="9"/>
        <v>-371297</v>
      </c>
      <c r="E221" s="328" t="s">
        <v>8</v>
      </c>
      <c r="F221" s="901"/>
      <c r="G221" s="87">
        <f>G222</f>
        <v>0</v>
      </c>
      <c r="H221" s="574"/>
    </row>
    <row r="222" spans="1:8" s="52" customFormat="1" ht="14.4" customHeight="1">
      <c r="A222" s="2321"/>
      <c r="B222" s="327" t="s">
        <v>2</v>
      </c>
      <c r="C222" s="901">
        <v>55010757</v>
      </c>
      <c r="D222" s="87">
        <f t="shared" si="9"/>
        <v>-371297</v>
      </c>
      <c r="E222" s="352" t="s">
        <v>9</v>
      </c>
      <c r="F222" s="901"/>
      <c r="G222" s="89">
        <v>0</v>
      </c>
      <c r="H222" s="574"/>
    </row>
    <row r="223" spans="1:8" s="52" customFormat="1" ht="14.4" customHeight="1">
      <c r="A223" s="2321"/>
      <c r="B223" s="328" t="s">
        <v>16</v>
      </c>
      <c r="C223" s="901">
        <v>55010757</v>
      </c>
      <c r="D223" s="87">
        <f t="shared" si="9"/>
        <v>-371297</v>
      </c>
      <c r="E223" s="353" t="s">
        <v>63</v>
      </c>
      <c r="F223" s="901"/>
      <c r="G223" s="87">
        <v>0</v>
      </c>
      <c r="H223" s="574"/>
    </row>
    <row r="224" spans="1:8" s="52" customFormat="1" ht="14.4" customHeight="1">
      <c r="A224" s="2321"/>
      <c r="B224" s="352" t="s">
        <v>17</v>
      </c>
      <c r="C224" s="901">
        <v>55010757</v>
      </c>
      <c r="D224" s="87">
        <v>-371297</v>
      </c>
      <c r="E224" s="358" t="s">
        <v>165</v>
      </c>
      <c r="F224" s="901"/>
      <c r="G224" s="87">
        <v>0</v>
      </c>
      <c r="H224" s="574"/>
    </row>
    <row r="225" spans="1:8" s="52" customFormat="1" ht="14.4" customHeight="1">
      <c r="A225" s="2321"/>
      <c r="B225" s="281"/>
      <c r="C225" s="901"/>
      <c r="D225" s="87"/>
      <c r="E225" s="327" t="s">
        <v>10</v>
      </c>
      <c r="F225" s="901">
        <v>58593433</v>
      </c>
      <c r="G225" s="87">
        <f>G226</f>
        <v>371297</v>
      </c>
      <c r="H225" s="574"/>
    </row>
    <row r="226" spans="1:8" s="52" customFormat="1" ht="25.5" customHeight="1">
      <c r="A226" s="2321"/>
      <c r="B226" s="325"/>
      <c r="C226" s="900"/>
      <c r="D226" s="87"/>
      <c r="E226" s="328" t="s">
        <v>11</v>
      </c>
      <c r="F226" s="901">
        <v>58593433</v>
      </c>
      <c r="G226" s="87">
        <f>G227</f>
        <v>371297</v>
      </c>
      <c r="H226" s="574"/>
    </row>
    <row r="227" spans="1:8" s="52" customFormat="1" ht="14.4" customHeight="1">
      <c r="A227" s="2321"/>
      <c r="B227" s="327"/>
      <c r="C227" s="901"/>
      <c r="D227" s="87"/>
      <c r="E227" s="325" t="s">
        <v>28</v>
      </c>
      <c r="F227" s="900">
        <v>61636750</v>
      </c>
      <c r="G227" s="89">
        <f>G228</f>
        <v>371297</v>
      </c>
      <c r="H227" s="574"/>
    </row>
    <row r="228" spans="1:8" s="52" customFormat="1" ht="14.4" customHeight="1">
      <c r="A228" s="2321"/>
      <c r="B228" s="328"/>
      <c r="C228" s="901"/>
      <c r="D228" s="87"/>
      <c r="E228" s="327" t="s">
        <v>2</v>
      </c>
      <c r="F228" s="901">
        <v>61095657</v>
      </c>
      <c r="G228" s="87">
        <f>G233</f>
        <v>371297</v>
      </c>
      <c r="H228" s="574"/>
    </row>
    <row r="229" spans="1:8" s="52" customFormat="1" ht="14.4" customHeight="1">
      <c r="A229" s="2321"/>
      <c r="B229" s="325"/>
      <c r="C229" s="900"/>
      <c r="D229" s="87"/>
      <c r="E229" s="328" t="s">
        <v>12</v>
      </c>
      <c r="F229" s="901">
        <v>29931205</v>
      </c>
      <c r="G229" s="87">
        <v>0</v>
      </c>
      <c r="H229" s="574"/>
    </row>
    <row r="230" spans="1:8" s="52" customFormat="1" ht="14.4" customHeight="1">
      <c r="A230" s="2321"/>
      <c r="B230" s="327"/>
      <c r="C230" s="901"/>
      <c r="D230" s="87"/>
      <c r="E230" s="352" t="s">
        <v>38</v>
      </c>
      <c r="F230" s="901">
        <v>21677496</v>
      </c>
      <c r="G230" s="87">
        <v>0</v>
      </c>
      <c r="H230" s="574"/>
    </row>
    <row r="231" spans="1:8" s="52" customFormat="1" ht="14.4" customHeight="1">
      <c r="A231" s="2321"/>
      <c r="B231" s="328"/>
      <c r="C231" s="901"/>
      <c r="D231" s="2332"/>
      <c r="E231" s="353" t="s">
        <v>36</v>
      </c>
      <c r="F231" s="901">
        <v>17442814</v>
      </c>
      <c r="G231" s="87"/>
      <c r="H231" s="574"/>
    </row>
    <row r="232" spans="1:8" s="52" customFormat="1" ht="14.4" customHeight="1">
      <c r="A232" s="2321"/>
      <c r="B232" s="352"/>
      <c r="C232" s="901"/>
      <c r="D232" s="2332"/>
      <c r="E232" s="352" t="s">
        <v>15</v>
      </c>
      <c r="F232" s="901">
        <v>8253709</v>
      </c>
      <c r="G232" s="87"/>
      <c r="H232" s="574"/>
    </row>
    <row r="233" spans="1:8" s="52" customFormat="1" ht="14.4" customHeight="1">
      <c r="A233" s="2321"/>
      <c r="B233" s="281"/>
      <c r="C233" s="901"/>
      <c r="D233" s="87"/>
      <c r="E233" s="328" t="s">
        <v>16</v>
      </c>
      <c r="F233" s="901">
        <v>17135860</v>
      </c>
      <c r="G233" s="87">
        <f>G234</f>
        <v>371297</v>
      </c>
      <c r="H233" s="574"/>
    </row>
    <row r="234" spans="1:8" s="52" customFormat="1" ht="14.4" customHeight="1">
      <c r="A234" s="2321"/>
      <c r="B234" s="325"/>
      <c r="C234" s="900"/>
      <c r="D234" s="87"/>
      <c r="E234" s="352" t="s">
        <v>17</v>
      </c>
      <c r="F234" s="901">
        <v>16748500</v>
      </c>
      <c r="G234" s="87">
        <v>371297</v>
      </c>
      <c r="H234" s="574"/>
    </row>
    <row r="235" spans="1:8" s="52" customFormat="1" ht="14.4" customHeight="1">
      <c r="A235" s="2321"/>
      <c r="B235" s="327"/>
      <c r="C235" s="901"/>
      <c r="D235" s="87"/>
      <c r="E235" s="352" t="s">
        <v>162</v>
      </c>
      <c r="F235" s="901">
        <v>387360</v>
      </c>
      <c r="G235" s="87"/>
      <c r="H235" s="574"/>
    </row>
    <row r="236" spans="1:8" s="52" customFormat="1" ht="14.4" customHeight="1">
      <c r="A236" s="2321"/>
      <c r="B236" s="328"/>
      <c r="C236" s="901"/>
      <c r="D236" s="87"/>
      <c r="E236" s="328" t="s">
        <v>54</v>
      </c>
      <c r="F236" s="901">
        <v>126372</v>
      </c>
      <c r="G236" s="87"/>
      <c r="H236" s="574"/>
    </row>
    <row r="237" spans="1:8" s="52" customFormat="1" ht="14.4" customHeight="1">
      <c r="A237" s="2321"/>
      <c r="B237" s="325"/>
      <c r="C237" s="900"/>
      <c r="D237" s="87"/>
      <c r="E237" s="352" t="s">
        <v>39</v>
      </c>
      <c r="F237" s="901">
        <v>126372</v>
      </c>
      <c r="G237" s="87"/>
      <c r="H237" s="574"/>
    </row>
    <row r="238" spans="1:8" s="52" customFormat="1" ht="14.4" customHeight="1">
      <c r="A238" s="2321"/>
      <c r="B238" s="327"/>
      <c r="C238" s="901"/>
      <c r="D238" s="87"/>
      <c r="E238" s="328" t="s">
        <v>19</v>
      </c>
      <c r="F238" s="901">
        <v>13902220</v>
      </c>
      <c r="G238" s="89"/>
      <c r="H238" s="574"/>
    </row>
    <row r="239" spans="1:8" s="52" customFormat="1" ht="25.5" customHeight="1">
      <c r="A239" s="2321"/>
      <c r="B239" s="328"/>
      <c r="C239" s="901"/>
      <c r="D239" s="2332"/>
      <c r="E239" s="352" t="s">
        <v>56</v>
      </c>
      <c r="F239" s="901">
        <v>13391350</v>
      </c>
      <c r="G239" s="87"/>
      <c r="H239" s="574"/>
    </row>
    <row r="240" spans="1:8" s="52" customFormat="1" ht="31.5" customHeight="1">
      <c r="A240" s="2321"/>
      <c r="B240" s="352"/>
      <c r="C240" s="901"/>
      <c r="D240" s="2332"/>
      <c r="E240" s="353" t="s">
        <v>57</v>
      </c>
      <c r="F240" s="901">
        <v>8709625</v>
      </c>
      <c r="G240" s="87"/>
      <c r="H240" s="574"/>
    </row>
    <row r="241" spans="1:8" s="52" customFormat="1" ht="40.5" customHeight="1">
      <c r="A241" s="2321"/>
      <c r="B241" s="2309"/>
      <c r="C241" s="86"/>
      <c r="D241" s="2332"/>
      <c r="E241" s="353" t="s">
        <v>58</v>
      </c>
      <c r="F241" s="901">
        <v>4681725</v>
      </c>
      <c r="G241" s="87"/>
      <c r="H241" s="574"/>
    </row>
    <row r="242" spans="1:8" s="52" customFormat="1" ht="30" customHeight="1">
      <c r="A242" s="2321"/>
      <c r="B242" s="2333"/>
      <c r="C242" s="93"/>
      <c r="D242" s="2334"/>
      <c r="E242" s="352" t="s">
        <v>55</v>
      </c>
      <c r="F242" s="901">
        <v>510870</v>
      </c>
      <c r="G242" s="87"/>
      <c r="H242" s="574"/>
    </row>
    <row r="243" spans="1:8" s="52" customFormat="1" ht="30" customHeight="1">
      <c r="A243" s="2321"/>
      <c r="B243" s="2333"/>
      <c r="C243" s="93"/>
      <c r="D243" s="2334"/>
      <c r="E243" s="353" t="s">
        <v>158</v>
      </c>
      <c r="F243" s="901">
        <v>184355</v>
      </c>
      <c r="G243" s="87"/>
      <c r="H243" s="574"/>
    </row>
    <row r="244" spans="1:8" s="52" customFormat="1" ht="34.5" customHeight="1">
      <c r="A244" s="2321"/>
      <c r="B244" s="2297"/>
      <c r="C244" s="2295"/>
      <c r="D244" s="600"/>
      <c r="E244" s="353" t="s">
        <v>294</v>
      </c>
      <c r="F244" s="901">
        <v>326515</v>
      </c>
      <c r="G244" s="600"/>
      <c r="H244" s="574"/>
    </row>
    <row r="245" spans="1:8" s="52" customFormat="1" ht="14.4" customHeight="1">
      <c r="A245" s="2321"/>
      <c r="B245" s="2294"/>
      <c r="C245" s="2296"/>
      <c r="D245" s="142"/>
      <c r="E245" s="327" t="s">
        <v>3</v>
      </c>
      <c r="F245" s="901">
        <v>541093</v>
      </c>
      <c r="G245" s="600"/>
      <c r="H245" s="574"/>
    </row>
    <row r="246" spans="1:8" s="52" customFormat="1" ht="14.4" customHeight="1">
      <c r="A246" s="2321"/>
      <c r="B246" s="2294"/>
      <c r="C246" s="2296"/>
      <c r="D246" s="142"/>
      <c r="E246" s="328" t="s">
        <v>20</v>
      </c>
      <c r="F246" s="901">
        <v>541093</v>
      </c>
      <c r="G246" s="600"/>
      <c r="H246" s="574"/>
    </row>
    <row r="247" spans="1:8" s="52" customFormat="1" ht="26.25" customHeight="1" thickBot="1">
      <c r="A247" s="2321"/>
      <c r="B247" s="3816" t="s">
        <v>878</v>
      </c>
      <c r="C247" s="3817"/>
      <c r="D247" s="3817"/>
      <c r="E247" s="3817"/>
      <c r="F247" s="3817"/>
      <c r="G247" s="3818"/>
      <c r="H247" s="574"/>
    </row>
    <row r="248" spans="1:8" s="52" customFormat="1" ht="14.4" customHeight="1">
      <c r="A248" s="2321"/>
      <c r="B248" s="72"/>
      <c r="C248" s="72"/>
      <c r="D248" s="72"/>
      <c r="E248" s="72"/>
      <c r="F248" s="72"/>
      <c r="G248" s="72"/>
      <c r="H248" s="574"/>
    </row>
    <row r="249" spans="1:8" s="52" customFormat="1">
      <c r="A249" s="175"/>
      <c r="B249" s="206" t="s">
        <v>113</v>
      </c>
      <c r="C249" s="3270"/>
      <c r="D249" s="3270"/>
      <c r="E249" s="3270"/>
      <c r="F249" s="3270"/>
      <c r="G249" s="3270"/>
      <c r="H249" s="574"/>
    </row>
    <row r="250" spans="1:8" s="52" customFormat="1" ht="14.4" customHeight="1" thickBot="1">
      <c r="A250" s="2321"/>
      <c r="B250" s="72"/>
      <c r="C250" s="72"/>
      <c r="D250" s="72"/>
      <c r="E250" s="72"/>
      <c r="F250" s="72"/>
      <c r="G250" s="72"/>
      <c r="H250" s="574"/>
    </row>
    <row r="251" spans="1:8" s="52" customFormat="1" ht="33" customHeight="1">
      <c r="A251" s="3191">
        <f>A139+1</f>
        <v>165</v>
      </c>
      <c r="B251" s="148" t="s">
        <v>29</v>
      </c>
      <c r="C251" s="149"/>
      <c r="D251" s="150"/>
      <c r="E251" s="2299" t="s">
        <v>41</v>
      </c>
      <c r="F251" s="149"/>
      <c r="G251" s="150"/>
      <c r="H251" s="2562" t="s">
        <v>232</v>
      </c>
    </row>
    <row r="252" spans="1:8" s="52" customFormat="1" ht="14.4" customHeight="1">
      <c r="A252" s="2321"/>
      <c r="B252" s="113" t="s">
        <v>22</v>
      </c>
      <c r="C252" s="99"/>
      <c r="D252" s="143"/>
      <c r="E252" s="113" t="s">
        <v>22</v>
      </c>
      <c r="F252" s="99"/>
      <c r="G252" s="143"/>
      <c r="H252" s="574"/>
    </row>
    <row r="253" spans="1:8" s="52" customFormat="1" ht="14.4" customHeight="1">
      <c r="A253" s="2321"/>
      <c r="B253" s="322" t="s">
        <v>676</v>
      </c>
      <c r="C253" s="323"/>
      <c r="D253" s="324"/>
      <c r="E253" s="322" t="s">
        <v>677</v>
      </c>
      <c r="F253" s="323"/>
      <c r="G253" s="324"/>
      <c r="H253" s="574"/>
    </row>
    <row r="254" spans="1:8" s="52" customFormat="1" ht="14.4" customHeight="1">
      <c r="A254" s="2321"/>
      <c r="B254" s="2322" t="s">
        <v>4</v>
      </c>
      <c r="C254" s="2323">
        <f t="shared" ref="C254:D259" si="10">C255</f>
        <v>16497394</v>
      </c>
      <c r="D254" s="2324">
        <f t="shared" si="10"/>
        <v>-35120</v>
      </c>
      <c r="E254" s="2325" t="s">
        <v>4</v>
      </c>
      <c r="F254" s="2323">
        <f>F255</f>
        <v>13817302</v>
      </c>
      <c r="G254" s="2304">
        <f>G256</f>
        <v>35120</v>
      </c>
      <c r="H254" s="574"/>
    </row>
    <row r="255" spans="1:8" s="52" customFormat="1" ht="13.5" customHeight="1">
      <c r="A255" s="2321"/>
      <c r="B255" s="2308" t="s">
        <v>10</v>
      </c>
      <c r="C255" s="86">
        <f t="shared" si="10"/>
        <v>16497394</v>
      </c>
      <c r="D255" s="87">
        <f t="shared" si="10"/>
        <v>-35120</v>
      </c>
      <c r="E255" s="2326" t="s">
        <v>10</v>
      </c>
      <c r="F255" s="86">
        <f>F256</f>
        <v>13817302</v>
      </c>
      <c r="G255" s="87">
        <f>G256</f>
        <v>35120</v>
      </c>
      <c r="H255" s="574"/>
    </row>
    <row r="256" spans="1:8" s="52" customFormat="1" ht="28.5" customHeight="1">
      <c r="A256" s="2321"/>
      <c r="B256" s="2309" t="s">
        <v>11</v>
      </c>
      <c r="C256" s="86">
        <f t="shared" si="10"/>
        <v>16497394</v>
      </c>
      <c r="D256" s="87">
        <f t="shared" si="10"/>
        <v>-35120</v>
      </c>
      <c r="E256" s="2327" t="s">
        <v>11</v>
      </c>
      <c r="F256" s="1165">
        <v>13817302</v>
      </c>
      <c r="G256" s="87">
        <f>G257</f>
        <v>35120</v>
      </c>
      <c r="H256" s="574"/>
    </row>
    <row r="257" spans="1:8" s="52" customFormat="1" ht="16.5" customHeight="1">
      <c r="A257" s="2321"/>
      <c r="B257" s="2305" t="s">
        <v>28</v>
      </c>
      <c r="C257" s="2306">
        <f t="shared" si="10"/>
        <v>16497394</v>
      </c>
      <c r="D257" s="87">
        <f t="shared" si="10"/>
        <v>-35120</v>
      </c>
      <c r="E257" s="2328" t="s">
        <v>28</v>
      </c>
      <c r="F257" s="2306">
        <f>F258</f>
        <v>13817302</v>
      </c>
      <c r="G257" s="87">
        <f>G258</f>
        <v>35120</v>
      </c>
      <c r="H257" s="574"/>
    </row>
    <row r="258" spans="1:8" s="52" customFormat="1" ht="14.4" customHeight="1">
      <c r="A258" s="2321"/>
      <c r="B258" s="2308" t="s">
        <v>2</v>
      </c>
      <c r="C258" s="86">
        <f t="shared" si="10"/>
        <v>16497394</v>
      </c>
      <c r="D258" s="87">
        <f t="shared" si="10"/>
        <v>-35120</v>
      </c>
      <c r="E258" s="2326" t="s">
        <v>2</v>
      </c>
      <c r="F258" s="86">
        <f>F259</f>
        <v>13817302</v>
      </c>
      <c r="G258" s="2304">
        <f>G259</f>
        <v>35120</v>
      </c>
      <c r="H258" s="574"/>
    </row>
    <row r="259" spans="1:8" s="52" customFormat="1" ht="14.4" customHeight="1">
      <c r="A259" s="2321"/>
      <c r="B259" s="2309" t="s">
        <v>16</v>
      </c>
      <c r="C259" s="86">
        <f t="shared" si="10"/>
        <v>16497394</v>
      </c>
      <c r="D259" s="87">
        <f t="shared" si="10"/>
        <v>-35120</v>
      </c>
      <c r="E259" s="2309" t="s">
        <v>16</v>
      </c>
      <c r="F259" s="86">
        <f>F260+F261</f>
        <v>13817302</v>
      </c>
      <c r="G259" s="87">
        <f>G260</f>
        <v>35120</v>
      </c>
      <c r="H259" s="574"/>
    </row>
    <row r="260" spans="1:8" s="52" customFormat="1" ht="14.4" customHeight="1">
      <c r="A260" s="2321"/>
      <c r="B260" s="2310" t="s">
        <v>17</v>
      </c>
      <c r="C260" s="86">
        <v>16497394</v>
      </c>
      <c r="D260" s="87">
        <v>-35120</v>
      </c>
      <c r="E260" s="2310" t="s">
        <v>17</v>
      </c>
      <c r="F260" s="2311">
        <v>13771402</v>
      </c>
      <c r="G260" s="87">
        <v>35120</v>
      </c>
      <c r="H260" s="574"/>
    </row>
    <row r="261" spans="1:8" s="52" customFormat="1" ht="14.4" customHeight="1">
      <c r="A261" s="2321"/>
      <c r="B261" s="2310"/>
      <c r="C261" s="86"/>
      <c r="D261" s="87"/>
      <c r="E261" s="2329" t="s">
        <v>678</v>
      </c>
      <c r="F261" s="86">
        <v>45900</v>
      </c>
      <c r="G261" s="87"/>
      <c r="H261" s="574"/>
    </row>
    <row r="262" spans="1:8" s="52" customFormat="1" ht="24" customHeight="1" thickBot="1">
      <c r="A262" s="2321"/>
      <c r="B262" s="3816" t="s">
        <v>882</v>
      </c>
      <c r="C262" s="3817"/>
      <c r="D262" s="3817"/>
      <c r="E262" s="3817"/>
      <c r="F262" s="3817"/>
      <c r="G262" s="3818"/>
      <c r="H262" s="574"/>
    </row>
    <row r="263" spans="1:8" s="52" customFormat="1" ht="14.4" customHeight="1">
      <c r="A263" s="2321"/>
      <c r="B263" s="233"/>
      <c r="C263" s="233"/>
      <c r="D263" s="233"/>
      <c r="E263" s="233"/>
      <c r="F263" s="233"/>
      <c r="G263" s="233"/>
      <c r="H263" s="574"/>
    </row>
    <row r="264" spans="1:8" s="52" customFormat="1" ht="14.4" customHeight="1">
      <c r="A264" s="2321"/>
      <c r="B264" s="206" t="s">
        <v>115</v>
      </c>
      <c r="C264" s="3270"/>
      <c r="D264" s="3270"/>
      <c r="E264" s="3270"/>
      <c r="F264" s="3270"/>
      <c r="G264" s="3270"/>
      <c r="H264" s="574"/>
    </row>
    <row r="265" spans="1:8" s="52" customFormat="1" ht="14.4" customHeight="1" thickBot="1">
      <c r="A265" s="2321"/>
      <c r="B265" s="233"/>
      <c r="C265" s="233"/>
      <c r="D265" s="233"/>
      <c r="E265" s="233"/>
      <c r="F265" s="233"/>
      <c r="G265" s="233"/>
      <c r="H265" s="574"/>
    </row>
    <row r="266" spans="1:8" s="52" customFormat="1" ht="29.25" customHeight="1">
      <c r="A266" s="2321">
        <f>A154+1</f>
        <v>165</v>
      </c>
      <c r="B266" s="2298" t="s">
        <v>29</v>
      </c>
      <c r="C266" s="341"/>
      <c r="D266" s="150"/>
      <c r="E266" s="2299" t="s">
        <v>41</v>
      </c>
      <c r="F266" s="341"/>
      <c r="G266" s="150"/>
      <c r="H266" s="2562" t="s">
        <v>232</v>
      </c>
    </row>
    <row r="267" spans="1:8" s="52" customFormat="1" ht="14.4" customHeight="1">
      <c r="A267" s="2321"/>
      <c r="B267" s="280" t="s">
        <v>116</v>
      </c>
      <c r="C267" s="343"/>
      <c r="D267" s="143"/>
      <c r="E267" s="280" t="s">
        <v>116</v>
      </c>
      <c r="F267" s="343"/>
      <c r="G267" s="143"/>
      <c r="H267" s="574"/>
    </row>
    <row r="268" spans="1:8" s="52" customFormat="1" ht="14.4" customHeight="1">
      <c r="A268" s="2321"/>
      <c r="B268" s="2330" t="s">
        <v>117</v>
      </c>
      <c r="C268" s="505"/>
      <c r="D268" s="2331"/>
      <c r="E268" s="2330" t="s">
        <v>117</v>
      </c>
      <c r="F268" s="505"/>
      <c r="G268" s="2331"/>
      <c r="H268" s="574"/>
    </row>
    <row r="269" spans="1:8" s="52" customFormat="1" ht="14.4" customHeight="1">
      <c r="A269" s="2321"/>
      <c r="B269" s="281" t="s">
        <v>118</v>
      </c>
      <c r="C269" s="346"/>
      <c r="D269" s="380"/>
      <c r="E269" s="281" t="s">
        <v>118</v>
      </c>
      <c r="F269" s="346"/>
      <c r="G269" s="380"/>
      <c r="H269" s="574"/>
    </row>
    <row r="270" spans="1:8" s="52" customFormat="1" ht="14.4" customHeight="1">
      <c r="A270" s="2321"/>
      <c r="B270" s="325" t="s">
        <v>4</v>
      </c>
      <c r="C270" s="900">
        <v>23785389</v>
      </c>
      <c r="D270" s="2324">
        <f t="shared" ref="D270:D275" si="11">D271</f>
        <v>-35120</v>
      </c>
      <c r="E270" s="325" t="s">
        <v>4</v>
      </c>
      <c r="F270" s="900">
        <v>85572147</v>
      </c>
      <c r="G270" s="156">
        <f>G271+G272+G277</f>
        <v>35120</v>
      </c>
      <c r="H270" s="574"/>
    </row>
    <row r="271" spans="1:8" s="52" customFormat="1" ht="26.4">
      <c r="A271" s="2321"/>
      <c r="B271" s="327" t="s">
        <v>10</v>
      </c>
      <c r="C271" s="901">
        <v>23785389</v>
      </c>
      <c r="D271" s="87">
        <f t="shared" si="11"/>
        <v>-35120</v>
      </c>
      <c r="E271" s="327" t="s">
        <v>37</v>
      </c>
      <c r="F271" s="901">
        <v>3253317</v>
      </c>
      <c r="G271" s="87"/>
      <c r="H271" s="574"/>
    </row>
    <row r="272" spans="1:8" s="52" customFormat="1" ht="26.4">
      <c r="A272" s="2321"/>
      <c r="B272" s="328" t="s">
        <v>11</v>
      </c>
      <c r="C272" s="901">
        <v>23785389</v>
      </c>
      <c r="D272" s="87">
        <f t="shared" si="11"/>
        <v>-35120</v>
      </c>
      <c r="E272" s="327" t="s">
        <v>7</v>
      </c>
      <c r="F272" s="901">
        <v>20000</v>
      </c>
      <c r="G272" s="87">
        <f>G273</f>
        <v>0</v>
      </c>
      <c r="H272" s="574"/>
    </row>
    <row r="273" spans="1:8" s="52" customFormat="1" ht="14.4" customHeight="1">
      <c r="A273" s="2321"/>
      <c r="B273" s="325" t="s">
        <v>28</v>
      </c>
      <c r="C273" s="900">
        <v>23785389</v>
      </c>
      <c r="D273" s="87">
        <f t="shared" si="11"/>
        <v>-35120</v>
      </c>
      <c r="E273" s="328" t="s">
        <v>8</v>
      </c>
      <c r="F273" s="901">
        <v>20000</v>
      </c>
      <c r="G273" s="87">
        <f>G274</f>
        <v>0</v>
      </c>
      <c r="H273" s="574"/>
    </row>
    <row r="274" spans="1:8" s="52" customFormat="1" ht="14.4" customHeight="1">
      <c r="A274" s="2321"/>
      <c r="B274" s="327" t="s">
        <v>2</v>
      </c>
      <c r="C274" s="901">
        <v>23785389</v>
      </c>
      <c r="D274" s="87">
        <f t="shared" si="11"/>
        <v>-35120</v>
      </c>
      <c r="E274" s="352" t="s">
        <v>9</v>
      </c>
      <c r="F274" s="901">
        <v>20000</v>
      </c>
      <c r="G274" s="89">
        <v>0</v>
      </c>
      <c r="H274" s="574"/>
    </row>
    <row r="275" spans="1:8" s="52" customFormat="1" ht="14.4" customHeight="1">
      <c r="A275" s="2321"/>
      <c r="B275" s="328" t="s">
        <v>16</v>
      </c>
      <c r="C275" s="901">
        <v>23785389</v>
      </c>
      <c r="D275" s="87">
        <f t="shared" si="11"/>
        <v>-35120</v>
      </c>
      <c r="E275" s="353" t="s">
        <v>63</v>
      </c>
      <c r="F275" s="901">
        <v>20000</v>
      </c>
      <c r="G275" s="87">
        <v>0</v>
      </c>
      <c r="H275" s="574"/>
    </row>
    <row r="276" spans="1:8" s="52" customFormat="1" ht="37.5" customHeight="1">
      <c r="A276" s="2321"/>
      <c r="B276" s="352" t="s">
        <v>17</v>
      </c>
      <c r="C276" s="901">
        <v>23785389</v>
      </c>
      <c r="D276" s="87">
        <v>-35120</v>
      </c>
      <c r="E276" s="358" t="s">
        <v>165</v>
      </c>
      <c r="F276" s="901">
        <v>20000</v>
      </c>
      <c r="G276" s="87">
        <v>0</v>
      </c>
      <c r="H276" s="574"/>
    </row>
    <row r="277" spans="1:8" s="52" customFormat="1" ht="15" customHeight="1">
      <c r="A277" s="2321"/>
      <c r="B277" s="281"/>
      <c r="C277" s="901"/>
      <c r="D277" s="87"/>
      <c r="E277" s="327" t="s">
        <v>10</v>
      </c>
      <c r="F277" s="901">
        <v>82298830</v>
      </c>
      <c r="G277" s="87">
        <f>G278</f>
        <v>35120</v>
      </c>
      <c r="H277" s="574"/>
    </row>
    <row r="278" spans="1:8" s="52" customFormat="1" ht="24.75" customHeight="1">
      <c r="A278" s="2321"/>
      <c r="B278" s="325"/>
      <c r="C278" s="900"/>
      <c r="D278" s="87"/>
      <c r="E278" s="328" t="s">
        <v>11</v>
      </c>
      <c r="F278" s="901">
        <v>82298830</v>
      </c>
      <c r="G278" s="87">
        <f>G279</f>
        <v>35120</v>
      </c>
      <c r="H278" s="574"/>
    </row>
    <row r="279" spans="1:8" s="52" customFormat="1" ht="14.4" customHeight="1">
      <c r="A279" s="2321"/>
      <c r="B279" s="327"/>
      <c r="C279" s="901"/>
      <c r="D279" s="87"/>
      <c r="E279" s="325" t="s">
        <v>28</v>
      </c>
      <c r="F279" s="900">
        <v>85572147</v>
      </c>
      <c r="G279" s="89">
        <f>G280</f>
        <v>35120</v>
      </c>
      <c r="H279" s="574"/>
    </row>
    <row r="280" spans="1:8" s="52" customFormat="1" ht="14.4" customHeight="1">
      <c r="A280" s="2321"/>
      <c r="B280" s="328"/>
      <c r="C280" s="901"/>
      <c r="D280" s="87"/>
      <c r="E280" s="327" t="s">
        <v>2</v>
      </c>
      <c r="F280" s="901">
        <v>65252825</v>
      </c>
      <c r="G280" s="87">
        <f>G285</f>
        <v>35120</v>
      </c>
      <c r="H280" s="574"/>
    </row>
    <row r="281" spans="1:8" s="52" customFormat="1" ht="14.4" customHeight="1">
      <c r="A281" s="2321"/>
      <c r="B281" s="325"/>
      <c r="C281" s="900"/>
      <c r="D281" s="87"/>
      <c r="E281" s="328" t="s">
        <v>12</v>
      </c>
      <c r="F281" s="901">
        <v>30812659</v>
      </c>
      <c r="G281" s="87">
        <v>0</v>
      </c>
      <c r="H281" s="574"/>
    </row>
    <row r="282" spans="1:8" s="52" customFormat="1" ht="14.4" customHeight="1">
      <c r="A282" s="2321"/>
      <c r="B282" s="327"/>
      <c r="C282" s="901"/>
      <c r="D282" s="87"/>
      <c r="E282" s="352" t="s">
        <v>38</v>
      </c>
      <c r="F282" s="901">
        <v>21024762</v>
      </c>
      <c r="G282" s="87">
        <v>0</v>
      </c>
      <c r="H282" s="574"/>
    </row>
    <row r="283" spans="1:8" s="52" customFormat="1" ht="14.4" customHeight="1">
      <c r="A283" s="2321"/>
      <c r="B283" s="328"/>
      <c r="C283" s="901"/>
      <c r="D283" s="2332"/>
      <c r="E283" s="353" t="s">
        <v>36</v>
      </c>
      <c r="F283" s="901">
        <v>16982740</v>
      </c>
      <c r="G283" s="87"/>
      <c r="H283" s="574"/>
    </row>
    <row r="284" spans="1:8" s="52" customFormat="1" ht="14.4" customHeight="1">
      <c r="A284" s="2321"/>
      <c r="B284" s="352"/>
      <c r="C284" s="901"/>
      <c r="D284" s="2332"/>
      <c r="E284" s="352" t="s">
        <v>15</v>
      </c>
      <c r="F284" s="901">
        <v>9787897</v>
      </c>
      <c r="G284" s="87"/>
      <c r="H284" s="574"/>
    </row>
    <row r="285" spans="1:8" s="52" customFormat="1" ht="14.4" customHeight="1">
      <c r="A285" s="2321"/>
      <c r="B285" s="281"/>
      <c r="C285" s="901"/>
      <c r="D285" s="87"/>
      <c r="E285" s="328" t="s">
        <v>16</v>
      </c>
      <c r="F285" s="901">
        <v>19396086</v>
      </c>
      <c r="G285" s="87">
        <f>G286</f>
        <v>35120</v>
      </c>
      <c r="H285" s="574"/>
    </row>
    <row r="286" spans="1:8" s="52" customFormat="1" ht="14.4" customHeight="1">
      <c r="A286" s="2321"/>
      <c r="B286" s="325"/>
      <c r="C286" s="900"/>
      <c r="D286" s="87"/>
      <c r="E286" s="352" t="s">
        <v>17</v>
      </c>
      <c r="F286" s="901">
        <v>19008726</v>
      </c>
      <c r="G286" s="87">
        <v>35120</v>
      </c>
      <c r="H286" s="574"/>
    </row>
    <row r="287" spans="1:8" s="52" customFormat="1" ht="14.4" customHeight="1">
      <c r="A287" s="2321"/>
      <c r="B287" s="327"/>
      <c r="C287" s="901"/>
      <c r="D287" s="87"/>
      <c r="E287" s="352" t="s">
        <v>162</v>
      </c>
      <c r="F287" s="901">
        <v>387360</v>
      </c>
      <c r="G287" s="87"/>
      <c r="H287" s="574"/>
    </row>
    <row r="288" spans="1:8" s="52" customFormat="1" ht="14.4" customHeight="1">
      <c r="A288" s="2321"/>
      <c r="B288" s="328"/>
      <c r="C288" s="901"/>
      <c r="D288" s="87"/>
      <c r="E288" s="328" t="s">
        <v>54</v>
      </c>
      <c r="F288" s="901">
        <v>126372</v>
      </c>
      <c r="G288" s="87"/>
      <c r="H288" s="574"/>
    </row>
    <row r="289" spans="1:8" s="52" customFormat="1" ht="14.4" customHeight="1">
      <c r="A289" s="2321"/>
      <c r="B289" s="325"/>
      <c r="C289" s="900"/>
      <c r="D289" s="87"/>
      <c r="E289" s="352" t="s">
        <v>39</v>
      </c>
      <c r="F289" s="901">
        <v>126372</v>
      </c>
      <c r="G289" s="87"/>
      <c r="H289" s="574"/>
    </row>
    <row r="290" spans="1:8" s="52" customFormat="1" ht="14.4" customHeight="1">
      <c r="A290" s="2321"/>
      <c r="B290" s="327"/>
      <c r="C290" s="901"/>
      <c r="D290" s="87"/>
      <c r="E290" s="328" t="s">
        <v>19</v>
      </c>
      <c r="F290" s="901">
        <v>14917708</v>
      </c>
      <c r="G290" s="89">
        <f>G291</f>
        <v>0</v>
      </c>
      <c r="H290" s="574"/>
    </row>
    <row r="291" spans="1:8" s="52" customFormat="1" ht="14.4" customHeight="1">
      <c r="A291" s="2321"/>
      <c r="B291" s="328"/>
      <c r="C291" s="901"/>
      <c r="D291" s="2332"/>
      <c r="E291" s="352" t="s">
        <v>56</v>
      </c>
      <c r="F291" s="901">
        <v>14402700</v>
      </c>
      <c r="G291" s="87"/>
      <c r="H291" s="574"/>
    </row>
    <row r="292" spans="1:8" s="52" customFormat="1" ht="14.4" customHeight="1">
      <c r="A292" s="2321"/>
      <c r="B292" s="352"/>
      <c r="C292" s="901"/>
      <c r="D292" s="2332"/>
      <c r="E292" s="353" t="s">
        <v>57</v>
      </c>
      <c r="F292" s="901">
        <v>9684625</v>
      </c>
      <c r="G292" s="87"/>
      <c r="H292" s="574"/>
    </row>
    <row r="293" spans="1:8" s="52" customFormat="1" ht="14.4" customHeight="1">
      <c r="A293" s="2321"/>
      <c r="B293" s="2309"/>
      <c r="C293" s="86"/>
      <c r="D293" s="2332"/>
      <c r="E293" s="353" t="s">
        <v>58</v>
      </c>
      <c r="F293" s="901">
        <v>4718075</v>
      </c>
      <c r="G293" s="87"/>
      <c r="H293" s="574"/>
    </row>
    <row r="294" spans="1:8" s="52" customFormat="1" ht="14.4" customHeight="1">
      <c r="A294" s="2321"/>
      <c r="B294" s="2333"/>
      <c r="C294" s="93"/>
      <c r="D294" s="2334"/>
      <c r="E294" s="352" t="s">
        <v>55</v>
      </c>
      <c r="F294" s="901">
        <v>515008</v>
      </c>
      <c r="G294" s="87"/>
      <c r="H294" s="574"/>
    </row>
    <row r="295" spans="1:8" s="52" customFormat="1" ht="14.4" customHeight="1">
      <c r="A295" s="2321"/>
      <c r="B295" s="2333"/>
      <c r="C295" s="93"/>
      <c r="D295" s="2334"/>
      <c r="E295" s="353" t="s">
        <v>158</v>
      </c>
      <c r="F295" s="901">
        <v>184355</v>
      </c>
      <c r="G295" s="87"/>
      <c r="H295" s="574"/>
    </row>
    <row r="296" spans="1:8" s="52" customFormat="1" ht="14.4" customHeight="1">
      <c r="A296" s="2321"/>
      <c r="B296" s="2297"/>
      <c r="C296" s="2295"/>
      <c r="D296" s="600"/>
      <c r="E296" s="353" t="s">
        <v>294</v>
      </c>
      <c r="F296" s="901">
        <v>330653</v>
      </c>
      <c r="G296" s="600"/>
      <c r="H296" s="574"/>
    </row>
    <row r="297" spans="1:8" s="52" customFormat="1" ht="14.4" customHeight="1">
      <c r="A297" s="2321"/>
      <c r="B297" s="2294"/>
      <c r="C297" s="2296"/>
      <c r="D297" s="142"/>
      <c r="E297" s="327" t="s">
        <v>3</v>
      </c>
      <c r="F297" s="901">
        <v>20319322</v>
      </c>
      <c r="G297" s="600"/>
      <c r="H297" s="574"/>
    </row>
    <row r="298" spans="1:8" s="52" customFormat="1" ht="14.4" customHeight="1">
      <c r="A298" s="2321"/>
      <c r="B298" s="2294"/>
      <c r="C298" s="2296"/>
      <c r="D298" s="142"/>
      <c r="E298" s="328" t="s">
        <v>20</v>
      </c>
      <c r="F298" s="901">
        <v>20319322</v>
      </c>
      <c r="G298" s="600"/>
      <c r="H298" s="574"/>
    </row>
    <row r="299" spans="1:8" s="52" customFormat="1" ht="26.25" customHeight="1" thickBot="1">
      <c r="A299" s="2321"/>
      <c r="B299" s="3816" t="s">
        <v>883</v>
      </c>
      <c r="C299" s="3817"/>
      <c r="D299" s="3817"/>
      <c r="E299" s="3817"/>
      <c r="F299" s="3817"/>
      <c r="G299" s="3818"/>
      <c r="H299" s="574"/>
    </row>
    <row r="300" spans="1:8" s="147" customFormat="1">
      <c r="A300" s="175"/>
      <c r="B300" s="206"/>
      <c r="C300" s="3270"/>
      <c r="D300" s="3270"/>
      <c r="E300" s="3270"/>
      <c r="F300" s="3270"/>
      <c r="G300" s="3270"/>
      <c r="H300" s="144"/>
    </row>
    <row r="301" spans="1:8" s="147" customFormat="1">
      <c r="A301" s="175"/>
      <c r="B301" s="206" t="s">
        <v>113</v>
      </c>
      <c r="C301" s="3270"/>
      <c r="D301" s="3270"/>
      <c r="E301" s="3270"/>
      <c r="F301" s="3270"/>
      <c r="G301" s="3270"/>
      <c r="H301" s="144"/>
    </row>
    <row r="302" spans="1:8" s="147" customFormat="1" ht="13.8" thickBot="1">
      <c r="A302" s="175"/>
      <c r="B302" s="3270"/>
      <c r="C302" s="3270"/>
      <c r="D302" s="3270"/>
      <c r="E302" s="3270"/>
      <c r="F302" s="3270"/>
      <c r="G302" s="3270"/>
      <c r="H302" s="144"/>
    </row>
    <row r="303" spans="1:8" s="147" customFormat="1">
      <c r="A303" s="2908">
        <f>A251+1</f>
        <v>166</v>
      </c>
      <c r="B303" s="148" t="s">
        <v>41</v>
      </c>
      <c r="C303" s="149"/>
      <c r="D303" s="150"/>
      <c r="E303" s="2299" t="s">
        <v>41</v>
      </c>
      <c r="F303" s="149"/>
      <c r="G303" s="150"/>
      <c r="H303" s="144"/>
    </row>
    <row r="304" spans="1:8" s="147" customFormat="1">
      <c r="A304" s="144"/>
      <c r="B304" s="113" t="s">
        <v>22</v>
      </c>
      <c r="C304" s="99"/>
      <c r="D304" s="143"/>
      <c r="E304" s="113" t="s">
        <v>22</v>
      </c>
      <c r="F304" s="99"/>
      <c r="G304" s="143"/>
      <c r="H304" s="144"/>
    </row>
    <row r="305" spans="1:8" s="147" customFormat="1">
      <c r="A305" s="144"/>
      <c r="B305" s="322" t="s">
        <v>677</v>
      </c>
      <c r="C305" s="323"/>
      <c r="D305" s="324"/>
      <c r="E305" s="322" t="s">
        <v>679</v>
      </c>
      <c r="F305" s="323"/>
      <c r="G305" s="324"/>
      <c r="H305" s="144" t="s">
        <v>34</v>
      </c>
    </row>
    <row r="306" spans="1:8" s="147" customFormat="1">
      <c r="A306" s="2302"/>
      <c r="B306" s="2325" t="s">
        <v>4</v>
      </c>
      <c r="C306" s="2323">
        <f>C307</f>
        <v>13817302</v>
      </c>
      <c r="D306" s="2324">
        <f>D308</f>
        <v>-85000</v>
      </c>
      <c r="E306" s="2305" t="s">
        <v>4</v>
      </c>
      <c r="F306" s="2306">
        <f>F307+F308</f>
        <v>1558018</v>
      </c>
      <c r="G306" s="89">
        <f>G308</f>
        <v>85000</v>
      </c>
      <c r="H306" s="144"/>
    </row>
    <row r="307" spans="1:8" s="147" customFormat="1" ht="26.4">
      <c r="A307" s="144"/>
      <c r="B307" s="2326" t="s">
        <v>10</v>
      </c>
      <c r="C307" s="86">
        <f>C308</f>
        <v>13817302</v>
      </c>
      <c r="D307" s="87">
        <f>D308</f>
        <v>-85000</v>
      </c>
      <c r="E307" s="2308" t="s">
        <v>37</v>
      </c>
      <c r="F307" s="1165">
        <v>29000</v>
      </c>
      <c r="G307" s="87"/>
      <c r="H307" s="144"/>
    </row>
    <row r="308" spans="1:8" s="147" customFormat="1" ht="26.4">
      <c r="A308" s="144"/>
      <c r="B308" s="2327" t="s">
        <v>11</v>
      </c>
      <c r="C308" s="1165">
        <v>13817302</v>
      </c>
      <c r="D308" s="87">
        <f>D309</f>
        <v>-85000</v>
      </c>
      <c r="E308" s="2308" t="s">
        <v>10</v>
      </c>
      <c r="F308" s="86">
        <f>F309</f>
        <v>1529018</v>
      </c>
      <c r="G308" s="87">
        <f>G309</f>
        <v>85000</v>
      </c>
      <c r="H308" s="144"/>
    </row>
    <row r="309" spans="1:8" s="147" customFormat="1" ht="26.4">
      <c r="A309" s="144"/>
      <c r="B309" s="2328" t="s">
        <v>28</v>
      </c>
      <c r="C309" s="2306">
        <f>C310</f>
        <v>13817302</v>
      </c>
      <c r="D309" s="2304">
        <f>D310</f>
        <v>-85000</v>
      </c>
      <c r="E309" s="2309" t="s">
        <v>11</v>
      </c>
      <c r="F309" s="1165">
        <v>1529018</v>
      </c>
      <c r="G309" s="87">
        <f>G310</f>
        <v>85000</v>
      </c>
      <c r="H309" s="144"/>
    </row>
    <row r="310" spans="1:8" s="147" customFormat="1">
      <c r="A310" s="144"/>
      <c r="B310" s="2326" t="s">
        <v>2</v>
      </c>
      <c r="C310" s="86">
        <f>C311+C315+C318</f>
        <v>13817302</v>
      </c>
      <c r="D310" s="87">
        <f>D315</f>
        <v>-85000</v>
      </c>
      <c r="E310" s="2305" t="s">
        <v>28</v>
      </c>
      <c r="F310" s="2306">
        <f>F311+F319</f>
        <v>1558018</v>
      </c>
      <c r="G310" s="89">
        <f>G311</f>
        <v>85000</v>
      </c>
      <c r="H310" s="144"/>
    </row>
    <row r="311" spans="1:8" s="147" customFormat="1">
      <c r="A311" s="144"/>
      <c r="B311" s="2327" t="s">
        <v>12</v>
      </c>
      <c r="C311" s="86">
        <f>C312+C314</f>
        <v>0</v>
      </c>
      <c r="D311" s="87"/>
      <c r="E311" s="2308" t="s">
        <v>2</v>
      </c>
      <c r="F311" s="86">
        <f>F312+F316</f>
        <v>1539305</v>
      </c>
      <c r="G311" s="87">
        <f>G312</f>
        <v>85000</v>
      </c>
      <c r="H311" s="144"/>
    </row>
    <row r="312" spans="1:8" s="147" customFormat="1">
      <c r="A312" s="144"/>
      <c r="B312" s="2310" t="s">
        <v>38</v>
      </c>
      <c r="C312" s="2311"/>
      <c r="D312" s="87"/>
      <c r="E312" s="2309" t="s">
        <v>12</v>
      </c>
      <c r="F312" s="86">
        <f>F313+F315</f>
        <v>1516805</v>
      </c>
      <c r="G312" s="87">
        <v>85000</v>
      </c>
      <c r="H312" s="144"/>
    </row>
    <row r="313" spans="1:8" s="147" customFormat="1">
      <c r="A313" s="144"/>
      <c r="B313" s="2312" t="s">
        <v>36</v>
      </c>
      <c r="C313" s="2311"/>
      <c r="D313" s="87"/>
      <c r="E313" s="2310" t="s">
        <v>38</v>
      </c>
      <c r="F313" s="2311">
        <v>1197784</v>
      </c>
      <c r="G313" s="87">
        <v>85000</v>
      </c>
      <c r="H313" s="144"/>
    </row>
    <row r="314" spans="1:8" s="147" customFormat="1">
      <c r="A314" s="144"/>
      <c r="B314" s="2310" t="s">
        <v>15</v>
      </c>
      <c r="C314" s="2311"/>
      <c r="D314" s="87"/>
      <c r="E314" s="2312" t="s">
        <v>36</v>
      </c>
      <c r="F314" s="2311">
        <v>938914</v>
      </c>
      <c r="G314" s="87">
        <v>67291</v>
      </c>
      <c r="H314" s="144"/>
    </row>
    <row r="315" spans="1:8" s="147" customFormat="1">
      <c r="A315" s="2302"/>
      <c r="B315" s="2309" t="s">
        <v>16</v>
      </c>
      <c r="C315" s="86">
        <f>C316+C317</f>
        <v>13817302</v>
      </c>
      <c r="D315" s="87">
        <f>D316</f>
        <v>-85000</v>
      </c>
      <c r="E315" s="2310" t="s">
        <v>15</v>
      </c>
      <c r="F315" s="2311">
        <v>319021</v>
      </c>
      <c r="G315" s="87"/>
      <c r="H315" s="144"/>
    </row>
    <row r="316" spans="1:8" s="147" customFormat="1">
      <c r="A316" s="144"/>
      <c r="B316" s="2310" t="s">
        <v>17</v>
      </c>
      <c r="C316" s="2311">
        <v>13771402</v>
      </c>
      <c r="D316" s="87">
        <v>-85000</v>
      </c>
      <c r="E316" s="2336" t="s">
        <v>19</v>
      </c>
      <c r="F316" s="86">
        <f>F317</f>
        <v>22500</v>
      </c>
      <c r="G316" s="87"/>
      <c r="H316" s="144"/>
    </row>
    <row r="317" spans="1:8" s="147" customFormat="1" ht="26.4">
      <c r="A317" s="144"/>
      <c r="B317" s="2329" t="s">
        <v>678</v>
      </c>
      <c r="C317" s="86">
        <v>45900</v>
      </c>
      <c r="D317" s="87"/>
      <c r="E317" s="2337" t="s">
        <v>55</v>
      </c>
      <c r="F317" s="2311">
        <f>F318</f>
        <v>22500</v>
      </c>
      <c r="G317" s="87"/>
      <c r="H317" s="144"/>
    </row>
    <row r="318" spans="1:8" s="147" customFormat="1" ht="52.8">
      <c r="A318" s="144"/>
      <c r="B318" s="2309"/>
      <c r="C318" s="86"/>
      <c r="D318" s="87"/>
      <c r="E318" s="2338" t="s">
        <v>293</v>
      </c>
      <c r="F318" s="2311">
        <v>22500</v>
      </c>
      <c r="G318" s="87"/>
      <c r="H318" s="144"/>
    </row>
    <row r="319" spans="1:8" s="147" customFormat="1">
      <c r="A319" s="144"/>
      <c r="B319" s="2337"/>
      <c r="C319" s="86"/>
      <c r="D319" s="87"/>
      <c r="E319" s="2308" t="s">
        <v>3</v>
      </c>
      <c r="F319" s="88">
        <f>F320</f>
        <v>18713</v>
      </c>
      <c r="G319" s="89">
        <v>0</v>
      </c>
      <c r="H319" s="144"/>
    </row>
    <row r="320" spans="1:8" s="147" customFormat="1">
      <c r="A320" s="144"/>
      <c r="B320" s="2338"/>
      <c r="C320" s="105"/>
      <c r="D320" s="87"/>
      <c r="E320" s="2309" t="s">
        <v>20</v>
      </c>
      <c r="F320" s="2311">
        <v>18713</v>
      </c>
      <c r="G320" s="87"/>
      <c r="H320" s="144"/>
    </row>
    <row r="321" spans="1:8" s="147" customFormat="1">
      <c r="A321" s="144"/>
      <c r="B321" s="2309"/>
      <c r="C321" s="86"/>
      <c r="D321" s="87"/>
      <c r="E321" s="4" t="s">
        <v>68</v>
      </c>
      <c r="F321" s="86"/>
      <c r="G321" s="87"/>
      <c r="H321" s="144"/>
    </row>
    <row r="322" spans="1:8" s="147" customFormat="1">
      <c r="A322" s="144"/>
      <c r="B322" s="2310"/>
      <c r="C322" s="86"/>
      <c r="D322" s="87"/>
      <c r="E322" s="4" t="s">
        <v>680</v>
      </c>
      <c r="F322" s="86"/>
      <c r="G322" s="87"/>
      <c r="H322" s="144"/>
    </row>
    <row r="323" spans="1:8" s="147" customFormat="1">
      <c r="A323" s="144"/>
      <c r="B323" s="2310"/>
      <c r="C323" s="86"/>
      <c r="D323" s="87"/>
      <c r="E323" s="4" t="s">
        <v>24</v>
      </c>
      <c r="F323" s="93"/>
      <c r="G323" s="94"/>
      <c r="H323" s="144"/>
    </row>
    <row r="324" spans="1:8" s="147" customFormat="1" ht="26.4">
      <c r="A324" s="144"/>
      <c r="B324" s="2339"/>
      <c r="C324" s="2340"/>
      <c r="D324" s="2341"/>
      <c r="E324" s="601" t="s">
        <v>681</v>
      </c>
      <c r="F324" s="2340"/>
      <c r="G324" s="2342"/>
      <c r="H324" s="144"/>
    </row>
    <row r="325" spans="1:8" s="147" customFormat="1" ht="31.5" customHeight="1" thickBot="1">
      <c r="A325" s="144"/>
      <c r="B325" s="3816" t="s">
        <v>1116</v>
      </c>
      <c r="C325" s="3817"/>
      <c r="D325" s="3817"/>
      <c r="E325" s="3817"/>
      <c r="F325" s="3817"/>
      <c r="G325" s="3818"/>
      <c r="H325" s="144"/>
    </row>
    <row r="326" spans="1:8" s="147" customFormat="1">
      <c r="A326" s="2321"/>
      <c r="B326" s="3433"/>
      <c r="C326" s="3433"/>
      <c r="D326" s="3433"/>
      <c r="E326" s="72"/>
      <c r="F326" s="72"/>
      <c r="G326" s="72"/>
      <c r="H326" s="144"/>
    </row>
    <row r="327" spans="1:8" s="147" customFormat="1">
      <c r="A327" s="175"/>
      <c r="B327" s="206" t="s">
        <v>115</v>
      </c>
      <c r="C327" s="3270"/>
      <c r="D327" s="3270"/>
      <c r="E327" s="3270"/>
      <c r="F327" s="3270"/>
      <c r="G327" s="3270"/>
      <c r="H327" s="144"/>
    </row>
    <row r="328" spans="1:8" s="147" customFormat="1" ht="13.8" thickBot="1">
      <c r="A328" s="175"/>
      <c r="B328" s="206"/>
      <c r="C328" s="3270"/>
      <c r="D328" s="3270"/>
      <c r="E328" s="3270"/>
      <c r="F328" s="3270"/>
      <c r="G328" s="3270"/>
      <c r="H328" s="144"/>
    </row>
    <row r="329" spans="1:8" s="147" customFormat="1" ht="13.8">
      <c r="A329" s="1458">
        <f>A266+1</f>
        <v>166</v>
      </c>
      <c r="B329" s="148" t="s">
        <v>41</v>
      </c>
      <c r="C329" s="341"/>
      <c r="D329" s="342"/>
      <c r="F329" s="3270"/>
      <c r="G329" s="3270"/>
      <c r="H329" s="144" t="s">
        <v>34</v>
      </c>
    </row>
    <row r="330" spans="1:8" s="147" customFormat="1">
      <c r="A330" s="175"/>
      <c r="B330" s="280" t="s">
        <v>116</v>
      </c>
      <c r="C330" s="343"/>
      <c r="D330" s="344"/>
      <c r="E330" s="3270"/>
      <c r="F330" s="3270"/>
      <c r="G330" s="3270"/>
      <c r="H330" s="144"/>
    </row>
    <row r="331" spans="1:8" s="147" customFormat="1">
      <c r="A331" s="175"/>
      <c r="B331" s="1461" t="s">
        <v>117</v>
      </c>
      <c r="C331" s="346"/>
      <c r="D331" s="344"/>
      <c r="E331" s="3270"/>
      <c r="F331" s="3270"/>
      <c r="G331" s="3270"/>
      <c r="H331" s="144"/>
    </row>
    <row r="332" spans="1:8" s="147" customFormat="1">
      <c r="A332" s="175"/>
      <c r="B332" s="281" t="s">
        <v>118</v>
      </c>
      <c r="C332" s="346"/>
      <c r="D332" s="344"/>
      <c r="E332" s="3270"/>
      <c r="F332" s="3270"/>
      <c r="G332" s="3270"/>
      <c r="H332" s="144"/>
    </row>
    <row r="333" spans="1:8" s="147" customFormat="1">
      <c r="A333" s="175"/>
      <c r="B333" s="325" t="s">
        <v>4</v>
      </c>
      <c r="C333" s="900">
        <v>85572147</v>
      </c>
      <c r="D333" s="560"/>
      <c r="E333" s="3270"/>
      <c r="F333" s="3270"/>
      <c r="G333" s="3270"/>
      <c r="H333" s="144"/>
    </row>
    <row r="334" spans="1:8" s="147" customFormat="1" ht="26.4">
      <c r="A334" s="175"/>
      <c r="B334" s="327" t="s">
        <v>37</v>
      </c>
      <c r="C334" s="901">
        <v>3253317</v>
      </c>
      <c r="D334" s="841"/>
      <c r="E334" s="3270"/>
      <c r="F334" s="3270"/>
      <c r="G334" s="3270"/>
      <c r="H334" s="144"/>
    </row>
    <row r="335" spans="1:8" s="147" customFormat="1">
      <c r="A335" s="175"/>
      <c r="B335" s="327" t="s">
        <v>7</v>
      </c>
      <c r="C335" s="901">
        <v>20000</v>
      </c>
      <c r="D335" s="557"/>
      <c r="E335" s="3270"/>
      <c r="F335" s="3270"/>
      <c r="G335" s="3270"/>
      <c r="H335" s="144"/>
    </row>
    <row r="336" spans="1:8" s="147" customFormat="1">
      <c r="A336" s="175"/>
      <c r="B336" s="328" t="s">
        <v>8</v>
      </c>
      <c r="C336" s="901">
        <v>20000</v>
      </c>
      <c r="D336" s="283"/>
      <c r="E336" s="3270"/>
      <c r="F336" s="3270"/>
      <c r="G336" s="3270"/>
      <c r="H336" s="144"/>
    </row>
    <row r="337" spans="1:8" s="147" customFormat="1">
      <c r="A337" s="175"/>
      <c r="B337" s="352" t="s">
        <v>9</v>
      </c>
      <c r="C337" s="901">
        <v>20000</v>
      </c>
      <c r="D337" s="378"/>
      <c r="E337" s="3270"/>
      <c r="F337" s="3270"/>
      <c r="G337" s="3270"/>
      <c r="H337" s="144"/>
    </row>
    <row r="338" spans="1:8" s="147" customFormat="1" ht="26.4">
      <c r="A338" s="175"/>
      <c r="B338" s="353" t="s">
        <v>63</v>
      </c>
      <c r="C338" s="901">
        <v>20000</v>
      </c>
      <c r="D338" s="283"/>
      <c r="E338" s="3270"/>
      <c r="F338" s="3270"/>
      <c r="G338" s="3270"/>
      <c r="H338" s="144"/>
    </row>
    <row r="339" spans="1:8" s="147" customFormat="1" ht="39.6">
      <c r="A339" s="175"/>
      <c r="B339" s="358" t="s">
        <v>165</v>
      </c>
      <c r="C339" s="901">
        <v>20000</v>
      </c>
      <c r="D339" s="283"/>
      <c r="E339" s="3270"/>
      <c r="F339" s="3270"/>
      <c r="G339" s="3270"/>
      <c r="H339" s="144"/>
    </row>
    <row r="340" spans="1:8" s="147" customFormat="1">
      <c r="A340" s="175"/>
      <c r="B340" s="327" t="s">
        <v>10</v>
      </c>
      <c r="C340" s="901">
        <v>82298830</v>
      </c>
      <c r="D340" s="283"/>
      <c r="E340" s="3270"/>
      <c r="F340" s="3270"/>
      <c r="G340" s="3270"/>
      <c r="H340" s="144"/>
    </row>
    <row r="341" spans="1:8" s="147" customFormat="1" ht="26.4">
      <c r="A341" s="175"/>
      <c r="B341" s="328" t="s">
        <v>11</v>
      </c>
      <c r="C341" s="901">
        <v>82298830</v>
      </c>
      <c r="D341" s="236"/>
      <c r="E341" s="3270"/>
      <c r="F341" s="3270"/>
      <c r="G341" s="3270"/>
      <c r="H341" s="144"/>
    </row>
    <row r="342" spans="1:8" s="147" customFormat="1">
      <c r="A342" s="175"/>
      <c r="B342" s="325" t="s">
        <v>28</v>
      </c>
      <c r="C342" s="900">
        <v>85572147</v>
      </c>
      <c r="D342" s="283"/>
      <c r="E342" s="3270"/>
      <c r="F342" s="3270"/>
      <c r="G342" s="3270"/>
      <c r="H342" s="144"/>
    </row>
    <row r="343" spans="1:8" s="147" customFormat="1">
      <c r="A343" s="175"/>
      <c r="B343" s="327" t="s">
        <v>2</v>
      </c>
      <c r="C343" s="901">
        <v>65252825</v>
      </c>
      <c r="D343" s="283">
        <v>0</v>
      </c>
      <c r="E343" s="3270"/>
      <c r="F343" s="3270"/>
      <c r="G343" s="3270"/>
      <c r="H343" s="144"/>
    </row>
    <row r="344" spans="1:8" s="147" customFormat="1">
      <c r="A344" s="175"/>
      <c r="B344" s="328" t="s">
        <v>12</v>
      </c>
      <c r="C344" s="901">
        <v>30812659</v>
      </c>
      <c r="D344" s="283">
        <v>85000</v>
      </c>
      <c r="E344" s="3270"/>
      <c r="F344" s="3270"/>
      <c r="G344" s="3270"/>
      <c r="H344" s="144"/>
    </row>
    <row r="345" spans="1:8" s="147" customFormat="1">
      <c r="A345" s="175"/>
      <c r="B345" s="352" t="s">
        <v>38</v>
      </c>
      <c r="C345" s="901">
        <v>21024762</v>
      </c>
      <c r="D345" s="283">
        <v>85000</v>
      </c>
      <c r="E345" s="3270"/>
      <c r="F345" s="3270"/>
      <c r="G345" s="3270"/>
      <c r="H345" s="144"/>
    </row>
    <row r="346" spans="1:8" s="147" customFormat="1">
      <c r="A346" s="175"/>
      <c r="B346" s="353" t="s">
        <v>36</v>
      </c>
      <c r="C346" s="901">
        <v>16982740</v>
      </c>
      <c r="D346" s="236">
        <v>67291</v>
      </c>
      <c r="E346" s="3270"/>
      <c r="F346" s="3270"/>
      <c r="G346" s="3270"/>
      <c r="H346" s="144"/>
    </row>
    <row r="347" spans="1:8" s="147" customFormat="1">
      <c r="A347" s="175"/>
      <c r="B347" s="352" t="s">
        <v>15</v>
      </c>
      <c r="C347" s="901">
        <v>9787897</v>
      </c>
      <c r="D347" s="283">
        <v>0</v>
      </c>
      <c r="E347" s="3270"/>
      <c r="F347" s="3270"/>
      <c r="G347" s="3270"/>
      <c r="H347" s="144"/>
    </row>
    <row r="348" spans="1:8" s="147" customFormat="1">
      <c r="A348" s="175"/>
      <c r="B348" s="328" t="s">
        <v>16</v>
      </c>
      <c r="C348" s="901">
        <v>19396086</v>
      </c>
      <c r="D348" s="1392">
        <f>D349</f>
        <v>-85000</v>
      </c>
      <c r="E348" s="3270"/>
      <c r="F348" s="3270"/>
      <c r="G348" s="3270"/>
      <c r="H348" s="144"/>
    </row>
    <row r="349" spans="1:8" s="147" customFormat="1">
      <c r="A349" s="175"/>
      <c r="B349" s="352" t="s">
        <v>17</v>
      </c>
      <c r="C349" s="901">
        <v>19008726</v>
      </c>
      <c r="D349" s="557">
        <v>-85000</v>
      </c>
      <c r="E349" s="3270"/>
      <c r="F349" s="3270"/>
      <c r="G349" s="3270"/>
      <c r="H349" s="144"/>
    </row>
    <row r="350" spans="1:8" s="147" customFormat="1">
      <c r="A350" s="175"/>
      <c r="B350" s="352" t="s">
        <v>162</v>
      </c>
      <c r="C350" s="901">
        <v>387360</v>
      </c>
      <c r="D350" s="841"/>
      <c r="E350" s="3270"/>
      <c r="F350" s="3270"/>
      <c r="G350" s="3270"/>
      <c r="H350" s="144"/>
    </row>
    <row r="351" spans="1:8" s="147" customFormat="1" ht="26.4">
      <c r="A351" s="175"/>
      <c r="B351" s="328" t="s">
        <v>54</v>
      </c>
      <c r="C351" s="901">
        <v>126372</v>
      </c>
      <c r="D351" s="557"/>
      <c r="E351" s="3270"/>
      <c r="F351" s="3270"/>
      <c r="G351" s="3270"/>
      <c r="H351" s="144"/>
    </row>
    <row r="352" spans="1:8" s="147" customFormat="1">
      <c r="A352" s="175"/>
      <c r="B352" s="352" t="s">
        <v>39</v>
      </c>
      <c r="C352" s="901">
        <v>126372</v>
      </c>
      <c r="D352" s="283"/>
      <c r="E352" s="3270"/>
      <c r="F352" s="3270"/>
      <c r="G352" s="3270"/>
      <c r="H352" s="144"/>
    </row>
    <row r="353" spans="1:8" s="147" customFormat="1">
      <c r="A353" s="175"/>
      <c r="B353" s="328" t="s">
        <v>19</v>
      </c>
      <c r="C353" s="901">
        <v>14917708</v>
      </c>
      <c r="D353" s="378"/>
      <c r="E353" s="3270"/>
      <c r="F353" s="3270"/>
      <c r="G353" s="3270"/>
      <c r="H353" s="144"/>
    </row>
    <row r="354" spans="1:8" s="147" customFormat="1" ht="26.4">
      <c r="A354" s="175"/>
      <c r="B354" s="352" t="s">
        <v>56</v>
      </c>
      <c r="C354" s="901">
        <v>14402700</v>
      </c>
      <c r="D354" s="283"/>
      <c r="E354" s="3270"/>
      <c r="F354" s="3270"/>
      <c r="G354" s="3270"/>
      <c r="H354" s="144"/>
    </row>
    <row r="355" spans="1:8" s="147" customFormat="1" ht="26.4">
      <c r="A355" s="175"/>
      <c r="B355" s="353" t="s">
        <v>57</v>
      </c>
      <c r="C355" s="901">
        <v>9684625</v>
      </c>
      <c r="D355" s="283"/>
      <c r="E355" s="3270"/>
      <c r="F355" s="3270"/>
      <c r="G355" s="3270"/>
      <c r="H355" s="144"/>
    </row>
    <row r="356" spans="1:8" s="147" customFormat="1" ht="39.6">
      <c r="A356" s="175"/>
      <c r="B356" s="353" t="s">
        <v>58</v>
      </c>
      <c r="C356" s="901">
        <v>4718075</v>
      </c>
      <c r="D356" s="283"/>
      <c r="E356" s="3270"/>
      <c r="F356" s="3270"/>
      <c r="G356" s="3270"/>
      <c r="H356" s="144"/>
    </row>
    <row r="357" spans="1:8" s="147" customFormat="1" ht="26.4">
      <c r="A357" s="175"/>
      <c r="B357" s="352" t="s">
        <v>55</v>
      </c>
      <c r="C357" s="901">
        <v>515008</v>
      </c>
      <c r="D357" s="236"/>
      <c r="E357" s="3270"/>
      <c r="F357" s="3270"/>
      <c r="G357" s="3270"/>
      <c r="H357" s="144"/>
    </row>
    <row r="358" spans="1:8" s="147" customFormat="1" ht="26.4">
      <c r="A358" s="175"/>
      <c r="B358" s="353" t="s">
        <v>158</v>
      </c>
      <c r="C358" s="901">
        <v>184355</v>
      </c>
      <c r="D358" s="283"/>
      <c r="E358" s="3270"/>
      <c r="F358" s="3270"/>
      <c r="G358" s="3270"/>
      <c r="H358" s="144"/>
    </row>
    <row r="359" spans="1:8" s="147" customFormat="1" ht="39.6">
      <c r="A359" s="175"/>
      <c r="B359" s="353" t="s">
        <v>294</v>
      </c>
      <c r="C359" s="901">
        <v>330653</v>
      </c>
      <c r="D359" s="283"/>
      <c r="E359" s="3270"/>
      <c r="F359" s="3270"/>
      <c r="G359" s="3270"/>
      <c r="H359" s="144"/>
    </row>
    <row r="360" spans="1:8" s="147" customFormat="1">
      <c r="A360" s="175"/>
      <c r="B360" s="327" t="s">
        <v>3</v>
      </c>
      <c r="C360" s="901">
        <v>20319322</v>
      </c>
      <c r="D360" s="283"/>
      <c r="E360" s="3270"/>
      <c r="F360" s="3270"/>
      <c r="G360" s="3270"/>
      <c r="H360" s="144"/>
    </row>
    <row r="361" spans="1:8" s="147" customFormat="1">
      <c r="A361" s="175"/>
      <c r="B361" s="328" t="s">
        <v>20</v>
      </c>
      <c r="C361" s="901">
        <v>20319322</v>
      </c>
      <c r="D361" s="843"/>
      <c r="E361" s="3270"/>
      <c r="F361" s="3270"/>
      <c r="G361" s="3270"/>
      <c r="H361" s="144"/>
    </row>
    <row r="362" spans="1:8" s="147" customFormat="1">
      <c r="A362" s="175"/>
      <c r="B362" s="2319" t="s">
        <v>125</v>
      </c>
      <c r="C362" s="88"/>
      <c r="D362" s="283"/>
      <c r="E362" s="3270"/>
      <c r="F362" s="3270"/>
      <c r="G362" s="3270"/>
      <c r="H362" s="144"/>
    </row>
    <row r="363" spans="1:8" s="147" customFormat="1">
      <c r="A363" s="175"/>
      <c r="B363" s="325" t="s">
        <v>4</v>
      </c>
      <c r="C363" s="900">
        <v>65859152</v>
      </c>
      <c r="D363" s="283"/>
      <c r="E363" s="3270"/>
      <c r="F363" s="3270"/>
      <c r="G363" s="3270"/>
      <c r="H363" s="144"/>
    </row>
    <row r="364" spans="1:8" s="147" customFormat="1" ht="26.4">
      <c r="A364" s="175"/>
      <c r="B364" s="327" t="s">
        <v>37</v>
      </c>
      <c r="C364" s="901">
        <v>3043317</v>
      </c>
      <c r="D364" s="344"/>
      <c r="E364" s="3270"/>
      <c r="F364" s="3270"/>
      <c r="G364" s="3270"/>
      <c r="H364" s="144"/>
    </row>
    <row r="365" spans="1:8" s="147" customFormat="1">
      <c r="A365" s="175"/>
      <c r="B365" s="327" t="s">
        <v>7</v>
      </c>
      <c r="C365" s="901"/>
      <c r="D365" s="560"/>
      <c r="E365" s="3270"/>
      <c r="F365" s="3270"/>
      <c r="G365" s="3270"/>
      <c r="H365" s="144"/>
    </row>
    <row r="366" spans="1:8" s="147" customFormat="1">
      <c r="A366" s="175"/>
      <c r="B366" s="328" t="s">
        <v>8</v>
      </c>
      <c r="C366" s="901"/>
      <c r="D366" s="841"/>
      <c r="E366" s="3270"/>
      <c r="F366" s="3270"/>
      <c r="G366" s="3270"/>
      <c r="H366" s="144"/>
    </row>
    <row r="367" spans="1:8" s="147" customFormat="1">
      <c r="A367" s="175"/>
      <c r="B367" s="352" t="s">
        <v>9</v>
      </c>
      <c r="C367" s="901"/>
      <c r="D367" s="557"/>
      <c r="E367" s="3270"/>
      <c r="F367" s="3270"/>
      <c r="G367" s="3270"/>
      <c r="H367" s="144"/>
    </row>
    <row r="368" spans="1:8" s="147" customFormat="1" ht="26.4">
      <c r="A368" s="175"/>
      <c r="B368" s="353" t="s">
        <v>63</v>
      </c>
      <c r="C368" s="901"/>
      <c r="D368" s="283"/>
      <c r="E368" s="3270"/>
      <c r="F368" s="3270"/>
      <c r="G368" s="3270"/>
      <c r="H368" s="144"/>
    </row>
    <row r="369" spans="1:8" s="147" customFormat="1" ht="39.6">
      <c r="A369" s="175"/>
      <c r="B369" s="358" t="s">
        <v>165</v>
      </c>
      <c r="C369" s="901"/>
      <c r="D369" s="378"/>
      <c r="E369" s="3270"/>
      <c r="F369" s="3270"/>
      <c r="G369" s="3270"/>
      <c r="H369" s="144"/>
    </row>
    <row r="370" spans="1:8" s="147" customFormat="1">
      <c r="A370" s="175"/>
      <c r="B370" s="327" t="s">
        <v>10</v>
      </c>
      <c r="C370" s="901">
        <v>62815835</v>
      </c>
      <c r="D370" s="283"/>
      <c r="E370" s="3270"/>
      <c r="F370" s="3270"/>
      <c r="G370" s="3270"/>
      <c r="H370" s="144"/>
    </row>
    <row r="371" spans="1:8" s="147" customFormat="1" ht="26.4">
      <c r="A371" s="175"/>
      <c r="B371" s="328" t="s">
        <v>11</v>
      </c>
      <c r="C371" s="901">
        <v>62815835</v>
      </c>
      <c r="D371" s="283"/>
      <c r="E371" s="3270"/>
      <c r="F371" s="3270"/>
      <c r="G371" s="3270"/>
      <c r="H371" s="144"/>
    </row>
    <row r="372" spans="1:8" s="147" customFormat="1">
      <c r="A372" s="175"/>
      <c r="B372" s="325" t="s">
        <v>28</v>
      </c>
      <c r="C372" s="900">
        <v>65859152</v>
      </c>
      <c r="D372" s="283"/>
      <c r="E372" s="3270"/>
      <c r="F372" s="3270"/>
      <c r="G372" s="3270"/>
      <c r="H372" s="144"/>
    </row>
    <row r="373" spans="1:8" s="147" customFormat="1">
      <c r="A373" s="175"/>
      <c r="B373" s="327" t="s">
        <v>2</v>
      </c>
      <c r="C373" s="901">
        <v>65309559</v>
      </c>
      <c r="D373" s="236"/>
      <c r="E373" s="3270"/>
      <c r="F373" s="3270"/>
      <c r="G373" s="3270"/>
      <c r="H373" s="144"/>
    </row>
    <row r="374" spans="1:8" s="147" customFormat="1">
      <c r="A374" s="175"/>
      <c r="B374" s="328" t="s">
        <v>12</v>
      </c>
      <c r="C374" s="901">
        <v>31086470</v>
      </c>
      <c r="D374" s="283">
        <v>85000</v>
      </c>
      <c r="E374" s="3270"/>
      <c r="F374" s="3270"/>
      <c r="G374" s="3270"/>
      <c r="H374" s="144"/>
    </row>
    <row r="375" spans="1:8" s="147" customFormat="1">
      <c r="A375" s="175"/>
      <c r="B375" s="352" t="s">
        <v>38</v>
      </c>
      <c r="C375" s="901">
        <v>21994484</v>
      </c>
      <c r="D375" s="283">
        <v>85000</v>
      </c>
      <c r="E375" s="3270"/>
      <c r="F375" s="3270"/>
      <c r="G375" s="3270"/>
      <c r="H375" s="144"/>
    </row>
    <row r="376" spans="1:8" s="147" customFormat="1">
      <c r="A376" s="175"/>
      <c r="B376" s="353" t="s">
        <v>36</v>
      </c>
      <c r="C376" s="901">
        <v>17738998</v>
      </c>
      <c r="D376" s="236">
        <v>67291</v>
      </c>
      <c r="E376" s="3270"/>
      <c r="F376" s="3270"/>
      <c r="G376" s="3270"/>
      <c r="H376" s="144"/>
    </row>
    <row r="377" spans="1:8" s="147" customFormat="1">
      <c r="A377" s="175"/>
      <c r="B377" s="352" t="s">
        <v>15</v>
      </c>
      <c r="C377" s="901">
        <v>9091986</v>
      </c>
      <c r="D377" s="283"/>
      <c r="E377" s="3270"/>
      <c r="F377" s="3270"/>
      <c r="G377" s="3270"/>
      <c r="H377" s="144"/>
    </row>
    <row r="378" spans="1:8" s="147" customFormat="1">
      <c r="A378" s="175"/>
      <c r="B378" s="328" t="s">
        <v>16</v>
      </c>
      <c r="C378" s="901">
        <v>20067354</v>
      </c>
      <c r="D378" s="1392">
        <f>D379</f>
        <v>-85000</v>
      </c>
      <c r="E378" s="3270"/>
      <c r="F378" s="3270"/>
      <c r="G378" s="3270"/>
      <c r="H378" s="144"/>
    </row>
    <row r="379" spans="1:8" s="147" customFormat="1">
      <c r="A379" s="175"/>
      <c r="B379" s="352" t="s">
        <v>17</v>
      </c>
      <c r="C379" s="901">
        <v>19679994</v>
      </c>
      <c r="D379" s="557">
        <v>-85000</v>
      </c>
      <c r="E379" s="3270"/>
      <c r="F379" s="3270"/>
      <c r="G379" s="3270"/>
      <c r="H379" s="144"/>
    </row>
    <row r="380" spans="1:8" s="147" customFormat="1">
      <c r="A380" s="175"/>
      <c r="B380" s="352" t="s">
        <v>162</v>
      </c>
      <c r="C380" s="901">
        <v>387360</v>
      </c>
      <c r="D380" s="87"/>
      <c r="E380" s="3270"/>
      <c r="F380" s="3270"/>
      <c r="G380" s="3270"/>
      <c r="H380" s="144"/>
    </row>
    <row r="381" spans="1:8" s="147" customFormat="1" ht="26.4">
      <c r="A381" s="175"/>
      <c r="B381" s="328" t="s">
        <v>54</v>
      </c>
      <c r="C381" s="901">
        <v>126372</v>
      </c>
      <c r="D381" s="236"/>
      <c r="E381" s="3270"/>
      <c r="F381" s="3270"/>
      <c r="G381" s="3270"/>
      <c r="H381" s="144"/>
    </row>
    <row r="382" spans="1:8" s="147" customFormat="1">
      <c r="A382" s="175"/>
      <c r="B382" s="352" t="s">
        <v>39</v>
      </c>
      <c r="C382" s="901">
        <v>126372</v>
      </c>
      <c r="D382" s="236"/>
      <c r="E382" s="3270"/>
      <c r="F382" s="3270"/>
      <c r="G382" s="3270"/>
      <c r="H382" s="144"/>
    </row>
    <row r="383" spans="1:8" s="147" customFormat="1">
      <c r="A383" s="175"/>
      <c r="B383" s="328" t="s">
        <v>19</v>
      </c>
      <c r="C383" s="901">
        <v>14029363</v>
      </c>
      <c r="D383" s="87"/>
      <c r="E383" s="3270"/>
      <c r="F383" s="3270"/>
      <c r="G383" s="3270"/>
      <c r="H383" s="144"/>
    </row>
    <row r="384" spans="1:8" s="147" customFormat="1" ht="26.4">
      <c r="A384" s="175"/>
      <c r="B384" s="352" t="s">
        <v>56</v>
      </c>
      <c r="C384" s="901">
        <v>13518493</v>
      </c>
      <c r="D384" s="87"/>
      <c r="E384" s="3270"/>
      <c r="F384" s="3270"/>
      <c r="G384" s="3270"/>
      <c r="H384" s="144"/>
    </row>
    <row r="385" spans="1:8" s="147" customFormat="1" ht="26.4">
      <c r="A385" s="175"/>
      <c r="B385" s="353" t="s">
        <v>57</v>
      </c>
      <c r="C385" s="901">
        <v>8709625</v>
      </c>
      <c r="D385" s="87"/>
      <c r="E385" s="3270"/>
      <c r="F385" s="3270"/>
      <c r="G385" s="3270"/>
      <c r="H385" s="144"/>
    </row>
    <row r="386" spans="1:8" s="147" customFormat="1" ht="39.6">
      <c r="A386" s="175"/>
      <c r="B386" s="353" t="s">
        <v>58</v>
      </c>
      <c r="C386" s="901">
        <v>4808868</v>
      </c>
      <c r="D386" s="236"/>
      <c r="E386" s="3270"/>
      <c r="F386" s="3270"/>
      <c r="G386" s="3270"/>
      <c r="H386" s="144"/>
    </row>
    <row r="387" spans="1:8" s="147" customFormat="1" ht="26.4">
      <c r="A387" s="175"/>
      <c r="B387" s="352" t="s">
        <v>55</v>
      </c>
      <c r="C387" s="901">
        <v>510870</v>
      </c>
      <c r="D387" s="236"/>
      <c r="E387" s="3270"/>
      <c r="F387" s="3270"/>
      <c r="G387" s="3270"/>
      <c r="H387" s="144"/>
    </row>
    <row r="388" spans="1:8" s="147" customFormat="1" ht="26.4">
      <c r="A388" s="175"/>
      <c r="B388" s="353" t="s">
        <v>158</v>
      </c>
      <c r="C388" s="901">
        <v>184355</v>
      </c>
      <c r="D388" s="236"/>
      <c r="E388" s="3270"/>
      <c r="F388" s="3270"/>
      <c r="G388" s="3270"/>
      <c r="H388" s="144"/>
    </row>
    <row r="389" spans="1:8" s="147" customFormat="1" ht="39.6">
      <c r="A389" s="175"/>
      <c r="B389" s="353" t="s">
        <v>294</v>
      </c>
      <c r="C389" s="901">
        <v>326515</v>
      </c>
      <c r="D389" s="236"/>
      <c r="E389" s="3270"/>
      <c r="F389" s="3270"/>
      <c r="G389" s="3270"/>
      <c r="H389" s="144"/>
    </row>
    <row r="390" spans="1:8" s="147" customFormat="1">
      <c r="A390" s="175"/>
      <c r="B390" s="327" t="s">
        <v>3</v>
      </c>
      <c r="C390" s="901">
        <v>549593</v>
      </c>
      <c r="D390" s="1316"/>
      <c r="E390" s="3270"/>
      <c r="F390" s="3270"/>
      <c r="G390" s="3270"/>
      <c r="H390" s="144"/>
    </row>
    <row r="391" spans="1:8" s="147" customFormat="1">
      <c r="A391" s="175"/>
      <c r="B391" s="328" t="s">
        <v>20</v>
      </c>
      <c r="C391" s="901">
        <v>549593</v>
      </c>
      <c r="D391" s="1316"/>
      <c r="E391" s="3270"/>
      <c r="F391" s="3270"/>
      <c r="G391" s="3270"/>
      <c r="H391" s="144"/>
    </row>
    <row r="392" spans="1:8" s="147" customFormat="1">
      <c r="A392" s="175"/>
      <c r="B392" s="2335" t="s">
        <v>126</v>
      </c>
      <c r="C392" s="917"/>
      <c r="D392" s="1316"/>
      <c r="E392" s="3270"/>
      <c r="F392" s="3270"/>
      <c r="G392" s="3270"/>
      <c r="H392" s="144"/>
    </row>
    <row r="393" spans="1:8" s="147" customFormat="1">
      <c r="A393" s="175"/>
      <c r="B393" s="907" t="s">
        <v>4</v>
      </c>
      <c r="C393" s="2081">
        <v>61636750</v>
      </c>
      <c r="D393" s="912"/>
      <c r="E393" s="3270"/>
      <c r="F393" s="3270"/>
      <c r="G393" s="3270"/>
      <c r="H393" s="144"/>
    </row>
    <row r="394" spans="1:8" s="147" customFormat="1" ht="26.4">
      <c r="A394" s="175"/>
      <c r="B394" s="327" t="s">
        <v>37</v>
      </c>
      <c r="C394" s="901">
        <v>3043317</v>
      </c>
      <c r="D394" s="2343"/>
      <c r="E394" s="3270"/>
      <c r="F394" s="3270"/>
      <c r="G394" s="3270"/>
      <c r="H394" s="144"/>
    </row>
    <row r="395" spans="1:8" s="147" customFormat="1">
      <c r="A395" s="175"/>
      <c r="B395" s="327" t="s">
        <v>7</v>
      </c>
      <c r="C395" s="901"/>
      <c r="D395" s="823"/>
      <c r="E395" s="3270"/>
      <c r="F395" s="3270"/>
      <c r="G395" s="3270"/>
      <c r="H395" s="144"/>
    </row>
    <row r="396" spans="1:8" s="147" customFormat="1">
      <c r="A396" s="175"/>
      <c r="B396" s="328" t="s">
        <v>8</v>
      </c>
      <c r="C396" s="901"/>
      <c r="D396" s="823"/>
      <c r="E396" s="3270"/>
      <c r="F396" s="3270"/>
      <c r="G396" s="3270"/>
      <c r="H396" s="144"/>
    </row>
    <row r="397" spans="1:8" s="147" customFormat="1">
      <c r="A397" s="175"/>
      <c r="B397" s="352" t="s">
        <v>9</v>
      </c>
      <c r="C397" s="901"/>
      <c r="D397" s="2343"/>
      <c r="E397" s="3270"/>
      <c r="F397" s="3270"/>
      <c r="G397" s="3270"/>
      <c r="H397" s="144"/>
    </row>
    <row r="398" spans="1:8" s="147" customFormat="1" ht="26.4">
      <c r="A398" s="175"/>
      <c r="B398" s="353" t="s">
        <v>63</v>
      </c>
      <c r="C398" s="901"/>
      <c r="D398" s="823"/>
      <c r="E398" s="3270"/>
      <c r="F398" s="3270"/>
      <c r="G398" s="3270"/>
      <c r="H398" s="144"/>
    </row>
    <row r="399" spans="1:8" s="147" customFormat="1" ht="39.6">
      <c r="A399" s="175"/>
      <c r="B399" s="358" t="s">
        <v>165</v>
      </c>
      <c r="C399" s="901"/>
      <c r="D399" s="823"/>
      <c r="E399" s="3270"/>
      <c r="F399" s="3270"/>
      <c r="G399" s="3270"/>
      <c r="H399" s="144"/>
    </row>
    <row r="400" spans="1:8" s="147" customFormat="1">
      <c r="A400" s="175"/>
      <c r="B400" s="327" t="s">
        <v>10</v>
      </c>
      <c r="C400" s="901">
        <v>58593433</v>
      </c>
      <c r="D400" s="823"/>
      <c r="E400" s="3270"/>
      <c r="F400" s="3270"/>
      <c r="G400" s="3270"/>
      <c r="H400" s="144"/>
    </row>
    <row r="401" spans="1:8" s="147" customFormat="1" ht="26.4">
      <c r="A401" s="175"/>
      <c r="B401" s="328" t="s">
        <v>11</v>
      </c>
      <c r="C401" s="901">
        <v>58593433</v>
      </c>
      <c r="D401" s="236"/>
      <c r="E401" s="3270"/>
      <c r="F401" s="3270"/>
      <c r="G401" s="3270"/>
      <c r="H401" s="144"/>
    </row>
    <row r="402" spans="1:8" s="147" customFormat="1">
      <c r="A402" s="175"/>
      <c r="B402" s="325" t="s">
        <v>28</v>
      </c>
      <c r="C402" s="900">
        <v>61636750</v>
      </c>
      <c r="D402" s="2344"/>
      <c r="E402" s="3270"/>
      <c r="F402" s="3270"/>
      <c r="G402" s="3270"/>
      <c r="H402" s="144"/>
    </row>
    <row r="403" spans="1:8" s="147" customFormat="1">
      <c r="A403" s="175"/>
      <c r="B403" s="327" t="s">
        <v>2</v>
      </c>
      <c r="C403" s="901">
        <v>61095657</v>
      </c>
      <c r="D403" s="2345"/>
      <c r="E403" s="3270"/>
      <c r="F403" s="3270"/>
      <c r="G403" s="3270"/>
      <c r="H403" s="144"/>
    </row>
    <row r="404" spans="1:8" s="147" customFormat="1">
      <c r="A404" s="175"/>
      <c r="B404" s="328" t="s">
        <v>12</v>
      </c>
      <c r="C404" s="901">
        <v>29931205</v>
      </c>
      <c r="D404" s="288"/>
      <c r="E404" s="3270"/>
      <c r="F404" s="3270"/>
      <c r="G404" s="3270"/>
      <c r="H404" s="144"/>
    </row>
    <row r="405" spans="1:8" s="147" customFormat="1">
      <c r="A405" s="175"/>
      <c r="B405" s="352" t="s">
        <v>38</v>
      </c>
      <c r="C405" s="901">
        <v>21677496</v>
      </c>
      <c r="D405" s="236">
        <v>85000</v>
      </c>
      <c r="E405" s="3270"/>
      <c r="F405" s="3270"/>
      <c r="G405" s="3270"/>
      <c r="H405" s="144"/>
    </row>
    <row r="406" spans="1:8" s="147" customFormat="1">
      <c r="A406" s="175"/>
      <c r="B406" s="353" t="s">
        <v>36</v>
      </c>
      <c r="C406" s="901">
        <v>17442814</v>
      </c>
      <c r="D406" s="236">
        <v>67291</v>
      </c>
      <c r="E406" s="3270"/>
      <c r="F406" s="3270"/>
      <c r="G406" s="3270"/>
      <c r="H406" s="144"/>
    </row>
    <row r="407" spans="1:8" s="147" customFormat="1">
      <c r="A407" s="175"/>
      <c r="B407" s="352" t="s">
        <v>15</v>
      </c>
      <c r="C407" s="901">
        <v>8253709</v>
      </c>
      <c r="D407" s="283"/>
      <c r="E407" s="3270"/>
      <c r="F407" s="3270"/>
      <c r="G407" s="3270"/>
      <c r="H407" s="144"/>
    </row>
    <row r="408" spans="1:8" s="147" customFormat="1">
      <c r="A408" s="175"/>
      <c r="B408" s="328" t="s">
        <v>16</v>
      </c>
      <c r="C408" s="901">
        <v>17135860</v>
      </c>
      <c r="D408" s="1392">
        <f>D409</f>
        <v>-85000</v>
      </c>
      <c r="E408" s="3270"/>
      <c r="F408" s="3270"/>
      <c r="G408" s="3270"/>
      <c r="H408" s="144"/>
    </row>
    <row r="409" spans="1:8" s="147" customFormat="1">
      <c r="A409" s="175"/>
      <c r="B409" s="352" t="s">
        <v>17</v>
      </c>
      <c r="C409" s="901">
        <v>16748500</v>
      </c>
      <c r="D409" s="557">
        <v>-85000</v>
      </c>
      <c r="E409" s="3270"/>
      <c r="F409" s="3270"/>
      <c r="G409" s="3270"/>
      <c r="H409" s="144"/>
    </row>
    <row r="410" spans="1:8" s="147" customFormat="1">
      <c r="A410" s="175"/>
      <c r="B410" s="352" t="s">
        <v>162</v>
      </c>
      <c r="C410" s="901">
        <v>387360</v>
      </c>
      <c r="D410" s="236"/>
      <c r="E410" s="3270"/>
      <c r="F410" s="3270"/>
      <c r="G410" s="3270"/>
      <c r="H410" s="144"/>
    </row>
    <row r="411" spans="1:8" s="147" customFormat="1" ht="26.4">
      <c r="A411" s="175"/>
      <c r="B411" s="328" t="s">
        <v>54</v>
      </c>
      <c r="C411" s="901">
        <v>126372</v>
      </c>
      <c r="D411" s="236"/>
      <c r="E411" s="3270"/>
      <c r="F411" s="3270"/>
      <c r="G411" s="3270"/>
      <c r="H411" s="144"/>
    </row>
    <row r="412" spans="1:8" s="147" customFormat="1">
      <c r="A412" s="175"/>
      <c r="B412" s="352" t="s">
        <v>39</v>
      </c>
      <c r="C412" s="901">
        <v>126372</v>
      </c>
      <c r="D412" s="236"/>
      <c r="E412" s="3270"/>
      <c r="F412" s="3270"/>
      <c r="G412" s="3270"/>
      <c r="H412" s="144"/>
    </row>
    <row r="413" spans="1:8" s="147" customFormat="1">
      <c r="A413" s="175"/>
      <c r="B413" s="328" t="s">
        <v>19</v>
      </c>
      <c r="C413" s="901">
        <v>13902220</v>
      </c>
      <c r="D413" s="236"/>
      <c r="E413" s="3270"/>
      <c r="F413" s="3270"/>
      <c r="G413" s="3270"/>
      <c r="H413" s="144"/>
    </row>
    <row r="414" spans="1:8" s="147" customFormat="1" ht="26.4">
      <c r="A414" s="175"/>
      <c r="B414" s="352" t="s">
        <v>56</v>
      </c>
      <c r="C414" s="901">
        <v>13391350</v>
      </c>
      <c r="D414" s="236"/>
      <c r="E414" s="3270"/>
      <c r="F414" s="3270"/>
      <c r="G414" s="3270"/>
      <c r="H414" s="144"/>
    </row>
    <row r="415" spans="1:8" s="147" customFormat="1" ht="26.4">
      <c r="A415" s="175"/>
      <c r="B415" s="353" t="s">
        <v>57</v>
      </c>
      <c r="C415" s="901">
        <v>8709625</v>
      </c>
      <c r="D415" s="87"/>
      <c r="E415" s="3270"/>
      <c r="F415" s="3270"/>
      <c r="G415" s="3270"/>
      <c r="H415" s="144"/>
    </row>
    <row r="416" spans="1:8" s="147" customFormat="1" ht="39.6">
      <c r="A416" s="175"/>
      <c r="B416" s="353" t="s">
        <v>58</v>
      </c>
      <c r="C416" s="901">
        <v>4681725</v>
      </c>
      <c r="D416" s="236"/>
      <c r="E416" s="3270"/>
      <c r="F416" s="3270"/>
      <c r="G416" s="3270"/>
      <c r="H416" s="144"/>
    </row>
    <row r="417" spans="1:8" s="147" customFormat="1" ht="26.4">
      <c r="A417" s="175"/>
      <c r="B417" s="352" t="s">
        <v>55</v>
      </c>
      <c r="C417" s="901">
        <v>510870</v>
      </c>
      <c r="D417" s="236"/>
      <c r="E417" s="3270"/>
      <c r="F417" s="3270"/>
      <c r="G417" s="3270"/>
      <c r="H417" s="144"/>
    </row>
    <row r="418" spans="1:8" s="147" customFormat="1" ht="26.4">
      <c r="A418" s="175"/>
      <c r="B418" s="353" t="s">
        <v>158</v>
      </c>
      <c r="C418" s="901">
        <v>184355</v>
      </c>
      <c r="D418" s="87"/>
      <c r="E418" s="3270"/>
      <c r="F418" s="3270"/>
      <c r="G418" s="3270"/>
      <c r="H418" s="144"/>
    </row>
    <row r="419" spans="1:8" s="147" customFormat="1" ht="39.6">
      <c r="A419" s="175"/>
      <c r="B419" s="353" t="s">
        <v>294</v>
      </c>
      <c r="C419" s="901">
        <v>326515</v>
      </c>
      <c r="D419" s="87"/>
      <c r="E419" s="3270"/>
      <c r="F419" s="3270"/>
      <c r="G419" s="3270"/>
      <c r="H419" s="144"/>
    </row>
    <row r="420" spans="1:8" s="147" customFormat="1">
      <c r="A420" s="175"/>
      <c r="B420" s="327" t="s">
        <v>3</v>
      </c>
      <c r="C420" s="901">
        <v>541093</v>
      </c>
      <c r="D420" s="87"/>
      <c r="E420" s="3270"/>
      <c r="F420" s="3270"/>
      <c r="G420" s="3270"/>
      <c r="H420" s="144"/>
    </row>
    <row r="421" spans="1:8" s="147" customFormat="1">
      <c r="A421" s="175"/>
      <c r="B421" s="328" t="s">
        <v>20</v>
      </c>
      <c r="C421" s="901">
        <v>541093</v>
      </c>
      <c r="D421" s="236"/>
      <c r="E421" s="3270"/>
      <c r="F421" s="3270"/>
      <c r="G421" s="3270"/>
      <c r="H421" s="144"/>
    </row>
    <row r="422" spans="1:8" s="147" customFormat="1" ht="26.25" customHeight="1" thickBot="1">
      <c r="A422" s="175"/>
      <c r="B422" s="3819" t="s">
        <v>884</v>
      </c>
      <c r="C422" s="3820"/>
      <c r="D422" s="3821"/>
      <c r="E422" s="3270"/>
      <c r="F422" s="3270"/>
      <c r="G422" s="3270"/>
      <c r="H422" s="144"/>
    </row>
    <row r="423" spans="1:8" s="147" customFormat="1">
      <c r="A423" s="2321"/>
      <c r="B423" s="72"/>
      <c r="C423" s="72"/>
      <c r="D423" s="72"/>
      <c r="E423" s="72"/>
      <c r="F423" s="72"/>
      <c r="G423" s="72"/>
      <c r="H423" s="144"/>
    </row>
    <row r="424" spans="1:8" s="147" customFormat="1">
      <c r="A424" s="175"/>
      <c r="B424" s="206" t="s">
        <v>113</v>
      </c>
      <c r="C424" s="3270"/>
      <c r="D424" s="3270"/>
      <c r="E424" s="3270"/>
      <c r="F424" s="3270"/>
      <c r="G424" s="3270"/>
      <c r="H424" s="144"/>
    </row>
    <row r="425" spans="1:8" s="147" customFormat="1" ht="13.8" thickBot="1">
      <c r="A425" s="175"/>
      <c r="B425" s="206"/>
      <c r="C425" s="3270"/>
      <c r="D425" s="3270"/>
      <c r="E425" s="3270"/>
      <c r="F425" s="3270"/>
      <c r="G425" s="3270"/>
      <c r="H425" s="144"/>
    </row>
    <row r="426" spans="1:8" s="284" customFormat="1" ht="28.5" customHeight="1">
      <c r="A426" s="79">
        <f>A303+1</f>
        <v>167</v>
      </c>
      <c r="B426" s="2346" t="s">
        <v>682</v>
      </c>
      <c r="C426" s="1668"/>
      <c r="D426" s="628"/>
      <c r="E426" s="2347" t="s">
        <v>41</v>
      </c>
      <c r="F426" s="1668"/>
      <c r="G426" s="628"/>
      <c r="H426" s="1657" t="s">
        <v>1135</v>
      </c>
    </row>
    <row r="427" spans="1:8" s="284" customFormat="1">
      <c r="A427" s="79"/>
      <c r="B427" s="725" t="s">
        <v>22</v>
      </c>
      <c r="C427" s="226"/>
      <c r="D427" s="2348"/>
      <c r="E427" s="725" t="s">
        <v>22</v>
      </c>
      <c r="F427" s="99"/>
      <c r="G427" s="143"/>
      <c r="H427" s="134" t="s">
        <v>1137</v>
      </c>
    </row>
    <row r="428" spans="1:8" s="284" customFormat="1" ht="27.6">
      <c r="A428" s="79"/>
      <c r="B428" s="1540" t="s">
        <v>683</v>
      </c>
      <c r="C428" s="630"/>
      <c r="D428" s="631"/>
      <c r="E428" s="1540" t="s">
        <v>684</v>
      </c>
      <c r="F428" s="630"/>
      <c r="G428" s="631"/>
      <c r="H428" s="134" t="s">
        <v>833</v>
      </c>
    </row>
    <row r="429" spans="1:8" s="284" customFormat="1">
      <c r="A429" s="79"/>
      <c r="B429" s="2349" t="s">
        <v>4</v>
      </c>
      <c r="C429" s="123">
        <v>4575000</v>
      </c>
      <c r="D429" s="1676"/>
      <c r="E429" s="2349" t="s">
        <v>4</v>
      </c>
      <c r="F429" s="123">
        <v>23496480</v>
      </c>
      <c r="G429" s="1676">
        <v>4680</v>
      </c>
      <c r="H429" s="134">
        <f>'15'!A169</f>
        <v>71</v>
      </c>
    </row>
    <row r="430" spans="1:8" s="284" customFormat="1">
      <c r="A430" s="79"/>
      <c r="B430" s="2350" t="s">
        <v>37</v>
      </c>
      <c r="C430" s="122"/>
      <c r="D430" s="1676"/>
      <c r="E430" s="2350" t="s">
        <v>37</v>
      </c>
      <c r="F430" s="122">
        <v>394383</v>
      </c>
      <c r="G430" s="1678">
        <v>0</v>
      </c>
      <c r="H430" s="134" t="s">
        <v>808</v>
      </c>
    </row>
    <row r="431" spans="1:8" s="284" customFormat="1">
      <c r="A431" s="79"/>
      <c r="B431" s="2350" t="s">
        <v>10</v>
      </c>
      <c r="C431" s="122">
        <v>4575000</v>
      </c>
      <c r="D431" s="1678"/>
      <c r="E431" s="2351" t="s">
        <v>7</v>
      </c>
      <c r="F431" s="212"/>
      <c r="G431" s="1678">
        <v>4680</v>
      </c>
      <c r="H431" s="79"/>
    </row>
    <row r="432" spans="1:8" s="284" customFormat="1">
      <c r="A432" s="79"/>
      <c r="B432" s="2350" t="s">
        <v>11</v>
      </c>
      <c r="C432" s="122">
        <v>4575000</v>
      </c>
      <c r="D432" s="1678"/>
      <c r="E432" s="2351" t="s">
        <v>8</v>
      </c>
      <c r="F432" s="2352"/>
      <c r="G432" s="1678">
        <v>4680</v>
      </c>
      <c r="H432" s="79"/>
    </row>
    <row r="433" spans="1:8" s="284" customFormat="1">
      <c r="A433" s="79"/>
      <c r="B433" s="2349" t="s">
        <v>28</v>
      </c>
      <c r="C433" s="123">
        <v>4575000</v>
      </c>
      <c r="D433" s="1676"/>
      <c r="E433" s="2351" t="s">
        <v>9</v>
      </c>
      <c r="F433" s="212"/>
      <c r="G433" s="1678">
        <v>4680</v>
      </c>
      <c r="H433" s="79"/>
    </row>
    <row r="434" spans="1:8" s="284" customFormat="1" ht="26.4">
      <c r="A434" s="79"/>
      <c r="B434" s="2350" t="s">
        <v>2</v>
      </c>
      <c r="C434" s="122">
        <v>4575000</v>
      </c>
      <c r="D434" s="1678"/>
      <c r="E434" s="2351" t="s">
        <v>63</v>
      </c>
      <c r="F434" s="212"/>
      <c r="G434" s="1678">
        <v>4680</v>
      </c>
      <c r="H434" s="79"/>
    </row>
    <row r="435" spans="1:8" s="284" customFormat="1" ht="30" customHeight="1">
      <c r="A435" s="79"/>
      <c r="B435" s="2350" t="s">
        <v>12</v>
      </c>
      <c r="C435" s="122">
        <v>0</v>
      </c>
      <c r="D435" s="1678"/>
      <c r="E435" s="2351" t="s">
        <v>165</v>
      </c>
      <c r="F435" s="212"/>
      <c r="G435" s="1678">
        <v>4680</v>
      </c>
      <c r="H435" s="79"/>
    </row>
    <row r="436" spans="1:8" s="284" customFormat="1" ht="16.5" customHeight="1">
      <c r="A436" s="79"/>
      <c r="B436" s="2350" t="s">
        <v>38</v>
      </c>
      <c r="C436" s="122">
        <v>0</v>
      </c>
      <c r="D436" s="1678"/>
      <c r="E436" s="2351" t="s">
        <v>10</v>
      </c>
      <c r="F436" s="122">
        <v>23102097</v>
      </c>
      <c r="G436" s="1678">
        <v>0</v>
      </c>
      <c r="H436" s="79"/>
    </row>
    <row r="437" spans="1:8" s="284" customFormat="1">
      <c r="A437" s="79"/>
      <c r="B437" s="2350" t="s">
        <v>36</v>
      </c>
      <c r="C437" s="123">
        <v>0</v>
      </c>
      <c r="D437" s="1676"/>
      <c r="E437" s="2351" t="s">
        <v>11</v>
      </c>
      <c r="F437" s="122">
        <v>23102097</v>
      </c>
      <c r="G437" s="1678">
        <v>0</v>
      </c>
      <c r="H437" s="79"/>
    </row>
    <row r="438" spans="1:8" s="284" customFormat="1">
      <c r="A438" s="79"/>
      <c r="B438" s="2350" t="s">
        <v>15</v>
      </c>
      <c r="C438" s="123">
        <v>0</v>
      </c>
      <c r="D438" s="1676"/>
      <c r="E438" s="526" t="s">
        <v>28</v>
      </c>
      <c r="F438" s="123">
        <v>23496480</v>
      </c>
      <c r="G438" s="1676">
        <v>4680</v>
      </c>
      <c r="H438" s="79"/>
    </row>
    <row r="439" spans="1:8" s="284" customFormat="1">
      <c r="A439" s="79"/>
      <c r="B439" s="2350" t="s">
        <v>19</v>
      </c>
      <c r="C439" s="122">
        <v>4575000</v>
      </c>
      <c r="D439" s="1678"/>
      <c r="E439" s="2350" t="s">
        <v>2</v>
      </c>
      <c r="F439" s="122">
        <v>23457716</v>
      </c>
      <c r="G439" s="1678">
        <v>4680</v>
      </c>
      <c r="H439" s="79"/>
    </row>
    <row r="440" spans="1:8" s="284" customFormat="1">
      <c r="A440" s="79"/>
      <c r="B440" s="2353" t="s">
        <v>685</v>
      </c>
      <c r="C440" s="212"/>
      <c r="D440" s="2354">
        <f>D441</f>
        <v>4680</v>
      </c>
      <c r="E440" s="2353" t="s">
        <v>12</v>
      </c>
      <c r="F440" s="212">
        <v>942963</v>
      </c>
      <c r="G440" s="2354">
        <f>G441</f>
        <v>4680</v>
      </c>
      <c r="H440" s="79"/>
    </row>
    <row r="441" spans="1:8" s="284" customFormat="1" ht="26.4">
      <c r="A441" s="79"/>
      <c r="B441" s="2355" t="s">
        <v>120</v>
      </c>
      <c r="C441" s="212">
        <v>0</v>
      </c>
      <c r="D441" s="2354">
        <v>4680</v>
      </c>
      <c r="E441" s="2353" t="s">
        <v>15</v>
      </c>
      <c r="F441" s="212">
        <v>1112972</v>
      </c>
      <c r="G441" s="2354">
        <v>4680</v>
      </c>
      <c r="H441" s="79"/>
    </row>
    <row r="442" spans="1:8" s="284" customFormat="1" ht="26.4">
      <c r="A442" s="79"/>
      <c r="B442" s="1898" t="s">
        <v>71</v>
      </c>
      <c r="C442" s="122">
        <v>0</v>
      </c>
      <c r="D442" s="1678">
        <v>4680</v>
      </c>
      <c r="E442" s="2350"/>
      <c r="F442" s="212"/>
      <c r="G442" s="1678"/>
      <c r="H442" s="79"/>
    </row>
    <row r="443" spans="1:8" s="284" customFormat="1" ht="26.4">
      <c r="A443" s="79"/>
      <c r="B443" s="2350" t="s">
        <v>56</v>
      </c>
      <c r="C443" s="122">
        <v>4575000</v>
      </c>
      <c r="D443" s="1678">
        <v>-4680</v>
      </c>
      <c r="E443" s="2351"/>
      <c r="F443" s="122"/>
      <c r="G443" s="1678"/>
      <c r="H443" s="79"/>
    </row>
    <row r="444" spans="1:8" s="284" customFormat="1" ht="26.4">
      <c r="A444" s="79"/>
      <c r="B444" s="2356" t="s">
        <v>57</v>
      </c>
      <c r="C444" s="122">
        <v>4575000</v>
      </c>
      <c r="D444" s="1678">
        <v>-4680</v>
      </c>
      <c r="E444" s="2357"/>
      <c r="F444" s="122"/>
      <c r="G444" s="1678"/>
      <c r="H444" s="79"/>
    </row>
    <row r="445" spans="1:8" s="284" customFormat="1" ht="45" customHeight="1" thickBot="1">
      <c r="A445" s="79"/>
      <c r="B445" s="3822" t="s">
        <v>1117</v>
      </c>
      <c r="C445" s="3823"/>
      <c r="D445" s="3823"/>
      <c r="E445" s="3823"/>
      <c r="F445" s="3823"/>
      <c r="G445" s="3824"/>
      <c r="H445" s="79"/>
    </row>
    <row r="446" spans="1:8" s="284" customFormat="1">
      <c r="A446" s="79"/>
      <c r="H446" s="79"/>
    </row>
    <row r="447" spans="1:8" s="284" customFormat="1">
      <c r="A447" s="79"/>
      <c r="B447" s="992" t="s">
        <v>686</v>
      </c>
      <c r="H447" s="79"/>
    </row>
    <row r="448" spans="1:8" s="284" customFormat="1" ht="13.8" thickBot="1">
      <c r="A448" s="79"/>
      <c r="B448" s="992"/>
      <c r="H448" s="79"/>
    </row>
    <row r="449" spans="1:8" s="284" customFormat="1">
      <c r="A449" s="2909">
        <f>A329+1</f>
        <v>167</v>
      </c>
      <c r="B449" s="2346" t="s">
        <v>682</v>
      </c>
      <c r="C449" s="2358"/>
      <c r="D449" s="2359"/>
      <c r="E449" s="2346" t="s">
        <v>687</v>
      </c>
      <c r="F449" s="2358"/>
      <c r="G449" s="2359"/>
      <c r="H449" s="1657" t="s">
        <v>1135</v>
      </c>
    </row>
    <row r="450" spans="1:8" s="284" customFormat="1">
      <c r="A450" s="79"/>
      <c r="B450" s="2360" t="s">
        <v>116</v>
      </c>
      <c r="C450" s="1873"/>
      <c r="D450" s="2361"/>
      <c r="E450" s="2360" t="s">
        <v>116</v>
      </c>
      <c r="F450" s="1873"/>
      <c r="G450" s="2361"/>
      <c r="H450" s="134" t="s">
        <v>1137</v>
      </c>
    </row>
    <row r="451" spans="1:8" s="284" customFormat="1" ht="13.8">
      <c r="A451" s="79"/>
      <c r="B451" s="2362" t="s">
        <v>512</v>
      </c>
      <c r="C451" s="2363"/>
      <c r="D451" s="2364"/>
      <c r="E451" s="2362" t="s">
        <v>512</v>
      </c>
      <c r="F451" s="2363"/>
      <c r="G451" s="2364"/>
      <c r="H451" s="134" t="s">
        <v>833</v>
      </c>
    </row>
    <row r="452" spans="1:8" s="284" customFormat="1">
      <c r="A452" s="79"/>
      <c r="B452" s="2360" t="s">
        <v>118</v>
      </c>
      <c r="C452" s="1873"/>
      <c r="D452" s="2361"/>
      <c r="E452" s="2360" t="s">
        <v>118</v>
      </c>
      <c r="F452" s="1873"/>
      <c r="G452" s="2361"/>
      <c r="H452" s="134">
        <f>'15'!A192</f>
        <v>71</v>
      </c>
    </row>
    <row r="453" spans="1:8" s="284" customFormat="1">
      <c r="A453" s="79"/>
      <c r="B453" s="2349" t="s">
        <v>4</v>
      </c>
      <c r="C453" s="2365">
        <v>131585879</v>
      </c>
      <c r="D453" s="2366"/>
      <c r="E453" s="2349" t="s">
        <v>4</v>
      </c>
      <c r="F453" s="2365">
        <v>85572147</v>
      </c>
      <c r="G453" s="2367">
        <f>G455</f>
        <v>4680</v>
      </c>
      <c r="H453" s="134" t="s">
        <v>808</v>
      </c>
    </row>
    <row r="454" spans="1:8" s="284" customFormat="1">
      <c r="A454" s="79"/>
      <c r="B454" s="2350" t="s">
        <v>37</v>
      </c>
      <c r="C454" s="2368">
        <v>5701718</v>
      </c>
      <c r="D454" s="2361"/>
      <c r="E454" s="2350" t="s">
        <v>37</v>
      </c>
      <c r="F454" s="2368">
        <v>3253317</v>
      </c>
      <c r="G454" s="841"/>
      <c r="H454" s="79"/>
    </row>
    <row r="455" spans="1:8" s="284" customFormat="1">
      <c r="A455" s="79"/>
      <c r="B455" s="2350" t="s">
        <v>10</v>
      </c>
      <c r="C455" s="2368">
        <v>125884161</v>
      </c>
      <c r="D455" s="2361"/>
      <c r="E455" s="2351" t="s">
        <v>7</v>
      </c>
      <c r="F455" s="2369">
        <v>20000</v>
      </c>
      <c r="G455" s="841">
        <v>4680</v>
      </c>
      <c r="H455" s="79"/>
    </row>
    <row r="456" spans="1:8" s="284" customFormat="1">
      <c r="A456" s="79"/>
      <c r="B456" s="2350" t="s">
        <v>11</v>
      </c>
      <c r="C456" s="2368">
        <v>125884161</v>
      </c>
      <c r="D456" s="2361"/>
      <c r="E456" s="2351" t="s">
        <v>8</v>
      </c>
      <c r="F456" s="2369">
        <v>20000</v>
      </c>
      <c r="G456" s="841">
        <v>4680</v>
      </c>
      <c r="H456" s="79"/>
    </row>
    <row r="457" spans="1:8" s="284" customFormat="1">
      <c r="A457" s="79"/>
      <c r="B457" s="2349" t="s">
        <v>28</v>
      </c>
      <c r="C457" s="2365">
        <v>130564765</v>
      </c>
      <c r="D457" s="2366"/>
      <c r="E457" s="2351" t="s">
        <v>9</v>
      </c>
      <c r="F457" s="2369">
        <v>20000</v>
      </c>
      <c r="G457" s="2370">
        <v>4680</v>
      </c>
      <c r="H457" s="79"/>
    </row>
    <row r="458" spans="1:8" s="284" customFormat="1" ht="26.4">
      <c r="A458" s="79"/>
      <c r="B458" s="2350" t="s">
        <v>2</v>
      </c>
      <c r="C458" s="2368">
        <v>128219434</v>
      </c>
      <c r="D458" s="2361"/>
      <c r="E458" s="2351" t="s">
        <v>63</v>
      </c>
      <c r="F458" s="2369">
        <v>20000</v>
      </c>
      <c r="G458" s="841">
        <v>4680</v>
      </c>
      <c r="H458" s="79"/>
    </row>
    <row r="459" spans="1:8" s="284" customFormat="1" ht="26.4">
      <c r="A459" s="79"/>
      <c r="B459" s="2350" t="s">
        <v>12</v>
      </c>
      <c r="C459" s="2368">
        <v>47807514</v>
      </c>
      <c r="D459" s="2361"/>
      <c r="E459" s="2351" t="s">
        <v>165</v>
      </c>
      <c r="F459" s="2369">
        <v>20000</v>
      </c>
      <c r="G459" s="841">
        <v>4680</v>
      </c>
      <c r="H459" s="79"/>
    </row>
    <row r="460" spans="1:8" s="284" customFormat="1">
      <c r="A460" s="79"/>
      <c r="B460" s="2350" t="s">
        <v>38</v>
      </c>
      <c r="C460" s="2368">
        <v>32610371</v>
      </c>
      <c r="D460" s="2361"/>
      <c r="E460" s="2351" t="s">
        <v>10</v>
      </c>
      <c r="F460" s="2369">
        <v>82298830</v>
      </c>
      <c r="G460" s="841"/>
      <c r="H460" s="79"/>
    </row>
    <row r="461" spans="1:8" s="284" customFormat="1">
      <c r="A461" s="79"/>
      <c r="B461" s="2350" t="s">
        <v>36</v>
      </c>
      <c r="C461" s="2368">
        <v>26204734</v>
      </c>
      <c r="D461" s="2361"/>
      <c r="E461" s="2351" t="s">
        <v>11</v>
      </c>
      <c r="F461" s="2369">
        <v>82298830</v>
      </c>
      <c r="G461" s="841"/>
      <c r="H461" s="79"/>
    </row>
    <row r="462" spans="1:8" s="284" customFormat="1">
      <c r="A462" s="79"/>
      <c r="B462" s="2350" t="s">
        <v>15</v>
      </c>
      <c r="C462" s="2368">
        <v>15197143</v>
      </c>
      <c r="D462" s="2361"/>
      <c r="E462" s="526" t="s">
        <v>28</v>
      </c>
      <c r="F462" s="2371">
        <v>85572147</v>
      </c>
      <c r="G462" s="841">
        <v>4680</v>
      </c>
      <c r="H462" s="79"/>
    </row>
    <row r="463" spans="1:8" s="284" customFormat="1">
      <c r="A463" s="79"/>
      <c r="B463" s="2350" t="s">
        <v>330</v>
      </c>
      <c r="C463" s="2368">
        <v>3150095</v>
      </c>
      <c r="D463" s="2361"/>
      <c r="E463" s="2351" t="s">
        <v>2</v>
      </c>
      <c r="F463" s="2369">
        <v>65252825</v>
      </c>
      <c r="G463" s="841">
        <v>4680</v>
      </c>
      <c r="H463" s="79"/>
    </row>
    <row r="464" spans="1:8" s="284" customFormat="1">
      <c r="A464" s="79"/>
      <c r="B464" s="2350" t="s">
        <v>16</v>
      </c>
      <c r="C464" s="2368">
        <v>19273532</v>
      </c>
      <c r="D464" s="2361"/>
      <c r="E464" s="2351" t="s">
        <v>12</v>
      </c>
      <c r="F464" s="2369">
        <v>30812659</v>
      </c>
      <c r="G464" s="841">
        <v>4680</v>
      </c>
      <c r="H464" s="79"/>
    </row>
    <row r="465" spans="1:8" s="284" customFormat="1">
      <c r="A465" s="79"/>
      <c r="B465" s="2350" t="s">
        <v>17</v>
      </c>
      <c r="C465" s="2368">
        <v>16402634</v>
      </c>
      <c r="D465" s="2361"/>
      <c r="E465" s="2351" t="s">
        <v>38</v>
      </c>
      <c r="F465" s="2369">
        <v>21024762</v>
      </c>
      <c r="G465" s="841"/>
      <c r="H465" s="79"/>
    </row>
    <row r="466" spans="1:8" s="284" customFormat="1">
      <c r="A466" s="79"/>
      <c r="B466" s="2350" t="s">
        <v>162</v>
      </c>
      <c r="C466" s="2368">
        <v>2870898</v>
      </c>
      <c r="D466" s="2361"/>
      <c r="E466" s="2351" t="s">
        <v>36</v>
      </c>
      <c r="F466" s="2369">
        <v>16982740</v>
      </c>
      <c r="G466" s="841"/>
      <c r="H466" s="79"/>
    </row>
    <row r="467" spans="1:8" s="284" customFormat="1" ht="26.4">
      <c r="A467" s="79"/>
      <c r="B467" s="2350" t="s">
        <v>54</v>
      </c>
      <c r="C467" s="2368">
        <v>16000</v>
      </c>
      <c r="D467" s="2361"/>
      <c r="E467" s="2351" t="s">
        <v>15</v>
      </c>
      <c r="F467" s="2369">
        <v>9787897</v>
      </c>
      <c r="G467" s="841">
        <v>4680</v>
      </c>
      <c r="H467" s="79"/>
    </row>
    <row r="468" spans="1:8" s="284" customFormat="1">
      <c r="A468" s="79"/>
      <c r="B468" s="2350" t="s">
        <v>39</v>
      </c>
      <c r="C468" s="2368">
        <v>16000</v>
      </c>
      <c r="D468" s="2361"/>
      <c r="E468" s="2351"/>
      <c r="F468" s="2369"/>
      <c r="G468" s="841"/>
      <c r="H468" s="79"/>
    </row>
    <row r="469" spans="1:8" s="284" customFormat="1">
      <c r="A469" s="79"/>
      <c r="B469" s="2350" t="s">
        <v>19</v>
      </c>
      <c r="C469" s="2368">
        <v>57972293</v>
      </c>
      <c r="D469" s="2361"/>
      <c r="E469" s="2351"/>
      <c r="F469" s="2369"/>
      <c r="G469" s="2361"/>
      <c r="H469" s="79"/>
    </row>
    <row r="470" spans="1:8" s="284" customFormat="1">
      <c r="A470" s="79"/>
      <c r="B470" s="2350" t="s">
        <v>685</v>
      </c>
      <c r="C470" s="2368">
        <v>0</v>
      </c>
      <c r="D470" s="841">
        <v>4680</v>
      </c>
      <c r="E470" s="2351"/>
      <c r="F470" s="2369"/>
      <c r="G470" s="841"/>
      <c r="H470" s="79"/>
    </row>
    <row r="471" spans="1:8" s="284" customFormat="1" ht="26.4">
      <c r="A471" s="79"/>
      <c r="B471" s="2350" t="s">
        <v>688</v>
      </c>
      <c r="C471" s="2368">
        <v>0</v>
      </c>
      <c r="D471" s="841">
        <v>4680</v>
      </c>
      <c r="E471" s="2351"/>
      <c r="F471" s="2369"/>
      <c r="G471" s="841"/>
      <c r="H471" s="79"/>
    </row>
    <row r="472" spans="1:8" s="284" customFormat="1" ht="39.6">
      <c r="A472" s="79"/>
      <c r="B472" s="2350" t="s">
        <v>71</v>
      </c>
      <c r="C472" s="2368">
        <v>0</v>
      </c>
      <c r="D472" s="841">
        <v>4680</v>
      </c>
      <c r="E472" s="2372"/>
      <c r="F472" s="2369"/>
      <c r="G472" s="841"/>
      <c r="H472" s="79"/>
    </row>
    <row r="473" spans="1:8" s="284" customFormat="1" ht="26.4">
      <c r="A473" s="79"/>
      <c r="B473" s="2350" t="s">
        <v>56</v>
      </c>
      <c r="C473" s="2368">
        <v>57972293</v>
      </c>
      <c r="D473" s="841">
        <v>-4680</v>
      </c>
      <c r="E473" s="2351"/>
      <c r="F473" s="2369"/>
      <c r="G473" s="841"/>
      <c r="H473" s="79"/>
    </row>
    <row r="474" spans="1:8" s="284" customFormat="1" ht="27" thickBot="1">
      <c r="A474" s="79"/>
      <c r="B474" s="2356" t="s">
        <v>57</v>
      </c>
      <c r="C474" s="2373">
        <v>9413152</v>
      </c>
      <c r="D474" s="2374">
        <v>-4680</v>
      </c>
      <c r="E474" s="2357"/>
      <c r="F474" s="2375"/>
      <c r="G474" s="2374"/>
      <c r="H474" s="79"/>
    </row>
    <row r="475" spans="1:8" s="284" customFormat="1" ht="32.4" customHeight="1" thickBot="1">
      <c r="A475" s="79"/>
      <c r="B475" s="3825" t="s">
        <v>885</v>
      </c>
      <c r="C475" s="3826"/>
      <c r="D475" s="3826"/>
      <c r="E475" s="3826"/>
      <c r="F475" s="3826"/>
      <c r="G475" s="3827"/>
      <c r="H475" s="79"/>
    </row>
    <row r="476" spans="1:8" s="147" customFormat="1">
      <c r="A476" s="175"/>
      <c r="B476" s="206"/>
      <c r="C476" s="3270"/>
      <c r="D476" s="3270"/>
      <c r="E476" s="3270"/>
      <c r="F476" s="3270"/>
      <c r="G476" s="3270"/>
      <c r="H476" s="144"/>
    </row>
    <row r="477" spans="1:8" s="52" customFormat="1">
      <c r="A477" s="175"/>
      <c r="B477" s="206" t="s">
        <v>113</v>
      </c>
      <c r="C477" s="3270"/>
      <c r="D477" s="3270"/>
      <c r="E477" s="3270"/>
      <c r="F477" s="3270"/>
      <c r="G477" s="3270"/>
      <c r="H477" s="574"/>
    </row>
    <row r="478" spans="1:8" s="52" customFormat="1" ht="14.4" customHeight="1" thickBot="1">
      <c r="A478" s="2321"/>
      <c r="B478" s="72"/>
      <c r="C478" s="72"/>
      <c r="D478" s="72"/>
      <c r="E478" s="72"/>
      <c r="F478" s="72"/>
      <c r="G478" s="72"/>
      <c r="H478" s="574"/>
    </row>
    <row r="479" spans="1:8" s="52" customFormat="1" ht="33" customHeight="1">
      <c r="A479" s="3191">
        <f>A426+1</f>
        <v>168</v>
      </c>
      <c r="B479" s="148" t="s">
        <v>29</v>
      </c>
      <c r="C479" s="149"/>
      <c r="D479" s="150"/>
      <c r="E479" s="2299" t="s">
        <v>41</v>
      </c>
      <c r="F479" s="149"/>
      <c r="G479" s="150"/>
      <c r="H479" s="2562" t="s">
        <v>232</v>
      </c>
    </row>
    <row r="480" spans="1:8" s="52" customFormat="1" ht="14.4" customHeight="1">
      <c r="A480" s="2321"/>
      <c r="B480" s="113" t="s">
        <v>22</v>
      </c>
      <c r="C480" s="99"/>
      <c r="D480" s="143"/>
      <c r="E480" s="113" t="s">
        <v>22</v>
      </c>
      <c r="F480" s="99"/>
      <c r="G480" s="143"/>
      <c r="H480" s="574"/>
    </row>
    <row r="481" spans="1:8" s="52" customFormat="1" ht="14.4" customHeight="1">
      <c r="A481" s="2321"/>
      <c r="B481" s="322" t="s">
        <v>676</v>
      </c>
      <c r="C481" s="323"/>
      <c r="D481" s="324"/>
      <c r="E481" s="2376" t="s">
        <v>689</v>
      </c>
      <c r="F481" s="323"/>
      <c r="G481" s="324"/>
      <c r="H481" s="574"/>
    </row>
    <row r="482" spans="1:8" s="52" customFormat="1" ht="14.4" customHeight="1">
      <c r="A482" s="2321"/>
      <c r="B482" s="2322" t="s">
        <v>4</v>
      </c>
      <c r="C482" s="2323">
        <f t="shared" ref="C482:D487" si="12">C483</f>
        <v>16497394</v>
      </c>
      <c r="D482" s="2324">
        <f t="shared" si="12"/>
        <v>-105000</v>
      </c>
      <c r="E482" s="2377" t="s">
        <v>4</v>
      </c>
      <c r="F482" s="2306">
        <f>F483+F489+F484</f>
        <v>23496480</v>
      </c>
      <c r="G482" s="2304">
        <f>G483+G484+G489</f>
        <v>105000</v>
      </c>
      <c r="H482" s="574"/>
    </row>
    <row r="483" spans="1:8" s="52" customFormat="1" ht="21.75" customHeight="1">
      <c r="A483" s="2321"/>
      <c r="B483" s="2308" t="s">
        <v>10</v>
      </c>
      <c r="C483" s="86">
        <f t="shared" si="12"/>
        <v>16497394</v>
      </c>
      <c r="D483" s="87">
        <f t="shared" si="12"/>
        <v>-105000</v>
      </c>
      <c r="E483" s="2378" t="s">
        <v>37</v>
      </c>
      <c r="F483" s="1165">
        <v>394383</v>
      </c>
      <c r="G483" s="619"/>
      <c r="H483" s="574"/>
    </row>
    <row r="484" spans="1:8" s="52" customFormat="1" ht="28.5" customHeight="1">
      <c r="A484" s="2321"/>
      <c r="B484" s="2309" t="s">
        <v>11</v>
      </c>
      <c r="C484" s="86">
        <f t="shared" si="12"/>
        <v>16497394</v>
      </c>
      <c r="D484" s="87">
        <f t="shared" si="12"/>
        <v>-105000</v>
      </c>
      <c r="E484" s="2379" t="s">
        <v>7</v>
      </c>
      <c r="F484" s="1165">
        <f t="shared" ref="F484:G487" si="13">F485</f>
        <v>0</v>
      </c>
      <c r="G484" s="619">
        <f t="shared" si="13"/>
        <v>0</v>
      </c>
      <c r="H484" s="574"/>
    </row>
    <row r="485" spans="1:8" s="52" customFormat="1" ht="16.5" customHeight="1">
      <c r="A485" s="2321"/>
      <c r="B485" s="2305" t="s">
        <v>28</v>
      </c>
      <c r="C485" s="2306">
        <f t="shared" si="12"/>
        <v>16497394</v>
      </c>
      <c r="D485" s="87">
        <f t="shared" si="12"/>
        <v>-105000</v>
      </c>
      <c r="E485" s="2380" t="s">
        <v>8</v>
      </c>
      <c r="F485" s="1165">
        <f t="shared" si="13"/>
        <v>0</v>
      </c>
      <c r="G485" s="619">
        <f t="shared" si="13"/>
        <v>0</v>
      </c>
      <c r="H485" s="574"/>
    </row>
    <row r="486" spans="1:8" s="52" customFormat="1" ht="14.4" customHeight="1">
      <c r="A486" s="2321"/>
      <c r="B486" s="2308" t="s">
        <v>2</v>
      </c>
      <c r="C486" s="86">
        <f t="shared" si="12"/>
        <v>16497394</v>
      </c>
      <c r="D486" s="87">
        <f t="shared" si="12"/>
        <v>-105000</v>
      </c>
      <c r="E486" s="2381" t="s">
        <v>9</v>
      </c>
      <c r="F486" s="1165">
        <f t="shared" si="13"/>
        <v>0</v>
      </c>
      <c r="G486" s="619">
        <f t="shared" si="13"/>
        <v>0</v>
      </c>
      <c r="H486" s="574"/>
    </row>
    <row r="487" spans="1:8" s="52" customFormat="1" ht="28.5" customHeight="1">
      <c r="A487" s="2321"/>
      <c r="B487" s="2309" t="s">
        <v>16</v>
      </c>
      <c r="C487" s="86">
        <f t="shared" si="12"/>
        <v>16497394</v>
      </c>
      <c r="D487" s="87">
        <f t="shared" si="12"/>
        <v>-105000</v>
      </c>
      <c r="E487" s="2382" t="s">
        <v>63</v>
      </c>
      <c r="F487" s="1165">
        <f t="shared" si="13"/>
        <v>0</v>
      </c>
      <c r="G487" s="619">
        <f t="shared" si="13"/>
        <v>0</v>
      </c>
      <c r="H487" s="574"/>
    </row>
    <row r="488" spans="1:8" s="52" customFormat="1" ht="40.5" customHeight="1">
      <c r="A488" s="2321"/>
      <c r="B488" s="2310" t="s">
        <v>17</v>
      </c>
      <c r="C488" s="86">
        <v>16497394</v>
      </c>
      <c r="D488" s="87">
        <v>-105000</v>
      </c>
      <c r="E488" s="2383" t="s">
        <v>165</v>
      </c>
      <c r="F488" s="1165"/>
      <c r="G488" s="619">
        <v>0</v>
      </c>
      <c r="H488" s="574"/>
    </row>
    <row r="489" spans="1:8" s="52" customFormat="1" ht="14.4" customHeight="1">
      <c r="A489" s="2321"/>
      <c r="B489" s="2310"/>
      <c r="C489" s="86"/>
      <c r="D489" s="87"/>
      <c r="E489" s="2378" t="s">
        <v>10</v>
      </c>
      <c r="F489" s="86">
        <f>F490</f>
        <v>23102097</v>
      </c>
      <c r="G489" s="619">
        <f>G490</f>
        <v>105000</v>
      </c>
      <c r="H489" s="574"/>
    </row>
    <row r="490" spans="1:8" s="52" customFormat="1" ht="29.25" customHeight="1">
      <c r="A490" s="2321"/>
      <c r="B490" s="2310"/>
      <c r="C490" s="86"/>
      <c r="D490" s="87"/>
      <c r="E490" s="2384" t="s">
        <v>11</v>
      </c>
      <c r="F490" s="1165">
        <v>23102097</v>
      </c>
      <c r="G490" s="619">
        <f>G491</f>
        <v>105000</v>
      </c>
      <c r="H490" s="574"/>
    </row>
    <row r="491" spans="1:8" s="52" customFormat="1" ht="14.4" customHeight="1">
      <c r="A491" s="2321"/>
      <c r="B491" s="2310"/>
      <c r="C491" s="86"/>
      <c r="D491" s="87"/>
      <c r="E491" s="2377" t="s">
        <v>28</v>
      </c>
      <c r="F491" s="2306">
        <f>F492+F504</f>
        <v>23496480</v>
      </c>
      <c r="G491" s="2304">
        <f>G492</f>
        <v>105000</v>
      </c>
      <c r="H491" s="574"/>
    </row>
    <row r="492" spans="1:8" s="52" customFormat="1" ht="14.4" customHeight="1">
      <c r="A492" s="2321"/>
      <c r="B492" s="2310"/>
      <c r="C492" s="86"/>
      <c r="D492" s="87"/>
      <c r="E492" s="2378" t="s">
        <v>2</v>
      </c>
      <c r="F492" s="86">
        <f>F493+F497+F500</f>
        <v>23457716</v>
      </c>
      <c r="G492" s="619">
        <f>G500</f>
        <v>105000</v>
      </c>
      <c r="H492" s="574"/>
    </row>
    <row r="493" spans="1:8" s="52" customFormat="1" ht="14.4" customHeight="1">
      <c r="A493" s="2321"/>
      <c r="B493" s="2310"/>
      <c r="C493" s="86"/>
      <c r="D493" s="87"/>
      <c r="E493" s="2384" t="s">
        <v>12</v>
      </c>
      <c r="F493" s="86">
        <v>9642963</v>
      </c>
      <c r="G493" s="619">
        <f>G496</f>
        <v>0</v>
      </c>
      <c r="H493" s="574"/>
    </row>
    <row r="494" spans="1:8" s="52" customFormat="1" ht="14.4" customHeight="1">
      <c r="A494" s="2321"/>
      <c r="B494" s="2310"/>
      <c r="C494" s="86"/>
      <c r="D494" s="87"/>
      <c r="E494" s="2385" t="s">
        <v>38</v>
      </c>
      <c r="F494" s="2311">
        <v>8529991</v>
      </c>
      <c r="G494" s="619"/>
      <c r="H494" s="574"/>
    </row>
    <row r="495" spans="1:8" s="52" customFormat="1" ht="14.4" customHeight="1">
      <c r="A495" s="2321"/>
      <c r="B495" s="2310"/>
      <c r="C495" s="86"/>
      <c r="D495" s="87"/>
      <c r="E495" s="2386" t="s">
        <v>36</v>
      </c>
      <c r="F495" s="2311">
        <v>6885059</v>
      </c>
      <c r="G495" s="619"/>
      <c r="H495" s="574"/>
    </row>
    <row r="496" spans="1:8" s="52" customFormat="1" ht="14.4" customHeight="1">
      <c r="A496" s="2321"/>
      <c r="B496" s="2310"/>
      <c r="C496" s="86"/>
      <c r="D496" s="87"/>
      <c r="E496" s="2385" t="s">
        <v>15</v>
      </c>
      <c r="F496" s="2311">
        <v>1112972</v>
      </c>
      <c r="G496" s="619">
        <v>0</v>
      </c>
      <c r="H496" s="574"/>
    </row>
    <row r="497" spans="1:8" s="52" customFormat="1" ht="14.4" customHeight="1">
      <c r="A497" s="2321"/>
      <c r="B497" s="2310"/>
      <c r="C497" s="86"/>
      <c r="D497" s="87"/>
      <c r="E497" s="2384" t="s">
        <v>16</v>
      </c>
      <c r="F497" s="86">
        <f>F498+F499</f>
        <v>423403</v>
      </c>
      <c r="G497" s="619">
        <f>G498+G499</f>
        <v>0</v>
      </c>
      <c r="H497" s="574"/>
    </row>
    <row r="498" spans="1:8" s="52" customFormat="1" ht="14.4" customHeight="1">
      <c r="A498" s="2321"/>
      <c r="B498" s="2310"/>
      <c r="C498" s="86"/>
      <c r="D498" s="87"/>
      <c r="E498" s="2385" t="s">
        <v>17</v>
      </c>
      <c r="F498" s="2311">
        <v>88823</v>
      </c>
      <c r="G498" s="619"/>
      <c r="H498" s="574"/>
    </row>
    <row r="499" spans="1:8" s="52" customFormat="1" ht="14.4" customHeight="1">
      <c r="A499" s="2321"/>
      <c r="B499" s="2310"/>
      <c r="C499" s="86"/>
      <c r="D499" s="87"/>
      <c r="E499" s="2385" t="s">
        <v>162</v>
      </c>
      <c r="F499" s="2311">
        <v>334580</v>
      </c>
      <c r="G499" s="619"/>
      <c r="H499" s="574"/>
    </row>
    <row r="500" spans="1:8" s="52" customFormat="1" ht="14.4" customHeight="1">
      <c r="A500" s="2321"/>
      <c r="B500" s="2310"/>
      <c r="C500" s="86"/>
      <c r="D500" s="87"/>
      <c r="E500" s="2380" t="s">
        <v>19</v>
      </c>
      <c r="F500" s="86">
        <f>F501</f>
        <v>13391350</v>
      </c>
      <c r="G500" s="619">
        <f>G501</f>
        <v>105000</v>
      </c>
      <c r="H500" s="574"/>
    </row>
    <row r="501" spans="1:8" s="52" customFormat="1" ht="30.75" customHeight="1">
      <c r="A501" s="2321"/>
      <c r="B501" s="2310"/>
      <c r="C501" s="86"/>
      <c r="D501" s="87"/>
      <c r="E501" s="2381" t="s">
        <v>56</v>
      </c>
      <c r="F501" s="86">
        <v>13391350</v>
      </c>
      <c r="G501" s="619">
        <f>G503</f>
        <v>105000</v>
      </c>
      <c r="H501" s="574"/>
    </row>
    <row r="502" spans="1:8" s="52" customFormat="1" ht="30.75" customHeight="1">
      <c r="A502" s="2321"/>
      <c r="B502" s="2310"/>
      <c r="C502" s="86"/>
      <c r="D502" s="87"/>
      <c r="E502" s="2382" t="s">
        <v>57</v>
      </c>
      <c r="F502" s="86">
        <v>8709625</v>
      </c>
      <c r="G502" s="619"/>
      <c r="H502" s="574"/>
    </row>
    <row r="503" spans="1:8" s="52" customFormat="1" ht="39.75" customHeight="1">
      <c r="A503" s="2321"/>
      <c r="B503" s="2310"/>
      <c r="C503" s="86"/>
      <c r="D503" s="87"/>
      <c r="E503" s="2382" t="s">
        <v>58</v>
      </c>
      <c r="F503" s="105">
        <v>4681725</v>
      </c>
      <c r="G503" s="619">
        <v>105000</v>
      </c>
      <c r="H503" s="574"/>
    </row>
    <row r="504" spans="1:8" s="52" customFormat="1" ht="14.4" customHeight="1">
      <c r="A504" s="2321"/>
      <c r="B504" s="2310"/>
      <c r="C504" s="86"/>
      <c r="D504" s="87"/>
      <c r="E504" s="2378" t="s">
        <v>3</v>
      </c>
      <c r="F504" s="88">
        <f>F505</f>
        <v>38764</v>
      </c>
      <c r="G504" s="2304">
        <v>0</v>
      </c>
      <c r="H504" s="574"/>
    </row>
    <row r="505" spans="1:8" s="52" customFormat="1" ht="14.4" customHeight="1">
      <c r="A505" s="2321"/>
      <c r="B505" s="2310"/>
      <c r="C505" s="86"/>
      <c r="D505" s="87"/>
      <c r="E505" s="2384" t="s">
        <v>20</v>
      </c>
      <c r="F505" s="2311">
        <v>38764</v>
      </c>
      <c r="G505" s="619"/>
      <c r="H505" s="574"/>
    </row>
    <row r="506" spans="1:8" s="52" customFormat="1" ht="18.75" customHeight="1" thickBot="1">
      <c r="A506" s="2321"/>
      <c r="B506" s="3816" t="s">
        <v>886</v>
      </c>
      <c r="C506" s="3817"/>
      <c r="D506" s="3817"/>
      <c r="E506" s="3817"/>
      <c r="F506" s="3817"/>
      <c r="G506" s="3818"/>
      <c r="H506" s="574"/>
    </row>
    <row r="507" spans="1:8" s="52" customFormat="1" ht="14.4" customHeight="1">
      <c r="A507" s="2321"/>
      <c r="B507" s="233"/>
      <c r="C507" s="233"/>
      <c r="D507" s="233"/>
      <c r="E507" s="233"/>
      <c r="F507" s="233"/>
      <c r="G507" s="233"/>
      <c r="H507" s="574"/>
    </row>
    <row r="508" spans="1:8" s="52" customFormat="1" ht="14.4" customHeight="1">
      <c r="A508" s="2321"/>
      <c r="B508" s="206" t="s">
        <v>115</v>
      </c>
      <c r="C508" s="3270"/>
      <c r="D508" s="3270"/>
      <c r="E508" s="3270"/>
      <c r="F508" s="3270"/>
      <c r="G508" s="3270"/>
      <c r="H508" s="574"/>
    </row>
    <row r="509" spans="1:8" s="52" customFormat="1" ht="14.4" customHeight="1" thickBot="1">
      <c r="A509" s="2321"/>
      <c r="B509" s="233"/>
      <c r="C509" s="233"/>
      <c r="D509" s="233"/>
      <c r="E509" s="233"/>
      <c r="F509" s="233"/>
      <c r="G509" s="233"/>
      <c r="H509" s="574"/>
    </row>
    <row r="510" spans="1:8" s="52" customFormat="1" ht="29.25" customHeight="1">
      <c r="A510" s="2321">
        <f>A449+1</f>
        <v>168</v>
      </c>
      <c r="B510" s="2298" t="s">
        <v>29</v>
      </c>
      <c r="C510" s="341"/>
      <c r="D510" s="150"/>
      <c r="E510" s="2299" t="s">
        <v>41</v>
      </c>
      <c r="F510" s="341"/>
      <c r="G510" s="150"/>
      <c r="H510" s="2562" t="s">
        <v>232</v>
      </c>
    </row>
    <row r="511" spans="1:8" s="52" customFormat="1" ht="14.4" customHeight="1">
      <c r="A511" s="2321"/>
      <c r="B511" s="280" t="s">
        <v>116</v>
      </c>
      <c r="C511" s="343"/>
      <c r="D511" s="143"/>
      <c r="E511" s="280" t="s">
        <v>116</v>
      </c>
      <c r="F511" s="343"/>
      <c r="G511" s="143"/>
      <c r="H511" s="574"/>
    </row>
    <row r="512" spans="1:8" s="52" customFormat="1" ht="14.4" customHeight="1">
      <c r="A512" s="2321"/>
      <c r="B512" s="2330" t="s">
        <v>117</v>
      </c>
      <c r="C512" s="505"/>
      <c r="D512" s="2331"/>
      <c r="E512" s="2330" t="s">
        <v>117</v>
      </c>
      <c r="F512" s="505"/>
      <c r="G512" s="2331"/>
      <c r="H512" s="574"/>
    </row>
    <row r="513" spans="1:8" s="52" customFormat="1" ht="14.4" customHeight="1">
      <c r="A513" s="2321"/>
      <c r="B513" s="281" t="s">
        <v>118</v>
      </c>
      <c r="C513" s="346"/>
      <c r="D513" s="380"/>
      <c r="E513" s="281" t="s">
        <v>118</v>
      </c>
      <c r="F513" s="346"/>
      <c r="G513" s="380"/>
      <c r="H513" s="574"/>
    </row>
    <row r="514" spans="1:8" s="52" customFormat="1">
      <c r="A514" s="2321"/>
      <c r="B514" s="325" t="s">
        <v>4</v>
      </c>
      <c r="C514" s="900">
        <v>23785389</v>
      </c>
      <c r="D514" s="2324">
        <f t="shared" ref="D514:D519" si="14">D515</f>
        <v>-105000</v>
      </c>
      <c r="E514" s="325" t="s">
        <v>4</v>
      </c>
      <c r="F514" s="900">
        <v>85572147</v>
      </c>
      <c r="G514" s="156">
        <f>G515+G516+G521</f>
        <v>105000</v>
      </c>
      <c r="H514" s="574"/>
    </row>
    <row r="515" spans="1:8" s="52" customFormat="1" ht="26.4">
      <c r="A515" s="2321"/>
      <c r="B515" s="327" t="s">
        <v>10</v>
      </c>
      <c r="C515" s="901">
        <v>23785389</v>
      </c>
      <c r="D515" s="87">
        <f t="shared" si="14"/>
        <v>-105000</v>
      </c>
      <c r="E515" s="327" t="s">
        <v>37</v>
      </c>
      <c r="F515" s="901">
        <v>3253317</v>
      </c>
      <c r="G515" s="87"/>
      <c r="H515" s="574"/>
    </row>
    <row r="516" spans="1:8" s="52" customFormat="1" ht="26.4">
      <c r="A516" s="2321"/>
      <c r="B516" s="328" t="s">
        <v>11</v>
      </c>
      <c r="C516" s="901">
        <v>23785389</v>
      </c>
      <c r="D516" s="87">
        <f t="shared" si="14"/>
        <v>-105000</v>
      </c>
      <c r="E516" s="327" t="s">
        <v>7</v>
      </c>
      <c r="F516" s="901">
        <v>20000</v>
      </c>
      <c r="G516" s="87">
        <f>G517</f>
        <v>0</v>
      </c>
      <c r="H516" s="574"/>
    </row>
    <row r="517" spans="1:8" s="52" customFormat="1" ht="14.4" customHeight="1">
      <c r="A517" s="2321"/>
      <c r="B517" s="325" t="s">
        <v>28</v>
      </c>
      <c r="C517" s="900">
        <v>23785389</v>
      </c>
      <c r="D517" s="87">
        <f t="shared" si="14"/>
        <v>-105000</v>
      </c>
      <c r="E517" s="328" t="s">
        <v>8</v>
      </c>
      <c r="F517" s="901">
        <v>20000</v>
      </c>
      <c r="G517" s="87">
        <f>G518</f>
        <v>0</v>
      </c>
      <c r="H517" s="574"/>
    </row>
    <row r="518" spans="1:8" s="52" customFormat="1" ht="14.4" customHeight="1">
      <c r="A518" s="2321"/>
      <c r="B518" s="327" t="s">
        <v>2</v>
      </c>
      <c r="C518" s="901">
        <v>23785389</v>
      </c>
      <c r="D518" s="87">
        <f t="shared" si="14"/>
        <v>-105000</v>
      </c>
      <c r="E518" s="352" t="s">
        <v>9</v>
      </c>
      <c r="F518" s="901">
        <v>20000</v>
      </c>
      <c r="G518" s="89">
        <v>0</v>
      </c>
      <c r="H518" s="574"/>
    </row>
    <row r="519" spans="1:8" s="52" customFormat="1" ht="14.4" customHeight="1">
      <c r="A519" s="2321"/>
      <c r="B519" s="328" t="s">
        <v>16</v>
      </c>
      <c r="C519" s="901">
        <v>23785389</v>
      </c>
      <c r="D519" s="87">
        <f t="shared" si="14"/>
        <v>-105000</v>
      </c>
      <c r="E519" s="353" t="s">
        <v>63</v>
      </c>
      <c r="F519" s="901">
        <v>20000</v>
      </c>
      <c r="G519" s="87">
        <v>0</v>
      </c>
      <c r="H519" s="574"/>
    </row>
    <row r="520" spans="1:8" s="52" customFormat="1" ht="37.5" customHeight="1">
      <c r="A520" s="2321"/>
      <c r="B520" s="352" t="s">
        <v>17</v>
      </c>
      <c r="C520" s="901">
        <v>23785389</v>
      </c>
      <c r="D520" s="87">
        <v>-105000</v>
      </c>
      <c r="E520" s="358" t="s">
        <v>165</v>
      </c>
      <c r="F520" s="901">
        <v>20000</v>
      </c>
      <c r="G520" s="87">
        <v>0</v>
      </c>
      <c r="H520" s="574"/>
    </row>
    <row r="521" spans="1:8" s="52" customFormat="1" ht="15" customHeight="1">
      <c r="A521" s="2321"/>
      <c r="B521" s="281"/>
      <c r="C521" s="901"/>
      <c r="D521" s="87"/>
      <c r="E521" s="327" t="s">
        <v>10</v>
      </c>
      <c r="F521" s="901">
        <v>82298830</v>
      </c>
      <c r="G521" s="87">
        <f>G522</f>
        <v>105000</v>
      </c>
      <c r="H521" s="574"/>
    </row>
    <row r="522" spans="1:8" s="52" customFormat="1" ht="24.75" customHeight="1">
      <c r="A522" s="2321"/>
      <c r="B522" s="325"/>
      <c r="C522" s="900"/>
      <c r="D522" s="87"/>
      <c r="E522" s="328" t="s">
        <v>11</v>
      </c>
      <c r="F522" s="901">
        <v>82298830</v>
      </c>
      <c r="G522" s="87">
        <f>G523</f>
        <v>105000</v>
      </c>
      <c r="H522" s="574"/>
    </row>
    <row r="523" spans="1:8" s="52" customFormat="1" ht="14.4" customHeight="1">
      <c r="A523" s="2321"/>
      <c r="B523" s="327"/>
      <c r="C523" s="901"/>
      <c r="D523" s="87"/>
      <c r="E523" s="325" t="s">
        <v>28</v>
      </c>
      <c r="F523" s="900">
        <v>85572147</v>
      </c>
      <c r="G523" s="89">
        <f>G524</f>
        <v>105000</v>
      </c>
      <c r="H523" s="574"/>
    </row>
    <row r="524" spans="1:8" s="52" customFormat="1" ht="14.4" customHeight="1">
      <c r="A524" s="2321"/>
      <c r="B524" s="328"/>
      <c r="C524" s="901"/>
      <c r="D524" s="87"/>
      <c r="E524" s="327" t="s">
        <v>2</v>
      </c>
      <c r="F524" s="901">
        <v>65252825</v>
      </c>
      <c r="G524" s="87">
        <f>G534</f>
        <v>105000</v>
      </c>
      <c r="H524" s="574"/>
    </row>
    <row r="525" spans="1:8" s="52" customFormat="1" ht="14.4" customHeight="1">
      <c r="A525" s="2321"/>
      <c r="B525" s="325"/>
      <c r="C525" s="900"/>
      <c r="D525" s="87"/>
      <c r="E525" s="328" t="s">
        <v>12</v>
      </c>
      <c r="F525" s="901">
        <v>30812659</v>
      </c>
      <c r="G525" s="87">
        <v>0</v>
      </c>
      <c r="H525" s="574"/>
    </row>
    <row r="526" spans="1:8" s="52" customFormat="1" ht="14.4" customHeight="1">
      <c r="A526" s="2321"/>
      <c r="B526" s="327"/>
      <c r="C526" s="901"/>
      <c r="D526" s="87"/>
      <c r="E526" s="352" t="s">
        <v>38</v>
      </c>
      <c r="F526" s="901">
        <v>21024762</v>
      </c>
      <c r="G526" s="87">
        <v>0</v>
      </c>
      <c r="H526" s="574"/>
    </row>
    <row r="527" spans="1:8" s="52" customFormat="1" ht="14.4" customHeight="1">
      <c r="A527" s="2321"/>
      <c r="B527" s="328"/>
      <c r="C527" s="901"/>
      <c r="D527" s="2332"/>
      <c r="E527" s="353" t="s">
        <v>36</v>
      </c>
      <c r="F527" s="901">
        <v>16982740</v>
      </c>
      <c r="G527" s="87"/>
      <c r="H527" s="574"/>
    </row>
    <row r="528" spans="1:8" s="52" customFormat="1" ht="14.4" customHeight="1">
      <c r="A528" s="2321"/>
      <c r="B528" s="352"/>
      <c r="C528" s="901"/>
      <c r="D528" s="2332"/>
      <c r="E528" s="352" t="s">
        <v>15</v>
      </c>
      <c r="F528" s="901">
        <v>9787897</v>
      </c>
      <c r="G528" s="87"/>
      <c r="H528" s="574"/>
    </row>
    <row r="529" spans="1:8" s="52" customFormat="1" ht="14.4" customHeight="1">
      <c r="A529" s="2321"/>
      <c r="B529" s="281"/>
      <c r="C529" s="901"/>
      <c r="D529" s="87"/>
      <c r="E529" s="328" t="s">
        <v>16</v>
      </c>
      <c r="F529" s="901">
        <v>19396086</v>
      </c>
      <c r="G529" s="87">
        <f>G530</f>
        <v>0</v>
      </c>
      <c r="H529" s="574"/>
    </row>
    <row r="530" spans="1:8" s="52" customFormat="1" ht="14.4" customHeight="1">
      <c r="A530" s="2321"/>
      <c r="B530" s="325"/>
      <c r="C530" s="900"/>
      <c r="D530" s="87"/>
      <c r="E530" s="352" t="s">
        <v>17</v>
      </c>
      <c r="F530" s="901">
        <v>19008726</v>
      </c>
      <c r="G530" s="87"/>
      <c r="H530" s="574"/>
    </row>
    <row r="531" spans="1:8" s="52" customFormat="1" ht="14.4" customHeight="1">
      <c r="A531" s="2321"/>
      <c r="B531" s="327"/>
      <c r="C531" s="901"/>
      <c r="D531" s="87"/>
      <c r="E531" s="352" t="s">
        <v>162</v>
      </c>
      <c r="F531" s="901">
        <v>387360</v>
      </c>
      <c r="G531" s="87"/>
      <c r="H531" s="574"/>
    </row>
    <row r="532" spans="1:8" s="52" customFormat="1" ht="29.25" customHeight="1">
      <c r="A532" s="2321"/>
      <c r="B532" s="328"/>
      <c r="C532" s="901"/>
      <c r="D532" s="87"/>
      <c r="E532" s="328" t="s">
        <v>54</v>
      </c>
      <c r="F532" s="901">
        <v>126372</v>
      </c>
      <c r="G532" s="87"/>
      <c r="H532" s="574"/>
    </row>
    <row r="533" spans="1:8" s="52" customFormat="1" ht="14.4" customHeight="1">
      <c r="A533" s="2321"/>
      <c r="B533" s="325"/>
      <c r="C533" s="900"/>
      <c r="D533" s="87"/>
      <c r="E533" s="352" t="s">
        <v>39</v>
      </c>
      <c r="F533" s="901">
        <v>126372</v>
      </c>
      <c r="G533" s="87"/>
      <c r="H533" s="574"/>
    </row>
    <row r="534" spans="1:8" s="52" customFormat="1" ht="14.4" customHeight="1">
      <c r="A534" s="2321"/>
      <c r="B534" s="327"/>
      <c r="C534" s="901"/>
      <c r="D534" s="87"/>
      <c r="E534" s="328" t="s">
        <v>19</v>
      </c>
      <c r="F534" s="901">
        <v>14917708</v>
      </c>
      <c r="G534" s="89">
        <f>G535</f>
        <v>105000</v>
      </c>
      <c r="H534" s="574"/>
    </row>
    <row r="535" spans="1:8" s="52" customFormat="1" ht="29.25" customHeight="1">
      <c r="A535" s="2321"/>
      <c r="B535" s="328"/>
      <c r="C535" s="901"/>
      <c r="D535" s="2332"/>
      <c r="E535" s="352" t="s">
        <v>56</v>
      </c>
      <c r="F535" s="901">
        <v>14402700</v>
      </c>
      <c r="G535" s="87">
        <f>G537</f>
        <v>105000</v>
      </c>
      <c r="H535" s="574"/>
    </row>
    <row r="536" spans="1:8" s="52" customFormat="1" ht="36" customHeight="1">
      <c r="A536" s="2321"/>
      <c r="B536" s="352"/>
      <c r="C536" s="901"/>
      <c r="D536" s="2332"/>
      <c r="E536" s="353" t="s">
        <v>57</v>
      </c>
      <c r="F536" s="901">
        <v>9684625</v>
      </c>
      <c r="G536" s="87"/>
      <c r="H536" s="574"/>
    </row>
    <row r="537" spans="1:8" s="52" customFormat="1" ht="42.75" customHeight="1">
      <c r="A537" s="2321"/>
      <c r="B537" s="2309"/>
      <c r="C537" s="86"/>
      <c r="D537" s="2332"/>
      <c r="E537" s="353" t="s">
        <v>58</v>
      </c>
      <c r="F537" s="901">
        <v>4718075</v>
      </c>
      <c r="G537" s="87">
        <v>105000</v>
      </c>
      <c r="H537" s="574"/>
    </row>
    <row r="538" spans="1:8" s="52" customFormat="1" ht="32.25" customHeight="1">
      <c r="A538" s="2321"/>
      <c r="B538" s="2333"/>
      <c r="C538" s="93"/>
      <c r="D538" s="2334"/>
      <c r="E538" s="352" t="s">
        <v>55</v>
      </c>
      <c r="F538" s="901">
        <v>515008</v>
      </c>
      <c r="G538" s="87"/>
      <c r="H538" s="574"/>
    </row>
    <row r="539" spans="1:8" s="52" customFormat="1" ht="38.25" customHeight="1">
      <c r="A539" s="2321"/>
      <c r="B539" s="2333"/>
      <c r="C539" s="93"/>
      <c r="D539" s="2334"/>
      <c r="E539" s="353" t="s">
        <v>158</v>
      </c>
      <c r="F539" s="901">
        <v>184355</v>
      </c>
      <c r="G539" s="87"/>
      <c r="H539" s="574"/>
    </row>
    <row r="540" spans="1:8" s="52" customFormat="1" ht="51.75" customHeight="1">
      <c r="A540" s="2321"/>
      <c r="B540" s="2297"/>
      <c r="C540" s="2295"/>
      <c r="D540" s="600"/>
      <c r="E540" s="353" t="s">
        <v>294</v>
      </c>
      <c r="F540" s="901">
        <v>330653</v>
      </c>
      <c r="G540" s="600"/>
      <c r="H540" s="574"/>
    </row>
    <row r="541" spans="1:8" s="52" customFormat="1" ht="14.4" customHeight="1">
      <c r="A541" s="2321"/>
      <c r="B541" s="2294"/>
      <c r="C541" s="2296"/>
      <c r="D541" s="142"/>
      <c r="E541" s="327" t="s">
        <v>3</v>
      </c>
      <c r="F541" s="901">
        <v>20319322</v>
      </c>
      <c r="G541" s="600"/>
      <c r="H541" s="574"/>
    </row>
    <row r="542" spans="1:8" s="52" customFormat="1" ht="14.4" customHeight="1">
      <c r="A542" s="2321"/>
      <c r="B542" s="2294"/>
      <c r="C542" s="2296"/>
      <c r="D542" s="142"/>
      <c r="E542" s="328" t="s">
        <v>20</v>
      </c>
      <c r="F542" s="901">
        <v>20319322</v>
      </c>
      <c r="G542" s="600"/>
      <c r="H542" s="574"/>
    </row>
    <row r="543" spans="1:8" s="52" customFormat="1" ht="14.4" customHeight="1">
      <c r="A543" s="2321"/>
      <c r="B543" s="281" t="s">
        <v>125</v>
      </c>
      <c r="C543" s="901"/>
      <c r="D543" s="87"/>
      <c r="E543" s="2319" t="s">
        <v>125</v>
      </c>
      <c r="F543" s="88"/>
      <c r="G543" s="603"/>
      <c r="H543" s="574"/>
    </row>
    <row r="544" spans="1:8" s="52" customFormat="1" ht="14.4" customHeight="1">
      <c r="A544" s="2321"/>
      <c r="B544" s="325" t="s">
        <v>4</v>
      </c>
      <c r="C544" s="900">
        <v>47031271</v>
      </c>
      <c r="D544" s="87">
        <f t="shared" ref="D544:D549" si="15">D545</f>
        <v>-105000</v>
      </c>
      <c r="E544" s="325" t="s">
        <v>4</v>
      </c>
      <c r="F544" s="900">
        <v>65859152</v>
      </c>
      <c r="G544" s="156">
        <f>G545+G546+G551</f>
        <v>105000</v>
      </c>
      <c r="H544" s="574"/>
    </row>
    <row r="545" spans="1:8" s="52" customFormat="1" ht="14.4" customHeight="1">
      <c r="A545" s="2321"/>
      <c r="B545" s="327" t="s">
        <v>10</v>
      </c>
      <c r="C545" s="901">
        <v>47031271</v>
      </c>
      <c r="D545" s="87">
        <f t="shared" si="15"/>
        <v>-105000</v>
      </c>
      <c r="E545" s="327" t="s">
        <v>37</v>
      </c>
      <c r="F545" s="901">
        <v>3043317</v>
      </c>
      <c r="G545" s="87"/>
      <c r="H545" s="574"/>
    </row>
    <row r="546" spans="1:8" s="52" customFormat="1" ht="14.4" customHeight="1">
      <c r="A546" s="2321"/>
      <c r="B546" s="328" t="s">
        <v>11</v>
      </c>
      <c r="C546" s="901">
        <v>47031271</v>
      </c>
      <c r="D546" s="87">
        <f t="shared" si="15"/>
        <v>-105000</v>
      </c>
      <c r="E546" s="327" t="s">
        <v>7</v>
      </c>
      <c r="F546" s="901"/>
      <c r="G546" s="87">
        <f>G547</f>
        <v>0</v>
      </c>
      <c r="H546" s="574"/>
    </row>
    <row r="547" spans="1:8" s="52" customFormat="1" ht="14.4" customHeight="1">
      <c r="A547" s="2321"/>
      <c r="B547" s="325" t="s">
        <v>28</v>
      </c>
      <c r="C547" s="900">
        <v>47031271</v>
      </c>
      <c r="D547" s="87">
        <f t="shared" si="15"/>
        <v>-105000</v>
      </c>
      <c r="E547" s="328" t="s">
        <v>8</v>
      </c>
      <c r="F547" s="901"/>
      <c r="G547" s="87">
        <f>G548</f>
        <v>0</v>
      </c>
      <c r="H547" s="574"/>
    </row>
    <row r="548" spans="1:8" s="52" customFormat="1" ht="14.4" customHeight="1">
      <c r="A548" s="2321"/>
      <c r="B548" s="327" t="s">
        <v>2</v>
      </c>
      <c r="C548" s="901">
        <v>47031271</v>
      </c>
      <c r="D548" s="87">
        <f t="shared" si="15"/>
        <v>-105000</v>
      </c>
      <c r="E548" s="352" t="s">
        <v>9</v>
      </c>
      <c r="F548" s="901"/>
      <c r="G548" s="89">
        <v>0</v>
      </c>
      <c r="H548" s="574"/>
    </row>
    <row r="549" spans="1:8" s="52" customFormat="1" ht="14.4" customHeight="1">
      <c r="A549" s="2321"/>
      <c r="B549" s="328" t="s">
        <v>16</v>
      </c>
      <c r="C549" s="901">
        <v>47031271</v>
      </c>
      <c r="D549" s="2332">
        <f t="shared" si="15"/>
        <v>-105000</v>
      </c>
      <c r="E549" s="353" t="s">
        <v>63</v>
      </c>
      <c r="F549" s="901"/>
      <c r="G549" s="87">
        <v>0</v>
      </c>
      <c r="H549" s="574"/>
    </row>
    <row r="550" spans="1:8" s="52" customFormat="1" ht="42" customHeight="1">
      <c r="A550" s="2321"/>
      <c r="B550" s="352" t="s">
        <v>17</v>
      </c>
      <c r="C550" s="901">
        <v>47031271</v>
      </c>
      <c r="D550" s="2332">
        <v>-105000</v>
      </c>
      <c r="E550" s="358" t="s">
        <v>165</v>
      </c>
      <c r="F550" s="901"/>
      <c r="G550" s="87">
        <v>0</v>
      </c>
      <c r="H550" s="574"/>
    </row>
    <row r="551" spans="1:8" s="52" customFormat="1" ht="14.4" customHeight="1">
      <c r="A551" s="2321"/>
      <c r="B551" s="2294"/>
      <c r="C551" s="2296"/>
      <c r="D551" s="380"/>
      <c r="E551" s="327" t="s">
        <v>10</v>
      </c>
      <c r="F551" s="901">
        <v>62815835</v>
      </c>
      <c r="G551" s="87">
        <f>G552</f>
        <v>105000</v>
      </c>
      <c r="H551" s="574"/>
    </row>
    <row r="552" spans="1:8" s="52" customFormat="1" ht="27" customHeight="1">
      <c r="A552" s="2321"/>
      <c r="B552" s="2294"/>
      <c r="C552" s="2296"/>
      <c r="D552" s="380"/>
      <c r="E552" s="328" t="s">
        <v>11</v>
      </c>
      <c r="F552" s="901">
        <v>62815835</v>
      </c>
      <c r="G552" s="87">
        <f>G553</f>
        <v>105000</v>
      </c>
      <c r="H552" s="574"/>
    </row>
    <row r="553" spans="1:8" s="52" customFormat="1" ht="14.4" customHeight="1">
      <c r="A553" s="2321"/>
      <c r="B553" s="2294"/>
      <c r="C553" s="2296"/>
      <c r="D553" s="380"/>
      <c r="E553" s="325" t="s">
        <v>28</v>
      </c>
      <c r="F553" s="900">
        <v>65859152</v>
      </c>
      <c r="G553" s="89">
        <f>G554</f>
        <v>105000</v>
      </c>
      <c r="H553" s="574"/>
    </row>
    <row r="554" spans="1:8" s="52" customFormat="1" ht="14.4" customHeight="1">
      <c r="A554" s="2321"/>
      <c r="B554" s="2294"/>
      <c r="C554" s="2296"/>
      <c r="D554" s="380"/>
      <c r="E554" s="327" t="s">
        <v>2</v>
      </c>
      <c r="F554" s="901">
        <v>65309559</v>
      </c>
      <c r="G554" s="87">
        <f>G564</f>
        <v>105000</v>
      </c>
      <c r="H554" s="574"/>
    </row>
    <row r="555" spans="1:8" s="52" customFormat="1" ht="14.4" customHeight="1">
      <c r="A555" s="2321"/>
      <c r="B555" s="2294"/>
      <c r="C555" s="2296"/>
      <c r="D555" s="380"/>
      <c r="E555" s="328" t="s">
        <v>12</v>
      </c>
      <c r="F555" s="901">
        <v>31086470</v>
      </c>
      <c r="G555" s="87">
        <v>0</v>
      </c>
      <c r="H555" s="574"/>
    </row>
    <row r="556" spans="1:8" s="52" customFormat="1" ht="14.4" customHeight="1">
      <c r="A556" s="2321"/>
      <c r="B556" s="2294"/>
      <c r="C556" s="2296"/>
      <c r="D556" s="380"/>
      <c r="E556" s="352" t="s">
        <v>38</v>
      </c>
      <c r="F556" s="901">
        <v>21994484</v>
      </c>
      <c r="G556" s="87">
        <v>0</v>
      </c>
      <c r="H556" s="574"/>
    </row>
    <row r="557" spans="1:8" s="52" customFormat="1" ht="14.4" customHeight="1">
      <c r="A557" s="2321"/>
      <c r="B557" s="2294"/>
      <c r="C557" s="2296"/>
      <c r="D557" s="380"/>
      <c r="E557" s="353" t="s">
        <v>36</v>
      </c>
      <c r="F557" s="901">
        <v>17738998</v>
      </c>
      <c r="G557" s="87"/>
      <c r="H557" s="574"/>
    </row>
    <row r="558" spans="1:8" s="52" customFormat="1" ht="14.4" customHeight="1">
      <c r="A558" s="2321"/>
      <c r="B558" s="2294"/>
      <c r="C558" s="2296"/>
      <c r="D558" s="380"/>
      <c r="E558" s="352" t="s">
        <v>15</v>
      </c>
      <c r="F558" s="901">
        <v>9091986</v>
      </c>
      <c r="G558" s="87"/>
      <c r="H558" s="574"/>
    </row>
    <row r="559" spans="1:8" s="52" customFormat="1" ht="14.4" customHeight="1">
      <c r="A559" s="2321"/>
      <c r="B559" s="2294"/>
      <c r="C559" s="2296"/>
      <c r="D559" s="380"/>
      <c r="E559" s="328" t="s">
        <v>16</v>
      </c>
      <c r="F559" s="901">
        <v>20067354</v>
      </c>
      <c r="G559" s="87">
        <f>G560</f>
        <v>0</v>
      </c>
      <c r="H559" s="574"/>
    </row>
    <row r="560" spans="1:8" s="52" customFormat="1" ht="14.4" customHeight="1">
      <c r="A560" s="2321"/>
      <c r="B560" s="2294"/>
      <c r="C560" s="2296"/>
      <c r="D560" s="380"/>
      <c r="E560" s="352" t="s">
        <v>17</v>
      </c>
      <c r="F560" s="901">
        <v>19679994</v>
      </c>
      <c r="G560" s="87"/>
      <c r="H560" s="574"/>
    </row>
    <row r="561" spans="1:8" s="52" customFormat="1" ht="14.4" customHeight="1">
      <c r="A561" s="2321"/>
      <c r="B561" s="2294"/>
      <c r="C561" s="2296"/>
      <c r="D561" s="380"/>
      <c r="E561" s="352" t="s">
        <v>162</v>
      </c>
      <c r="F561" s="901">
        <v>387360</v>
      </c>
      <c r="G561" s="87"/>
      <c r="H561" s="574"/>
    </row>
    <row r="562" spans="1:8" s="52" customFormat="1" ht="33" customHeight="1">
      <c r="A562" s="2321"/>
      <c r="B562" s="2294"/>
      <c r="C562" s="2296"/>
      <c r="D562" s="380"/>
      <c r="E562" s="328" t="s">
        <v>54</v>
      </c>
      <c r="F562" s="901">
        <v>126372</v>
      </c>
      <c r="G562" s="87"/>
      <c r="H562" s="574"/>
    </row>
    <row r="563" spans="1:8" s="52" customFormat="1" ht="14.4" customHeight="1">
      <c r="A563" s="2321"/>
      <c r="B563" s="2294"/>
      <c r="C563" s="2296"/>
      <c r="D563" s="380"/>
      <c r="E563" s="352" t="s">
        <v>39</v>
      </c>
      <c r="F563" s="901">
        <v>126372</v>
      </c>
      <c r="G563" s="87"/>
      <c r="H563" s="574"/>
    </row>
    <row r="564" spans="1:8" s="52" customFormat="1" ht="14.4" customHeight="1">
      <c r="A564" s="2321"/>
      <c r="B564" s="2294"/>
      <c r="C564" s="2296"/>
      <c r="D564" s="380"/>
      <c r="E564" s="328" t="s">
        <v>19</v>
      </c>
      <c r="F564" s="901">
        <v>14029363</v>
      </c>
      <c r="G564" s="89">
        <f>G565</f>
        <v>105000</v>
      </c>
      <c r="H564" s="574"/>
    </row>
    <row r="565" spans="1:8" s="52" customFormat="1" ht="31.5" customHeight="1">
      <c r="A565" s="2321"/>
      <c r="B565" s="2294"/>
      <c r="C565" s="2296"/>
      <c r="D565" s="380"/>
      <c r="E565" s="352" t="s">
        <v>56</v>
      </c>
      <c r="F565" s="901">
        <v>13518493</v>
      </c>
      <c r="G565" s="87">
        <f>G567</f>
        <v>105000</v>
      </c>
      <c r="H565" s="574"/>
    </row>
    <row r="566" spans="1:8" s="52" customFormat="1" ht="31.5" customHeight="1">
      <c r="A566" s="2321"/>
      <c r="B566" s="2294"/>
      <c r="C566" s="2296"/>
      <c r="D566" s="380"/>
      <c r="E566" s="353" t="s">
        <v>57</v>
      </c>
      <c r="F566" s="901">
        <v>8709625</v>
      </c>
      <c r="G566" s="87"/>
      <c r="H566" s="574"/>
    </row>
    <row r="567" spans="1:8" s="52" customFormat="1" ht="37.5" customHeight="1">
      <c r="A567" s="2321"/>
      <c r="B567" s="2294"/>
      <c r="C567" s="2296"/>
      <c r="D567" s="380"/>
      <c r="E567" s="353" t="s">
        <v>58</v>
      </c>
      <c r="F567" s="901">
        <v>4808868</v>
      </c>
      <c r="G567" s="87">
        <v>105000</v>
      </c>
      <c r="H567" s="574"/>
    </row>
    <row r="568" spans="1:8" s="52" customFormat="1" ht="31.5" customHeight="1">
      <c r="A568" s="2321"/>
      <c r="B568" s="2294"/>
      <c r="C568" s="2296"/>
      <c r="D568" s="380"/>
      <c r="E568" s="352" t="s">
        <v>55</v>
      </c>
      <c r="F568" s="901">
        <v>510870</v>
      </c>
      <c r="G568" s="603"/>
      <c r="H568" s="574"/>
    </row>
    <row r="569" spans="1:8" s="52" customFormat="1" ht="31.5" customHeight="1">
      <c r="A569" s="2321"/>
      <c r="B569" s="2294"/>
      <c r="C569" s="2296"/>
      <c r="D569" s="380"/>
      <c r="E569" s="353" t="s">
        <v>158</v>
      </c>
      <c r="F569" s="901">
        <v>184355</v>
      </c>
      <c r="G569" s="603"/>
      <c r="H569" s="574"/>
    </row>
    <row r="570" spans="1:8" s="52" customFormat="1" ht="55.5" customHeight="1">
      <c r="A570" s="2321"/>
      <c r="B570" s="2294"/>
      <c r="C570" s="2296"/>
      <c r="D570" s="380"/>
      <c r="E570" s="353" t="s">
        <v>294</v>
      </c>
      <c r="F570" s="901">
        <v>326515</v>
      </c>
      <c r="G570" s="603"/>
      <c r="H570" s="574"/>
    </row>
    <row r="571" spans="1:8" s="52" customFormat="1" ht="14.4" customHeight="1">
      <c r="A571" s="2321"/>
      <c r="B571" s="2294"/>
      <c r="C571" s="2296"/>
      <c r="D571" s="380"/>
      <c r="E571" s="327" t="s">
        <v>3</v>
      </c>
      <c r="F571" s="901">
        <v>549593</v>
      </c>
      <c r="G571" s="603"/>
      <c r="H571" s="574"/>
    </row>
    <row r="572" spans="1:8" s="52" customFormat="1" ht="14.4" customHeight="1">
      <c r="A572" s="2321"/>
      <c r="B572" s="2294"/>
      <c r="C572" s="2296"/>
      <c r="D572" s="380"/>
      <c r="E572" s="328" t="s">
        <v>20</v>
      </c>
      <c r="F572" s="901">
        <v>549593</v>
      </c>
      <c r="G572" s="603"/>
      <c r="H572" s="574"/>
    </row>
    <row r="573" spans="1:8" s="52" customFormat="1" ht="14.4" customHeight="1">
      <c r="A573" s="2321"/>
      <c r="B573" s="281" t="s">
        <v>126</v>
      </c>
      <c r="C573" s="901"/>
      <c r="D573" s="87"/>
      <c r="E573" s="2335" t="s">
        <v>126</v>
      </c>
      <c r="F573" s="917"/>
      <c r="G573" s="380"/>
      <c r="H573" s="574"/>
    </row>
    <row r="574" spans="1:8" s="52" customFormat="1" ht="14.4" customHeight="1">
      <c r="A574" s="2321"/>
      <c r="B574" s="325" t="s">
        <v>4</v>
      </c>
      <c r="C574" s="900">
        <v>55010757</v>
      </c>
      <c r="D574" s="87">
        <f t="shared" ref="D574:D579" si="16">D575</f>
        <v>-105000</v>
      </c>
      <c r="E574" s="907" t="s">
        <v>4</v>
      </c>
      <c r="F574" s="2081">
        <v>61636750</v>
      </c>
      <c r="G574" s="156">
        <f>G575+G576+G581</f>
        <v>105000</v>
      </c>
      <c r="H574" s="574"/>
    </row>
    <row r="575" spans="1:8" s="52" customFormat="1" ht="14.4" customHeight="1">
      <c r="A575" s="2321"/>
      <c r="B575" s="327" t="s">
        <v>10</v>
      </c>
      <c r="C575" s="901">
        <v>55010757</v>
      </c>
      <c r="D575" s="87">
        <f t="shared" si="16"/>
        <v>-105000</v>
      </c>
      <c r="E575" s="327" t="s">
        <v>37</v>
      </c>
      <c r="F575" s="901">
        <v>3043317</v>
      </c>
      <c r="G575" s="87"/>
      <c r="H575" s="574"/>
    </row>
    <row r="576" spans="1:8" s="52" customFormat="1" ht="25.5" customHeight="1">
      <c r="A576" s="2321"/>
      <c r="B576" s="328" t="s">
        <v>11</v>
      </c>
      <c r="C576" s="901">
        <v>55010757</v>
      </c>
      <c r="D576" s="87">
        <f t="shared" si="16"/>
        <v>-105000</v>
      </c>
      <c r="E576" s="327" t="s">
        <v>7</v>
      </c>
      <c r="F576" s="901"/>
      <c r="G576" s="87">
        <f>G577</f>
        <v>0</v>
      </c>
      <c r="H576" s="574"/>
    </row>
    <row r="577" spans="1:8" s="52" customFormat="1" ht="14.4" customHeight="1">
      <c r="A577" s="2321"/>
      <c r="B577" s="325" t="s">
        <v>28</v>
      </c>
      <c r="C577" s="900">
        <v>55010757</v>
      </c>
      <c r="D577" s="87">
        <f t="shared" si="16"/>
        <v>-105000</v>
      </c>
      <c r="E577" s="328" t="s">
        <v>8</v>
      </c>
      <c r="F577" s="901"/>
      <c r="G577" s="87">
        <f>G578</f>
        <v>0</v>
      </c>
      <c r="H577" s="574"/>
    </row>
    <row r="578" spans="1:8" s="52" customFormat="1" ht="14.4" customHeight="1">
      <c r="A578" s="2321"/>
      <c r="B578" s="327" t="s">
        <v>2</v>
      </c>
      <c r="C578" s="901">
        <v>55010757</v>
      </c>
      <c r="D578" s="87">
        <f t="shared" si="16"/>
        <v>-105000</v>
      </c>
      <c r="E578" s="352" t="s">
        <v>9</v>
      </c>
      <c r="F578" s="901"/>
      <c r="G578" s="89">
        <v>0</v>
      </c>
      <c r="H578" s="574"/>
    </row>
    <row r="579" spans="1:8" s="52" customFormat="1" ht="14.4" customHeight="1">
      <c r="A579" s="2321"/>
      <c r="B579" s="328" t="s">
        <v>16</v>
      </c>
      <c r="C579" s="901">
        <v>55010757</v>
      </c>
      <c r="D579" s="2332">
        <f t="shared" si="16"/>
        <v>-105000</v>
      </c>
      <c r="E579" s="353" t="s">
        <v>63</v>
      </c>
      <c r="F579" s="901"/>
      <c r="G579" s="87">
        <v>0</v>
      </c>
      <c r="H579" s="574"/>
    </row>
    <row r="580" spans="1:8" s="52" customFormat="1" ht="14.4" customHeight="1">
      <c r="A580" s="2321"/>
      <c r="B580" s="352" t="s">
        <v>17</v>
      </c>
      <c r="C580" s="901">
        <v>55010757</v>
      </c>
      <c r="D580" s="2332">
        <v>-105000</v>
      </c>
      <c r="E580" s="358" t="s">
        <v>165</v>
      </c>
      <c r="F580" s="901"/>
      <c r="G580" s="87">
        <v>0</v>
      </c>
      <c r="H580" s="574"/>
    </row>
    <row r="581" spans="1:8" s="52" customFormat="1" ht="14.4" customHeight="1">
      <c r="A581" s="2321"/>
      <c r="B581" s="281"/>
      <c r="C581" s="901"/>
      <c r="D581" s="87"/>
      <c r="E581" s="327" t="s">
        <v>10</v>
      </c>
      <c r="F581" s="901">
        <v>58593433</v>
      </c>
      <c r="G581" s="87">
        <f>G582</f>
        <v>105000</v>
      </c>
      <c r="H581" s="574"/>
    </row>
    <row r="582" spans="1:8" s="52" customFormat="1" ht="25.5" customHeight="1">
      <c r="A582" s="2321"/>
      <c r="B582" s="325"/>
      <c r="C582" s="900"/>
      <c r="D582" s="87"/>
      <c r="E582" s="328" t="s">
        <v>11</v>
      </c>
      <c r="F582" s="901">
        <v>58593433</v>
      </c>
      <c r="G582" s="87">
        <f>G583</f>
        <v>105000</v>
      </c>
      <c r="H582" s="574"/>
    </row>
    <row r="583" spans="1:8" s="52" customFormat="1" ht="14.4" customHeight="1">
      <c r="A583" s="2321"/>
      <c r="B583" s="327"/>
      <c r="C583" s="901"/>
      <c r="D583" s="87"/>
      <c r="E583" s="325" t="s">
        <v>28</v>
      </c>
      <c r="F583" s="900">
        <v>61636750</v>
      </c>
      <c r="G583" s="89">
        <f>G584</f>
        <v>105000</v>
      </c>
      <c r="H583" s="574"/>
    </row>
    <row r="584" spans="1:8" s="52" customFormat="1" ht="14.4" customHeight="1">
      <c r="A584" s="2321"/>
      <c r="B584" s="328"/>
      <c r="C584" s="901"/>
      <c r="D584" s="87"/>
      <c r="E584" s="327" t="s">
        <v>2</v>
      </c>
      <c r="F584" s="901">
        <v>61095657</v>
      </c>
      <c r="G584" s="87">
        <f>G594</f>
        <v>105000</v>
      </c>
      <c r="H584" s="574"/>
    </row>
    <row r="585" spans="1:8" s="52" customFormat="1" ht="14.4" customHeight="1">
      <c r="A585" s="2321"/>
      <c r="B585" s="325"/>
      <c r="C585" s="900"/>
      <c r="D585" s="87"/>
      <c r="E585" s="328" t="s">
        <v>12</v>
      </c>
      <c r="F585" s="901">
        <v>29931205</v>
      </c>
      <c r="G585" s="87">
        <v>0</v>
      </c>
      <c r="H585" s="574"/>
    </row>
    <row r="586" spans="1:8" s="52" customFormat="1" ht="14.4" customHeight="1">
      <c r="A586" s="2321"/>
      <c r="B586" s="327"/>
      <c r="C586" s="901"/>
      <c r="D586" s="87"/>
      <c r="E586" s="352" t="s">
        <v>38</v>
      </c>
      <c r="F586" s="901">
        <v>21677496</v>
      </c>
      <c r="G586" s="87">
        <v>0</v>
      </c>
      <c r="H586" s="574"/>
    </row>
    <row r="587" spans="1:8" s="52" customFormat="1" ht="14.4" customHeight="1">
      <c r="A587" s="2321"/>
      <c r="B587" s="328"/>
      <c r="C587" s="901"/>
      <c r="D587" s="2332"/>
      <c r="E587" s="353" t="s">
        <v>36</v>
      </c>
      <c r="F587" s="901">
        <v>17442814</v>
      </c>
      <c r="G587" s="87"/>
      <c r="H587" s="574"/>
    </row>
    <row r="588" spans="1:8" s="52" customFormat="1" ht="14.4" customHeight="1">
      <c r="A588" s="2321"/>
      <c r="B588" s="352"/>
      <c r="C588" s="901"/>
      <c r="D588" s="2332"/>
      <c r="E588" s="352" t="s">
        <v>15</v>
      </c>
      <c r="F588" s="901">
        <v>8253709</v>
      </c>
      <c r="G588" s="87"/>
      <c r="H588" s="574"/>
    </row>
    <row r="589" spans="1:8" s="52" customFormat="1" ht="14.4" customHeight="1">
      <c r="A589" s="2321"/>
      <c r="B589" s="281"/>
      <c r="C589" s="901"/>
      <c r="D589" s="87"/>
      <c r="E589" s="328" t="s">
        <v>16</v>
      </c>
      <c r="F589" s="901">
        <v>17135860</v>
      </c>
      <c r="G589" s="87">
        <f>G590</f>
        <v>0</v>
      </c>
      <c r="H589" s="574"/>
    </row>
    <row r="590" spans="1:8" s="52" customFormat="1" ht="14.4" customHeight="1">
      <c r="A590" s="2321"/>
      <c r="B590" s="325"/>
      <c r="C590" s="900"/>
      <c r="D590" s="87"/>
      <c r="E590" s="352" t="s">
        <v>17</v>
      </c>
      <c r="F590" s="901">
        <v>16748500</v>
      </c>
      <c r="G590" s="87"/>
      <c r="H590" s="574"/>
    </row>
    <row r="591" spans="1:8" s="52" customFormat="1" ht="14.4" customHeight="1">
      <c r="A591" s="2321"/>
      <c r="B591" s="327"/>
      <c r="C591" s="901"/>
      <c r="D591" s="87"/>
      <c r="E591" s="352" t="s">
        <v>162</v>
      </c>
      <c r="F591" s="901">
        <v>387360</v>
      </c>
      <c r="G591" s="87"/>
      <c r="H591" s="574"/>
    </row>
    <row r="592" spans="1:8" s="52" customFormat="1" ht="14.4" customHeight="1">
      <c r="A592" s="2321"/>
      <c r="B592" s="328"/>
      <c r="C592" s="901"/>
      <c r="D592" s="87"/>
      <c r="E592" s="328" t="s">
        <v>54</v>
      </c>
      <c r="F592" s="901">
        <v>126372</v>
      </c>
      <c r="G592" s="87"/>
      <c r="H592" s="574"/>
    </row>
    <row r="593" spans="1:8" s="52" customFormat="1" ht="14.4" customHeight="1">
      <c r="A593" s="2321"/>
      <c r="B593" s="325"/>
      <c r="C593" s="900"/>
      <c r="D593" s="87"/>
      <c r="E593" s="352" t="s">
        <v>39</v>
      </c>
      <c r="F593" s="901">
        <v>126372</v>
      </c>
      <c r="G593" s="87"/>
      <c r="H593" s="574"/>
    </row>
    <row r="594" spans="1:8" s="52" customFormat="1" ht="14.4" customHeight="1">
      <c r="A594" s="2321"/>
      <c r="B594" s="327"/>
      <c r="C594" s="901"/>
      <c r="D594" s="87"/>
      <c r="E594" s="328" t="s">
        <v>19</v>
      </c>
      <c r="F594" s="901">
        <v>13902220</v>
      </c>
      <c r="G594" s="89">
        <f>G595</f>
        <v>105000</v>
      </c>
      <c r="H594" s="574"/>
    </row>
    <row r="595" spans="1:8" s="52" customFormat="1" ht="25.5" customHeight="1">
      <c r="A595" s="2321"/>
      <c r="B595" s="328"/>
      <c r="C595" s="901"/>
      <c r="D595" s="2332"/>
      <c r="E595" s="352" t="s">
        <v>56</v>
      </c>
      <c r="F595" s="901">
        <v>13391350</v>
      </c>
      <c r="G595" s="87">
        <f>G597</f>
        <v>105000</v>
      </c>
      <c r="H595" s="574"/>
    </row>
    <row r="596" spans="1:8" s="52" customFormat="1" ht="31.5" customHeight="1">
      <c r="A596" s="2321"/>
      <c r="B596" s="352"/>
      <c r="C596" s="901"/>
      <c r="D596" s="2332"/>
      <c r="E596" s="353" t="s">
        <v>57</v>
      </c>
      <c r="F596" s="901">
        <v>8709625</v>
      </c>
      <c r="G596" s="87"/>
      <c r="H596" s="574"/>
    </row>
    <row r="597" spans="1:8" s="52" customFormat="1" ht="40.5" customHeight="1">
      <c r="A597" s="2321"/>
      <c r="B597" s="2309"/>
      <c r="C597" s="86"/>
      <c r="D597" s="2332"/>
      <c r="E597" s="353" t="s">
        <v>58</v>
      </c>
      <c r="F597" s="901">
        <v>4681725</v>
      </c>
      <c r="G597" s="87">
        <v>105000</v>
      </c>
      <c r="H597" s="574"/>
    </row>
    <row r="598" spans="1:8" s="52" customFormat="1" ht="30" customHeight="1">
      <c r="A598" s="2321"/>
      <c r="B598" s="2333"/>
      <c r="C598" s="93"/>
      <c r="D598" s="2334"/>
      <c r="E598" s="352" t="s">
        <v>55</v>
      </c>
      <c r="F598" s="901">
        <v>510870</v>
      </c>
      <c r="G598" s="87"/>
      <c r="H598" s="574"/>
    </row>
    <row r="599" spans="1:8" s="52" customFormat="1" ht="30" customHeight="1">
      <c r="A599" s="2321"/>
      <c r="B599" s="2333"/>
      <c r="C599" s="93"/>
      <c r="D599" s="2334"/>
      <c r="E599" s="353" t="s">
        <v>158</v>
      </c>
      <c r="F599" s="901">
        <v>184355</v>
      </c>
      <c r="G599" s="87"/>
      <c r="H599" s="574"/>
    </row>
    <row r="600" spans="1:8" s="52" customFormat="1" ht="34.5" customHeight="1">
      <c r="A600" s="2321"/>
      <c r="B600" s="2297"/>
      <c r="C600" s="2295"/>
      <c r="D600" s="600"/>
      <c r="E600" s="353" t="s">
        <v>294</v>
      </c>
      <c r="F600" s="901">
        <v>326515</v>
      </c>
      <c r="G600" s="600"/>
      <c r="H600" s="574"/>
    </row>
    <row r="601" spans="1:8" s="52" customFormat="1" ht="14.4" customHeight="1">
      <c r="A601" s="2321"/>
      <c r="B601" s="2294"/>
      <c r="C601" s="2296"/>
      <c r="D601" s="142"/>
      <c r="E601" s="327" t="s">
        <v>3</v>
      </c>
      <c r="F601" s="901">
        <v>541093</v>
      </c>
      <c r="G601" s="600"/>
      <c r="H601" s="574"/>
    </row>
    <row r="602" spans="1:8" s="52" customFormat="1" ht="14.4" customHeight="1">
      <c r="A602" s="2321"/>
      <c r="B602" s="2294"/>
      <c r="C602" s="2296"/>
      <c r="D602" s="142"/>
      <c r="E602" s="328" t="s">
        <v>20</v>
      </c>
      <c r="F602" s="901">
        <v>541093</v>
      </c>
      <c r="G602" s="600"/>
      <c r="H602" s="574"/>
    </row>
    <row r="603" spans="1:8" s="52" customFormat="1" ht="26.25" customHeight="1" thickBot="1">
      <c r="A603" s="2321"/>
      <c r="B603" s="3816" t="s">
        <v>887</v>
      </c>
      <c r="C603" s="3817"/>
      <c r="D603" s="3817"/>
      <c r="E603" s="3817"/>
      <c r="F603" s="3817"/>
      <c r="G603" s="3818"/>
      <c r="H603" s="574"/>
    </row>
    <row r="604" spans="1:8" s="147" customFormat="1" ht="14.25" customHeight="1">
      <c r="A604" s="144"/>
      <c r="B604" s="233"/>
      <c r="C604" s="233"/>
      <c r="D604" s="233"/>
      <c r="E604" s="233"/>
      <c r="F604" s="233"/>
      <c r="G604" s="233"/>
      <c r="H604" s="144"/>
    </row>
    <row r="605" spans="1:8" s="52" customFormat="1">
      <c r="A605" s="175"/>
      <c r="B605" s="206" t="s">
        <v>113</v>
      </c>
      <c r="C605" s="3270"/>
      <c r="D605" s="3270"/>
      <c r="E605" s="3270"/>
      <c r="F605" s="3270"/>
      <c r="G605" s="3270"/>
      <c r="H605" s="574"/>
    </row>
    <row r="606" spans="1:8" s="52" customFormat="1" ht="14.4" customHeight="1" thickBot="1">
      <c r="A606" s="2321"/>
      <c r="B606" s="72"/>
      <c r="C606" s="72"/>
      <c r="D606" s="72"/>
      <c r="E606" s="72"/>
      <c r="F606" s="72"/>
      <c r="G606" s="72"/>
      <c r="H606" s="574"/>
    </row>
    <row r="607" spans="1:8" s="52" customFormat="1" ht="33" customHeight="1">
      <c r="A607" s="79">
        <f>A479+1</f>
        <v>169</v>
      </c>
      <c r="B607" s="148" t="s">
        <v>29</v>
      </c>
      <c r="C607" s="149"/>
      <c r="D607" s="150"/>
      <c r="E607" s="2299" t="s">
        <v>41</v>
      </c>
      <c r="F607" s="149"/>
      <c r="G607" s="150"/>
      <c r="H607" s="2562" t="s">
        <v>232</v>
      </c>
    </row>
    <row r="608" spans="1:8" s="52" customFormat="1" ht="14.4" customHeight="1">
      <c r="A608" s="2321"/>
      <c r="B608" s="113" t="s">
        <v>22</v>
      </c>
      <c r="C608" s="99"/>
      <c r="D608" s="143"/>
      <c r="E608" s="113" t="s">
        <v>22</v>
      </c>
      <c r="F608" s="99"/>
      <c r="G608" s="143"/>
      <c r="H608" s="574"/>
    </row>
    <row r="609" spans="1:8" s="52" customFormat="1" ht="14.4" customHeight="1">
      <c r="A609" s="2321"/>
      <c r="B609" s="322" t="s">
        <v>676</v>
      </c>
      <c r="C609" s="323"/>
      <c r="D609" s="324"/>
      <c r="E609" s="2376" t="s">
        <v>689</v>
      </c>
      <c r="F609" s="323"/>
      <c r="G609" s="324"/>
      <c r="H609" s="574"/>
    </row>
    <row r="610" spans="1:8" s="52" customFormat="1" ht="14.4" customHeight="1">
      <c r="A610" s="2321"/>
      <c r="B610" s="2322" t="s">
        <v>4</v>
      </c>
      <c r="C610" s="2323">
        <f t="shared" ref="C610:D615" si="17">C611</f>
        <v>16497394</v>
      </c>
      <c r="D610" s="2324">
        <f t="shared" si="17"/>
        <v>-40000</v>
      </c>
      <c r="E610" s="2377" t="s">
        <v>4</v>
      </c>
      <c r="F610" s="2306">
        <f>F611+F617+F612</f>
        <v>23496480</v>
      </c>
      <c r="G610" s="2304">
        <f>G611+G612+G617</f>
        <v>40000</v>
      </c>
      <c r="H610" s="574"/>
    </row>
    <row r="611" spans="1:8" s="52" customFormat="1" ht="21.75" customHeight="1">
      <c r="A611" s="2321"/>
      <c r="B611" s="2308" t="s">
        <v>10</v>
      </c>
      <c r="C611" s="86">
        <f t="shared" si="17"/>
        <v>16497394</v>
      </c>
      <c r="D611" s="87">
        <f t="shared" si="17"/>
        <v>-40000</v>
      </c>
      <c r="E611" s="2378" t="s">
        <v>37</v>
      </c>
      <c r="F611" s="1165">
        <v>394383</v>
      </c>
      <c r="G611" s="619"/>
      <c r="H611" s="574"/>
    </row>
    <row r="612" spans="1:8" s="52" customFormat="1" ht="28.5" customHeight="1">
      <c r="A612" s="2321"/>
      <c r="B612" s="2309" t="s">
        <v>11</v>
      </c>
      <c r="C612" s="86">
        <f t="shared" si="17"/>
        <v>16497394</v>
      </c>
      <c r="D612" s="87">
        <f t="shared" si="17"/>
        <v>-40000</v>
      </c>
      <c r="E612" s="2379" t="s">
        <v>7</v>
      </c>
      <c r="F612" s="1165">
        <f t="shared" ref="F612:G615" si="18">F613</f>
        <v>0</v>
      </c>
      <c r="G612" s="619">
        <f t="shared" si="18"/>
        <v>0</v>
      </c>
      <c r="H612" s="574"/>
    </row>
    <row r="613" spans="1:8" s="52" customFormat="1" ht="16.5" customHeight="1">
      <c r="A613" s="2321"/>
      <c r="B613" s="2305" t="s">
        <v>28</v>
      </c>
      <c r="C613" s="2306">
        <f t="shared" si="17"/>
        <v>16497394</v>
      </c>
      <c r="D613" s="87">
        <f t="shared" si="17"/>
        <v>-40000</v>
      </c>
      <c r="E613" s="2380" t="s">
        <v>8</v>
      </c>
      <c r="F613" s="1165">
        <f t="shared" si="18"/>
        <v>0</v>
      </c>
      <c r="G613" s="619">
        <f t="shared" si="18"/>
        <v>0</v>
      </c>
      <c r="H613" s="574"/>
    </row>
    <row r="614" spans="1:8" s="52" customFormat="1" ht="14.4" customHeight="1">
      <c r="A614" s="2321"/>
      <c r="B614" s="2308" t="s">
        <v>2</v>
      </c>
      <c r="C614" s="86">
        <f t="shared" si="17"/>
        <v>16497394</v>
      </c>
      <c r="D614" s="87">
        <f t="shared" si="17"/>
        <v>-40000</v>
      </c>
      <c r="E614" s="2381" t="s">
        <v>9</v>
      </c>
      <c r="F614" s="1165">
        <f t="shared" si="18"/>
        <v>0</v>
      </c>
      <c r="G614" s="619">
        <f t="shared" si="18"/>
        <v>0</v>
      </c>
      <c r="H614" s="574"/>
    </row>
    <row r="615" spans="1:8" s="52" customFormat="1" ht="28.5" customHeight="1">
      <c r="A615" s="2321"/>
      <c r="B615" s="2309" t="s">
        <v>16</v>
      </c>
      <c r="C615" s="86">
        <f t="shared" si="17"/>
        <v>16497394</v>
      </c>
      <c r="D615" s="87">
        <f t="shared" si="17"/>
        <v>-40000</v>
      </c>
      <c r="E615" s="2382" t="s">
        <v>63</v>
      </c>
      <c r="F615" s="1165">
        <f t="shared" si="18"/>
        <v>0</v>
      </c>
      <c r="G615" s="619">
        <f t="shared" si="18"/>
        <v>0</v>
      </c>
      <c r="H615" s="574"/>
    </row>
    <row r="616" spans="1:8" s="52" customFormat="1" ht="40.5" customHeight="1">
      <c r="A616" s="2321"/>
      <c r="B616" s="2310" t="s">
        <v>17</v>
      </c>
      <c r="C616" s="86">
        <v>16497394</v>
      </c>
      <c r="D616" s="87">
        <v>-40000</v>
      </c>
      <c r="E616" s="2383" t="s">
        <v>165</v>
      </c>
      <c r="F616" s="1165"/>
      <c r="G616" s="619">
        <v>0</v>
      </c>
      <c r="H616" s="574"/>
    </row>
    <row r="617" spans="1:8" s="52" customFormat="1" ht="14.4" customHeight="1">
      <c r="A617" s="2321"/>
      <c r="B617" s="2310"/>
      <c r="C617" s="86"/>
      <c r="D617" s="87"/>
      <c r="E617" s="2378" t="s">
        <v>10</v>
      </c>
      <c r="F617" s="86">
        <f>F618</f>
        <v>23102097</v>
      </c>
      <c r="G617" s="619">
        <f>G618</f>
        <v>40000</v>
      </c>
      <c r="H617" s="574"/>
    </row>
    <row r="618" spans="1:8" s="52" customFormat="1" ht="29.25" customHeight="1">
      <c r="A618" s="2321"/>
      <c r="B618" s="2310"/>
      <c r="C618" s="86"/>
      <c r="D618" s="87"/>
      <c r="E618" s="2384" t="s">
        <v>11</v>
      </c>
      <c r="F618" s="1165">
        <v>23102097</v>
      </c>
      <c r="G618" s="619">
        <f>G619</f>
        <v>40000</v>
      </c>
      <c r="H618" s="574"/>
    </row>
    <row r="619" spans="1:8" s="52" customFormat="1" ht="14.4" customHeight="1">
      <c r="A619" s="2321"/>
      <c r="B619" s="2310"/>
      <c r="C619" s="86"/>
      <c r="D619" s="87"/>
      <c r="E619" s="2377" t="s">
        <v>28</v>
      </c>
      <c r="F619" s="2306">
        <f>F620+F632</f>
        <v>23496480</v>
      </c>
      <c r="G619" s="2304">
        <f>G620</f>
        <v>40000</v>
      </c>
      <c r="H619" s="574"/>
    </row>
    <row r="620" spans="1:8" s="52" customFormat="1" ht="14.4" customHeight="1">
      <c r="A620" s="2321"/>
      <c r="B620" s="2310"/>
      <c r="C620" s="86"/>
      <c r="D620" s="87"/>
      <c r="E620" s="2378" t="s">
        <v>2</v>
      </c>
      <c r="F620" s="86">
        <f>F621+F625+F628</f>
        <v>23457716</v>
      </c>
      <c r="G620" s="619">
        <f>G621</f>
        <v>40000</v>
      </c>
      <c r="H620" s="574"/>
    </row>
    <row r="621" spans="1:8" s="52" customFormat="1" ht="14.4" customHeight="1">
      <c r="A621" s="2321"/>
      <c r="B621" s="2310"/>
      <c r="C621" s="86"/>
      <c r="D621" s="87"/>
      <c r="E621" s="2384" t="s">
        <v>12</v>
      </c>
      <c r="F621" s="86">
        <v>9642963</v>
      </c>
      <c r="G621" s="619">
        <f>G624</f>
        <v>40000</v>
      </c>
      <c r="H621" s="574"/>
    </row>
    <row r="622" spans="1:8" s="52" customFormat="1" ht="14.4" customHeight="1">
      <c r="A622" s="2321"/>
      <c r="B622" s="2310"/>
      <c r="C622" s="86"/>
      <c r="D622" s="87"/>
      <c r="E622" s="2385" t="s">
        <v>38</v>
      </c>
      <c r="F622" s="2311">
        <v>8529991</v>
      </c>
      <c r="G622" s="619"/>
      <c r="H622" s="574"/>
    </row>
    <row r="623" spans="1:8" s="52" customFormat="1" ht="14.4" customHeight="1">
      <c r="A623" s="2321"/>
      <c r="B623" s="2310"/>
      <c r="C623" s="86"/>
      <c r="D623" s="87"/>
      <c r="E623" s="2386" t="s">
        <v>36</v>
      </c>
      <c r="F623" s="2311">
        <v>6885059</v>
      </c>
      <c r="G623" s="619"/>
      <c r="H623" s="574"/>
    </row>
    <row r="624" spans="1:8" s="52" customFormat="1" ht="14.4" customHeight="1">
      <c r="A624" s="2321"/>
      <c r="B624" s="2310"/>
      <c r="C624" s="86"/>
      <c r="D624" s="87"/>
      <c r="E624" s="2385" t="s">
        <v>15</v>
      </c>
      <c r="F624" s="2311">
        <v>1112972</v>
      </c>
      <c r="G624" s="619">
        <v>40000</v>
      </c>
      <c r="H624" s="574"/>
    </row>
    <row r="625" spans="1:8" s="52" customFormat="1" ht="14.4" customHeight="1">
      <c r="A625" s="2321"/>
      <c r="B625" s="2310"/>
      <c r="C625" s="86"/>
      <c r="D625" s="87"/>
      <c r="E625" s="2384" t="s">
        <v>16</v>
      </c>
      <c r="F625" s="86">
        <f>F626+F627</f>
        <v>423403</v>
      </c>
      <c r="G625" s="619">
        <f>G626+G627</f>
        <v>0</v>
      </c>
      <c r="H625" s="574"/>
    </row>
    <row r="626" spans="1:8" s="52" customFormat="1" ht="14.4" customHeight="1">
      <c r="A626" s="2321"/>
      <c r="B626" s="2310"/>
      <c r="C626" s="86"/>
      <c r="D626" s="87"/>
      <c r="E626" s="2385" t="s">
        <v>17</v>
      </c>
      <c r="F626" s="2311">
        <v>88823</v>
      </c>
      <c r="G626" s="619"/>
      <c r="H626" s="574"/>
    </row>
    <row r="627" spans="1:8" s="52" customFormat="1" ht="14.4" customHeight="1">
      <c r="A627" s="2321"/>
      <c r="B627" s="2310"/>
      <c r="C627" s="86"/>
      <c r="D627" s="87"/>
      <c r="E627" s="2385" t="s">
        <v>162</v>
      </c>
      <c r="F627" s="2311">
        <v>334580</v>
      </c>
      <c r="G627" s="619"/>
      <c r="H627" s="574"/>
    </row>
    <row r="628" spans="1:8" s="52" customFormat="1" ht="14.4" customHeight="1">
      <c r="A628" s="2321"/>
      <c r="B628" s="2310"/>
      <c r="C628" s="86"/>
      <c r="D628" s="87"/>
      <c r="E628" s="2380" t="s">
        <v>19</v>
      </c>
      <c r="F628" s="86">
        <f>F629</f>
        <v>13391350</v>
      </c>
      <c r="G628" s="619">
        <f>G629</f>
        <v>0</v>
      </c>
      <c r="H628" s="574"/>
    </row>
    <row r="629" spans="1:8" s="52" customFormat="1" ht="30.75" customHeight="1">
      <c r="A629" s="2321"/>
      <c r="B629" s="2310"/>
      <c r="C629" s="86"/>
      <c r="D629" s="87"/>
      <c r="E629" s="2381" t="s">
        <v>56</v>
      </c>
      <c r="F629" s="86">
        <v>13391350</v>
      </c>
      <c r="G629" s="619">
        <f>G631</f>
        <v>0</v>
      </c>
      <c r="H629" s="574"/>
    </row>
    <row r="630" spans="1:8" s="52" customFormat="1" ht="30.75" customHeight="1">
      <c r="A630" s="2321"/>
      <c r="B630" s="2310"/>
      <c r="C630" s="86"/>
      <c r="D630" s="87"/>
      <c r="E630" s="2382" t="s">
        <v>57</v>
      </c>
      <c r="F630" s="86">
        <v>8709625</v>
      </c>
      <c r="G630" s="619"/>
      <c r="H630" s="574"/>
    </row>
    <row r="631" spans="1:8" s="52" customFormat="1" ht="39.75" customHeight="1">
      <c r="A631" s="2321"/>
      <c r="B631" s="2310"/>
      <c r="C631" s="86"/>
      <c r="D631" s="87"/>
      <c r="E631" s="2382" t="s">
        <v>58</v>
      </c>
      <c r="F631" s="105">
        <v>4681725</v>
      </c>
      <c r="G631" s="619"/>
      <c r="H631" s="574"/>
    </row>
    <row r="632" spans="1:8" s="52" customFormat="1" ht="14.4" customHeight="1">
      <c r="A632" s="2321"/>
      <c r="B632" s="2310"/>
      <c r="C632" s="86"/>
      <c r="D632" s="87"/>
      <c r="E632" s="2378" t="s">
        <v>3</v>
      </c>
      <c r="F632" s="88">
        <f>F633</f>
        <v>38764</v>
      </c>
      <c r="G632" s="2304">
        <v>0</v>
      </c>
      <c r="H632" s="574"/>
    </row>
    <row r="633" spans="1:8" s="52" customFormat="1" ht="14.4" customHeight="1">
      <c r="A633" s="2321"/>
      <c r="B633" s="2310"/>
      <c r="C633" s="86"/>
      <c r="D633" s="87"/>
      <c r="E633" s="2384" t="s">
        <v>20</v>
      </c>
      <c r="F633" s="2311">
        <v>38764</v>
      </c>
      <c r="G633" s="619"/>
      <c r="H633" s="574"/>
    </row>
    <row r="634" spans="1:8" s="52" customFormat="1" ht="41.25" customHeight="1" thickBot="1">
      <c r="A634" s="2321"/>
      <c r="B634" s="3816" t="s">
        <v>888</v>
      </c>
      <c r="C634" s="3817"/>
      <c r="D634" s="3817"/>
      <c r="E634" s="3817"/>
      <c r="F634" s="3817"/>
      <c r="G634" s="3818"/>
      <c r="H634" s="574"/>
    </row>
    <row r="635" spans="1:8" s="52" customFormat="1" ht="14.4" customHeight="1">
      <c r="A635" s="2321"/>
      <c r="B635" s="233"/>
      <c r="C635" s="233"/>
      <c r="D635" s="233"/>
      <c r="E635" s="233"/>
      <c r="F635" s="233"/>
      <c r="G635" s="233"/>
      <c r="H635" s="574"/>
    </row>
    <row r="636" spans="1:8" s="52" customFormat="1" ht="14.4" customHeight="1">
      <c r="A636" s="2321"/>
      <c r="B636" s="206" t="s">
        <v>115</v>
      </c>
      <c r="C636" s="3270"/>
      <c r="D636" s="3270"/>
      <c r="E636" s="3270"/>
      <c r="F636" s="3270"/>
      <c r="G636" s="3270"/>
      <c r="H636" s="574"/>
    </row>
    <row r="637" spans="1:8" s="52" customFormat="1" ht="14.4" customHeight="1" thickBot="1">
      <c r="A637" s="2321"/>
      <c r="B637" s="233"/>
      <c r="C637" s="233"/>
      <c r="D637" s="233"/>
      <c r="E637" s="233"/>
      <c r="F637" s="233"/>
      <c r="G637" s="233"/>
      <c r="H637" s="574"/>
    </row>
    <row r="638" spans="1:8" s="52" customFormat="1" ht="29.25" customHeight="1">
      <c r="A638" s="2321">
        <f>A510+1</f>
        <v>169</v>
      </c>
      <c r="B638" s="2298" t="s">
        <v>29</v>
      </c>
      <c r="C638" s="341"/>
      <c r="D638" s="150"/>
      <c r="E638" s="2299" t="s">
        <v>41</v>
      </c>
      <c r="F638" s="341"/>
      <c r="G638" s="150"/>
      <c r="H638" s="2562" t="s">
        <v>232</v>
      </c>
    </row>
    <row r="639" spans="1:8" s="52" customFormat="1" ht="14.4" customHeight="1">
      <c r="A639" s="2321"/>
      <c r="B639" s="280" t="s">
        <v>116</v>
      </c>
      <c r="C639" s="343"/>
      <c r="D639" s="143"/>
      <c r="E639" s="280" t="s">
        <v>116</v>
      </c>
      <c r="F639" s="343"/>
      <c r="G639" s="143"/>
      <c r="H639" s="574"/>
    </row>
    <row r="640" spans="1:8" s="52" customFormat="1" ht="14.4" customHeight="1">
      <c r="A640" s="2321"/>
      <c r="B640" s="2330" t="s">
        <v>117</v>
      </c>
      <c r="C640" s="505"/>
      <c r="D640" s="2331"/>
      <c r="E640" s="2330" t="s">
        <v>117</v>
      </c>
      <c r="F640" s="505"/>
      <c r="G640" s="2331"/>
      <c r="H640" s="574"/>
    </row>
    <row r="641" spans="1:8" s="52" customFormat="1" ht="14.4" customHeight="1">
      <c r="A641" s="2321"/>
      <c r="B641" s="281" t="s">
        <v>118</v>
      </c>
      <c r="C641" s="346"/>
      <c r="D641" s="380"/>
      <c r="E641" s="281" t="s">
        <v>118</v>
      </c>
      <c r="F641" s="346"/>
      <c r="G641" s="380"/>
      <c r="H641" s="574"/>
    </row>
    <row r="642" spans="1:8" s="52" customFormat="1" ht="14.4" customHeight="1">
      <c r="A642" s="2321"/>
      <c r="B642" s="325" t="s">
        <v>4</v>
      </c>
      <c r="C642" s="900">
        <v>23785389</v>
      </c>
      <c r="D642" s="2324">
        <f t="shared" ref="D642:D647" si="19">D643</f>
        <v>-40000</v>
      </c>
      <c r="E642" s="325" t="s">
        <v>4</v>
      </c>
      <c r="F642" s="900">
        <v>85572147</v>
      </c>
      <c r="G642" s="156">
        <f>G643+G644+G649</f>
        <v>40000</v>
      </c>
      <c r="H642" s="574"/>
    </row>
    <row r="643" spans="1:8" s="52" customFormat="1" ht="14.4" customHeight="1">
      <c r="A643" s="2321"/>
      <c r="B643" s="327" t="s">
        <v>10</v>
      </c>
      <c r="C643" s="901">
        <v>23785389</v>
      </c>
      <c r="D643" s="87">
        <f t="shared" si="19"/>
        <v>-40000</v>
      </c>
      <c r="E643" s="327" t="s">
        <v>37</v>
      </c>
      <c r="F643" s="901">
        <v>3253317</v>
      </c>
      <c r="G643" s="87"/>
      <c r="H643" s="574"/>
    </row>
    <row r="644" spans="1:8" s="52" customFormat="1" ht="14.4" customHeight="1">
      <c r="A644" s="2321"/>
      <c r="B644" s="328" t="s">
        <v>11</v>
      </c>
      <c r="C644" s="901">
        <v>23785389</v>
      </c>
      <c r="D644" s="87">
        <f t="shared" si="19"/>
        <v>-40000</v>
      </c>
      <c r="E644" s="327" t="s">
        <v>7</v>
      </c>
      <c r="F644" s="901">
        <v>20000</v>
      </c>
      <c r="G644" s="87">
        <f>G645</f>
        <v>0</v>
      </c>
      <c r="H644" s="574"/>
    </row>
    <row r="645" spans="1:8" s="52" customFormat="1" ht="14.4" customHeight="1">
      <c r="A645" s="2321"/>
      <c r="B645" s="325" t="s">
        <v>28</v>
      </c>
      <c r="C645" s="900">
        <v>23785389</v>
      </c>
      <c r="D645" s="87">
        <f t="shared" si="19"/>
        <v>-40000</v>
      </c>
      <c r="E645" s="328" t="s">
        <v>8</v>
      </c>
      <c r="F645" s="901">
        <v>20000</v>
      </c>
      <c r="G645" s="87">
        <f>G646</f>
        <v>0</v>
      </c>
      <c r="H645" s="574"/>
    </row>
    <row r="646" spans="1:8" s="52" customFormat="1" ht="14.4" customHeight="1">
      <c r="A646" s="2321"/>
      <c r="B646" s="327" t="s">
        <v>2</v>
      </c>
      <c r="C646" s="901">
        <v>23785389</v>
      </c>
      <c r="D646" s="87">
        <f t="shared" si="19"/>
        <v>-40000</v>
      </c>
      <c r="E646" s="352" t="s">
        <v>9</v>
      </c>
      <c r="F646" s="901">
        <v>20000</v>
      </c>
      <c r="G646" s="89">
        <v>0</v>
      </c>
      <c r="H646" s="574"/>
    </row>
    <row r="647" spans="1:8" s="52" customFormat="1" ht="14.4" customHeight="1">
      <c r="A647" s="2321"/>
      <c r="B647" s="328" t="s">
        <v>16</v>
      </c>
      <c r="C647" s="901">
        <v>23785389</v>
      </c>
      <c r="D647" s="87">
        <f t="shared" si="19"/>
        <v>-40000</v>
      </c>
      <c r="E647" s="353" t="s">
        <v>63</v>
      </c>
      <c r="F647" s="901">
        <v>20000</v>
      </c>
      <c r="G647" s="87">
        <v>0</v>
      </c>
      <c r="H647" s="574"/>
    </row>
    <row r="648" spans="1:8" s="52" customFormat="1" ht="37.5" customHeight="1">
      <c r="A648" s="2321"/>
      <c r="B648" s="352" t="s">
        <v>17</v>
      </c>
      <c r="C648" s="901">
        <v>23785389</v>
      </c>
      <c r="D648" s="87">
        <v>-40000</v>
      </c>
      <c r="E648" s="358" t="s">
        <v>165</v>
      </c>
      <c r="F648" s="901">
        <v>20000</v>
      </c>
      <c r="G648" s="87">
        <v>0</v>
      </c>
      <c r="H648" s="574"/>
    </row>
    <row r="649" spans="1:8" s="52" customFormat="1" ht="15" customHeight="1">
      <c r="A649" s="2321"/>
      <c r="B649" s="281"/>
      <c r="C649" s="901"/>
      <c r="D649" s="87"/>
      <c r="E649" s="327" t="s">
        <v>10</v>
      </c>
      <c r="F649" s="901">
        <v>82298830</v>
      </c>
      <c r="G649" s="87">
        <f>G650</f>
        <v>40000</v>
      </c>
      <c r="H649" s="574"/>
    </row>
    <row r="650" spans="1:8" s="52" customFormat="1" ht="24.75" customHeight="1">
      <c r="A650" s="2321"/>
      <c r="B650" s="325"/>
      <c r="C650" s="900"/>
      <c r="D650" s="87"/>
      <c r="E650" s="328" t="s">
        <v>11</v>
      </c>
      <c r="F650" s="901">
        <v>82298830</v>
      </c>
      <c r="G650" s="87">
        <f>G651</f>
        <v>40000</v>
      </c>
      <c r="H650" s="574"/>
    </row>
    <row r="651" spans="1:8" s="52" customFormat="1" ht="14.4" customHeight="1">
      <c r="A651" s="2321"/>
      <c r="B651" s="327"/>
      <c r="C651" s="901"/>
      <c r="D651" s="87"/>
      <c r="E651" s="325" t="s">
        <v>28</v>
      </c>
      <c r="F651" s="900">
        <v>85572147</v>
      </c>
      <c r="G651" s="89">
        <f>G652</f>
        <v>40000</v>
      </c>
      <c r="H651" s="574"/>
    </row>
    <row r="652" spans="1:8" s="52" customFormat="1" ht="14.4" customHeight="1">
      <c r="A652" s="2321"/>
      <c r="B652" s="328"/>
      <c r="C652" s="901"/>
      <c r="D652" s="87"/>
      <c r="E652" s="327" t="s">
        <v>2</v>
      </c>
      <c r="F652" s="901">
        <v>65252825</v>
      </c>
      <c r="G652" s="87">
        <f>G653</f>
        <v>40000</v>
      </c>
      <c r="H652" s="574"/>
    </row>
    <row r="653" spans="1:8" s="52" customFormat="1" ht="14.4" customHeight="1">
      <c r="A653" s="2321"/>
      <c r="B653" s="325"/>
      <c r="C653" s="900"/>
      <c r="D653" s="87"/>
      <c r="E653" s="328" t="s">
        <v>12</v>
      </c>
      <c r="F653" s="901">
        <v>30812659</v>
      </c>
      <c r="G653" s="87">
        <f>G656</f>
        <v>40000</v>
      </c>
      <c r="H653" s="574"/>
    </row>
    <row r="654" spans="1:8" s="52" customFormat="1" ht="14.4" customHeight="1">
      <c r="A654" s="2321"/>
      <c r="B654" s="327"/>
      <c r="C654" s="901"/>
      <c r="D654" s="87"/>
      <c r="E654" s="352" t="s">
        <v>38</v>
      </c>
      <c r="F654" s="901">
        <v>21024762</v>
      </c>
      <c r="G654" s="87">
        <v>0</v>
      </c>
      <c r="H654" s="574"/>
    </row>
    <row r="655" spans="1:8" s="52" customFormat="1" ht="14.4" customHeight="1">
      <c r="A655" s="2321"/>
      <c r="B655" s="328"/>
      <c r="C655" s="901"/>
      <c r="D655" s="2332"/>
      <c r="E655" s="353" t="s">
        <v>36</v>
      </c>
      <c r="F655" s="901">
        <v>16982740</v>
      </c>
      <c r="G655" s="87"/>
      <c r="H655" s="574"/>
    </row>
    <row r="656" spans="1:8" s="52" customFormat="1" ht="14.4" customHeight="1">
      <c r="A656" s="2321"/>
      <c r="B656" s="352"/>
      <c r="C656" s="901"/>
      <c r="D656" s="2332"/>
      <c r="E656" s="352" t="s">
        <v>15</v>
      </c>
      <c r="F656" s="901">
        <v>9787897</v>
      </c>
      <c r="G656" s="87">
        <v>40000</v>
      </c>
      <c r="H656" s="574"/>
    </row>
    <row r="657" spans="1:8" s="52" customFormat="1" ht="14.4" customHeight="1">
      <c r="A657" s="2321"/>
      <c r="B657" s="281"/>
      <c r="C657" s="901"/>
      <c r="D657" s="87"/>
      <c r="E657" s="328" t="s">
        <v>16</v>
      </c>
      <c r="F657" s="901">
        <v>19396086</v>
      </c>
      <c r="G657" s="87">
        <f>G658</f>
        <v>0</v>
      </c>
      <c r="H657" s="574"/>
    </row>
    <row r="658" spans="1:8" s="52" customFormat="1" ht="14.4" customHeight="1">
      <c r="A658" s="2321"/>
      <c r="B658" s="325"/>
      <c r="C658" s="900"/>
      <c r="D658" s="87"/>
      <c r="E658" s="352" t="s">
        <v>17</v>
      </c>
      <c r="F658" s="901">
        <v>19008726</v>
      </c>
      <c r="G658" s="87"/>
      <c r="H658" s="574"/>
    </row>
    <row r="659" spans="1:8" s="52" customFormat="1" ht="14.4" customHeight="1">
      <c r="A659" s="2321"/>
      <c r="B659" s="327"/>
      <c r="C659" s="901"/>
      <c r="D659" s="87"/>
      <c r="E659" s="352" t="s">
        <v>162</v>
      </c>
      <c r="F659" s="901">
        <v>387360</v>
      </c>
      <c r="G659" s="87"/>
      <c r="H659" s="574"/>
    </row>
    <row r="660" spans="1:8" s="52" customFormat="1" ht="29.25" customHeight="1">
      <c r="A660" s="2321"/>
      <c r="B660" s="328"/>
      <c r="C660" s="901"/>
      <c r="D660" s="87"/>
      <c r="E660" s="328" t="s">
        <v>54</v>
      </c>
      <c r="F660" s="901">
        <v>126372</v>
      </c>
      <c r="G660" s="87"/>
      <c r="H660" s="574"/>
    </row>
    <row r="661" spans="1:8" s="52" customFormat="1" ht="14.4" customHeight="1">
      <c r="A661" s="2321"/>
      <c r="B661" s="325"/>
      <c r="C661" s="900"/>
      <c r="D661" s="87"/>
      <c r="E661" s="352" t="s">
        <v>39</v>
      </c>
      <c r="F661" s="901">
        <v>126372</v>
      </c>
      <c r="G661" s="87"/>
      <c r="H661" s="574"/>
    </row>
    <row r="662" spans="1:8" s="52" customFormat="1" ht="14.4" customHeight="1">
      <c r="A662" s="2321"/>
      <c r="B662" s="327"/>
      <c r="C662" s="901"/>
      <c r="D662" s="87"/>
      <c r="E662" s="328" t="s">
        <v>19</v>
      </c>
      <c r="F662" s="901">
        <v>14917708</v>
      </c>
      <c r="G662" s="89">
        <f>G663</f>
        <v>0</v>
      </c>
      <c r="H662" s="574"/>
    </row>
    <row r="663" spans="1:8" s="52" customFormat="1" ht="29.25" customHeight="1">
      <c r="A663" s="2321"/>
      <c r="B663" s="328"/>
      <c r="C663" s="901"/>
      <c r="D663" s="2332"/>
      <c r="E663" s="352" t="s">
        <v>56</v>
      </c>
      <c r="F663" s="901">
        <v>14402700</v>
      </c>
      <c r="G663" s="87">
        <f>G665</f>
        <v>0</v>
      </c>
      <c r="H663" s="574"/>
    </row>
    <row r="664" spans="1:8" s="52" customFormat="1" ht="36" customHeight="1">
      <c r="A664" s="2321"/>
      <c r="B664" s="352"/>
      <c r="C664" s="901"/>
      <c r="D664" s="2332"/>
      <c r="E664" s="353" t="s">
        <v>57</v>
      </c>
      <c r="F664" s="901">
        <v>9684625</v>
      </c>
      <c r="G664" s="87"/>
      <c r="H664" s="574"/>
    </row>
    <row r="665" spans="1:8" s="52" customFormat="1" ht="42.75" customHeight="1">
      <c r="A665" s="2321"/>
      <c r="B665" s="2309"/>
      <c r="C665" s="86"/>
      <c r="D665" s="2332"/>
      <c r="E665" s="353" t="s">
        <v>58</v>
      </c>
      <c r="F665" s="901">
        <v>4718075</v>
      </c>
      <c r="G665" s="87"/>
      <c r="H665" s="574"/>
    </row>
    <row r="666" spans="1:8" s="52" customFormat="1" ht="32.25" customHeight="1">
      <c r="A666" s="2321"/>
      <c r="B666" s="2333"/>
      <c r="C666" s="93"/>
      <c r="D666" s="2334"/>
      <c r="E666" s="352" t="s">
        <v>55</v>
      </c>
      <c r="F666" s="901">
        <v>515008</v>
      </c>
      <c r="G666" s="87"/>
      <c r="H666" s="574"/>
    </row>
    <row r="667" spans="1:8" s="52" customFormat="1" ht="38.25" customHeight="1">
      <c r="A667" s="2321"/>
      <c r="B667" s="2333"/>
      <c r="C667" s="93"/>
      <c r="D667" s="2334"/>
      <c r="E667" s="353" t="s">
        <v>158</v>
      </c>
      <c r="F667" s="901">
        <v>184355</v>
      </c>
      <c r="G667" s="87"/>
      <c r="H667" s="574"/>
    </row>
    <row r="668" spans="1:8" s="52" customFormat="1" ht="51.75" customHeight="1">
      <c r="A668" s="2321"/>
      <c r="B668" s="2297"/>
      <c r="C668" s="2295"/>
      <c r="D668" s="600"/>
      <c r="E668" s="353" t="s">
        <v>294</v>
      </c>
      <c r="F668" s="901">
        <v>330653</v>
      </c>
      <c r="G668" s="600"/>
      <c r="H668" s="574"/>
    </row>
    <row r="669" spans="1:8" s="52" customFormat="1" ht="14.4" customHeight="1">
      <c r="A669" s="2321"/>
      <c r="B669" s="2294"/>
      <c r="C669" s="2296"/>
      <c r="D669" s="142"/>
      <c r="E669" s="327" t="s">
        <v>3</v>
      </c>
      <c r="F669" s="901">
        <v>20319322</v>
      </c>
      <c r="G669" s="600"/>
      <c r="H669" s="574"/>
    </row>
    <row r="670" spans="1:8" s="52" customFormat="1" ht="14.4" customHeight="1">
      <c r="A670" s="2321"/>
      <c r="B670" s="2294"/>
      <c r="C670" s="2296"/>
      <c r="D670" s="142"/>
      <c r="E670" s="328" t="s">
        <v>20</v>
      </c>
      <c r="F670" s="901">
        <v>20319322</v>
      </c>
      <c r="G670" s="600"/>
      <c r="H670" s="574"/>
    </row>
    <row r="671" spans="1:8" s="52" customFormat="1" ht="14.4" customHeight="1">
      <c r="A671" s="2321"/>
      <c r="B671" s="281" t="s">
        <v>125</v>
      </c>
      <c r="C671" s="901"/>
      <c r="D671" s="87"/>
      <c r="E671" s="2319" t="s">
        <v>125</v>
      </c>
      <c r="F671" s="88"/>
      <c r="G671" s="603"/>
      <c r="H671" s="574"/>
    </row>
    <row r="672" spans="1:8" s="52" customFormat="1" ht="14.4" customHeight="1">
      <c r="A672" s="2321"/>
      <c r="B672" s="325" t="s">
        <v>4</v>
      </c>
      <c r="C672" s="900">
        <v>47031271</v>
      </c>
      <c r="D672" s="87">
        <f t="shared" ref="D672:D677" si="20">D673</f>
        <v>-40000</v>
      </c>
      <c r="E672" s="325" t="s">
        <v>4</v>
      </c>
      <c r="F672" s="900">
        <v>65859152</v>
      </c>
      <c r="G672" s="156">
        <f>G673+G674+G679</f>
        <v>40000</v>
      </c>
      <c r="H672" s="574"/>
    </row>
    <row r="673" spans="1:8" s="52" customFormat="1" ht="14.4" customHeight="1">
      <c r="A673" s="2321"/>
      <c r="B673" s="327" t="s">
        <v>10</v>
      </c>
      <c r="C673" s="901">
        <v>47031271</v>
      </c>
      <c r="D673" s="87">
        <f t="shared" si="20"/>
        <v>-40000</v>
      </c>
      <c r="E673" s="327" t="s">
        <v>37</v>
      </c>
      <c r="F673" s="901">
        <v>3043317</v>
      </c>
      <c r="G673" s="87"/>
      <c r="H673" s="574"/>
    </row>
    <row r="674" spans="1:8" s="52" customFormat="1" ht="14.4" customHeight="1">
      <c r="A674" s="2321"/>
      <c r="B674" s="328" t="s">
        <v>11</v>
      </c>
      <c r="C674" s="901">
        <v>47031271</v>
      </c>
      <c r="D674" s="87">
        <f t="shared" si="20"/>
        <v>-40000</v>
      </c>
      <c r="E674" s="327" t="s">
        <v>7</v>
      </c>
      <c r="F674" s="901"/>
      <c r="G674" s="87">
        <f>G675</f>
        <v>0</v>
      </c>
      <c r="H674" s="574"/>
    </row>
    <row r="675" spans="1:8" s="52" customFormat="1" ht="14.4" customHeight="1">
      <c r="A675" s="2321"/>
      <c r="B675" s="325" t="s">
        <v>28</v>
      </c>
      <c r="C675" s="900">
        <v>47031271</v>
      </c>
      <c r="D675" s="87">
        <f t="shared" si="20"/>
        <v>-40000</v>
      </c>
      <c r="E675" s="328" t="s">
        <v>8</v>
      </c>
      <c r="F675" s="901"/>
      <c r="G675" s="87">
        <f>G676</f>
        <v>0</v>
      </c>
      <c r="H675" s="574"/>
    </row>
    <row r="676" spans="1:8" s="52" customFormat="1" ht="14.4" customHeight="1">
      <c r="A676" s="2321"/>
      <c r="B676" s="327" t="s">
        <v>2</v>
      </c>
      <c r="C676" s="901">
        <v>47031271</v>
      </c>
      <c r="D676" s="87">
        <f t="shared" si="20"/>
        <v>-40000</v>
      </c>
      <c r="E676" s="352" t="s">
        <v>9</v>
      </c>
      <c r="F676" s="901"/>
      <c r="G676" s="89">
        <v>0</v>
      </c>
      <c r="H676" s="574"/>
    </row>
    <row r="677" spans="1:8" s="52" customFormat="1" ht="14.4" customHeight="1">
      <c r="A677" s="2321"/>
      <c r="B677" s="328" t="s">
        <v>16</v>
      </c>
      <c r="C677" s="901">
        <v>47031271</v>
      </c>
      <c r="D677" s="2332">
        <f t="shared" si="20"/>
        <v>-40000</v>
      </c>
      <c r="E677" s="353" t="s">
        <v>63</v>
      </c>
      <c r="F677" s="901"/>
      <c r="G677" s="87">
        <v>0</v>
      </c>
      <c r="H677" s="574"/>
    </row>
    <row r="678" spans="1:8" s="52" customFormat="1" ht="42" customHeight="1">
      <c r="A678" s="2321"/>
      <c r="B678" s="352" t="s">
        <v>17</v>
      </c>
      <c r="C678" s="901">
        <v>47031271</v>
      </c>
      <c r="D678" s="2332">
        <v>-40000</v>
      </c>
      <c r="E678" s="358" t="s">
        <v>165</v>
      </c>
      <c r="F678" s="901"/>
      <c r="G678" s="87">
        <v>0</v>
      </c>
      <c r="H678" s="574"/>
    </row>
    <row r="679" spans="1:8" s="52" customFormat="1" ht="14.4" customHeight="1">
      <c r="A679" s="2321"/>
      <c r="B679" s="2294"/>
      <c r="C679" s="2296"/>
      <c r="D679" s="380"/>
      <c r="E679" s="327" t="s">
        <v>10</v>
      </c>
      <c r="F679" s="901">
        <v>62815835</v>
      </c>
      <c r="G679" s="87">
        <f>G680</f>
        <v>40000</v>
      </c>
      <c r="H679" s="574"/>
    </row>
    <row r="680" spans="1:8" s="52" customFormat="1" ht="27" customHeight="1">
      <c r="A680" s="2321"/>
      <c r="B680" s="2294"/>
      <c r="C680" s="2296"/>
      <c r="D680" s="380"/>
      <c r="E680" s="328" t="s">
        <v>11</v>
      </c>
      <c r="F680" s="901">
        <v>62815835</v>
      </c>
      <c r="G680" s="87">
        <f>G681</f>
        <v>40000</v>
      </c>
      <c r="H680" s="574"/>
    </row>
    <row r="681" spans="1:8" s="52" customFormat="1" ht="14.4" customHeight="1">
      <c r="A681" s="2321"/>
      <c r="B681" s="2294"/>
      <c r="C681" s="2296"/>
      <c r="D681" s="380"/>
      <c r="E681" s="325" t="s">
        <v>28</v>
      </c>
      <c r="F681" s="900">
        <v>65859152</v>
      </c>
      <c r="G681" s="89">
        <f>G682</f>
        <v>40000</v>
      </c>
      <c r="H681" s="574"/>
    </row>
    <row r="682" spans="1:8" s="52" customFormat="1" ht="14.4" customHeight="1">
      <c r="A682" s="2321"/>
      <c r="B682" s="2294"/>
      <c r="C682" s="2296"/>
      <c r="D682" s="380"/>
      <c r="E682" s="327" t="s">
        <v>2</v>
      </c>
      <c r="F682" s="901">
        <v>65309559</v>
      </c>
      <c r="G682" s="87">
        <f>G683</f>
        <v>40000</v>
      </c>
      <c r="H682" s="574"/>
    </row>
    <row r="683" spans="1:8" s="52" customFormat="1" ht="14.4" customHeight="1">
      <c r="A683" s="2321"/>
      <c r="B683" s="2294"/>
      <c r="C683" s="2296"/>
      <c r="D683" s="380"/>
      <c r="E683" s="328" t="s">
        <v>12</v>
      </c>
      <c r="F683" s="901">
        <v>31086470</v>
      </c>
      <c r="G683" s="87">
        <f>G686</f>
        <v>40000</v>
      </c>
      <c r="H683" s="574"/>
    </row>
    <row r="684" spans="1:8" s="52" customFormat="1" ht="14.4" customHeight="1">
      <c r="A684" s="2321"/>
      <c r="B684" s="2294"/>
      <c r="C684" s="2296"/>
      <c r="D684" s="380"/>
      <c r="E684" s="352" t="s">
        <v>38</v>
      </c>
      <c r="F684" s="901">
        <v>21994484</v>
      </c>
      <c r="G684" s="87">
        <v>0</v>
      </c>
      <c r="H684" s="574"/>
    </row>
    <row r="685" spans="1:8" s="52" customFormat="1" ht="14.4" customHeight="1">
      <c r="A685" s="2321"/>
      <c r="B685" s="2294"/>
      <c r="C685" s="2296"/>
      <c r="D685" s="380"/>
      <c r="E685" s="353" t="s">
        <v>36</v>
      </c>
      <c r="F685" s="901">
        <v>17738998</v>
      </c>
      <c r="G685" s="87"/>
      <c r="H685" s="574"/>
    </row>
    <row r="686" spans="1:8" s="52" customFormat="1" ht="14.4" customHeight="1">
      <c r="A686" s="2321"/>
      <c r="B686" s="2294"/>
      <c r="C686" s="2296"/>
      <c r="D686" s="380"/>
      <c r="E686" s="352" t="s">
        <v>15</v>
      </c>
      <c r="F686" s="901">
        <v>9091986</v>
      </c>
      <c r="G686" s="87">
        <v>40000</v>
      </c>
      <c r="H686" s="574"/>
    </row>
    <row r="687" spans="1:8" s="52" customFormat="1" ht="14.4" customHeight="1">
      <c r="A687" s="2321"/>
      <c r="B687" s="2294"/>
      <c r="C687" s="2296"/>
      <c r="D687" s="380"/>
      <c r="E687" s="328" t="s">
        <v>16</v>
      </c>
      <c r="F687" s="901">
        <v>20067354</v>
      </c>
      <c r="G687" s="87">
        <f>G688</f>
        <v>0</v>
      </c>
      <c r="H687" s="574"/>
    </row>
    <row r="688" spans="1:8" s="52" customFormat="1" ht="14.4" customHeight="1">
      <c r="A688" s="2321"/>
      <c r="B688" s="2294"/>
      <c r="C688" s="2296"/>
      <c r="D688" s="380"/>
      <c r="E688" s="352" t="s">
        <v>17</v>
      </c>
      <c r="F688" s="901">
        <v>19679994</v>
      </c>
      <c r="G688" s="87"/>
      <c r="H688" s="574"/>
    </row>
    <row r="689" spans="1:8" s="52" customFormat="1" ht="14.4" customHeight="1">
      <c r="A689" s="2321"/>
      <c r="B689" s="2294"/>
      <c r="C689" s="2296"/>
      <c r="D689" s="380"/>
      <c r="E689" s="352" t="s">
        <v>162</v>
      </c>
      <c r="F689" s="901">
        <v>387360</v>
      </c>
      <c r="G689" s="87"/>
      <c r="H689" s="574"/>
    </row>
    <row r="690" spans="1:8" s="52" customFormat="1" ht="33" customHeight="1">
      <c r="A690" s="2321"/>
      <c r="B690" s="2294"/>
      <c r="C690" s="2296"/>
      <c r="D690" s="380"/>
      <c r="E690" s="328" t="s">
        <v>54</v>
      </c>
      <c r="F690" s="901">
        <v>126372</v>
      </c>
      <c r="G690" s="87"/>
      <c r="H690" s="574"/>
    </row>
    <row r="691" spans="1:8" s="52" customFormat="1" ht="14.4" customHeight="1">
      <c r="A691" s="2321"/>
      <c r="B691" s="2294"/>
      <c r="C691" s="2296"/>
      <c r="D691" s="380"/>
      <c r="E691" s="352" t="s">
        <v>39</v>
      </c>
      <c r="F691" s="901">
        <v>126372</v>
      </c>
      <c r="G691" s="87"/>
      <c r="H691" s="574"/>
    </row>
    <row r="692" spans="1:8" s="52" customFormat="1" ht="14.4" customHeight="1">
      <c r="A692" s="2321"/>
      <c r="B692" s="2294"/>
      <c r="C692" s="2296"/>
      <c r="D692" s="380"/>
      <c r="E692" s="328" t="s">
        <v>19</v>
      </c>
      <c r="F692" s="901">
        <v>14029363</v>
      </c>
      <c r="G692" s="89">
        <f>G693</f>
        <v>0</v>
      </c>
      <c r="H692" s="574"/>
    </row>
    <row r="693" spans="1:8" s="52" customFormat="1" ht="31.5" customHeight="1">
      <c r="A693" s="2321"/>
      <c r="B693" s="2294"/>
      <c r="C693" s="2296"/>
      <c r="D693" s="380"/>
      <c r="E693" s="352" t="s">
        <v>56</v>
      </c>
      <c r="F693" s="901">
        <v>13518493</v>
      </c>
      <c r="G693" s="87">
        <f>G695</f>
        <v>0</v>
      </c>
      <c r="H693" s="574"/>
    </row>
    <row r="694" spans="1:8" s="52" customFormat="1" ht="31.5" customHeight="1">
      <c r="A694" s="2321"/>
      <c r="B694" s="2294"/>
      <c r="C694" s="2296"/>
      <c r="D694" s="380"/>
      <c r="E694" s="353" t="s">
        <v>57</v>
      </c>
      <c r="F694" s="901">
        <v>8709625</v>
      </c>
      <c r="G694" s="87"/>
      <c r="H694" s="574"/>
    </row>
    <row r="695" spans="1:8" s="52" customFormat="1" ht="37.5" customHeight="1">
      <c r="A695" s="2321"/>
      <c r="B695" s="2294"/>
      <c r="C695" s="2296"/>
      <c r="D695" s="380"/>
      <c r="E695" s="353" t="s">
        <v>58</v>
      </c>
      <c r="F695" s="901">
        <v>4808868</v>
      </c>
      <c r="G695" s="87"/>
      <c r="H695" s="574"/>
    </row>
    <row r="696" spans="1:8" s="52" customFormat="1" ht="31.5" customHeight="1">
      <c r="A696" s="2321"/>
      <c r="B696" s="2294"/>
      <c r="C696" s="2296"/>
      <c r="D696" s="380"/>
      <c r="E696" s="352" t="s">
        <v>55</v>
      </c>
      <c r="F696" s="901">
        <v>510870</v>
      </c>
      <c r="G696" s="603"/>
      <c r="H696" s="574"/>
    </row>
    <row r="697" spans="1:8" s="52" customFormat="1" ht="31.5" customHeight="1">
      <c r="A697" s="2321"/>
      <c r="B697" s="2294"/>
      <c r="C697" s="2296"/>
      <c r="D697" s="380"/>
      <c r="E697" s="353" t="s">
        <v>158</v>
      </c>
      <c r="F697" s="901">
        <v>184355</v>
      </c>
      <c r="G697" s="603"/>
      <c r="H697" s="574"/>
    </row>
    <row r="698" spans="1:8" s="52" customFormat="1" ht="55.5" customHeight="1">
      <c r="A698" s="2321"/>
      <c r="B698" s="2294"/>
      <c r="C698" s="2296"/>
      <c r="D698" s="380"/>
      <c r="E698" s="353" t="s">
        <v>294</v>
      </c>
      <c r="F698" s="901">
        <v>326515</v>
      </c>
      <c r="G698" s="603"/>
      <c r="H698" s="574"/>
    </row>
    <row r="699" spans="1:8" s="52" customFormat="1" ht="14.4" customHeight="1">
      <c r="A699" s="2321"/>
      <c r="B699" s="2294"/>
      <c r="C699" s="2296"/>
      <c r="D699" s="380"/>
      <c r="E699" s="327" t="s">
        <v>3</v>
      </c>
      <c r="F699" s="901">
        <v>549593</v>
      </c>
      <c r="G699" s="603"/>
      <c r="H699" s="574"/>
    </row>
    <row r="700" spans="1:8" s="52" customFormat="1" ht="14.4" customHeight="1">
      <c r="A700" s="2321"/>
      <c r="B700" s="2294"/>
      <c r="C700" s="2296"/>
      <c r="D700" s="380"/>
      <c r="E700" s="328" t="s">
        <v>20</v>
      </c>
      <c r="F700" s="901">
        <v>549593</v>
      </c>
      <c r="G700" s="603"/>
      <c r="H700" s="574"/>
    </row>
    <row r="701" spans="1:8" s="52" customFormat="1" ht="14.4" customHeight="1">
      <c r="A701" s="2321"/>
      <c r="B701" s="281" t="s">
        <v>126</v>
      </c>
      <c r="C701" s="901"/>
      <c r="D701" s="87"/>
      <c r="E701" s="2335" t="s">
        <v>126</v>
      </c>
      <c r="F701" s="917"/>
      <c r="G701" s="380"/>
      <c r="H701" s="574"/>
    </row>
    <row r="702" spans="1:8" s="52" customFormat="1" ht="14.4" customHeight="1">
      <c r="A702" s="2321"/>
      <c r="B702" s="325" t="s">
        <v>4</v>
      </c>
      <c r="C702" s="900">
        <v>55010757</v>
      </c>
      <c r="D702" s="87">
        <f t="shared" ref="D702:D707" si="21">D703</f>
        <v>-40000</v>
      </c>
      <c r="E702" s="907" t="s">
        <v>4</v>
      </c>
      <c r="F702" s="2081">
        <v>61636750</v>
      </c>
      <c r="G702" s="156">
        <f>G703+G704+G709</f>
        <v>40000</v>
      </c>
      <c r="H702" s="574"/>
    </row>
    <row r="703" spans="1:8" s="52" customFormat="1" ht="14.4" customHeight="1">
      <c r="A703" s="2321"/>
      <c r="B703" s="327" t="s">
        <v>10</v>
      </c>
      <c r="C703" s="901">
        <v>55010757</v>
      </c>
      <c r="D703" s="87">
        <f t="shared" si="21"/>
        <v>-40000</v>
      </c>
      <c r="E703" s="327" t="s">
        <v>37</v>
      </c>
      <c r="F703" s="901">
        <v>3043317</v>
      </c>
      <c r="G703" s="87"/>
      <c r="H703" s="574"/>
    </row>
    <row r="704" spans="1:8" s="52" customFormat="1" ht="25.5" customHeight="1">
      <c r="A704" s="2321"/>
      <c r="B704" s="328" t="s">
        <v>11</v>
      </c>
      <c r="C704" s="901">
        <v>55010757</v>
      </c>
      <c r="D704" s="87">
        <f t="shared" si="21"/>
        <v>-40000</v>
      </c>
      <c r="E704" s="327" t="s">
        <v>7</v>
      </c>
      <c r="F704" s="901"/>
      <c r="G704" s="87">
        <f>G705</f>
        <v>0</v>
      </c>
      <c r="H704" s="574"/>
    </row>
    <row r="705" spans="1:8" s="52" customFormat="1" ht="14.4" customHeight="1">
      <c r="A705" s="2321"/>
      <c r="B705" s="325" t="s">
        <v>28</v>
      </c>
      <c r="C705" s="900">
        <v>55010757</v>
      </c>
      <c r="D705" s="87">
        <f t="shared" si="21"/>
        <v>-40000</v>
      </c>
      <c r="E705" s="328" t="s">
        <v>8</v>
      </c>
      <c r="F705" s="901"/>
      <c r="G705" s="87">
        <f>G706</f>
        <v>0</v>
      </c>
      <c r="H705" s="574"/>
    </row>
    <row r="706" spans="1:8" s="52" customFormat="1" ht="14.4" customHeight="1">
      <c r="A706" s="2321"/>
      <c r="B706" s="327" t="s">
        <v>2</v>
      </c>
      <c r="C706" s="901">
        <v>55010757</v>
      </c>
      <c r="D706" s="87">
        <f t="shared" si="21"/>
        <v>-40000</v>
      </c>
      <c r="E706" s="352" t="s">
        <v>9</v>
      </c>
      <c r="F706" s="901"/>
      <c r="G706" s="89">
        <v>0</v>
      </c>
      <c r="H706" s="574"/>
    </row>
    <row r="707" spans="1:8" s="52" customFormat="1" ht="14.4" customHeight="1">
      <c r="A707" s="2321"/>
      <c r="B707" s="328" t="s">
        <v>16</v>
      </c>
      <c r="C707" s="901">
        <v>55010757</v>
      </c>
      <c r="D707" s="2332">
        <f t="shared" si="21"/>
        <v>-40000</v>
      </c>
      <c r="E707" s="353" t="s">
        <v>63</v>
      </c>
      <c r="F707" s="901"/>
      <c r="G707" s="87">
        <v>0</v>
      </c>
      <c r="H707" s="574"/>
    </row>
    <row r="708" spans="1:8" s="52" customFormat="1" ht="14.4" customHeight="1">
      <c r="A708" s="2321"/>
      <c r="B708" s="352" t="s">
        <v>17</v>
      </c>
      <c r="C708" s="901">
        <v>55010757</v>
      </c>
      <c r="D708" s="2332">
        <v>-40000</v>
      </c>
      <c r="E708" s="358" t="s">
        <v>165</v>
      </c>
      <c r="F708" s="901"/>
      <c r="G708" s="87">
        <v>0</v>
      </c>
      <c r="H708" s="574"/>
    </row>
    <row r="709" spans="1:8" s="52" customFormat="1" ht="14.4" customHeight="1">
      <c r="A709" s="2321"/>
      <c r="B709" s="281"/>
      <c r="C709" s="901"/>
      <c r="D709" s="87"/>
      <c r="E709" s="327" t="s">
        <v>10</v>
      </c>
      <c r="F709" s="901">
        <v>58593433</v>
      </c>
      <c r="G709" s="87">
        <f>G710</f>
        <v>40000</v>
      </c>
      <c r="H709" s="574"/>
    </row>
    <row r="710" spans="1:8" s="52" customFormat="1" ht="25.5" customHeight="1">
      <c r="A710" s="2321"/>
      <c r="B710" s="325"/>
      <c r="C710" s="900"/>
      <c r="D710" s="87"/>
      <c r="E710" s="328" t="s">
        <v>11</v>
      </c>
      <c r="F710" s="901">
        <v>58593433</v>
      </c>
      <c r="G710" s="87">
        <f>G711</f>
        <v>40000</v>
      </c>
      <c r="H710" s="574"/>
    </row>
    <row r="711" spans="1:8" s="52" customFormat="1" ht="14.4" customHeight="1">
      <c r="A711" s="2321"/>
      <c r="B711" s="327"/>
      <c r="C711" s="901"/>
      <c r="D711" s="87"/>
      <c r="E711" s="325" t="s">
        <v>28</v>
      </c>
      <c r="F711" s="900">
        <v>61636750</v>
      </c>
      <c r="G711" s="89">
        <f>G712</f>
        <v>40000</v>
      </c>
      <c r="H711" s="574"/>
    </row>
    <row r="712" spans="1:8" s="52" customFormat="1" ht="14.4" customHeight="1">
      <c r="A712" s="2321"/>
      <c r="B712" s="328"/>
      <c r="C712" s="901"/>
      <c r="D712" s="87"/>
      <c r="E712" s="327" t="s">
        <v>2</v>
      </c>
      <c r="F712" s="901">
        <v>61095657</v>
      </c>
      <c r="G712" s="87">
        <f>G713</f>
        <v>40000</v>
      </c>
      <c r="H712" s="574"/>
    </row>
    <row r="713" spans="1:8" s="52" customFormat="1" ht="14.4" customHeight="1">
      <c r="A713" s="2321"/>
      <c r="B713" s="325"/>
      <c r="C713" s="900"/>
      <c r="D713" s="87"/>
      <c r="E713" s="328" t="s">
        <v>12</v>
      </c>
      <c r="F713" s="901">
        <v>29931205</v>
      </c>
      <c r="G713" s="87">
        <f>G716</f>
        <v>40000</v>
      </c>
      <c r="H713" s="574"/>
    </row>
    <row r="714" spans="1:8" s="52" customFormat="1" ht="14.4" customHeight="1">
      <c r="A714" s="2321"/>
      <c r="B714" s="327"/>
      <c r="C714" s="901"/>
      <c r="D714" s="87"/>
      <c r="E714" s="352" t="s">
        <v>38</v>
      </c>
      <c r="F714" s="901">
        <v>21677496</v>
      </c>
      <c r="G714" s="87">
        <v>0</v>
      </c>
      <c r="H714" s="574"/>
    </row>
    <row r="715" spans="1:8" s="52" customFormat="1" ht="14.4" customHeight="1">
      <c r="A715" s="2321"/>
      <c r="B715" s="328"/>
      <c r="C715" s="901"/>
      <c r="D715" s="2332"/>
      <c r="E715" s="353" t="s">
        <v>36</v>
      </c>
      <c r="F715" s="901">
        <v>17442814</v>
      </c>
      <c r="G715" s="87"/>
      <c r="H715" s="574"/>
    </row>
    <row r="716" spans="1:8" s="52" customFormat="1" ht="14.4" customHeight="1">
      <c r="A716" s="2321"/>
      <c r="B716" s="352"/>
      <c r="C716" s="901"/>
      <c r="D716" s="2332"/>
      <c r="E716" s="352" t="s">
        <v>15</v>
      </c>
      <c r="F716" s="901">
        <v>8253709</v>
      </c>
      <c r="G716" s="87">
        <v>40000</v>
      </c>
      <c r="H716" s="574"/>
    </row>
    <row r="717" spans="1:8" s="52" customFormat="1" ht="14.4" customHeight="1">
      <c r="A717" s="2321"/>
      <c r="B717" s="281"/>
      <c r="C717" s="901"/>
      <c r="D717" s="87"/>
      <c r="E717" s="328" t="s">
        <v>16</v>
      </c>
      <c r="F717" s="901">
        <v>17135860</v>
      </c>
      <c r="G717" s="87">
        <f>G718</f>
        <v>0</v>
      </c>
      <c r="H717" s="574"/>
    </row>
    <row r="718" spans="1:8" s="52" customFormat="1" ht="14.4" customHeight="1">
      <c r="A718" s="2321"/>
      <c r="B718" s="325"/>
      <c r="C718" s="900"/>
      <c r="D718" s="87"/>
      <c r="E718" s="352" t="s">
        <v>17</v>
      </c>
      <c r="F718" s="901">
        <v>16748500</v>
      </c>
      <c r="G718" s="87"/>
      <c r="H718" s="574"/>
    </row>
    <row r="719" spans="1:8" s="52" customFormat="1" ht="14.4" customHeight="1">
      <c r="A719" s="2321"/>
      <c r="B719" s="327"/>
      <c r="C719" s="901"/>
      <c r="D719" s="87"/>
      <c r="E719" s="352" t="s">
        <v>162</v>
      </c>
      <c r="F719" s="901">
        <v>387360</v>
      </c>
      <c r="G719" s="87"/>
      <c r="H719" s="574"/>
    </row>
    <row r="720" spans="1:8" s="52" customFormat="1" ht="14.4" customHeight="1">
      <c r="A720" s="2321"/>
      <c r="B720" s="328"/>
      <c r="C720" s="901"/>
      <c r="D720" s="87"/>
      <c r="E720" s="328" t="s">
        <v>54</v>
      </c>
      <c r="F720" s="901">
        <v>126372</v>
      </c>
      <c r="G720" s="87"/>
      <c r="H720" s="574"/>
    </row>
    <row r="721" spans="1:8" s="52" customFormat="1" ht="14.4" customHeight="1">
      <c r="A721" s="2321"/>
      <c r="B721" s="325"/>
      <c r="C721" s="900"/>
      <c r="D721" s="87"/>
      <c r="E721" s="352" t="s">
        <v>39</v>
      </c>
      <c r="F721" s="901">
        <v>126372</v>
      </c>
      <c r="G721" s="87"/>
      <c r="H721" s="574"/>
    </row>
    <row r="722" spans="1:8" s="52" customFormat="1" ht="14.4" customHeight="1">
      <c r="A722" s="2321"/>
      <c r="B722" s="327"/>
      <c r="C722" s="901"/>
      <c r="D722" s="87"/>
      <c r="E722" s="328" t="s">
        <v>19</v>
      </c>
      <c r="F722" s="901">
        <v>13902220</v>
      </c>
      <c r="G722" s="89">
        <f>G723</f>
        <v>0</v>
      </c>
      <c r="H722" s="574"/>
    </row>
    <row r="723" spans="1:8" s="52" customFormat="1" ht="25.5" customHeight="1">
      <c r="A723" s="2321"/>
      <c r="B723" s="328"/>
      <c r="C723" s="901"/>
      <c r="D723" s="2332"/>
      <c r="E723" s="352" t="s">
        <v>56</v>
      </c>
      <c r="F723" s="901">
        <v>13391350</v>
      </c>
      <c r="G723" s="87">
        <f>G725</f>
        <v>0</v>
      </c>
      <c r="H723" s="574"/>
    </row>
    <row r="724" spans="1:8" s="52" customFormat="1" ht="31.5" customHeight="1">
      <c r="A724" s="2321"/>
      <c r="B724" s="352"/>
      <c r="C724" s="901"/>
      <c r="D724" s="2332"/>
      <c r="E724" s="353" t="s">
        <v>57</v>
      </c>
      <c r="F724" s="901">
        <v>8709625</v>
      </c>
      <c r="G724" s="87"/>
      <c r="H724" s="574"/>
    </row>
    <row r="725" spans="1:8" s="52" customFormat="1" ht="40.5" customHeight="1">
      <c r="A725" s="2321"/>
      <c r="B725" s="2309"/>
      <c r="C725" s="86"/>
      <c r="D725" s="2332"/>
      <c r="E725" s="353" t="s">
        <v>58</v>
      </c>
      <c r="F725" s="901">
        <v>4681725</v>
      </c>
      <c r="G725" s="87"/>
      <c r="H725" s="574"/>
    </row>
    <row r="726" spans="1:8" s="52" customFormat="1" ht="30" customHeight="1">
      <c r="A726" s="2321"/>
      <c r="B726" s="2333"/>
      <c r="C726" s="93"/>
      <c r="D726" s="2334"/>
      <c r="E726" s="352" t="s">
        <v>55</v>
      </c>
      <c r="F726" s="901">
        <v>510870</v>
      </c>
      <c r="G726" s="87"/>
      <c r="H726" s="574"/>
    </row>
    <row r="727" spans="1:8" s="52" customFormat="1" ht="30" customHeight="1">
      <c r="A727" s="2321"/>
      <c r="B727" s="2333"/>
      <c r="C727" s="93"/>
      <c r="D727" s="2334"/>
      <c r="E727" s="353" t="s">
        <v>158</v>
      </c>
      <c r="F727" s="901">
        <v>184355</v>
      </c>
      <c r="G727" s="87"/>
      <c r="H727" s="574"/>
    </row>
    <row r="728" spans="1:8" s="52" customFormat="1" ht="34.5" customHeight="1">
      <c r="A728" s="2321"/>
      <c r="B728" s="2297"/>
      <c r="C728" s="2295"/>
      <c r="D728" s="600"/>
      <c r="E728" s="353" t="s">
        <v>294</v>
      </c>
      <c r="F728" s="901">
        <v>326515</v>
      </c>
      <c r="G728" s="600"/>
      <c r="H728" s="574"/>
    </row>
    <row r="729" spans="1:8" s="52" customFormat="1" ht="14.4" customHeight="1">
      <c r="A729" s="2321"/>
      <c r="B729" s="2294"/>
      <c r="C729" s="2296"/>
      <c r="D729" s="142"/>
      <c r="E729" s="327" t="s">
        <v>3</v>
      </c>
      <c r="F729" s="901">
        <v>541093</v>
      </c>
      <c r="G729" s="600"/>
      <c r="H729" s="574"/>
    </row>
    <row r="730" spans="1:8" s="52" customFormat="1" ht="14.4" customHeight="1">
      <c r="A730" s="2321"/>
      <c r="B730" s="2294"/>
      <c r="C730" s="2296"/>
      <c r="D730" s="142"/>
      <c r="E730" s="328" t="s">
        <v>20</v>
      </c>
      <c r="F730" s="901">
        <v>541093</v>
      </c>
      <c r="G730" s="600"/>
      <c r="H730" s="574"/>
    </row>
    <row r="731" spans="1:8" s="52" customFormat="1" ht="26.25" customHeight="1" thickBot="1">
      <c r="A731" s="2321"/>
      <c r="B731" s="3816" t="s">
        <v>887</v>
      </c>
      <c r="C731" s="3817"/>
      <c r="D731" s="3817"/>
      <c r="E731" s="3817"/>
      <c r="F731" s="3817"/>
      <c r="G731" s="3818"/>
      <c r="H731" s="574"/>
    </row>
    <row r="732" spans="1:8" s="147" customFormat="1" ht="14.25" customHeight="1">
      <c r="A732" s="144"/>
      <c r="B732" s="233"/>
      <c r="C732" s="233"/>
      <c r="D732" s="233"/>
      <c r="E732" s="233"/>
      <c r="F732" s="233"/>
      <c r="G732" s="233"/>
      <c r="H732" s="144"/>
    </row>
    <row r="733" spans="1:8" s="52" customFormat="1">
      <c r="A733" s="175"/>
      <c r="B733" s="206" t="s">
        <v>113</v>
      </c>
      <c r="C733" s="3270"/>
      <c r="D733" s="3270"/>
      <c r="E733" s="3270"/>
      <c r="F733" s="3270"/>
      <c r="G733" s="3270"/>
      <c r="H733" s="574"/>
    </row>
    <row r="734" spans="1:8" s="52" customFormat="1" ht="14.4" customHeight="1" thickBot="1">
      <c r="A734" s="2321"/>
      <c r="B734" s="72"/>
      <c r="C734" s="72"/>
      <c r="D734" s="72"/>
      <c r="E734" s="72"/>
      <c r="F734" s="72"/>
      <c r="G734" s="72"/>
      <c r="H734" s="574"/>
    </row>
    <row r="735" spans="1:8" s="52" customFormat="1" ht="33" customHeight="1">
      <c r="A735" s="79">
        <f>A607+1</f>
        <v>170</v>
      </c>
      <c r="B735" s="148" t="s">
        <v>29</v>
      </c>
      <c r="C735" s="149"/>
      <c r="D735" s="150"/>
      <c r="E735" s="2299" t="s">
        <v>41</v>
      </c>
      <c r="F735" s="149"/>
      <c r="G735" s="150"/>
      <c r="H735" s="2562" t="s">
        <v>232</v>
      </c>
    </row>
    <row r="736" spans="1:8" s="52" customFormat="1" ht="14.4" customHeight="1">
      <c r="A736" s="2321"/>
      <c r="B736" s="113" t="s">
        <v>22</v>
      </c>
      <c r="C736" s="99"/>
      <c r="D736" s="143"/>
      <c r="E736" s="113" t="s">
        <v>22</v>
      </c>
      <c r="F736" s="99"/>
      <c r="G736" s="143"/>
      <c r="H736" s="574"/>
    </row>
    <row r="737" spans="1:8" s="52" customFormat="1" ht="14.4" customHeight="1">
      <c r="A737" s="2321"/>
      <c r="B737" s="322" t="s">
        <v>676</v>
      </c>
      <c r="C737" s="323"/>
      <c r="D737" s="324"/>
      <c r="E737" s="2376" t="s">
        <v>689</v>
      </c>
      <c r="F737" s="323"/>
      <c r="G737" s="324"/>
      <c r="H737" s="574"/>
    </row>
    <row r="738" spans="1:8" s="52" customFormat="1" ht="14.4" customHeight="1">
      <c r="A738" s="2321"/>
      <c r="B738" s="2322" t="s">
        <v>4</v>
      </c>
      <c r="C738" s="2323">
        <f t="shared" ref="C738:D743" si="22">C739</f>
        <v>16497394</v>
      </c>
      <c r="D738" s="2324">
        <f t="shared" si="22"/>
        <v>-170402</v>
      </c>
      <c r="E738" s="2377" t="s">
        <v>4</v>
      </c>
      <c r="F738" s="2306">
        <f>F739+F745+F740</f>
        <v>23496480</v>
      </c>
      <c r="G738" s="2304">
        <f>G739+G740+G745</f>
        <v>170402</v>
      </c>
      <c r="H738" s="574"/>
    </row>
    <row r="739" spans="1:8" s="52" customFormat="1" ht="21.75" customHeight="1">
      <c r="A739" s="2321"/>
      <c r="B739" s="2308" t="s">
        <v>10</v>
      </c>
      <c r="C739" s="86">
        <f t="shared" si="22"/>
        <v>16497394</v>
      </c>
      <c r="D739" s="87">
        <f t="shared" si="22"/>
        <v>-170402</v>
      </c>
      <c r="E739" s="2378" t="s">
        <v>37</v>
      </c>
      <c r="F739" s="1165">
        <v>394383</v>
      </c>
      <c r="G739" s="619"/>
      <c r="H739" s="574"/>
    </row>
    <row r="740" spans="1:8" s="52" customFormat="1" ht="28.5" customHeight="1">
      <c r="A740" s="2321"/>
      <c r="B740" s="2309" t="s">
        <v>11</v>
      </c>
      <c r="C740" s="86">
        <f t="shared" si="22"/>
        <v>16497394</v>
      </c>
      <c r="D740" s="87">
        <f t="shared" si="22"/>
        <v>-170402</v>
      </c>
      <c r="E740" s="2379" t="s">
        <v>7</v>
      </c>
      <c r="F740" s="1165">
        <f t="shared" ref="F740:G743" si="23">F741</f>
        <v>0</v>
      </c>
      <c r="G740" s="619">
        <f t="shared" si="23"/>
        <v>0</v>
      </c>
      <c r="H740" s="574"/>
    </row>
    <row r="741" spans="1:8" s="52" customFormat="1" ht="16.5" customHeight="1">
      <c r="A741" s="2321"/>
      <c r="B741" s="2305" t="s">
        <v>28</v>
      </c>
      <c r="C741" s="2306">
        <f t="shared" si="22"/>
        <v>16497394</v>
      </c>
      <c r="D741" s="87">
        <f t="shared" si="22"/>
        <v>-170402</v>
      </c>
      <c r="E741" s="2380" t="s">
        <v>8</v>
      </c>
      <c r="F741" s="1165">
        <f t="shared" si="23"/>
        <v>0</v>
      </c>
      <c r="G741" s="619">
        <f t="shared" si="23"/>
        <v>0</v>
      </c>
      <c r="H741" s="574"/>
    </row>
    <row r="742" spans="1:8" s="52" customFormat="1" ht="14.4" customHeight="1">
      <c r="A742" s="2321"/>
      <c r="B742" s="2308" t="s">
        <v>2</v>
      </c>
      <c r="C742" s="86">
        <f t="shared" si="22"/>
        <v>16497394</v>
      </c>
      <c r="D742" s="87">
        <f t="shared" si="22"/>
        <v>-170402</v>
      </c>
      <c r="E742" s="2381" t="s">
        <v>9</v>
      </c>
      <c r="F742" s="1165">
        <f t="shared" si="23"/>
        <v>0</v>
      </c>
      <c r="G742" s="619">
        <f t="shared" si="23"/>
        <v>0</v>
      </c>
      <c r="H742" s="574"/>
    </row>
    <row r="743" spans="1:8" s="52" customFormat="1" ht="28.5" customHeight="1">
      <c r="A743" s="2321"/>
      <c r="B743" s="2309" t="s">
        <v>16</v>
      </c>
      <c r="C743" s="86">
        <f t="shared" si="22"/>
        <v>16497394</v>
      </c>
      <c r="D743" s="87">
        <f t="shared" si="22"/>
        <v>-170402</v>
      </c>
      <c r="E743" s="2382" t="s">
        <v>63</v>
      </c>
      <c r="F743" s="1165">
        <f t="shared" si="23"/>
        <v>0</v>
      </c>
      <c r="G743" s="619">
        <f t="shared" si="23"/>
        <v>0</v>
      </c>
      <c r="H743" s="574"/>
    </row>
    <row r="744" spans="1:8" s="52" customFormat="1" ht="40.5" customHeight="1">
      <c r="A744" s="2321"/>
      <c r="B744" s="2310" t="s">
        <v>17</v>
      </c>
      <c r="C744" s="86">
        <v>16497394</v>
      </c>
      <c r="D744" s="87">
        <v>-170402</v>
      </c>
      <c r="E744" s="2383" t="s">
        <v>165</v>
      </c>
      <c r="F744" s="1165"/>
      <c r="G744" s="619">
        <v>0</v>
      </c>
      <c r="H744" s="574"/>
    </row>
    <row r="745" spans="1:8" s="52" customFormat="1" ht="14.4" customHeight="1">
      <c r="A745" s="2321"/>
      <c r="B745" s="2310"/>
      <c r="C745" s="86"/>
      <c r="D745" s="87"/>
      <c r="E745" s="2378" t="s">
        <v>10</v>
      </c>
      <c r="F745" s="86">
        <f>F746</f>
        <v>23102097</v>
      </c>
      <c r="G745" s="619">
        <f>G746</f>
        <v>170402</v>
      </c>
      <c r="H745" s="574"/>
    </row>
    <row r="746" spans="1:8" s="52" customFormat="1" ht="29.25" customHeight="1">
      <c r="A746" s="2321"/>
      <c r="B746" s="2310"/>
      <c r="C746" s="86"/>
      <c r="D746" s="87"/>
      <c r="E746" s="2384" t="s">
        <v>11</v>
      </c>
      <c r="F746" s="1165">
        <v>23102097</v>
      </c>
      <c r="G746" s="619">
        <f>G747</f>
        <v>170402</v>
      </c>
      <c r="H746" s="574"/>
    </row>
    <row r="747" spans="1:8" s="52" customFormat="1" ht="14.4" customHeight="1">
      <c r="A747" s="2321"/>
      <c r="B747" s="2310"/>
      <c r="C747" s="86"/>
      <c r="D747" s="87"/>
      <c r="E747" s="2377" t="s">
        <v>28</v>
      </c>
      <c r="F747" s="2306">
        <f>F748+F760</f>
        <v>23496480</v>
      </c>
      <c r="G747" s="2304">
        <f>G748</f>
        <v>170402</v>
      </c>
      <c r="H747" s="574"/>
    </row>
    <row r="748" spans="1:8" s="52" customFormat="1" ht="14.4" customHeight="1">
      <c r="A748" s="2321"/>
      <c r="B748" s="2310"/>
      <c r="C748" s="86"/>
      <c r="D748" s="87"/>
      <c r="E748" s="2378" t="s">
        <v>2</v>
      </c>
      <c r="F748" s="86">
        <f>F749+F753+F756</f>
        <v>23457716</v>
      </c>
      <c r="G748" s="619">
        <f>G756</f>
        <v>170402</v>
      </c>
      <c r="H748" s="574"/>
    </row>
    <row r="749" spans="1:8" s="52" customFormat="1" ht="14.4" customHeight="1">
      <c r="A749" s="2321"/>
      <c r="B749" s="2310"/>
      <c r="C749" s="86"/>
      <c r="D749" s="87"/>
      <c r="E749" s="2384" t="s">
        <v>12</v>
      </c>
      <c r="F749" s="86">
        <v>9642963</v>
      </c>
      <c r="G749" s="619">
        <f>G752</f>
        <v>0</v>
      </c>
      <c r="H749" s="574"/>
    </row>
    <row r="750" spans="1:8" s="52" customFormat="1" ht="14.4" customHeight="1">
      <c r="A750" s="2321"/>
      <c r="B750" s="2310"/>
      <c r="C750" s="86"/>
      <c r="D750" s="87"/>
      <c r="E750" s="2385" t="s">
        <v>38</v>
      </c>
      <c r="F750" s="2311">
        <v>8529991</v>
      </c>
      <c r="G750" s="619"/>
      <c r="H750" s="574"/>
    </row>
    <row r="751" spans="1:8" s="52" customFormat="1" ht="14.4" customHeight="1">
      <c r="A751" s="2321"/>
      <c r="B751" s="2310"/>
      <c r="C751" s="86"/>
      <c r="D751" s="87"/>
      <c r="E751" s="2386" t="s">
        <v>36</v>
      </c>
      <c r="F751" s="2311">
        <v>6885059</v>
      </c>
      <c r="G751" s="619"/>
      <c r="H751" s="574"/>
    </row>
    <row r="752" spans="1:8" s="52" customFormat="1" ht="14.4" customHeight="1">
      <c r="A752" s="2321"/>
      <c r="B752" s="2310"/>
      <c r="C752" s="86"/>
      <c r="D752" s="87"/>
      <c r="E752" s="2385" t="s">
        <v>15</v>
      </c>
      <c r="F752" s="2311">
        <v>1112972</v>
      </c>
      <c r="G752" s="619"/>
      <c r="H752" s="574"/>
    </row>
    <row r="753" spans="1:8" s="52" customFormat="1" ht="14.4" customHeight="1">
      <c r="A753" s="2321"/>
      <c r="B753" s="2310"/>
      <c r="C753" s="86"/>
      <c r="D753" s="87"/>
      <c r="E753" s="2384" t="s">
        <v>16</v>
      </c>
      <c r="F753" s="86">
        <f>F754+F755</f>
        <v>423403</v>
      </c>
      <c r="G753" s="619">
        <f>G754+G755</f>
        <v>0</v>
      </c>
      <c r="H753" s="574"/>
    </row>
    <row r="754" spans="1:8" s="52" customFormat="1" ht="14.4" customHeight="1">
      <c r="A754" s="2321"/>
      <c r="B754" s="2310"/>
      <c r="C754" s="86"/>
      <c r="D754" s="87"/>
      <c r="E754" s="2385" t="s">
        <v>17</v>
      </c>
      <c r="F754" s="2311">
        <v>88823</v>
      </c>
      <c r="G754" s="619"/>
      <c r="H754" s="574"/>
    </row>
    <row r="755" spans="1:8" s="52" customFormat="1" ht="14.4" customHeight="1">
      <c r="A755" s="2321"/>
      <c r="B755" s="2310"/>
      <c r="C755" s="86"/>
      <c r="D755" s="87"/>
      <c r="E755" s="2385" t="s">
        <v>162</v>
      </c>
      <c r="F755" s="2311">
        <v>334580</v>
      </c>
      <c r="G755" s="619"/>
      <c r="H755" s="574"/>
    </row>
    <row r="756" spans="1:8" s="52" customFormat="1" ht="14.4" customHeight="1">
      <c r="A756" s="2321"/>
      <c r="B756" s="2310"/>
      <c r="C756" s="86"/>
      <c r="D756" s="87"/>
      <c r="E756" s="2380" t="s">
        <v>19</v>
      </c>
      <c r="F756" s="86">
        <f>F757</f>
        <v>13391350</v>
      </c>
      <c r="G756" s="619">
        <f>G757</f>
        <v>170402</v>
      </c>
      <c r="H756" s="574"/>
    </row>
    <row r="757" spans="1:8" s="52" customFormat="1" ht="30.75" customHeight="1">
      <c r="A757" s="2321"/>
      <c r="B757" s="2310"/>
      <c r="C757" s="86"/>
      <c r="D757" s="87"/>
      <c r="E757" s="2381" t="s">
        <v>56</v>
      </c>
      <c r="F757" s="86">
        <v>13391350</v>
      </c>
      <c r="G757" s="619">
        <f>G759</f>
        <v>170402</v>
      </c>
      <c r="H757" s="574"/>
    </row>
    <row r="758" spans="1:8" s="52" customFormat="1" ht="30.75" customHeight="1">
      <c r="A758" s="2321"/>
      <c r="B758" s="2310"/>
      <c r="C758" s="86"/>
      <c r="D758" s="87"/>
      <c r="E758" s="2382" t="s">
        <v>57</v>
      </c>
      <c r="F758" s="86">
        <v>8709625</v>
      </c>
      <c r="G758" s="619"/>
      <c r="H758" s="574"/>
    </row>
    <row r="759" spans="1:8" s="52" customFormat="1" ht="39.75" customHeight="1">
      <c r="A759" s="2321"/>
      <c r="B759" s="2310"/>
      <c r="C759" s="86"/>
      <c r="D759" s="87"/>
      <c r="E759" s="2382" t="s">
        <v>58</v>
      </c>
      <c r="F759" s="105">
        <v>4681725</v>
      </c>
      <c r="G759" s="619">
        <v>170402</v>
      </c>
      <c r="H759" s="574"/>
    </row>
    <row r="760" spans="1:8" s="52" customFormat="1" ht="14.4" customHeight="1">
      <c r="A760" s="2321"/>
      <c r="B760" s="2310"/>
      <c r="C760" s="86"/>
      <c r="D760" s="87"/>
      <c r="E760" s="2378" t="s">
        <v>3</v>
      </c>
      <c r="F760" s="88">
        <f>F761</f>
        <v>38764</v>
      </c>
      <c r="G760" s="2304">
        <v>0</v>
      </c>
      <c r="H760" s="574"/>
    </row>
    <row r="761" spans="1:8" s="52" customFormat="1" ht="14.4" customHeight="1">
      <c r="A761" s="2321"/>
      <c r="B761" s="2310"/>
      <c r="C761" s="86"/>
      <c r="D761" s="87"/>
      <c r="E761" s="2384" t="s">
        <v>20</v>
      </c>
      <c r="F761" s="2311">
        <v>38764</v>
      </c>
      <c r="G761" s="619"/>
      <c r="H761" s="574"/>
    </row>
    <row r="762" spans="1:8" s="52" customFormat="1" ht="27.75" customHeight="1" thickBot="1">
      <c r="A762" s="2321"/>
      <c r="B762" s="3816" t="s">
        <v>889</v>
      </c>
      <c r="C762" s="3817"/>
      <c r="D762" s="3817"/>
      <c r="E762" s="3817"/>
      <c r="F762" s="3817"/>
      <c r="G762" s="3818"/>
      <c r="H762" s="574"/>
    </row>
    <row r="763" spans="1:8" s="52" customFormat="1" ht="14.4" customHeight="1">
      <c r="A763" s="2321"/>
      <c r="B763" s="233"/>
      <c r="C763" s="233"/>
      <c r="D763" s="233"/>
      <c r="E763" s="233"/>
      <c r="F763" s="233"/>
      <c r="G763" s="233"/>
      <c r="H763" s="574"/>
    </row>
    <row r="764" spans="1:8" s="52" customFormat="1" ht="14.4" customHeight="1">
      <c r="A764" s="2321"/>
      <c r="B764" s="206" t="s">
        <v>115</v>
      </c>
      <c r="C764" s="3270"/>
      <c r="D764" s="3270"/>
      <c r="E764" s="3270"/>
      <c r="F764" s="3270"/>
      <c r="G764" s="3270"/>
      <c r="H764" s="574"/>
    </row>
    <row r="765" spans="1:8" s="52" customFormat="1" ht="14.4" customHeight="1" thickBot="1">
      <c r="A765" s="2321"/>
      <c r="B765" s="233"/>
      <c r="C765" s="233"/>
      <c r="D765" s="233"/>
      <c r="E765" s="233"/>
      <c r="F765" s="233"/>
      <c r="G765" s="233"/>
      <c r="H765" s="574"/>
    </row>
    <row r="766" spans="1:8" s="52" customFormat="1" ht="29.25" customHeight="1">
      <c r="A766" s="2321">
        <f>A638+1</f>
        <v>170</v>
      </c>
      <c r="B766" s="2298" t="s">
        <v>29</v>
      </c>
      <c r="C766" s="341"/>
      <c r="D766" s="150"/>
      <c r="E766" s="2299" t="s">
        <v>41</v>
      </c>
      <c r="F766" s="341"/>
      <c r="G766" s="150"/>
      <c r="H766" s="2562" t="s">
        <v>232</v>
      </c>
    </row>
    <row r="767" spans="1:8" s="52" customFormat="1" ht="14.4" customHeight="1">
      <c r="A767" s="2321"/>
      <c r="B767" s="280" t="s">
        <v>116</v>
      </c>
      <c r="C767" s="343"/>
      <c r="D767" s="143"/>
      <c r="E767" s="280" t="s">
        <v>116</v>
      </c>
      <c r="F767" s="343"/>
      <c r="G767" s="143"/>
      <c r="H767" s="574"/>
    </row>
    <row r="768" spans="1:8" s="52" customFormat="1" ht="14.4" customHeight="1">
      <c r="A768" s="2321"/>
      <c r="B768" s="2330" t="s">
        <v>117</v>
      </c>
      <c r="C768" s="505"/>
      <c r="D768" s="2331"/>
      <c r="E768" s="2330" t="s">
        <v>117</v>
      </c>
      <c r="F768" s="505"/>
      <c r="G768" s="2331"/>
      <c r="H768" s="574"/>
    </row>
    <row r="769" spans="1:8" s="52" customFormat="1" ht="14.4" customHeight="1">
      <c r="A769" s="2321"/>
      <c r="B769" s="281" t="s">
        <v>118</v>
      </c>
      <c r="C769" s="346"/>
      <c r="D769" s="380"/>
      <c r="E769" s="281" t="s">
        <v>118</v>
      </c>
      <c r="F769" s="346"/>
      <c r="G769" s="380"/>
      <c r="H769" s="574"/>
    </row>
    <row r="770" spans="1:8" s="52" customFormat="1" ht="14.4" customHeight="1">
      <c r="A770" s="2321"/>
      <c r="B770" s="325" t="s">
        <v>4</v>
      </c>
      <c r="C770" s="900">
        <v>23785389</v>
      </c>
      <c r="D770" s="2324">
        <f t="shared" ref="D770:D775" si="24">D771</f>
        <v>-170402</v>
      </c>
      <c r="E770" s="325" t="s">
        <v>4</v>
      </c>
      <c r="F770" s="900">
        <v>85572147</v>
      </c>
      <c r="G770" s="156">
        <f>G771+G772+G777</f>
        <v>170402</v>
      </c>
      <c r="H770" s="574"/>
    </row>
    <row r="771" spans="1:8" s="52" customFormat="1" ht="26.4">
      <c r="A771" s="2321"/>
      <c r="B771" s="327" t="s">
        <v>10</v>
      </c>
      <c r="C771" s="901">
        <v>23785389</v>
      </c>
      <c r="D771" s="87">
        <f t="shared" si="24"/>
        <v>-170402</v>
      </c>
      <c r="E771" s="327" t="s">
        <v>37</v>
      </c>
      <c r="F771" s="901">
        <v>3253317</v>
      </c>
      <c r="G771" s="87"/>
      <c r="H771" s="574"/>
    </row>
    <row r="772" spans="1:8" s="52" customFormat="1" ht="14.4" customHeight="1">
      <c r="A772" s="2321"/>
      <c r="B772" s="328" t="s">
        <v>11</v>
      </c>
      <c r="C772" s="901">
        <v>23785389</v>
      </c>
      <c r="D772" s="87">
        <f t="shared" si="24"/>
        <v>-170402</v>
      </c>
      <c r="E772" s="327" t="s">
        <v>7</v>
      </c>
      <c r="F772" s="901">
        <v>20000</v>
      </c>
      <c r="G772" s="87">
        <f>G773</f>
        <v>0</v>
      </c>
      <c r="H772" s="574"/>
    </row>
    <row r="773" spans="1:8" s="52" customFormat="1" ht="14.4" customHeight="1">
      <c r="A773" s="2321"/>
      <c r="B773" s="325" t="s">
        <v>28</v>
      </c>
      <c r="C773" s="900">
        <v>23785389</v>
      </c>
      <c r="D773" s="87">
        <f t="shared" si="24"/>
        <v>-170402</v>
      </c>
      <c r="E773" s="328" t="s">
        <v>8</v>
      </c>
      <c r="F773" s="901">
        <v>20000</v>
      </c>
      <c r="G773" s="87">
        <f>G774</f>
        <v>0</v>
      </c>
      <c r="H773" s="574"/>
    </row>
    <row r="774" spans="1:8" s="52" customFormat="1" ht="14.4" customHeight="1">
      <c r="A774" s="2321"/>
      <c r="B774" s="327" t="s">
        <v>2</v>
      </c>
      <c r="C774" s="901">
        <v>23785389</v>
      </c>
      <c r="D774" s="87">
        <f t="shared" si="24"/>
        <v>-170402</v>
      </c>
      <c r="E774" s="352" t="s">
        <v>9</v>
      </c>
      <c r="F774" s="901">
        <v>20000</v>
      </c>
      <c r="G774" s="89">
        <v>0</v>
      </c>
      <c r="H774" s="574"/>
    </row>
    <row r="775" spans="1:8" s="52" customFormat="1" ht="14.4" customHeight="1">
      <c r="A775" s="2321"/>
      <c r="B775" s="328" t="s">
        <v>16</v>
      </c>
      <c r="C775" s="901">
        <v>23785389</v>
      </c>
      <c r="D775" s="87">
        <f t="shared" si="24"/>
        <v>-170402</v>
      </c>
      <c r="E775" s="353" t="s">
        <v>63</v>
      </c>
      <c r="F775" s="901">
        <v>20000</v>
      </c>
      <c r="G775" s="87">
        <v>0</v>
      </c>
      <c r="H775" s="574"/>
    </row>
    <row r="776" spans="1:8" s="52" customFormat="1" ht="37.5" customHeight="1">
      <c r="A776" s="2321"/>
      <c r="B776" s="352" t="s">
        <v>17</v>
      </c>
      <c r="C776" s="901">
        <v>23785389</v>
      </c>
      <c r="D776" s="87">
        <v>-170402</v>
      </c>
      <c r="E776" s="358" t="s">
        <v>165</v>
      </c>
      <c r="F776" s="901">
        <v>20000</v>
      </c>
      <c r="G776" s="87">
        <v>0</v>
      </c>
      <c r="H776" s="574"/>
    </row>
    <row r="777" spans="1:8" s="52" customFormat="1" ht="15" customHeight="1">
      <c r="A777" s="2321"/>
      <c r="B777" s="281"/>
      <c r="C777" s="901"/>
      <c r="D777" s="87"/>
      <c r="E777" s="327" t="s">
        <v>10</v>
      </c>
      <c r="F777" s="901">
        <v>82298830</v>
      </c>
      <c r="G777" s="87">
        <f>G778</f>
        <v>170402</v>
      </c>
      <c r="H777" s="574"/>
    </row>
    <row r="778" spans="1:8" s="52" customFormat="1" ht="24.75" customHeight="1">
      <c r="A778" s="2321"/>
      <c r="B778" s="325"/>
      <c r="C778" s="900"/>
      <c r="D778" s="87"/>
      <c r="E778" s="328" t="s">
        <v>11</v>
      </c>
      <c r="F778" s="901">
        <v>82298830</v>
      </c>
      <c r="G778" s="87">
        <f>G779</f>
        <v>170402</v>
      </c>
      <c r="H778" s="574"/>
    </row>
    <row r="779" spans="1:8" s="52" customFormat="1" ht="14.4" customHeight="1">
      <c r="A779" s="2321"/>
      <c r="B779" s="327"/>
      <c r="C779" s="901"/>
      <c r="D779" s="87"/>
      <c r="E779" s="325" t="s">
        <v>28</v>
      </c>
      <c r="F779" s="900">
        <v>85572147</v>
      </c>
      <c r="G779" s="89">
        <f>G780</f>
        <v>170402</v>
      </c>
      <c r="H779" s="574"/>
    </row>
    <row r="780" spans="1:8" s="52" customFormat="1" ht="14.4" customHeight="1">
      <c r="A780" s="2321"/>
      <c r="B780" s="328"/>
      <c r="C780" s="901"/>
      <c r="D780" s="87"/>
      <c r="E780" s="327" t="s">
        <v>2</v>
      </c>
      <c r="F780" s="901">
        <v>65252825</v>
      </c>
      <c r="G780" s="87">
        <f>G790</f>
        <v>170402</v>
      </c>
      <c r="H780" s="574"/>
    </row>
    <row r="781" spans="1:8" s="52" customFormat="1" ht="14.4" customHeight="1">
      <c r="A781" s="2321"/>
      <c r="B781" s="325"/>
      <c r="C781" s="900"/>
      <c r="D781" s="87"/>
      <c r="E781" s="328" t="s">
        <v>12</v>
      </c>
      <c r="F781" s="901">
        <v>30812659</v>
      </c>
      <c r="G781" s="87">
        <f>G784</f>
        <v>0</v>
      </c>
      <c r="H781" s="574"/>
    </row>
    <row r="782" spans="1:8" s="52" customFormat="1" ht="14.4" customHeight="1">
      <c r="A782" s="2321"/>
      <c r="B782" s="327"/>
      <c r="C782" s="901"/>
      <c r="D782" s="87"/>
      <c r="E782" s="352" t="s">
        <v>38</v>
      </c>
      <c r="F782" s="901">
        <v>21024762</v>
      </c>
      <c r="G782" s="87">
        <v>0</v>
      </c>
      <c r="H782" s="574"/>
    </row>
    <row r="783" spans="1:8" s="52" customFormat="1" ht="14.4" customHeight="1">
      <c r="A783" s="2321"/>
      <c r="B783" s="328"/>
      <c r="C783" s="901"/>
      <c r="D783" s="2332"/>
      <c r="E783" s="353" t="s">
        <v>36</v>
      </c>
      <c r="F783" s="901">
        <v>16982740</v>
      </c>
      <c r="G783" s="87"/>
      <c r="H783" s="574"/>
    </row>
    <row r="784" spans="1:8" s="52" customFormat="1" ht="14.4" customHeight="1">
      <c r="A784" s="2321"/>
      <c r="B784" s="352"/>
      <c r="C784" s="901"/>
      <c r="D784" s="2332"/>
      <c r="E784" s="352" t="s">
        <v>15</v>
      </c>
      <c r="F784" s="901">
        <v>9787897</v>
      </c>
      <c r="G784" s="87"/>
      <c r="H784" s="574"/>
    </row>
    <row r="785" spans="1:8" s="52" customFormat="1" ht="14.4" customHeight="1">
      <c r="A785" s="2321"/>
      <c r="B785" s="281"/>
      <c r="C785" s="901"/>
      <c r="D785" s="87"/>
      <c r="E785" s="328" t="s">
        <v>16</v>
      </c>
      <c r="F785" s="901">
        <v>19396086</v>
      </c>
      <c r="G785" s="87">
        <f>G786</f>
        <v>0</v>
      </c>
      <c r="H785" s="574"/>
    </row>
    <row r="786" spans="1:8" s="52" customFormat="1" ht="14.4" customHeight="1">
      <c r="A786" s="2321"/>
      <c r="B786" s="325"/>
      <c r="C786" s="900"/>
      <c r="D786" s="87"/>
      <c r="E786" s="352" t="s">
        <v>17</v>
      </c>
      <c r="F786" s="901">
        <v>19008726</v>
      </c>
      <c r="G786" s="87"/>
      <c r="H786" s="574"/>
    </row>
    <row r="787" spans="1:8" s="52" customFormat="1" ht="14.4" customHeight="1">
      <c r="A787" s="2321"/>
      <c r="B787" s="327"/>
      <c r="C787" s="901"/>
      <c r="D787" s="87"/>
      <c r="E787" s="352" t="s">
        <v>162</v>
      </c>
      <c r="F787" s="901">
        <v>387360</v>
      </c>
      <c r="G787" s="87"/>
      <c r="H787" s="574"/>
    </row>
    <row r="788" spans="1:8" s="52" customFormat="1" ht="29.25" customHeight="1">
      <c r="A788" s="2321"/>
      <c r="B788" s="328"/>
      <c r="C788" s="901"/>
      <c r="D788" s="87"/>
      <c r="E788" s="328" t="s">
        <v>54</v>
      </c>
      <c r="F788" s="901">
        <v>126372</v>
      </c>
      <c r="G788" s="87"/>
      <c r="H788" s="574"/>
    </row>
    <row r="789" spans="1:8" s="52" customFormat="1" ht="14.4" customHeight="1">
      <c r="A789" s="2321"/>
      <c r="B789" s="325"/>
      <c r="C789" s="900"/>
      <c r="D789" s="87"/>
      <c r="E789" s="352" t="s">
        <v>39</v>
      </c>
      <c r="F789" s="901">
        <v>126372</v>
      </c>
      <c r="G789" s="87"/>
      <c r="H789" s="574"/>
    </row>
    <row r="790" spans="1:8" s="52" customFormat="1" ht="14.4" customHeight="1">
      <c r="A790" s="2321"/>
      <c r="B790" s="327"/>
      <c r="C790" s="901"/>
      <c r="D790" s="87"/>
      <c r="E790" s="328" t="s">
        <v>19</v>
      </c>
      <c r="F790" s="901">
        <v>14917708</v>
      </c>
      <c r="G790" s="89">
        <f>G791</f>
        <v>170402</v>
      </c>
      <c r="H790" s="574"/>
    </row>
    <row r="791" spans="1:8" s="52" customFormat="1" ht="29.25" customHeight="1">
      <c r="A791" s="2321"/>
      <c r="B791" s="328"/>
      <c r="C791" s="901"/>
      <c r="D791" s="2332"/>
      <c r="E791" s="352" t="s">
        <v>56</v>
      </c>
      <c r="F791" s="901">
        <v>14402700</v>
      </c>
      <c r="G791" s="87">
        <f>G793</f>
        <v>170402</v>
      </c>
      <c r="H791" s="574"/>
    </row>
    <row r="792" spans="1:8" s="52" customFormat="1" ht="36" customHeight="1">
      <c r="A792" s="2321"/>
      <c r="B792" s="352"/>
      <c r="C792" s="901"/>
      <c r="D792" s="2332"/>
      <c r="E792" s="353" t="s">
        <v>57</v>
      </c>
      <c r="F792" s="901">
        <v>9684625</v>
      </c>
      <c r="G792" s="87"/>
      <c r="H792" s="574"/>
    </row>
    <row r="793" spans="1:8" s="52" customFormat="1" ht="42.75" customHeight="1">
      <c r="A793" s="2321"/>
      <c r="B793" s="2309"/>
      <c r="C793" s="86"/>
      <c r="D793" s="2332"/>
      <c r="E793" s="353" t="s">
        <v>58</v>
      </c>
      <c r="F793" s="901">
        <v>4718075</v>
      </c>
      <c r="G793" s="87">
        <v>170402</v>
      </c>
      <c r="H793" s="574"/>
    </row>
    <row r="794" spans="1:8" s="52" customFormat="1" ht="32.25" customHeight="1">
      <c r="A794" s="2321"/>
      <c r="B794" s="2333"/>
      <c r="C794" s="93"/>
      <c r="D794" s="2334"/>
      <c r="E794" s="352" t="s">
        <v>55</v>
      </c>
      <c r="F794" s="901">
        <v>515008</v>
      </c>
      <c r="G794" s="87"/>
      <c r="H794" s="574"/>
    </row>
    <row r="795" spans="1:8" s="52" customFormat="1" ht="38.25" customHeight="1">
      <c r="A795" s="2321"/>
      <c r="B795" s="2333"/>
      <c r="C795" s="93"/>
      <c r="D795" s="2334"/>
      <c r="E795" s="353" t="s">
        <v>158</v>
      </c>
      <c r="F795" s="901">
        <v>184355</v>
      </c>
      <c r="G795" s="87"/>
      <c r="H795" s="574"/>
    </row>
    <row r="796" spans="1:8" s="52" customFormat="1" ht="51.75" customHeight="1">
      <c r="A796" s="2321"/>
      <c r="B796" s="2297"/>
      <c r="C796" s="2295"/>
      <c r="D796" s="600"/>
      <c r="E796" s="353" t="s">
        <v>294</v>
      </c>
      <c r="F796" s="901">
        <v>330653</v>
      </c>
      <c r="G796" s="600"/>
      <c r="H796" s="574"/>
    </row>
    <row r="797" spans="1:8" s="52" customFormat="1" ht="14.4" customHeight="1">
      <c r="A797" s="2321"/>
      <c r="B797" s="2294"/>
      <c r="C797" s="2296"/>
      <c r="D797" s="142"/>
      <c r="E797" s="327" t="s">
        <v>3</v>
      </c>
      <c r="F797" s="901">
        <v>20319322</v>
      </c>
      <c r="G797" s="600"/>
      <c r="H797" s="574"/>
    </row>
    <row r="798" spans="1:8" s="52" customFormat="1" ht="14.4" customHeight="1">
      <c r="A798" s="2321"/>
      <c r="B798" s="2294"/>
      <c r="C798" s="2296"/>
      <c r="D798" s="142"/>
      <c r="E798" s="328" t="s">
        <v>20</v>
      </c>
      <c r="F798" s="901">
        <v>20319322</v>
      </c>
      <c r="G798" s="600"/>
      <c r="H798" s="574"/>
    </row>
    <row r="799" spans="1:8" s="52" customFormat="1" ht="26.25" customHeight="1" thickBot="1">
      <c r="A799" s="2321"/>
      <c r="B799" s="3816" t="s">
        <v>887</v>
      </c>
      <c r="C799" s="3817"/>
      <c r="D799" s="3817"/>
      <c r="E799" s="3817"/>
      <c r="F799" s="3817"/>
      <c r="G799" s="3818"/>
      <c r="H799" s="574"/>
    </row>
    <row r="800" spans="1:8" s="147" customFormat="1" ht="14.25" customHeight="1">
      <c r="A800" s="144"/>
      <c r="B800" s="233"/>
      <c r="C800" s="233"/>
      <c r="D800" s="233"/>
      <c r="E800" s="233"/>
      <c r="F800" s="233"/>
      <c r="G800" s="233"/>
      <c r="H800" s="144"/>
    </row>
    <row r="801" spans="1:8" s="52" customFormat="1">
      <c r="A801" s="175"/>
      <c r="B801" s="206" t="s">
        <v>113</v>
      </c>
      <c r="C801" s="3270"/>
      <c r="D801" s="3270"/>
      <c r="E801" s="742"/>
      <c r="F801" s="742"/>
      <c r="G801" s="742"/>
      <c r="H801" s="574"/>
    </row>
    <row r="802" spans="1:8" s="147" customFormat="1" ht="14.25" customHeight="1" thickBot="1">
      <c r="A802" s="144"/>
      <c r="B802" s="233"/>
      <c r="C802" s="233"/>
      <c r="D802" s="233"/>
      <c r="E802" s="233"/>
      <c r="F802" s="233"/>
      <c r="G802" s="233"/>
      <c r="H802" s="144"/>
    </row>
    <row r="803" spans="1:8" s="147" customFormat="1" ht="26.4">
      <c r="A803" s="2908">
        <f>A735+1</f>
        <v>171</v>
      </c>
      <c r="B803" s="148" t="s">
        <v>29</v>
      </c>
      <c r="C803" s="149"/>
      <c r="D803" s="150"/>
      <c r="E803" s="588"/>
      <c r="F803" s="589"/>
      <c r="G803" s="590"/>
      <c r="H803" s="2559" t="s">
        <v>34</v>
      </c>
    </row>
    <row r="804" spans="1:8" s="147" customFormat="1">
      <c r="A804" s="144"/>
      <c r="B804" s="113" t="s">
        <v>22</v>
      </c>
      <c r="C804" s="99"/>
      <c r="D804" s="143"/>
      <c r="E804" s="590"/>
      <c r="F804" s="589"/>
      <c r="G804" s="590"/>
      <c r="H804" s="144"/>
    </row>
    <row r="805" spans="1:8" s="147" customFormat="1">
      <c r="A805" s="144"/>
      <c r="B805" s="1002" t="s">
        <v>690</v>
      </c>
      <c r="C805" s="532"/>
      <c r="D805" s="324"/>
      <c r="E805" s="2387"/>
      <c r="F805" s="2388"/>
      <c r="G805" s="2389"/>
      <c r="H805" s="2559"/>
    </row>
    <row r="806" spans="1:8" s="2320" customFormat="1">
      <c r="A806" s="2302"/>
      <c r="B806" s="2390" t="s">
        <v>4</v>
      </c>
      <c r="C806" s="2307">
        <v>17688914</v>
      </c>
      <c r="D806" s="2304"/>
      <c r="E806" s="2391"/>
      <c r="F806" s="2392"/>
      <c r="G806" s="2392"/>
      <c r="H806" s="2302"/>
    </row>
    <row r="807" spans="1:8" s="147" customFormat="1" ht="26.4">
      <c r="A807" s="144"/>
      <c r="B807" s="213" t="s">
        <v>37</v>
      </c>
      <c r="C807" s="2307">
        <v>2792960</v>
      </c>
      <c r="D807" s="87"/>
      <c r="E807" s="2393"/>
      <c r="F807" s="80"/>
      <c r="G807" s="80"/>
      <c r="H807" s="144"/>
    </row>
    <row r="808" spans="1:8" s="147" customFormat="1">
      <c r="A808" s="144"/>
      <c r="B808" s="213" t="s">
        <v>10</v>
      </c>
      <c r="C808" s="2307">
        <v>14895954</v>
      </c>
      <c r="D808" s="87"/>
      <c r="E808" s="2394"/>
      <c r="F808" s="1760"/>
      <c r="G808" s="80"/>
      <c r="H808" s="144"/>
    </row>
    <row r="809" spans="1:8" s="147" customFormat="1" ht="26.4">
      <c r="A809" s="144"/>
      <c r="B809" s="214" t="s">
        <v>11</v>
      </c>
      <c r="C809" s="2307">
        <v>14895954</v>
      </c>
      <c r="D809" s="87"/>
      <c r="E809" s="2391"/>
      <c r="F809" s="2392"/>
      <c r="G809" s="2392"/>
      <c r="H809" s="144"/>
    </row>
    <row r="810" spans="1:8" s="147" customFormat="1">
      <c r="A810" s="144"/>
      <c r="B810" s="2390" t="s">
        <v>28</v>
      </c>
      <c r="C810" s="2307">
        <v>17688914</v>
      </c>
      <c r="D810" s="87"/>
      <c r="E810" s="2393"/>
      <c r="F810" s="80"/>
      <c r="G810" s="80"/>
      <c r="H810" s="144"/>
    </row>
    <row r="811" spans="1:8" s="147" customFormat="1">
      <c r="A811" s="144"/>
      <c r="B811" s="213" t="s">
        <v>2</v>
      </c>
      <c r="C811" s="2307">
        <v>17352488</v>
      </c>
      <c r="D811" s="87"/>
      <c r="E811" s="2394"/>
      <c r="F811" s="80"/>
      <c r="G811" s="80"/>
      <c r="H811" s="144"/>
    </row>
    <row r="812" spans="1:8" s="147" customFormat="1">
      <c r="A812" s="144"/>
      <c r="B812" s="214" t="s">
        <v>12</v>
      </c>
      <c r="C812" s="2307">
        <v>15975415</v>
      </c>
      <c r="D812" s="87"/>
      <c r="E812" s="2395"/>
      <c r="F812" s="2396"/>
      <c r="G812" s="80"/>
      <c r="H812" s="144"/>
    </row>
    <row r="813" spans="1:8" s="147" customFormat="1">
      <c r="A813" s="144"/>
      <c r="B813" s="215" t="s">
        <v>38</v>
      </c>
      <c r="C813" s="2307">
        <v>10712993</v>
      </c>
      <c r="D813" s="87">
        <v>36896</v>
      </c>
      <c r="E813" s="2395"/>
      <c r="F813" s="2396"/>
      <c r="G813" s="80"/>
      <c r="H813" s="144"/>
    </row>
    <row r="814" spans="1:8" s="147" customFormat="1">
      <c r="A814" s="144"/>
      <c r="B814" s="216" t="s">
        <v>36</v>
      </c>
      <c r="C814" s="2307">
        <v>8675314</v>
      </c>
      <c r="D814" s="87">
        <v>29734</v>
      </c>
      <c r="E814" s="2395"/>
      <c r="F814" s="2396"/>
      <c r="G814" s="80"/>
      <c r="H814" s="144"/>
    </row>
    <row r="815" spans="1:8" s="147" customFormat="1">
      <c r="A815" s="144"/>
      <c r="B815" s="215" t="s">
        <v>15</v>
      </c>
      <c r="C815" s="2307">
        <v>5262422</v>
      </c>
      <c r="D815" s="87">
        <v>-36896</v>
      </c>
      <c r="E815" s="2395"/>
      <c r="F815" s="2396"/>
      <c r="G815" s="80"/>
      <c r="H815" s="144"/>
    </row>
    <row r="816" spans="1:8" s="147" customFormat="1">
      <c r="A816" s="144"/>
      <c r="B816" s="214" t="s">
        <v>16</v>
      </c>
      <c r="C816" s="2307">
        <v>165713</v>
      </c>
      <c r="D816" s="87"/>
      <c r="E816" s="2395"/>
      <c r="F816" s="2396"/>
      <c r="G816" s="80"/>
      <c r="H816" s="144"/>
    </row>
    <row r="817" spans="1:8" s="147" customFormat="1">
      <c r="A817" s="144"/>
      <c r="B817" s="215" t="s">
        <v>17</v>
      </c>
      <c r="C817" s="2307">
        <v>165713</v>
      </c>
      <c r="D817" s="87"/>
      <c r="E817" s="2395"/>
      <c r="F817" s="2396"/>
      <c r="G817" s="80"/>
      <c r="H817" s="144"/>
    </row>
    <row r="818" spans="1:8" s="147" customFormat="1" ht="26.4">
      <c r="A818" s="144"/>
      <c r="B818" s="214" t="s">
        <v>54</v>
      </c>
      <c r="C818" s="2307">
        <v>11176</v>
      </c>
      <c r="D818" s="87"/>
      <c r="E818" s="2395"/>
      <c r="F818" s="2396"/>
      <c r="G818" s="80"/>
      <c r="H818" s="144"/>
    </row>
    <row r="819" spans="1:8" s="147" customFormat="1">
      <c r="A819" s="144"/>
      <c r="B819" s="215" t="s">
        <v>39</v>
      </c>
      <c r="C819" s="2307">
        <v>11176</v>
      </c>
      <c r="D819" s="87"/>
      <c r="E819" s="2395"/>
      <c r="F819" s="2396"/>
      <c r="G819" s="80"/>
      <c r="H819" s="144"/>
    </row>
    <row r="820" spans="1:8" s="147" customFormat="1">
      <c r="A820" s="144"/>
      <c r="B820" s="214" t="s">
        <v>19</v>
      </c>
      <c r="C820" s="2307">
        <v>1200184</v>
      </c>
      <c r="D820" s="87"/>
      <c r="E820" s="2395"/>
      <c r="F820" s="2396"/>
      <c r="G820" s="80"/>
      <c r="H820" s="144"/>
    </row>
    <row r="821" spans="1:8" s="147" customFormat="1" ht="26.4">
      <c r="A821" s="144"/>
      <c r="B821" s="215" t="s">
        <v>56</v>
      </c>
      <c r="C821" s="2307">
        <v>975000</v>
      </c>
      <c r="D821" s="87"/>
      <c r="E821" s="2395"/>
      <c r="F821" s="2396"/>
      <c r="G821" s="80"/>
      <c r="H821" s="144"/>
    </row>
    <row r="822" spans="1:8" s="147" customFormat="1" ht="26.4">
      <c r="A822" s="144"/>
      <c r="B822" s="216" t="s">
        <v>57</v>
      </c>
      <c r="C822" s="2307">
        <v>975000</v>
      </c>
      <c r="D822" s="87"/>
      <c r="E822" s="2395"/>
      <c r="F822" s="2396"/>
      <c r="G822" s="80"/>
      <c r="H822" s="144"/>
    </row>
    <row r="823" spans="1:8" s="147" customFormat="1" ht="26.4">
      <c r="A823" s="144"/>
      <c r="B823" s="215" t="s">
        <v>55</v>
      </c>
      <c r="C823" s="2307">
        <v>225184</v>
      </c>
      <c r="D823" s="87"/>
      <c r="E823" s="2395"/>
      <c r="F823" s="2396"/>
      <c r="G823" s="80"/>
      <c r="H823" s="144"/>
    </row>
    <row r="824" spans="1:8" s="147" customFormat="1" ht="26.4">
      <c r="A824" s="144"/>
      <c r="B824" s="216" t="s">
        <v>158</v>
      </c>
      <c r="C824" s="2307">
        <v>64355</v>
      </c>
      <c r="D824" s="87"/>
      <c r="E824" s="2395"/>
      <c r="F824" s="2396"/>
      <c r="G824" s="80"/>
      <c r="H824" s="144"/>
    </row>
    <row r="825" spans="1:8" s="147" customFormat="1" ht="52.8">
      <c r="A825" s="144"/>
      <c r="B825" s="216" t="s">
        <v>294</v>
      </c>
      <c r="C825" s="2307">
        <v>160829</v>
      </c>
      <c r="D825" s="87"/>
      <c r="E825" s="2395"/>
      <c r="F825" s="2396"/>
      <c r="G825" s="80"/>
      <c r="H825" s="144"/>
    </row>
    <row r="826" spans="1:8" s="147" customFormat="1">
      <c r="A826" s="144"/>
      <c r="B826" s="213" t="s">
        <v>3</v>
      </c>
      <c r="C826" s="2307">
        <v>336426</v>
      </c>
      <c r="D826" s="87"/>
      <c r="E826" s="2395"/>
      <c r="F826" s="2396"/>
      <c r="G826" s="80"/>
      <c r="H826" s="144"/>
    </row>
    <row r="827" spans="1:8" s="147" customFormat="1">
      <c r="A827" s="144"/>
      <c r="B827" s="214" t="s">
        <v>20</v>
      </c>
      <c r="C827" s="2307">
        <v>336426</v>
      </c>
      <c r="D827" s="87"/>
      <c r="E827" s="2395"/>
      <c r="F827" s="2396"/>
      <c r="G827" s="80"/>
      <c r="H827" s="144"/>
    </row>
    <row r="828" spans="1:8" s="147" customFormat="1" ht="30" customHeight="1" thickBot="1">
      <c r="A828" s="144"/>
      <c r="B828" s="3816" t="s">
        <v>890</v>
      </c>
      <c r="C828" s="3828"/>
      <c r="D828" s="3829"/>
      <c r="E828" s="2397"/>
      <c r="F828" s="2397"/>
      <c r="G828" s="2397"/>
      <c r="H828" s="144"/>
    </row>
    <row r="829" spans="1:8" s="147" customFormat="1">
      <c r="A829" s="144"/>
      <c r="B829" s="157"/>
      <c r="C829" s="145"/>
      <c r="D829" s="145"/>
      <c r="E829" s="146"/>
      <c r="F829" s="146"/>
      <c r="G829" s="146"/>
      <c r="H829" s="144"/>
    </row>
    <row r="830" spans="1:8" s="147" customFormat="1">
      <c r="A830" s="175"/>
      <c r="B830" s="206" t="s">
        <v>115</v>
      </c>
      <c r="C830" s="3270"/>
      <c r="D830" s="3270"/>
      <c r="E830" s="3270"/>
      <c r="F830" s="3270"/>
      <c r="G830" s="3270"/>
      <c r="H830" s="144"/>
    </row>
    <row r="831" spans="1:8" s="147" customFormat="1" ht="13.8" thickBot="1">
      <c r="A831" s="144"/>
      <c r="B831" s="157"/>
      <c r="C831" s="145"/>
      <c r="D831" s="599"/>
      <c r="E831" s="146"/>
      <c r="F831" s="146"/>
      <c r="G831" s="146"/>
      <c r="H831" s="144"/>
    </row>
    <row r="832" spans="1:8" s="147" customFormat="1">
      <c r="A832" s="2907">
        <f>A766+1</f>
        <v>171</v>
      </c>
      <c r="B832" s="148" t="s">
        <v>41</v>
      </c>
      <c r="C832" s="149"/>
      <c r="D832" s="2398"/>
      <c r="E832" s="1785"/>
      <c r="F832" s="589"/>
      <c r="G832" s="590"/>
      <c r="H832" s="144" t="s">
        <v>34</v>
      </c>
    </row>
    <row r="833" spans="1:8" s="147" customFormat="1">
      <c r="A833" s="144"/>
      <c r="B833" s="113" t="s">
        <v>116</v>
      </c>
      <c r="C833" s="99"/>
      <c r="D833" s="2399"/>
      <c r="E833" s="1785"/>
      <c r="F833" s="589"/>
      <c r="G833" s="590"/>
      <c r="H833" s="144"/>
    </row>
    <row r="834" spans="1:8" s="147" customFormat="1" ht="18.75" customHeight="1">
      <c r="A834" s="144"/>
      <c r="B834" s="577" t="s">
        <v>117</v>
      </c>
      <c r="C834" s="141"/>
      <c r="D834" s="2400"/>
      <c r="E834" s="2401"/>
      <c r="F834" s="2388"/>
      <c r="G834" s="2389"/>
      <c r="H834" s="144"/>
    </row>
    <row r="835" spans="1:8" s="147" customFormat="1" ht="15" customHeight="1">
      <c r="A835" s="144"/>
      <c r="B835" s="281" t="s">
        <v>118</v>
      </c>
      <c r="C835" s="86"/>
      <c r="D835" s="2332"/>
      <c r="E835" s="1785"/>
      <c r="F835" s="80"/>
      <c r="G835" s="80"/>
      <c r="H835" s="144"/>
    </row>
    <row r="836" spans="1:8" s="147" customFormat="1" ht="15" customHeight="1">
      <c r="A836" s="144"/>
      <c r="B836" s="2305" t="s">
        <v>4</v>
      </c>
      <c r="C836" s="2306">
        <v>85572147</v>
      </c>
      <c r="D836" s="2402">
        <f>D838</f>
        <v>0</v>
      </c>
      <c r="E836" s="2403"/>
      <c r="F836" s="2392"/>
      <c r="G836" s="2392"/>
      <c r="H836" s="144"/>
    </row>
    <row r="837" spans="1:8" s="147" customFormat="1" ht="27" customHeight="1">
      <c r="A837" s="144"/>
      <c r="B837" s="2308" t="s">
        <v>37</v>
      </c>
      <c r="C837" s="1165">
        <v>3253317</v>
      </c>
      <c r="D837" s="2332">
        <v>0</v>
      </c>
      <c r="E837" s="2404"/>
      <c r="F837" s="1760"/>
      <c r="G837" s="80"/>
      <c r="H837" s="144"/>
    </row>
    <row r="838" spans="1:8" s="147" customFormat="1" ht="15" customHeight="1">
      <c r="A838" s="144"/>
      <c r="B838" s="2308" t="s">
        <v>7</v>
      </c>
      <c r="C838" s="86">
        <v>20000</v>
      </c>
      <c r="D838" s="2332">
        <f>D839</f>
        <v>0</v>
      </c>
      <c r="E838" s="2404"/>
      <c r="F838" s="80"/>
      <c r="G838" s="80"/>
      <c r="H838" s="144"/>
    </row>
    <row r="839" spans="1:8" s="147" customFormat="1" ht="15" customHeight="1">
      <c r="A839" s="144"/>
      <c r="B839" s="2309" t="s">
        <v>8</v>
      </c>
      <c r="C839" s="1165">
        <v>20000</v>
      </c>
      <c r="D839" s="2332">
        <f>D840</f>
        <v>0</v>
      </c>
      <c r="E839" s="2405"/>
      <c r="F839" s="1760"/>
      <c r="G839" s="80"/>
      <c r="H839" s="144"/>
    </row>
    <row r="840" spans="1:8" s="147" customFormat="1" ht="15" customHeight="1">
      <c r="A840" s="144"/>
      <c r="B840" s="2308" t="s">
        <v>9</v>
      </c>
      <c r="C840" s="2406">
        <v>20000</v>
      </c>
      <c r="D840" s="2402">
        <f>D841+D856</f>
        <v>0</v>
      </c>
      <c r="E840" s="2403"/>
      <c r="F840" s="2392"/>
      <c r="G840" s="2392"/>
      <c r="H840" s="144"/>
    </row>
    <row r="841" spans="1:8" s="147" customFormat="1" ht="30.75" customHeight="1">
      <c r="A841" s="144"/>
      <c r="B841" s="2308" t="s">
        <v>63</v>
      </c>
      <c r="C841" s="86">
        <v>20000</v>
      </c>
      <c r="D841" s="2332">
        <f>D842</f>
        <v>0</v>
      </c>
      <c r="E841" s="2404"/>
      <c r="F841" s="80"/>
      <c r="G841" s="80"/>
      <c r="H841" s="144"/>
    </row>
    <row r="842" spans="1:8" s="147" customFormat="1" ht="33" customHeight="1">
      <c r="A842" s="144"/>
      <c r="B842" s="2309" t="s">
        <v>165</v>
      </c>
      <c r="C842" s="86">
        <v>20000</v>
      </c>
      <c r="D842" s="2332">
        <f>D845+D843</f>
        <v>0</v>
      </c>
      <c r="E842" s="2405"/>
      <c r="F842" s="80"/>
      <c r="G842" s="80"/>
      <c r="H842" s="144"/>
    </row>
    <row r="843" spans="1:8" s="147" customFormat="1" ht="15" customHeight="1">
      <c r="A843" s="144"/>
      <c r="B843" s="2310" t="s">
        <v>10</v>
      </c>
      <c r="C843" s="2311">
        <v>82298830</v>
      </c>
      <c r="D843" s="2332">
        <v>0</v>
      </c>
      <c r="E843" s="2407"/>
      <c r="F843" s="2396"/>
      <c r="G843" s="80"/>
      <c r="H843" s="144"/>
    </row>
    <row r="844" spans="1:8" s="147" customFormat="1" ht="27.75" customHeight="1">
      <c r="A844" s="144"/>
      <c r="B844" s="2312" t="s">
        <v>11</v>
      </c>
      <c r="C844" s="2311">
        <v>82298830</v>
      </c>
      <c r="D844" s="2332">
        <v>0</v>
      </c>
      <c r="E844" s="2408"/>
      <c r="F844" s="2396"/>
      <c r="G844" s="80"/>
      <c r="H844" s="144"/>
    </row>
    <row r="845" spans="1:8" s="147" customFormat="1" ht="15" customHeight="1">
      <c r="A845" s="144"/>
      <c r="B845" s="2305" t="s">
        <v>28</v>
      </c>
      <c r="C845" s="2409">
        <v>85572147</v>
      </c>
      <c r="D845" s="2410">
        <f>D846</f>
        <v>0</v>
      </c>
      <c r="E845" s="2407"/>
      <c r="F845" s="2396"/>
      <c r="G845" s="80"/>
      <c r="H845" s="144"/>
    </row>
    <row r="846" spans="1:8" s="147" customFormat="1" ht="15" customHeight="1">
      <c r="A846" s="144"/>
      <c r="B846" s="2309" t="s">
        <v>2</v>
      </c>
      <c r="C846" s="86">
        <v>65252825</v>
      </c>
      <c r="D846" s="2332">
        <f>D847</f>
        <v>0</v>
      </c>
      <c r="E846" s="2405"/>
      <c r="F846" s="80"/>
      <c r="G846" s="80"/>
      <c r="H846" s="144"/>
    </row>
    <row r="847" spans="1:8" s="147" customFormat="1" ht="15" customHeight="1">
      <c r="A847" s="144"/>
      <c r="B847" s="2310" t="s">
        <v>12</v>
      </c>
      <c r="C847" s="2311">
        <v>30812659</v>
      </c>
      <c r="D847" s="2332">
        <f>D848+D850</f>
        <v>0</v>
      </c>
      <c r="E847" s="2407"/>
      <c r="F847" s="2396"/>
      <c r="G847" s="80"/>
      <c r="H847" s="144"/>
    </row>
    <row r="848" spans="1:8" s="147" customFormat="1" ht="15.75" customHeight="1">
      <c r="A848" s="144"/>
      <c r="B848" s="2309" t="s">
        <v>38</v>
      </c>
      <c r="C848" s="86">
        <v>21024762</v>
      </c>
      <c r="D848" s="2332">
        <v>36896</v>
      </c>
      <c r="E848" s="2405"/>
      <c r="F848" s="80"/>
      <c r="G848" s="80"/>
      <c r="H848" s="144"/>
    </row>
    <row r="849" spans="1:8" s="147" customFormat="1" ht="15" customHeight="1">
      <c r="A849" s="144"/>
      <c r="B849" s="2310" t="s">
        <v>36</v>
      </c>
      <c r="C849" s="105">
        <v>16982740</v>
      </c>
      <c r="D849" s="2332">
        <v>29734</v>
      </c>
      <c r="E849" s="2407"/>
      <c r="F849" s="1281"/>
      <c r="G849" s="80"/>
      <c r="H849" s="144"/>
    </row>
    <row r="850" spans="1:8" s="147" customFormat="1" ht="15" customHeight="1">
      <c r="A850" s="144"/>
      <c r="B850" s="2309" t="s">
        <v>15</v>
      </c>
      <c r="C850" s="86">
        <v>9787897</v>
      </c>
      <c r="D850" s="2332">
        <v>-36896</v>
      </c>
      <c r="E850" s="2405"/>
      <c r="F850" s="80"/>
      <c r="G850" s="80"/>
      <c r="H850" s="144"/>
    </row>
    <row r="851" spans="1:8" s="147" customFormat="1" ht="17.25" customHeight="1">
      <c r="A851" s="144"/>
      <c r="B851" s="2337" t="s">
        <v>16</v>
      </c>
      <c r="C851" s="86">
        <v>19396086</v>
      </c>
      <c r="D851" s="2332">
        <v>0</v>
      </c>
      <c r="E851" s="2411"/>
      <c r="F851" s="80"/>
      <c r="G851" s="80"/>
      <c r="H851" s="144"/>
    </row>
    <row r="852" spans="1:8" s="147" customFormat="1" ht="15.75" customHeight="1">
      <c r="A852" s="144"/>
      <c r="B852" s="2338" t="s">
        <v>17</v>
      </c>
      <c r="C852" s="86">
        <v>19008726</v>
      </c>
      <c r="D852" s="2332">
        <v>0</v>
      </c>
      <c r="E852" s="2412"/>
      <c r="F852" s="80"/>
      <c r="G852" s="80"/>
      <c r="H852" s="144"/>
    </row>
    <row r="853" spans="1:8" s="147" customFormat="1" ht="15.75" customHeight="1">
      <c r="A853" s="144"/>
      <c r="B853" s="2337" t="s">
        <v>162</v>
      </c>
      <c r="C853" s="86">
        <v>387360</v>
      </c>
      <c r="D853" s="2332">
        <v>0</v>
      </c>
      <c r="E853" s="2411"/>
      <c r="F853" s="80"/>
      <c r="G853" s="80"/>
      <c r="H853" s="144"/>
    </row>
    <row r="854" spans="1:8" s="147" customFormat="1" ht="30.75" customHeight="1">
      <c r="A854" s="144"/>
      <c r="B854" s="2338" t="s">
        <v>54</v>
      </c>
      <c r="C854" s="86">
        <v>126372</v>
      </c>
      <c r="D854" s="2332">
        <v>0</v>
      </c>
      <c r="E854" s="2412"/>
      <c r="F854" s="80"/>
      <c r="G854" s="80"/>
      <c r="H854" s="144"/>
    </row>
    <row r="855" spans="1:8" s="147" customFormat="1" ht="17.25" customHeight="1">
      <c r="A855" s="144"/>
      <c r="B855" s="2338" t="s">
        <v>39</v>
      </c>
      <c r="C855" s="105">
        <v>126372</v>
      </c>
      <c r="D855" s="2332">
        <v>0</v>
      </c>
      <c r="E855" s="2412"/>
      <c r="F855" s="1281"/>
      <c r="G855" s="80"/>
      <c r="H855" s="144"/>
    </row>
    <row r="856" spans="1:8" s="147" customFormat="1" ht="15" customHeight="1">
      <c r="A856" s="144"/>
      <c r="B856" s="2308" t="s">
        <v>19</v>
      </c>
      <c r="C856" s="105">
        <v>14917708</v>
      </c>
      <c r="D856" s="2332">
        <v>0</v>
      </c>
      <c r="E856" s="2404"/>
      <c r="F856" s="128"/>
      <c r="G856" s="128"/>
      <c r="H856" s="144"/>
    </row>
    <row r="857" spans="1:8" s="147" customFormat="1" ht="31.5" customHeight="1">
      <c r="A857" s="144"/>
      <c r="B857" s="2309" t="s">
        <v>56</v>
      </c>
      <c r="C857" s="2311">
        <v>14402700</v>
      </c>
      <c r="D857" s="2332">
        <v>0</v>
      </c>
      <c r="E857" s="2405"/>
      <c r="F857" s="2396"/>
      <c r="G857" s="80"/>
      <c r="H857" s="144"/>
    </row>
    <row r="858" spans="1:8" s="147" customFormat="1" ht="27.75" customHeight="1">
      <c r="A858" s="144"/>
      <c r="B858" s="2309" t="s">
        <v>57</v>
      </c>
      <c r="C858" s="2311">
        <v>9684625</v>
      </c>
      <c r="D858" s="2332">
        <v>0</v>
      </c>
      <c r="E858" s="2405"/>
      <c r="F858" s="2396"/>
      <c r="G858" s="80"/>
      <c r="H858" s="144"/>
    </row>
    <row r="859" spans="1:8" s="147" customFormat="1" ht="28.5" customHeight="1">
      <c r="A859" s="144"/>
      <c r="B859" s="2309" t="s">
        <v>58</v>
      </c>
      <c r="C859" s="2311">
        <v>4718075</v>
      </c>
      <c r="D859" s="2332">
        <v>0</v>
      </c>
      <c r="E859" s="2405"/>
      <c r="F859" s="2396"/>
      <c r="G859" s="80"/>
      <c r="H859" s="144"/>
    </row>
    <row r="860" spans="1:8" s="147" customFormat="1" ht="29.25" customHeight="1">
      <c r="A860" s="144"/>
      <c r="B860" s="2309" t="s">
        <v>55</v>
      </c>
      <c r="C860" s="2311">
        <v>515008</v>
      </c>
      <c r="D860" s="2332">
        <v>0</v>
      </c>
      <c r="E860" s="2405"/>
      <c r="F860" s="2396"/>
      <c r="G860" s="80"/>
      <c r="H860" s="144"/>
    </row>
    <row r="861" spans="1:8" s="147" customFormat="1" ht="27" customHeight="1">
      <c r="A861" s="144"/>
      <c r="B861" s="2309" t="s">
        <v>158</v>
      </c>
      <c r="C861" s="2311">
        <v>184355</v>
      </c>
      <c r="D861" s="2332">
        <v>0</v>
      </c>
      <c r="E861" s="2405"/>
      <c r="F861" s="2396"/>
      <c r="G861" s="80"/>
      <c r="H861" s="144"/>
    </row>
    <row r="862" spans="1:8" s="147" customFormat="1" ht="42.75" customHeight="1">
      <c r="A862" s="144"/>
      <c r="B862" s="2309" t="s">
        <v>294</v>
      </c>
      <c r="C862" s="2311">
        <v>330653</v>
      </c>
      <c r="D862" s="2332">
        <v>0</v>
      </c>
      <c r="E862" s="2405"/>
      <c r="F862" s="2396"/>
      <c r="G862" s="80"/>
      <c r="H862" s="144"/>
    </row>
    <row r="863" spans="1:8" s="147" customFormat="1" ht="15" customHeight="1">
      <c r="A863" s="144"/>
      <c r="B863" s="2308" t="s">
        <v>3</v>
      </c>
      <c r="C863" s="2311">
        <v>20319322</v>
      </c>
      <c r="D863" s="2332">
        <v>0</v>
      </c>
      <c r="E863" s="2405"/>
      <c r="F863" s="2396"/>
      <c r="G863" s="80"/>
      <c r="H863" s="144"/>
    </row>
    <row r="864" spans="1:8" s="147" customFormat="1" ht="15" customHeight="1">
      <c r="A864" s="144"/>
      <c r="B864" s="2309" t="s">
        <v>20</v>
      </c>
      <c r="C864" s="2311">
        <v>20319322</v>
      </c>
      <c r="D864" s="2332">
        <v>0</v>
      </c>
      <c r="E864" s="2405"/>
      <c r="F864" s="2396"/>
      <c r="G864" s="80"/>
      <c r="H864" s="144"/>
    </row>
    <row r="865" spans="1:8" s="147" customFormat="1" ht="15" customHeight="1">
      <c r="A865" s="144"/>
      <c r="B865" s="281" t="s">
        <v>125</v>
      </c>
      <c r="C865" s="86"/>
      <c r="D865" s="2332"/>
      <c r="E865" s="1434"/>
      <c r="F865" s="80"/>
      <c r="G865" s="80"/>
      <c r="H865" s="144"/>
    </row>
    <row r="866" spans="1:8" s="147" customFormat="1" ht="15" customHeight="1">
      <c r="A866" s="144"/>
      <c r="B866" s="2305" t="s">
        <v>4</v>
      </c>
      <c r="C866" s="2306">
        <v>65859152</v>
      </c>
      <c r="D866" s="2413">
        <f>D868</f>
        <v>0</v>
      </c>
      <c r="E866" s="2403"/>
      <c r="F866" s="2392"/>
      <c r="G866" s="2392"/>
      <c r="H866" s="144"/>
    </row>
    <row r="867" spans="1:8" s="147" customFormat="1" ht="26.25" customHeight="1">
      <c r="A867" s="144"/>
      <c r="B867" s="2308" t="s">
        <v>37</v>
      </c>
      <c r="C867" s="1165">
        <v>3043317</v>
      </c>
      <c r="D867" s="2332">
        <v>0</v>
      </c>
      <c r="E867" s="2404"/>
      <c r="F867" s="1760"/>
      <c r="G867" s="80"/>
      <c r="H867" s="144"/>
    </row>
    <row r="868" spans="1:8" s="147" customFormat="1" ht="20.25" hidden="1" customHeight="1">
      <c r="A868" s="144"/>
      <c r="B868" s="2308" t="s">
        <v>7</v>
      </c>
      <c r="C868" s="86"/>
      <c r="D868" s="2332">
        <f>D869</f>
        <v>0</v>
      </c>
      <c r="E868" s="2404"/>
      <c r="F868" s="80"/>
      <c r="G868" s="80"/>
      <c r="H868" s="144"/>
    </row>
    <row r="869" spans="1:8" s="147" customFormat="1" ht="20.25" hidden="1" customHeight="1">
      <c r="A869" s="144"/>
      <c r="B869" s="2309" t="s">
        <v>8</v>
      </c>
      <c r="C869" s="1165"/>
      <c r="D869" s="2332">
        <f>D870</f>
        <v>0</v>
      </c>
      <c r="E869" s="2405"/>
      <c r="F869" s="1760"/>
      <c r="G869" s="80"/>
      <c r="H869" s="144"/>
    </row>
    <row r="870" spans="1:8" s="147" customFormat="1" ht="20.25" hidden="1" customHeight="1">
      <c r="A870" s="144"/>
      <c r="B870" s="2308" t="s">
        <v>9</v>
      </c>
      <c r="C870" s="2406"/>
      <c r="D870" s="2402">
        <f>D871+D886</f>
        <v>0</v>
      </c>
      <c r="E870" s="2403"/>
      <c r="F870" s="2392"/>
      <c r="G870" s="2392"/>
      <c r="H870" s="144"/>
    </row>
    <row r="871" spans="1:8" s="147" customFormat="1" ht="20.25" hidden="1" customHeight="1">
      <c r="A871" s="144"/>
      <c r="B871" s="2308" t="s">
        <v>63</v>
      </c>
      <c r="C871" s="86"/>
      <c r="D871" s="2332">
        <f>D872</f>
        <v>0</v>
      </c>
      <c r="E871" s="2404"/>
      <c r="F871" s="80"/>
      <c r="G871" s="80"/>
      <c r="H871" s="144"/>
    </row>
    <row r="872" spans="1:8" s="147" customFormat="1" ht="20.25" hidden="1" customHeight="1">
      <c r="A872" s="144"/>
      <c r="B872" s="2309" t="s">
        <v>165</v>
      </c>
      <c r="C872" s="86"/>
      <c r="D872" s="2332">
        <f>D875+D873</f>
        <v>0</v>
      </c>
      <c r="E872" s="2405"/>
      <c r="F872" s="80"/>
      <c r="G872" s="80"/>
      <c r="H872" s="144"/>
    </row>
    <row r="873" spans="1:8" s="147" customFormat="1" ht="15" customHeight="1">
      <c r="A873" s="144"/>
      <c r="B873" s="2310" t="s">
        <v>10</v>
      </c>
      <c r="C873" s="2311">
        <v>62815835</v>
      </c>
      <c r="D873" s="2332">
        <v>0</v>
      </c>
      <c r="E873" s="2407"/>
      <c r="F873" s="2396"/>
      <c r="G873" s="80"/>
      <c r="H873" s="144"/>
    </row>
    <row r="874" spans="1:8" s="147" customFormat="1" ht="15" customHeight="1">
      <c r="A874" s="144"/>
      <c r="B874" s="2312" t="s">
        <v>11</v>
      </c>
      <c r="C874" s="2311">
        <v>62815835</v>
      </c>
      <c r="D874" s="2332">
        <v>0</v>
      </c>
      <c r="E874" s="2408"/>
      <c r="F874" s="2396"/>
      <c r="G874" s="80"/>
      <c r="H874" s="144"/>
    </row>
    <row r="875" spans="1:8" s="147" customFormat="1" ht="15" customHeight="1">
      <c r="A875" s="144"/>
      <c r="B875" s="2305" t="s">
        <v>28</v>
      </c>
      <c r="C875" s="2409">
        <v>65859152</v>
      </c>
      <c r="D875" s="2410">
        <v>0</v>
      </c>
      <c r="E875" s="2407"/>
      <c r="F875" s="2396"/>
      <c r="G875" s="80"/>
      <c r="H875" s="144"/>
    </row>
    <row r="876" spans="1:8" s="147" customFormat="1" ht="15" customHeight="1">
      <c r="A876" s="144"/>
      <c r="B876" s="2309" t="s">
        <v>2</v>
      </c>
      <c r="C876" s="86">
        <v>65309559</v>
      </c>
      <c r="D876" s="2332">
        <f>D877</f>
        <v>0</v>
      </c>
      <c r="E876" s="2405"/>
      <c r="F876" s="80"/>
      <c r="G876" s="80"/>
      <c r="H876" s="144"/>
    </row>
    <row r="877" spans="1:8" s="147" customFormat="1" ht="15" customHeight="1">
      <c r="A877" s="144"/>
      <c r="B877" s="2310" t="s">
        <v>12</v>
      </c>
      <c r="C877" s="2311">
        <v>31086470</v>
      </c>
      <c r="D877" s="2332">
        <f>D878+D880</f>
        <v>0</v>
      </c>
      <c r="E877" s="2407"/>
      <c r="F877" s="2396"/>
      <c r="G877" s="80"/>
      <c r="H877" s="144"/>
    </row>
    <row r="878" spans="1:8" s="147" customFormat="1" ht="16.5" customHeight="1">
      <c r="A878" s="144"/>
      <c r="B878" s="2309" t="s">
        <v>38</v>
      </c>
      <c r="C878" s="86">
        <v>21994484</v>
      </c>
      <c r="D878" s="2332">
        <v>36896</v>
      </c>
      <c r="E878" s="2405"/>
      <c r="F878" s="80"/>
      <c r="G878" s="80"/>
      <c r="H878" s="144"/>
    </row>
    <row r="879" spans="1:8" s="147" customFormat="1" ht="15" customHeight="1">
      <c r="A879" s="144"/>
      <c r="B879" s="2310" t="s">
        <v>36</v>
      </c>
      <c r="C879" s="105">
        <v>17738998</v>
      </c>
      <c r="D879" s="2332">
        <v>29734</v>
      </c>
      <c r="E879" s="2407"/>
      <c r="F879" s="1281"/>
      <c r="G879" s="80"/>
      <c r="H879" s="144"/>
    </row>
    <row r="880" spans="1:8" s="147" customFormat="1" ht="15" customHeight="1">
      <c r="A880" s="144"/>
      <c r="B880" s="2309" t="s">
        <v>15</v>
      </c>
      <c r="C880" s="86">
        <v>9091986</v>
      </c>
      <c r="D880" s="2332">
        <v>-36896</v>
      </c>
      <c r="E880" s="2405"/>
      <c r="F880" s="80"/>
      <c r="G880" s="80"/>
      <c r="H880" s="144"/>
    </row>
    <row r="881" spans="1:8" s="147" customFormat="1" ht="15.75" customHeight="1">
      <c r="A881" s="144"/>
      <c r="B881" s="2337" t="s">
        <v>16</v>
      </c>
      <c r="C881" s="86">
        <v>20067354</v>
      </c>
      <c r="D881" s="2332">
        <v>0</v>
      </c>
      <c r="E881" s="2411"/>
      <c r="F881" s="80"/>
      <c r="G881" s="80"/>
      <c r="H881" s="144"/>
    </row>
    <row r="882" spans="1:8" s="147" customFormat="1" ht="15" customHeight="1">
      <c r="A882" s="144"/>
      <c r="B882" s="2338" t="s">
        <v>17</v>
      </c>
      <c r="C882" s="86">
        <v>19679994</v>
      </c>
      <c r="D882" s="2332">
        <v>0</v>
      </c>
      <c r="E882" s="2412"/>
      <c r="F882" s="80"/>
      <c r="G882" s="80"/>
      <c r="H882" s="144"/>
    </row>
    <row r="883" spans="1:8" s="147" customFormat="1" ht="15" customHeight="1">
      <c r="A883" s="144"/>
      <c r="B883" s="2337" t="s">
        <v>162</v>
      </c>
      <c r="C883" s="86">
        <v>387360</v>
      </c>
      <c r="D883" s="2332">
        <v>0</v>
      </c>
      <c r="E883" s="2411"/>
      <c r="F883" s="80"/>
      <c r="G883" s="80"/>
      <c r="H883" s="144"/>
    </row>
    <row r="884" spans="1:8" s="147" customFormat="1" ht="30" customHeight="1">
      <c r="A884" s="144"/>
      <c r="B884" s="2338" t="s">
        <v>54</v>
      </c>
      <c r="C884" s="86">
        <v>126372</v>
      </c>
      <c r="D884" s="2332">
        <v>0</v>
      </c>
      <c r="E884" s="2412"/>
      <c r="F884" s="80"/>
      <c r="G884" s="80"/>
      <c r="H884" s="144"/>
    </row>
    <row r="885" spans="1:8" s="147" customFormat="1" ht="13.5" customHeight="1">
      <c r="A885" s="144"/>
      <c r="B885" s="2338" t="s">
        <v>39</v>
      </c>
      <c r="C885" s="105">
        <v>126372</v>
      </c>
      <c r="D885" s="2332">
        <v>0</v>
      </c>
      <c r="E885" s="2412"/>
      <c r="F885" s="1281"/>
      <c r="G885" s="80"/>
      <c r="H885" s="144"/>
    </row>
    <row r="886" spans="1:8" s="147" customFormat="1" ht="15" customHeight="1">
      <c r="A886" s="144"/>
      <c r="B886" s="2308" t="s">
        <v>19</v>
      </c>
      <c r="C886" s="105">
        <v>14029363</v>
      </c>
      <c r="D886" s="2332">
        <v>0</v>
      </c>
      <c r="E886" s="2404"/>
      <c r="F886" s="128"/>
      <c r="G886" s="128"/>
      <c r="H886" s="144"/>
    </row>
    <row r="887" spans="1:8" s="147" customFormat="1" ht="27" customHeight="1">
      <c r="A887" s="144"/>
      <c r="B887" s="2309" t="s">
        <v>56</v>
      </c>
      <c r="C887" s="2311">
        <v>13518493</v>
      </c>
      <c r="D887" s="2332">
        <v>0</v>
      </c>
      <c r="E887" s="2405"/>
      <c r="F887" s="2396"/>
      <c r="G887" s="80"/>
      <c r="H887" s="144"/>
    </row>
    <row r="888" spans="1:8" s="147" customFormat="1" ht="27.75" customHeight="1">
      <c r="A888" s="144"/>
      <c r="B888" s="2309" t="s">
        <v>57</v>
      </c>
      <c r="C888" s="2311">
        <v>8709625</v>
      </c>
      <c r="D888" s="2332">
        <v>0</v>
      </c>
      <c r="E888" s="2405"/>
      <c r="F888" s="2396"/>
      <c r="G888" s="80"/>
      <c r="H888" s="144"/>
    </row>
    <row r="889" spans="1:8" s="147" customFormat="1" ht="35.25" customHeight="1">
      <c r="A889" s="144"/>
      <c r="B889" s="2309" t="s">
        <v>58</v>
      </c>
      <c r="C889" s="2311">
        <v>4808868</v>
      </c>
      <c r="D889" s="2332">
        <v>0</v>
      </c>
      <c r="E889" s="2405"/>
      <c r="F889" s="2396"/>
      <c r="G889" s="80"/>
      <c r="H889" s="144"/>
    </row>
    <row r="890" spans="1:8" s="147" customFormat="1" ht="26.25" customHeight="1">
      <c r="A890" s="144"/>
      <c r="B890" s="2309" t="s">
        <v>55</v>
      </c>
      <c r="C890" s="2311">
        <v>510870</v>
      </c>
      <c r="D890" s="2332">
        <v>0</v>
      </c>
      <c r="E890" s="2405"/>
      <c r="F890" s="2396"/>
      <c r="G890" s="80"/>
      <c r="H890" s="144"/>
    </row>
    <row r="891" spans="1:8" s="147" customFormat="1" ht="24.75" customHeight="1">
      <c r="A891" s="144"/>
      <c r="B891" s="2309" t="s">
        <v>158</v>
      </c>
      <c r="C891" s="2311">
        <v>184355</v>
      </c>
      <c r="D891" s="2332">
        <v>0</v>
      </c>
      <c r="E891" s="2405"/>
      <c r="F891" s="2396"/>
      <c r="G891" s="80"/>
      <c r="H891" s="144"/>
    </row>
    <row r="892" spans="1:8" s="147" customFormat="1" ht="25.5" customHeight="1">
      <c r="A892" s="144"/>
      <c r="B892" s="2309" t="s">
        <v>294</v>
      </c>
      <c r="C892" s="2311">
        <v>326515</v>
      </c>
      <c r="D892" s="2332">
        <v>0</v>
      </c>
      <c r="E892" s="2405"/>
      <c r="F892" s="2396"/>
      <c r="G892" s="80"/>
      <c r="H892" s="144"/>
    </row>
    <row r="893" spans="1:8" s="147" customFormat="1" ht="15" customHeight="1">
      <c r="A893" s="144"/>
      <c r="B893" s="2308" t="s">
        <v>3</v>
      </c>
      <c r="C893" s="2311">
        <v>549593</v>
      </c>
      <c r="D893" s="2332">
        <v>0</v>
      </c>
      <c r="E893" s="2405"/>
      <c r="F893" s="2396"/>
      <c r="G893" s="80"/>
      <c r="H893" s="144"/>
    </row>
    <row r="894" spans="1:8" s="147" customFormat="1" ht="15" customHeight="1">
      <c r="A894" s="144"/>
      <c r="B894" s="2309" t="s">
        <v>20</v>
      </c>
      <c r="C894" s="2311">
        <v>549593</v>
      </c>
      <c r="D894" s="2332">
        <v>0</v>
      </c>
      <c r="E894" s="2405"/>
      <c r="F894" s="2396"/>
      <c r="G894" s="80"/>
      <c r="H894" s="144"/>
    </row>
    <row r="895" spans="1:8" s="147" customFormat="1" ht="15" customHeight="1">
      <c r="A895" s="144"/>
      <c r="B895" s="281" t="s">
        <v>126</v>
      </c>
      <c r="C895" s="86"/>
      <c r="D895" s="2332"/>
      <c r="E895" s="1434"/>
      <c r="F895" s="80"/>
      <c r="G895" s="80"/>
      <c r="H895" s="144"/>
    </row>
    <row r="896" spans="1:8" s="147" customFormat="1" ht="15" customHeight="1">
      <c r="A896" s="144"/>
      <c r="B896" s="2305" t="s">
        <v>4</v>
      </c>
      <c r="C896" s="900">
        <v>61636750</v>
      </c>
      <c r="D896" s="2413">
        <f>D898</f>
        <v>0</v>
      </c>
      <c r="E896" s="2403"/>
      <c r="F896" s="2392"/>
      <c r="G896" s="2392"/>
      <c r="H896" s="144"/>
    </row>
    <row r="897" spans="1:8" s="147" customFormat="1" ht="24.75" customHeight="1">
      <c r="A897" s="144"/>
      <c r="B897" s="2308" t="s">
        <v>37</v>
      </c>
      <c r="C897" s="901">
        <v>3043317</v>
      </c>
      <c r="D897" s="2332">
        <v>0</v>
      </c>
      <c r="E897" s="2404"/>
      <c r="F897" s="1760"/>
      <c r="G897" s="80"/>
      <c r="H897" s="144"/>
    </row>
    <row r="898" spans="1:8" s="147" customFormat="1" ht="20.25" hidden="1" customHeight="1">
      <c r="A898" s="144"/>
      <c r="B898" s="2308" t="s">
        <v>7</v>
      </c>
      <c r="C898" s="901"/>
      <c r="D898" s="2332">
        <f>D899</f>
        <v>0</v>
      </c>
      <c r="E898" s="2404"/>
      <c r="F898" s="80"/>
      <c r="G898" s="80"/>
      <c r="H898" s="144"/>
    </row>
    <row r="899" spans="1:8" s="147" customFormat="1" ht="20.25" hidden="1" customHeight="1">
      <c r="A899" s="144"/>
      <c r="B899" s="2309" t="s">
        <v>8</v>
      </c>
      <c r="C899" s="901"/>
      <c r="D899" s="2332">
        <f>D900</f>
        <v>0</v>
      </c>
      <c r="E899" s="2405"/>
      <c r="F899" s="1760"/>
      <c r="G899" s="80"/>
      <c r="H899" s="144"/>
    </row>
    <row r="900" spans="1:8" s="147" customFormat="1" ht="20.25" hidden="1" customHeight="1">
      <c r="A900" s="144"/>
      <c r="B900" s="2308" t="s">
        <v>9</v>
      </c>
      <c r="C900" s="901"/>
      <c r="D900" s="2402">
        <f>D901+D916</f>
        <v>0</v>
      </c>
      <c r="E900" s="2403"/>
      <c r="F900" s="2392"/>
      <c r="G900" s="2392"/>
      <c r="H900" s="144"/>
    </row>
    <row r="901" spans="1:8" s="147" customFormat="1" ht="20.25" hidden="1" customHeight="1">
      <c r="A901" s="144"/>
      <c r="B901" s="2308" t="s">
        <v>63</v>
      </c>
      <c r="C901" s="901"/>
      <c r="D901" s="2332">
        <f>D902</f>
        <v>0</v>
      </c>
      <c r="E901" s="2404"/>
      <c r="F901" s="80"/>
      <c r="G901" s="80"/>
      <c r="H901" s="144"/>
    </row>
    <row r="902" spans="1:8" s="147" customFormat="1" ht="20.25" hidden="1" customHeight="1">
      <c r="A902" s="144"/>
      <c r="B902" s="2309" t="s">
        <v>165</v>
      </c>
      <c r="C902" s="901"/>
      <c r="D902" s="2332">
        <f>D905+D903</f>
        <v>0</v>
      </c>
      <c r="E902" s="2405"/>
      <c r="F902" s="80"/>
      <c r="G902" s="80"/>
      <c r="H902" s="144"/>
    </row>
    <row r="903" spans="1:8" s="147" customFormat="1" ht="15" customHeight="1">
      <c r="A903" s="144"/>
      <c r="B903" s="2310" t="s">
        <v>10</v>
      </c>
      <c r="C903" s="901">
        <v>58593433</v>
      </c>
      <c r="D903" s="2332">
        <v>0</v>
      </c>
      <c r="E903" s="2407"/>
      <c r="F903" s="2396"/>
      <c r="G903" s="80"/>
      <c r="H903" s="144"/>
    </row>
    <row r="904" spans="1:8" s="147" customFormat="1" ht="26.25" customHeight="1">
      <c r="A904" s="144"/>
      <c r="B904" s="2312" t="s">
        <v>11</v>
      </c>
      <c r="C904" s="901">
        <v>58593433</v>
      </c>
      <c r="D904" s="2332">
        <v>0</v>
      </c>
      <c r="E904" s="2408"/>
      <c r="F904" s="2396"/>
      <c r="G904" s="80"/>
      <c r="H904" s="144"/>
    </row>
    <row r="905" spans="1:8" s="147" customFormat="1" ht="15" customHeight="1">
      <c r="A905" s="144"/>
      <c r="B905" s="2305" t="s">
        <v>28</v>
      </c>
      <c r="C905" s="900">
        <v>61636750</v>
      </c>
      <c r="D905" s="2410">
        <v>0</v>
      </c>
      <c r="E905" s="2407"/>
      <c r="F905" s="2396"/>
      <c r="G905" s="80"/>
      <c r="H905" s="144"/>
    </row>
    <row r="906" spans="1:8" s="147" customFormat="1" ht="15" customHeight="1">
      <c r="A906" s="144"/>
      <c r="B906" s="2309" t="s">
        <v>2</v>
      </c>
      <c r="C906" s="901">
        <v>61095657</v>
      </c>
      <c r="D906" s="2332">
        <f>D907</f>
        <v>0</v>
      </c>
      <c r="E906" s="2405"/>
      <c r="F906" s="80"/>
      <c r="G906" s="80"/>
      <c r="H906" s="144"/>
    </row>
    <row r="907" spans="1:8" s="147" customFormat="1" ht="15" customHeight="1">
      <c r="A907" s="144"/>
      <c r="B907" s="2310" t="s">
        <v>12</v>
      </c>
      <c r="C907" s="901">
        <v>29931205</v>
      </c>
      <c r="D907" s="2332">
        <f>D908+D910</f>
        <v>0</v>
      </c>
      <c r="E907" s="2407"/>
      <c r="F907" s="2396"/>
      <c r="G907" s="80"/>
      <c r="H907" s="144"/>
    </row>
    <row r="908" spans="1:8" s="147" customFormat="1" ht="15" customHeight="1">
      <c r="A908" s="144"/>
      <c r="B908" s="2309" t="s">
        <v>38</v>
      </c>
      <c r="C908" s="901">
        <v>21677496</v>
      </c>
      <c r="D908" s="2332">
        <v>36896</v>
      </c>
      <c r="E908" s="2405"/>
      <c r="F908" s="80"/>
      <c r="G908" s="80"/>
      <c r="H908" s="144"/>
    </row>
    <row r="909" spans="1:8" s="147" customFormat="1" ht="15" customHeight="1">
      <c r="A909" s="144"/>
      <c r="B909" s="2310" t="s">
        <v>36</v>
      </c>
      <c r="C909" s="901">
        <v>17442814</v>
      </c>
      <c r="D909" s="2332">
        <v>29734</v>
      </c>
      <c r="E909" s="2407"/>
      <c r="F909" s="1281"/>
      <c r="G909" s="80"/>
      <c r="H909" s="144"/>
    </row>
    <row r="910" spans="1:8" s="147" customFormat="1" ht="15" customHeight="1">
      <c r="A910" s="144"/>
      <c r="B910" s="2309" t="s">
        <v>15</v>
      </c>
      <c r="C910" s="901">
        <v>8253709</v>
      </c>
      <c r="D910" s="2332">
        <v>-36896</v>
      </c>
      <c r="E910" s="2405"/>
      <c r="F910" s="80"/>
      <c r="G910" s="80"/>
      <c r="H910" s="144"/>
    </row>
    <row r="911" spans="1:8" s="147" customFormat="1" ht="14.25" customHeight="1">
      <c r="A911" s="144"/>
      <c r="B911" s="2337" t="s">
        <v>16</v>
      </c>
      <c r="C911" s="901">
        <v>17135860</v>
      </c>
      <c r="D911" s="2332">
        <v>0</v>
      </c>
      <c r="E911" s="2411"/>
      <c r="F911" s="80"/>
      <c r="G911" s="80"/>
      <c r="H911" s="144"/>
    </row>
    <row r="912" spans="1:8" s="147" customFormat="1" ht="15.75" customHeight="1">
      <c r="A912" s="144"/>
      <c r="B912" s="2338" t="s">
        <v>17</v>
      </c>
      <c r="C912" s="901">
        <v>16748500</v>
      </c>
      <c r="D912" s="2332">
        <v>0</v>
      </c>
      <c r="E912" s="2412"/>
      <c r="F912" s="80"/>
      <c r="G912" s="80"/>
      <c r="H912" s="144"/>
    </row>
    <row r="913" spans="1:8" s="147" customFormat="1" ht="15.75" customHeight="1">
      <c r="A913" s="144"/>
      <c r="B913" s="2337" t="s">
        <v>162</v>
      </c>
      <c r="C913" s="901">
        <v>387360</v>
      </c>
      <c r="D913" s="2332">
        <v>0</v>
      </c>
      <c r="E913" s="2411"/>
      <c r="F913" s="80"/>
      <c r="G913" s="80"/>
      <c r="H913" s="144"/>
    </row>
    <row r="914" spans="1:8" s="147" customFormat="1" ht="27" customHeight="1">
      <c r="A914" s="144"/>
      <c r="B914" s="2338" t="s">
        <v>54</v>
      </c>
      <c r="C914" s="901">
        <v>126372</v>
      </c>
      <c r="D914" s="2332">
        <v>0</v>
      </c>
      <c r="E914" s="2412"/>
      <c r="F914" s="80"/>
      <c r="G914" s="80"/>
      <c r="H914" s="144"/>
    </row>
    <row r="915" spans="1:8" s="147" customFormat="1" ht="15.75" customHeight="1">
      <c r="A915" s="144"/>
      <c r="B915" s="2338" t="s">
        <v>39</v>
      </c>
      <c r="C915" s="901">
        <v>126372</v>
      </c>
      <c r="D915" s="2332">
        <v>0</v>
      </c>
      <c r="E915" s="2412"/>
      <c r="F915" s="1281"/>
      <c r="G915" s="80"/>
      <c r="H915" s="144"/>
    </row>
    <row r="916" spans="1:8" s="147" customFormat="1" ht="15" customHeight="1">
      <c r="A916" s="144"/>
      <c r="B916" s="2308" t="s">
        <v>19</v>
      </c>
      <c r="C916" s="901">
        <v>13902220</v>
      </c>
      <c r="D916" s="2332">
        <v>0</v>
      </c>
      <c r="E916" s="2404"/>
      <c r="F916" s="128"/>
      <c r="G916" s="128"/>
      <c r="H916" s="144"/>
    </row>
    <row r="917" spans="1:8" s="147" customFormat="1" ht="28.5" customHeight="1">
      <c r="A917" s="144"/>
      <c r="B917" s="2309" t="s">
        <v>56</v>
      </c>
      <c r="C917" s="901">
        <v>13391350</v>
      </c>
      <c r="D917" s="2332">
        <v>0</v>
      </c>
      <c r="E917" s="2405"/>
      <c r="F917" s="2396"/>
      <c r="G917" s="80"/>
      <c r="H917" s="144"/>
    </row>
    <row r="918" spans="1:8" s="147" customFormat="1" ht="26.25" customHeight="1">
      <c r="A918" s="144"/>
      <c r="B918" s="2309" t="s">
        <v>57</v>
      </c>
      <c r="C918" s="901">
        <v>8709625</v>
      </c>
      <c r="D918" s="2332">
        <v>0</v>
      </c>
      <c r="E918" s="2405"/>
      <c r="F918" s="2396"/>
      <c r="G918" s="80"/>
      <c r="H918" s="144"/>
    </row>
    <row r="919" spans="1:8" s="147" customFormat="1" ht="42.75" customHeight="1">
      <c r="A919" s="144"/>
      <c r="B919" s="2309" t="s">
        <v>58</v>
      </c>
      <c r="C919" s="901">
        <v>4681725</v>
      </c>
      <c r="D919" s="2332">
        <v>0</v>
      </c>
      <c r="E919" s="2405"/>
      <c r="F919" s="2396"/>
      <c r="G919" s="80"/>
      <c r="H919" s="144"/>
    </row>
    <row r="920" spans="1:8" s="147" customFormat="1" ht="26.25" customHeight="1">
      <c r="A920" s="144"/>
      <c r="B920" s="2309" t="s">
        <v>55</v>
      </c>
      <c r="C920" s="901">
        <v>510870</v>
      </c>
      <c r="D920" s="2332">
        <v>0</v>
      </c>
      <c r="E920" s="2405"/>
      <c r="F920" s="2396"/>
      <c r="G920" s="80"/>
      <c r="H920" s="144"/>
    </row>
    <row r="921" spans="1:8" s="147" customFormat="1" ht="27" customHeight="1">
      <c r="A921" s="144"/>
      <c r="B921" s="2309" t="s">
        <v>158</v>
      </c>
      <c r="C921" s="901">
        <v>184355</v>
      </c>
      <c r="D921" s="2332">
        <v>0</v>
      </c>
      <c r="E921" s="2405"/>
      <c r="F921" s="2396"/>
      <c r="G921" s="80"/>
      <c r="H921" s="144"/>
    </row>
    <row r="922" spans="1:8" s="147" customFormat="1" ht="40.5" customHeight="1">
      <c r="A922" s="144"/>
      <c r="B922" s="2309" t="s">
        <v>294</v>
      </c>
      <c r="C922" s="901">
        <v>326515</v>
      </c>
      <c r="D922" s="2332">
        <v>0</v>
      </c>
      <c r="E922" s="2405"/>
      <c r="F922" s="2396"/>
      <c r="G922" s="80"/>
      <c r="H922" s="144"/>
    </row>
    <row r="923" spans="1:8" s="147" customFormat="1" ht="15" customHeight="1">
      <c r="A923" s="144"/>
      <c r="B923" s="2308" t="s">
        <v>3</v>
      </c>
      <c r="C923" s="901">
        <v>541093</v>
      </c>
      <c r="D923" s="2332">
        <v>0</v>
      </c>
      <c r="E923" s="2405"/>
      <c r="F923" s="2396"/>
      <c r="G923" s="80"/>
      <c r="H923" s="144"/>
    </row>
    <row r="924" spans="1:8" s="147" customFormat="1" ht="15" customHeight="1">
      <c r="A924" s="144"/>
      <c r="B924" s="2309" t="s">
        <v>20</v>
      </c>
      <c r="C924" s="2414">
        <v>541093</v>
      </c>
      <c r="D924" s="2332">
        <v>0</v>
      </c>
      <c r="E924" s="2405"/>
      <c r="F924" s="2396"/>
      <c r="G924" s="80"/>
      <c r="H924" s="144"/>
    </row>
    <row r="925" spans="1:8" s="147" customFormat="1" ht="45.75" customHeight="1" thickBot="1">
      <c r="A925" s="144"/>
      <c r="B925" s="3816" t="s">
        <v>891</v>
      </c>
      <c r="C925" s="3828"/>
      <c r="D925" s="3829"/>
      <c r="E925" s="233"/>
      <c r="F925" s="233"/>
      <c r="G925" s="233"/>
      <c r="H925" s="144"/>
    </row>
    <row r="926" spans="1:8" s="147" customFormat="1" ht="14.25" customHeight="1">
      <c r="A926" s="144"/>
      <c r="B926" s="233"/>
      <c r="C926" s="233"/>
      <c r="D926" s="233"/>
      <c r="E926" s="233"/>
      <c r="F926" s="233"/>
      <c r="G926" s="233"/>
      <c r="H926" s="144"/>
    </row>
    <row r="927" spans="1:8" s="52" customFormat="1">
      <c r="A927" s="175"/>
      <c r="B927" s="206" t="s">
        <v>113</v>
      </c>
      <c r="C927" s="3270"/>
      <c r="D927" s="3270"/>
      <c r="E927" s="3270"/>
      <c r="F927" s="3270"/>
      <c r="G927" s="3270"/>
      <c r="H927" s="574"/>
    </row>
    <row r="928" spans="1:8" s="52" customFormat="1" ht="14.4" customHeight="1" thickBot="1">
      <c r="A928" s="2321"/>
      <c r="B928" s="72"/>
      <c r="C928" s="72"/>
      <c r="D928" s="72"/>
      <c r="E928" s="72"/>
      <c r="F928" s="72"/>
      <c r="G928" s="72"/>
      <c r="H928" s="574"/>
    </row>
    <row r="929" spans="1:8" s="52" customFormat="1" ht="33" customHeight="1">
      <c r="A929" s="79">
        <f>A803+1</f>
        <v>172</v>
      </c>
      <c r="B929" s="148" t="s">
        <v>29</v>
      </c>
      <c r="C929" s="149"/>
      <c r="D929" s="150"/>
      <c r="E929" s="2299" t="s">
        <v>41</v>
      </c>
      <c r="F929" s="149"/>
      <c r="G929" s="150"/>
      <c r="H929" s="2562" t="s">
        <v>232</v>
      </c>
    </row>
    <row r="930" spans="1:8" s="52" customFormat="1" ht="14.4" customHeight="1">
      <c r="A930" s="2321"/>
      <c r="B930" s="113" t="s">
        <v>22</v>
      </c>
      <c r="C930" s="99"/>
      <c r="D930" s="143"/>
      <c r="E930" s="113" t="s">
        <v>22</v>
      </c>
      <c r="F930" s="99"/>
      <c r="G930" s="143"/>
      <c r="H930" s="574"/>
    </row>
    <row r="931" spans="1:8" s="52" customFormat="1" ht="14.4" customHeight="1">
      <c r="A931" s="2321"/>
      <c r="B931" s="322" t="s">
        <v>676</v>
      </c>
      <c r="C931" s="323"/>
      <c r="D931" s="324"/>
      <c r="E931" s="1002" t="s">
        <v>690</v>
      </c>
      <c r="F931" s="532"/>
      <c r="G931" s="324"/>
      <c r="H931" s="574"/>
    </row>
    <row r="932" spans="1:8" s="52" customFormat="1" ht="14.4" customHeight="1">
      <c r="A932" s="2321"/>
      <c r="B932" s="2322" t="s">
        <v>4</v>
      </c>
      <c r="C932" s="2323">
        <f t="shared" ref="C932:D937" si="25">C933</f>
        <v>16497394</v>
      </c>
      <c r="D932" s="2324">
        <f t="shared" si="25"/>
        <v>-94000</v>
      </c>
      <c r="E932" s="2390" t="s">
        <v>4</v>
      </c>
      <c r="F932" s="2307">
        <v>17688914</v>
      </c>
      <c r="G932" s="2304">
        <f>G933+G934+G939</f>
        <v>94000</v>
      </c>
      <c r="H932" s="574"/>
    </row>
    <row r="933" spans="1:8" s="52" customFormat="1" ht="27.75" customHeight="1">
      <c r="A933" s="2321"/>
      <c r="B933" s="2308" t="s">
        <v>10</v>
      </c>
      <c r="C933" s="86">
        <f t="shared" si="25"/>
        <v>16497394</v>
      </c>
      <c r="D933" s="87">
        <f t="shared" si="25"/>
        <v>-94000</v>
      </c>
      <c r="E933" s="213" t="s">
        <v>37</v>
      </c>
      <c r="F933" s="2307">
        <v>2792960</v>
      </c>
      <c r="G933" s="619"/>
      <c r="H933" s="574"/>
    </row>
    <row r="934" spans="1:8" s="52" customFormat="1" ht="28.5" customHeight="1">
      <c r="A934" s="2321"/>
      <c r="B934" s="2309" t="s">
        <v>11</v>
      </c>
      <c r="C934" s="86">
        <f t="shared" si="25"/>
        <v>16497394</v>
      </c>
      <c r="D934" s="87">
        <f t="shared" si="25"/>
        <v>-94000</v>
      </c>
      <c r="E934" s="213" t="s">
        <v>10</v>
      </c>
      <c r="F934" s="2307">
        <v>14895954</v>
      </c>
      <c r="G934" s="619">
        <f>G935</f>
        <v>94000</v>
      </c>
      <c r="H934" s="574"/>
    </row>
    <row r="935" spans="1:8" s="52" customFormat="1" ht="23.25" customHeight="1">
      <c r="A935" s="2321"/>
      <c r="B935" s="2305" t="s">
        <v>28</v>
      </c>
      <c r="C935" s="2306">
        <f t="shared" si="25"/>
        <v>16497394</v>
      </c>
      <c r="D935" s="87">
        <f t="shared" si="25"/>
        <v>-94000</v>
      </c>
      <c r="E935" s="214" t="s">
        <v>11</v>
      </c>
      <c r="F935" s="2307">
        <v>14895954</v>
      </c>
      <c r="G935" s="619">
        <f>G936</f>
        <v>94000</v>
      </c>
      <c r="H935" s="574"/>
    </row>
    <row r="936" spans="1:8" s="52" customFormat="1" ht="13.5" customHeight="1">
      <c r="A936" s="2321"/>
      <c r="B936" s="2308" t="s">
        <v>2</v>
      </c>
      <c r="C936" s="86">
        <f t="shared" si="25"/>
        <v>16497394</v>
      </c>
      <c r="D936" s="87">
        <f t="shared" si="25"/>
        <v>-94000</v>
      </c>
      <c r="E936" s="239" t="s">
        <v>28</v>
      </c>
      <c r="F936" s="2303">
        <v>17688914</v>
      </c>
      <c r="G936" s="2304">
        <f>G937</f>
        <v>94000</v>
      </c>
      <c r="H936" s="574"/>
    </row>
    <row r="937" spans="1:8" s="52" customFormat="1" ht="13.5" customHeight="1">
      <c r="A937" s="2321"/>
      <c r="B937" s="2309" t="s">
        <v>16</v>
      </c>
      <c r="C937" s="86">
        <f t="shared" si="25"/>
        <v>16497394</v>
      </c>
      <c r="D937" s="87">
        <f t="shared" si="25"/>
        <v>-94000</v>
      </c>
      <c r="E937" s="213" t="s">
        <v>2</v>
      </c>
      <c r="F937" s="2307">
        <v>17352488</v>
      </c>
      <c r="G937" s="619">
        <f>G938+G946+G942</f>
        <v>94000</v>
      </c>
      <c r="H937" s="574"/>
    </row>
    <row r="938" spans="1:8" s="52" customFormat="1" ht="13.5" customHeight="1">
      <c r="A938" s="2321"/>
      <c r="B938" s="2310" t="s">
        <v>17</v>
      </c>
      <c r="C938" s="86">
        <v>16497394</v>
      </c>
      <c r="D938" s="87">
        <v>-94000</v>
      </c>
      <c r="E938" s="214" t="s">
        <v>12</v>
      </c>
      <c r="F938" s="2307">
        <v>15975415</v>
      </c>
      <c r="G938" s="619">
        <f>G941</f>
        <v>40000</v>
      </c>
      <c r="H938" s="574"/>
    </row>
    <row r="939" spans="1:8" s="52" customFormat="1" ht="13.5" customHeight="1">
      <c r="A939" s="2321"/>
      <c r="B939" s="2310"/>
      <c r="C939" s="86"/>
      <c r="D939" s="87"/>
      <c r="E939" s="215" t="s">
        <v>38</v>
      </c>
      <c r="F939" s="2307">
        <v>10712993</v>
      </c>
      <c r="G939" s="619"/>
      <c r="H939" s="574"/>
    </row>
    <row r="940" spans="1:8" s="52" customFormat="1" ht="13.5" customHeight="1">
      <c r="A940" s="2321"/>
      <c r="B940" s="2310"/>
      <c r="C940" s="86"/>
      <c r="D940" s="87"/>
      <c r="E940" s="216" t="s">
        <v>36</v>
      </c>
      <c r="F940" s="2307">
        <v>8675314</v>
      </c>
      <c r="G940" s="619"/>
      <c r="H940" s="574"/>
    </row>
    <row r="941" spans="1:8" s="52" customFormat="1" ht="14.4" customHeight="1">
      <c r="A941" s="2321"/>
      <c r="B941" s="2310"/>
      <c r="C941" s="86"/>
      <c r="D941" s="87"/>
      <c r="E941" s="215" t="s">
        <v>15</v>
      </c>
      <c r="F941" s="2307">
        <v>5262422</v>
      </c>
      <c r="G941" s="2304">
        <v>40000</v>
      </c>
      <c r="H941" s="574"/>
    </row>
    <row r="942" spans="1:8" s="52" customFormat="1" ht="14.4" customHeight="1">
      <c r="A942" s="2321"/>
      <c r="B942" s="2310"/>
      <c r="C942" s="86"/>
      <c r="D942" s="87"/>
      <c r="E942" s="214" t="s">
        <v>16</v>
      </c>
      <c r="F942" s="2307">
        <v>165713</v>
      </c>
      <c r="G942" s="619">
        <f>G943</f>
        <v>24000</v>
      </c>
      <c r="H942" s="574"/>
    </row>
    <row r="943" spans="1:8" s="52" customFormat="1" ht="14.4" customHeight="1">
      <c r="A943" s="2321"/>
      <c r="B943" s="2310"/>
      <c r="C943" s="86"/>
      <c r="D943" s="87"/>
      <c r="E943" s="215" t="s">
        <v>17</v>
      </c>
      <c r="F943" s="2307">
        <v>165713</v>
      </c>
      <c r="G943" s="619">
        <v>24000</v>
      </c>
      <c r="H943" s="574"/>
    </row>
    <row r="944" spans="1:8" s="52" customFormat="1" ht="31.5" customHeight="1">
      <c r="A944" s="2321"/>
      <c r="B944" s="2310"/>
      <c r="C944" s="86"/>
      <c r="D944" s="87"/>
      <c r="E944" s="214" t="s">
        <v>54</v>
      </c>
      <c r="F944" s="2307">
        <v>11176</v>
      </c>
      <c r="G944" s="619"/>
      <c r="H944" s="574"/>
    </row>
    <row r="945" spans="1:8" s="52" customFormat="1" ht="14.4" customHeight="1">
      <c r="A945" s="2321"/>
      <c r="B945" s="2310"/>
      <c r="C945" s="86"/>
      <c r="D945" s="87"/>
      <c r="E945" s="215" t="s">
        <v>39</v>
      </c>
      <c r="F945" s="2307">
        <v>11176</v>
      </c>
      <c r="G945" s="619"/>
      <c r="H945" s="574"/>
    </row>
    <row r="946" spans="1:8" s="52" customFormat="1" ht="14.4" customHeight="1">
      <c r="A946" s="2321"/>
      <c r="B946" s="2310"/>
      <c r="C946" s="86"/>
      <c r="D946" s="87"/>
      <c r="E946" s="214" t="s">
        <v>19</v>
      </c>
      <c r="F946" s="2307">
        <v>1200184</v>
      </c>
      <c r="G946" s="619">
        <f>G949</f>
        <v>30000</v>
      </c>
      <c r="H946" s="574"/>
    </row>
    <row r="947" spans="1:8" s="52" customFormat="1" ht="28.5" customHeight="1">
      <c r="A947" s="2321"/>
      <c r="B947" s="2310"/>
      <c r="C947" s="86"/>
      <c r="D947" s="87"/>
      <c r="E947" s="215" t="s">
        <v>56</v>
      </c>
      <c r="F947" s="2307">
        <v>975000</v>
      </c>
      <c r="G947" s="619"/>
      <c r="H947" s="574"/>
    </row>
    <row r="948" spans="1:8" s="52" customFormat="1" ht="28.5" customHeight="1">
      <c r="A948" s="2321"/>
      <c r="B948" s="2310"/>
      <c r="C948" s="86"/>
      <c r="D948" s="87"/>
      <c r="E948" s="216" t="s">
        <v>57</v>
      </c>
      <c r="F948" s="2307">
        <v>975000</v>
      </c>
      <c r="G948" s="619"/>
      <c r="H948" s="574"/>
    </row>
    <row r="949" spans="1:8" s="52" customFormat="1" ht="28.5" customHeight="1">
      <c r="A949" s="2321"/>
      <c r="B949" s="2310"/>
      <c r="C949" s="86"/>
      <c r="D949" s="87"/>
      <c r="E949" s="215" t="s">
        <v>55</v>
      </c>
      <c r="F949" s="2307">
        <v>225184</v>
      </c>
      <c r="G949" s="619">
        <f>G951</f>
        <v>30000</v>
      </c>
      <c r="H949" s="574"/>
    </row>
    <row r="950" spans="1:8" s="52" customFormat="1" ht="28.5" customHeight="1">
      <c r="A950" s="2321"/>
      <c r="B950" s="2310"/>
      <c r="C950" s="86"/>
      <c r="D950" s="87"/>
      <c r="E950" s="216" t="s">
        <v>158</v>
      </c>
      <c r="F950" s="2307">
        <v>64355</v>
      </c>
      <c r="G950" s="619"/>
      <c r="H950" s="574"/>
    </row>
    <row r="951" spans="1:8" s="52" customFormat="1" ht="50.25" customHeight="1">
      <c r="A951" s="2321"/>
      <c r="B951" s="2310"/>
      <c r="C951" s="86"/>
      <c r="D951" s="87"/>
      <c r="E951" s="216" t="s">
        <v>294</v>
      </c>
      <c r="F951" s="2307">
        <v>160829</v>
      </c>
      <c r="G951" s="619">
        <v>30000</v>
      </c>
      <c r="H951" s="574"/>
    </row>
    <row r="952" spans="1:8" s="52" customFormat="1" ht="12.75" customHeight="1">
      <c r="A952" s="2321"/>
      <c r="B952" s="2310"/>
      <c r="C952" s="86"/>
      <c r="D952" s="87"/>
      <c r="E952" s="213" t="s">
        <v>3</v>
      </c>
      <c r="F952" s="2307">
        <v>336426</v>
      </c>
      <c r="G952" s="619"/>
      <c r="H952" s="574"/>
    </row>
    <row r="953" spans="1:8" s="52" customFormat="1" ht="12.75" customHeight="1">
      <c r="A953" s="2321"/>
      <c r="B953" s="2310"/>
      <c r="C953" s="86"/>
      <c r="D953" s="87"/>
      <c r="E953" s="214" t="s">
        <v>20</v>
      </c>
      <c r="F953" s="2307">
        <v>336426</v>
      </c>
      <c r="G953" s="619"/>
      <c r="H953" s="574"/>
    </row>
    <row r="954" spans="1:8" s="52" customFormat="1" ht="41.25" customHeight="1" thickBot="1">
      <c r="A954" s="2321"/>
      <c r="B954" s="3816" t="s">
        <v>1118</v>
      </c>
      <c r="C954" s="3817"/>
      <c r="D954" s="3817"/>
      <c r="E954" s="3817"/>
      <c r="F954" s="3817"/>
      <c r="G954" s="3818"/>
      <c r="H954" s="574"/>
    </row>
    <row r="955" spans="1:8" s="52" customFormat="1" ht="14.4" customHeight="1">
      <c r="A955" s="2321"/>
      <c r="B955" s="233"/>
      <c r="C955" s="233"/>
      <c r="D955" s="233"/>
      <c r="E955" s="233"/>
      <c r="F955" s="233"/>
      <c r="G955" s="233"/>
      <c r="H955" s="574"/>
    </row>
    <row r="956" spans="1:8" s="52" customFormat="1" ht="14.4" customHeight="1">
      <c r="A956" s="2321"/>
      <c r="B956" s="206" t="s">
        <v>115</v>
      </c>
      <c r="C956" s="3270"/>
      <c r="D956" s="3270"/>
      <c r="E956" s="3270"/>
      <c r="F956" s="3270"/>
      <c r="G956" s="3270"/>
      <c r="H956" s="574"/>
    </row>
    <row r="957" spans="1:8" s="52" customFormat="1" ht="14.4" customHeight="1" thickBot="1">
      <c r="A957" s="2321"/>
      <c r="B957" s="233"/>
      <c r="C957" s="233"/>
      <c r="D957" s="233"/>
      <c r="E957" s="233"/>
      <c r="F957" s="233"/>
      <c r="G957" s="233"/>
      <c r="H957" s="574"/>
    </row>
    <row r="958" spans="1:8" s="52" customFormat="1" ht="29.25" customHeight="1">
      <c r="A958" s="2321">
        <f>A832+1</f>
        <v>172</v>
      </c>
      <c r="B958" s="2298" t="s">
        <v>29</v>
      </c>
      <c r="C958" s="341"/>
      <c r="D958" s="150"/>
      <c r="E958" s="2299" t="s">
        <v>41</v>
      </c>
      <c r="F958" s="341"/>
      <c r="G958" s="150"/>
      <c r="H958" s="2562" t="s">
        <v>232</v>
      </c>
    </row>
    <row r="959" spans="1:8" s="52" customFormat="1" ht="14.4" customHeight="1">
      <c r="A959" s="2321"/>
      <c r="B959" s="280" t="s">
        <v>116</v>
      </c>
      <c r="C959" s="343"/>
      <c r="D959" s="143"/>
      <c r="E959" s="280" t="s">
        <v>116</v>
      </c>
      <c r="F959" s="343"/>
      <c r="G959" s="143"/>
      <c r="H959" s="574"/>
    </row>
    <row r="960" spans="1:8" s="52" customFormat="1" ht="14.4" customHeight="1">
      <c r="A960" s="2321"/>
      <c r="B960" s="2330" t="s">
        <v>117</v>
      </c>
      <c r="C960" s="505"/>
      <c r="D960" s="2331"/>
      <c r="E960" s="2330" t="s">
        <v>117</v>
      </c>
      <c r="F960" s="505"/>
      <c r="G960" s="2331"/>
      <c r="H960" s="574"/>
    </row>
    <row r="961" spans="1:8" s="52" customFormat="1">
      <c r="A961" s="2321"/>
      <c r="B961" s="281" t="s">
        <v>118</v>
      </c>
      <c r="C961" s="346"/>
      <c r="D961" s="380"/>
      <c r="E961" s="281" t="s">
        <v>118</v>
      </c>
      <c r="F961" s="346"/>
      <c r="G961" s="380"/>
      <c r="H961" s="574"/>
    </row>
    <row r="962" spans="1:8" s="52" customFormat="1" ht="14.4" customHeight="1">
      <c r="A962" s="2321"/>
      <c r="B962" s="325" t="s">
        <v>4</v>
      </c>
      <c r="C962" s="900">
        <v>23785389</v>
      </c>
      <c r="D962" s="2324">
        <f t="shared" ref="D962:D967" si="26">D963</f>
        <v>-94000</v>
      </c>
      <c r="E962" s="325" t="s">
        <v>4</v>
      </c>
      <c r="F962" s="900">
        <v>85572147</v>
      </c>
      <c r="G962" s="156">
        <f>G963+G964+G969</f>
        <v>94000</v>
      </c>
      <c r="H962" s="574"/>
    </row>
    <row r="963" spans="1:8" s="52" customFormat="1" ht="26.4">
      <c r="A963" s="2321"/>
      <c r="B963" s="327" t="s">
        <v>10</v>
      </c>
      <c r="C963" s="901">
        <v>23785389</v>
      </c>
      <c r="D963" s="87">
        <f t="shared" si="26"/>
        <v>-94000</v>
      </c>
      <c r="E963" s="327" t="s">
        <v>37</v>
      </c>
      <c r="F963" s="901">
        <v>3253317</v>
      </c>
      <c r="G963" s="87"/>
      <c r="H963" s="574"/>
    </row>
    <row r="964" spans="1:8" s="52" customFormat="1" ht="26.4">
      <c r="A964" s="2321"/>
      <c r="B964" s="328" t="s">
        <v>11</v>
      </c>
      <c r="C964" s="901">
        <v>23785389</v>
      </c>
      <c r="D964" s="87">
        <f t="shared" si="26"/>
        <v>-94000</v>
      </c>
      <c r="E964" s="327" t="s">
        <v>7</v>
      </c>
      <c r="F964" s="901">
        <v>20000</v>
      </c>
      <c r="G964" s="87">
        <f>G965</f>
        <v>0</v>
      </c>
      <c r="H964" s="574"/>
    </row>
    <row r="965" spans="1:8" s="52" customFormat="1" ht="14.4" customHeight="1">
      <c r="A965" s="2321"/>
      <c r="B965" s="325" t="s">
        <v>28</v>
      </c>
      <c r="C965" s="900">
        <v>23785389</v>
      </c>
      <c r="D965" s="87">
        <f t="shared" si="26"/>
        <v>-94000</v>
      </c>
      <c r="E965" s="328" t="s">
        <v>8</v>
      </c>
      <c r="F965" s="901">
        <v>20000</v>
      </c>
      <c r="G965" s="87">
        <f>G966</f>
        <v>0</v>
      </c>
      <c r="H965" s="574"/>
    </row>
    <row r="966" spans="1:8" s="52" customFormat="1" ht="14.4" customHeight="1">
      <c r="A966" s="2321"/>
      <c r="B966" s="327" t="s">
        <v>2</v>
      </c>
      <c r="C966" s="901">
        <v>23785389</v>
      </c>
      <c r="D966" s="87">
        <f t="shared" si="26"/>
        <v>-94000</v>
      </c>
      <c r="E966" s="352" t="s">
        <v>9</v>
      </c>
      <c r="F966" s="901">
        <v>20000</v>
      </c>
      <c r="G966" s="89">
        <v>0</v>
      </c>
      <c r="H966" s="574"/>
    </row>
    <row r="967" spans="1:8" s="52" customFormat="1" ht="14.4" customHeight="1">
      <c r="A967" s="2321"/>
      <c r="B967" s="328" t="s">
        <v>16</v>
      </c>
      <c r="C967" s="901">
        <v>23785389</v>
      </c>
      <c r="D967" s="87">
        <f t="shared" si="26"/>
        <v>-94000</v>
      </c>
      <c r="E967" s="353" t="s">
        <v>63</v>
      </c>
      <c r="F967" s="901">
        <v>20000</v>
      </c>
      <c r="G967" s="87">
        <v>0</v>
      </c>
      <c r="H967" s="574"/>
    </row>
    <row r="968" spans="1:8" s="52" customFormat="1" ht="37.5" customHeight="1">
      <c r="A968" s="2321"/>
      <c r="B968" s="352" t="s">
        <v>17</v>
      </c>
      <c r="C968" s="901">
        <v>23785389</v>
      </c>
      <c r="D968" s="87">
        <v>-94000</v>
      </c>
      <c r="E968" s="358" t="s">
        <v>165</v>
      </c>
      <c r="F968" s="901">
        <v>20000</v>
      </c>
      <c r="G968" s="87">
        <v>0</v>
      </c>
      <c r="H968" s="574"/>
    </row>
    <row r="969" spans="1:8" s="52" customFormat="1" ht="15" customHeight="1">
      <c r="A969" s="2321"/>
      <c r="B969" s="281"/>
      <c r="C969" s="901"/>
      <c r="D969" s="87"/>
      <c r="E969" s="327" t="s">
        <v>10</v>
      </c>
      <c r="F969" s="901">
        <v>82298830</v>
      </c>
      <c r="G969" s="87">
        <f>G970</f>
        <v>94000</v>
      </c>
      <c r="H969" s="574"/>
    </row>
    <row r="970" spans="1:8" s="52" customFormat="1" ht="24.75" customHeight="1">
      <c r="A970" s="2321"/>
      <c r="B970" s="325"/>
      <c r="C970" s="900"/>
      <c r="D970" s="87"/>
      <c r="E970" s="328" t="s">
        <v>11</v>
      </c>
      <c r="F970" s="901">
        <v>82298830</v>
      </c>
      <c r="G970" s="87">
        <f>G971</f>
        <v>94000</v>
      </c>
      <c r="H970" s="574"/>
    </row>
    <row r="971" spans="1:8" s="52" customFormat="1" ht="14.4" customHeight="1">
      <c r="A971" s="2321"/>
      <c r="B971" s="327"/>
      <c r="C971" s="901"/>
      <c r="D971" s="87"/>
      <c r="E971" s="325" t="s">
        <v>28</v>
      </c>
      <c r="F971" s="900">
        <v>85572147</v>
      </c>
      <c r="G971" s="89">
        <f>G972</f>
        <v>94000</v>
      </c>
      <c r="H971" s="574"/>
    </row>
    <row r="972" spans="1:8" s="52" customFormat="1" ht="14.4" customHeight="1">
      <c r="A972" s="2321"/>
      <c r="B972" s="328"/>
      <c r="C972" s="901"/>
      <c r="D972" s="87"/>
      <c r="E972" s="327" t="s">
        <v>2</v>
      </c>
      <c r="F972" s="901">
        <v>65252825</v>
      </c>
      <c r="G972" s="87">
        <f>G973+G982+G977</f>
        <v>94000</v>
      </c>
      <c r="H972" s="574"/>
    </row>
    <row r="973" spans="1:8" s="52" customFormat="1" ht="14.4" customHeight="1">
      <c r="A973" s="2321"/>
      <c r="B973" s="325"/>
      <c r="C973" s="900"/>
      <c r="D973" s="87"/>
      <c r="E973" s="328" t="s">
        <v>12</v>
      </c>
      <c r="F973" s="901">
        <v>30812659</v>
      </c>
      <c r="G973" s="87">
        <f>G976</f>
        <v>40000</v>
      </c>
      <c r="H973" s="574"/>
    </row>
    <row r="974" spans="1:8" s="52" customFormat="1" ht="14.4" customHeight="1">
      <c r="A974" s="2321"/>
      <c r="B974" s="327"/>
      <c r="C974" s="901"/>
      <c r="D974" s="87"/>
      <c r="E974" s="352" t="s">
        <v>38</v>
      </c>
      <c r="F974" s="901">
        <v>21024762</v>
      </c>
      <c r="G974" s="87">
        <v>0</v>
      </c>
      <c r="H974" s="574"/>
    </row>
    <row r="975" spans="1:8" s="52" customFormat="1" ht="14.4" customHeight="1">
      <c r="A975" s="2321"/>
      <c r="B975" s="328"/>
      <c r="C975" s="901"/>
      <c r="D975" s="2332"/>
      <c r="E975" s="353" t="s">
        <v>36</v>
      </c>
      <c r="F975" s="901">
        <v>16982740</v>
      </c>
      <c r="G975" s="87"/>
      <c r="H975" s="574"/>
    </row>
    <row r="976" spans="1:8" s="52" customFormat="1" ht="14.4" customHeight="1">
      <c r="A976" s="2321"/>
      <c r="B976" s="352"/>
      <c r="C976" s="901"/>
      <c r="D976" s="2332"/>
      <c r="E976" s="352" t="s">
        <v>15</v>
      </c>
      <c r="F976" s="901">
        <v>9787897</v>
      </c>
      <c r="G976" s="87">
        <v>40000</v>
      </c>
      <c r="H976" s="574"/>
    </row>
    <row r="977" spans="1:8" s="52" customFormat="1" ht="14.4" customHeight="1">
      <c r="A977" s="2321"/>
      <c r="B977" s="281"/>
      <c r="C977" s="901"/>
      <c r="D977" s="87"/>
      <c r="E977" s="328" t="s">
        <v>16</v>
      </c>
      <c r="F977" s="901">
        <v>19396086</v>
      </c>
      <c r="G977" s="87">
        <f>G978</f>
        <v>24000</v>
      </c>
      <c r="H977" s="574"/>
    </row>
    <row r="978" spans="1:8" s="52" customFormat="1" ht="14.4" customHeight="1">
      <c r="A978" s="2321"/>
      <c r="B978" s="325"/>
      <c r="C978" s="900"/>
      <c r="D978" s="87"/>
      <c r="E978" s="352" t="s">
        <v>17</v>
      </c>
      <c r="F978" s="901">
        <v>19008726</v>
      </c>
      <c r="G978" s="87">
        <v>24000</v>
      </c>
      <c r="H978" s="574"/>
    </row>
    <row r="979" spans="1:8" s="52" customFormat="1" ht="14.4" customHeight="1">
      <c r="A979" s="2321"/>
      <c r="B979" s="327"/>
      <c r="C979" s="901"/>
      <c r="D979" s="87"/>
      <c r="E979" s="352" t="s">
        <v>162</v>
      </c>
      <c r="F979" s="901">
        <v>387360</v>
      </c>
      <c r="G979" s="87"/>
      <c r="H979" s="574"/>
    </row>
    <row r="980" spans="1:8" s="52" customFormat="1" ht="29.25" customHeight="1">
      <c r="A980" s="2321"/>
      <c r="B980" s="328"/>
      <c r="C980" s="901"/>
      <c r="D980" s="87"/>
      <c r="E980" s="328" t="s">
        <v>54</v>
      </c>
      <c r="F980" s="901">
        <v>126372</v>
      </c>
      <c r="G980" s="87"/>
      <c r="H980" s="574"/>
    </row>
    <row r="981" spans="1:8" s="52" customFormat="1" ht="14.4" customHeight="1">
      <c r="A981" s="2321"/>
      <c r="B981" s="325"/>
      <c r="C981" s="900"/>
      <c r="D981" s="87"/>
      <c r="E981" s="352" t="s">
        <v>39</v>
      </c>
      <c r="F981" s="901">
        <v>126372</v>
      </c>
      <c r="G981" s="87"/>
      <c r="H981" s="574"/>
    </row>
    <row r="982" spans="1:8" s="52" customFormat="1" ht="14.4" customHeight="1">
      <c r="A982" s="2321"/>
      <c r="B982" s="327"/>
      <c r="C982" s="901"/>
      <c r="D982" s="87"/>
      <c r="E982" s="328" t="s">
        <v>19</v>
      </c>
      <c r="F982" s="901">
        <v>14917708</v>
      </c>
      <c r="G982" s="89">
        <f>G986</f>
        <v>30000</v>
      </c>
      <c r="H982" s="574"/>
    </row>
    <row r="983" spans="1:8" s="52" customFormat="1" ht="29.25" customHeight="1">
      <c r="A983" s="2321"/>
      <c r="B983" s="328"/>
      <c r="C983" s="901"/>
      <c r="D983" s="2332"/>
      <c r="E983" s="352" t="s">
        <v>56</v>
      </c>
      <c r="F983" s="901">
        <v>14402700</v>
      </c>
      <c r="G983" s="87">
        <f>G985</f>
        <v>0</v>
      </c>
      <c r="H983" s="574"/>
    </row>
    <row r="984" spans="1:8" s="52" customFormat="1" ht="36" customHeight="1">
      <c r="A984" s="2321"/>
      <c r="B984" s="352"/>
      <c r="C984" s="901"/>
      <c r="D984" s="2332"/>
      <c r="E984" s="353" t="s">
        <v>57</v>
      </c>
      <c r="F984" s="901">
        <v>9684625</v>
      </c>
      <c r="G984" s="87"/>
      <c r="H984" s="574"/>
    </row>
    <row r="985" spans="1:8" s="52" customFormat="1" ht="42.75" customHeight="1">
      <c r="A985" s="2321"/>
      <c r="B985" s="2309"/>
      <c r="C985" s="86"/>
      <c r="D985" s="2332"/>
      <c r="E985" s="353" t="s">
        <v>58</v>
      </c>
      <c r="F985" s="901">
        <v>4718075</v>
      </c>
      <c r="G985" s="87"/>
      <c r="H985" s="574"/>
    </row>
    <row r="986" spans="1:8" s="52" customFormat="1" ht="32.25" customHeight="1">
      <c r="A986" s="2321"/>
      <c r="B986" s="2333"/>
      <c r="C986" s="93"/>
      <c r="D986" s="2334"/>
      <c r="E986" s="352" t="s">
        <v>55</v>
      </c>
      <c r="F986" s="901">
        <v>515008</v>
      </c>
      <c r="G986" s="87">
        <f>G988</f>
        <v>30000</v>
      </c>
      <c r="H986" s="574"/>
    </row>
    <row r="987" spans="1:8" s="52" customFormat="1" ht="38.25" customHeight="1">
      <c r="A987" s="2321"/>
      <c r="B987" s="2333"/>
      <c r="C987" s="93"/>
      <c r="D987" s="2334"/>
      <c r="E987" s="353" t="s">
        <v>158</v>
      </c>
      <c r="F987" s="901">
        <v>184355</v>
      </c>
      <c r="G987" s="87"/>
      <c r="H987" s="574"/>
    </row>
    <row r="988" spans="1:8" s="52" customFormat="1" ht="51.75" customHeight="1">
      <c r="A988" s="2321"/>
      <c r="B988" s="2297"/>
      <c r="C988" s="2295"/>
      <c r="D988" s="600"/>
      <c r="E988" s="353" t="s">
        <v>294</v>
      </c>
      <c r="F988" s="901">
        <v>330653</v>
      </c>
      <c r="G988" s="600">
        <v>30000</v>
      </c>
      <c r="H988" s="574"/>
    </row>
    <row r="989" spans="1:8" s="52" customFormat="1" ht="14.4" customHeight="1">
      <c r="A989" s="2321"/>
      <c r="B989" s="2294"/>
      <c r="C989" s="2296"/>
      <c r="D989" s="142"/>
      <c r="E989" s="327" t="s">
        <v>3</v>
      </c>
      <c r="F989" s="901">
        <v>20319322</v>
      </c>
      <c r="G989" s="600"/>
      <c r="H989" s="574"/>
    </row>
    <row r="990" spans="1:8" s="52" customFormat="1" ht="14.4" customHeight="1">
      <c r="A990" s="2321"/>
      <c r="B990" s="2294"/>
      <c r="C990" s="2296"/>
      <c r="D990" s="142"/>
      <c r="E990" s="328" t="s">
        <v>20</v>
      </c>
      <c r="F990" s="901">
        <v>20319322</v>
      </c>
      <c r="G990" s="600"/>
      <c r="H990" s="574"/>
    </row>
    <row r="991" spans="1:8" s="52" customFormat="1" ht="14.4" customHeight="1">
      <c r="A991" s="2321"/>
      <c r="B991" s="281" t="s">
        <v>125</v>
      </c>
      <c r="C991" s="901"/>
      <c r="D991" s="87"/>
      <c r="E991" s="2319" t="s">
        <v>125</v>
      </c>
      <c r="F991" s="88"/>
      <c r="G991" s="603"/>
      <c r="H991" s="574"/>
    </row>
    <row r="992" spans="1:8" s="52" customFormat="1" ht="14.4" customHeight="1">
      <c r="A992" s="2321"/>
      <c r="B992" s="325" t="s">
        <v>4</v>
      </c>
      <c r="C992" s="900">
        <v>47031271</v>
      </c>
      <c r="D992" s="87">
        <f t="shared" ref="D992:D997" si="27">D993</f>
        <v>-94000</v>
      </c>
      <c r="E992" s="325" t="s">
        <v>4</v>
      </c>
      <c r="F992" s="900">
        <v>65859152</v>
      </c>
      <c r="G992" s="156">
        <f>G993+G994+G999</f>
        <v>94000</v>
      </c>
      <c r="H992" s="574"/>
    </row>
    <row r="993" spans="1:8" s="52" customFormat="1" ht="14.4" customHeight="1">
      <c r="A993" s="2321"/>
      <c r="B993" s="327" t="s">
        <v>10</v>
      </c>
      <c r="C993" s="901">
        <v>47031271</v>
      </c>
      <c r="D993" s="87">
        <f t="shared" si="27"/>
        <v>-94000</v>
      </c>
      <c r="E993" s="327" t="s">
        <v>37</v>
      </c>
      <c r="F993" s="901">
        <v>3043317</v>
      </c>
      <c r="G993" s="87"/>
      <c r="H993" s="574"/>
    </row>
    <row r="994" spans="1:8" s="52" customFormat="1" ht="14.4" customHeight="1">
      <c r="A994" s="2321"/>
      <c r="B994" s="328" t="s">
        <v>11</v>
      </c>
      <c r="C994" s="901">
        <v>47031271</v>
      </c>
      <c r="D994" s="87">
        <f t="shared" si="27"/>
        <v>-94000</v>
      </c>
      <c r="E994" s="327" t="s">
        <v>7</v>
      </c>
      <c r="F994" s="901"/>
      <c r="G994" s="87">
        <f>G995</f>
        <v>0</v>
      </c>
      <c r="H994" s="574"/>
    </row>
    <row r="995" spans="1:8" s="52" customFormat="1" ht="14.4" customHeight="1">
      <c r="A995" s="2321"/>
      <c r="B995" s="325" t="s">
        <v>28</v>
      </c>
      <c r="C995" s="900">
        <v>47031271</v>
      </c>
      <c r="D995" s="87">
        <f t="shared" si="27"/>
        <v>-94000</v>
      </c>
      <c r="E995" s="328" t="s">
        <v>8</v>
      </c>
      <c r="F995" s="901"/>
      <c r="G995" s="87">
        <f>G996</f>
        <v>0</v>
      </c>
      <c r="H995" s="574"/>
    </row>
    <row r="996" spans="1:8" s="52" customFormat="1" ht="14.4" customHeight="1">
      <c r="A996" s="2321"/>
      <c r="B996" s="327" t="s">
        <v>2</v>
      </c>
      <c r="C996" s="901">
        <v>47031271</v>
      </c>
      <c r="D996" s="87">
        <f t="shared" si="27"/>
        <v>-94000</v>
      </c>
      <c r="E996" s="352" t="s">
        <v>9</v>
      </c>
      <c r="F996" s="901"/>
      <c r="G996" s="89">
        <v>0</v>
      </c>
      <c r="H996" s="574"/>
    </row>
    <row r="997" spans="1:8" s="52" customFormat="1" ht="14.4" customHeight="1">
      <c r="A997" s="2321"/>
      <c r="B997" s="328" t="s">
        <v>16</v>
      </c>
      <c r="C997" s="901">
        <v>47031271</v>
      </c>
      <c r="D997" s="2332">
        <f t="shared" si="27"/>
        <v>-94000</v>
      </c>
      <c r="E997" s="353" t="s">
        <v>63</v>
      </c>
      <c r="F997" s="901"/>
      <c r="G997" s="87">
        <v>0</v>
      </c>
      <c r="H997" s="574"/>
    </row>
    <row r="998" spans="1:8" s="52" customFormat="1" ht="42" customHeight="1">
      <c r="A998" s="2321"/>
      <c r="B998" s="352" t="s">
        <v>17</v>
      </c>
      <c r="C998" s="901">
        <v>47031271</v>
      </c>
      <c r="D998" s="2332">
        <v>-94000</v>
      </c>
      <c r="E998" s="358" t="s">
        <v>165</v>
      </c>
      <c r="F998" s="901"/>
      <c r="G998" s="87">
        <v>0</v>
      </c>
      <c r="H998" s="574"/>
    </row>
    <row r="999" spans="1:8" s="52" customFormat="1" ht="14.4" customHeight="1">
      <c r="A999" s="2321"/>
      <c r="B999" s="2294"/>
      <c r="C999" s="2296"/>
      <c r="D999" s="380"/>
      <c r="E999" s="327" t="s">
        <v>10</v>
      </c>
      <c r="F999" s="901">
        <v>62815835</v>
      </c>
      <c r="G999" s="87">
        <f>G1000</f>
        <v>94000</v>
      </c>
      <c r="H999" s="574"/>
    </row>
    <row r="1000" spans="1:8" s="52" customFormat="1" ht="27" customHeight="1">
      <c r="A1000" s="2321"/>
      <c r="B1000" s="2294"/>
      <c r="C1000" s="2296"/>
      <c r="D1000" s="380"/>
      <c r="E1000" s="328" t="s">
        <v>11</v>
      </c>
      <c r="F1000" s="901">
        <v>62815835</v>
      </c>
      <c r="G1000" s="87">
        <f>G1001</f>
        <v>94000</v>
      </c>
      <c r="H1000" s="574"/>
    </row>
    <row r="1001" spans="1:8" s="52" customFormat="1" ht="14.4" customHeight="1">
      <c r="A1001" s="2321"/>
      <c r="B1001" s="2294"/>
      <c r="C1001" s="2296"/>
      <c r="D1001" s="380"/>
      <c r="E1001" s="325" t="s">
        <v>28</v>
      </c>
      <c r="F1001" s="900">
        <v>65859152</v>
      </c>
      <c r="G1001" s="89">
        <f>G1002</f>
        <v>94000</v>
      </c>
      <c r="H1001" s="574"/>
    </row>
    <row r="1002" spans="1:8" s="52" customFormat="1" ht="14.4" customHeight="1">
      <c r="A1002" s="2321"/>
      <c r="B1002" s="2294"/>
      <c r="C1002" s="2296"/>
      <c r="D1002" s="380"/>
      <c r="E1002" s="327" t="s">
        <v>2</v>
      </c>
      <c r="F1002" s="901">
        <v>65309559</v>
      </c>
      <c r="G1002" s="87">
        <f>G1003+G1012+G1007</f>
        <v>94000</v>
      </c>
      <c r="H1002" s="574"/>
    </row>
    <row r="1003" spans="1:8" s="52" customFormat="1" ht="14.4" customHeight="1">
      <c r="A1003" s="2321"/>
      <c r="B1003" s="2294"/>
      <c r="C1003" s="2296"/>
      <c r="D1003" s="380"/>
      <c r="E1003" s="328" t="s">
        <v>12</v>
      </c>
      <c r="F1003" s="901">
        <v>31086470</v>
      </c>
      <c r="G1003" s="87">
        <f>G1006</f>
        <v>40000</v>
      </c>
      <c r="H1003" s="574"/>
    </row>
    <row r="1004" spans="1:8" s="52" customFormat="1" ht="14.4" customHeight="1">
      <c r="A1004" s="2321"/>
      <c r="B1004" s="2294"/>
      <c r="C1004" s="2296"/>
      <c r="D1004" s="380"/>
      <c r="E1004" s="352" t="s">
        <v>38</v>
      </c>
      <c r="F1004" s="901">
        <v>21994484</v>
      </c>
      <c r="G1004" s="87">
        <v>0</v>
      </c>
      <c r="H1004" s="574"/>
    </row>
    <row r="1005" spans="1:8" s="52" customFormat="1" ht="14.4" customHeight="1">
      <c r="A1005" s="2321"/>
      <c r="B1005" s="2294"/>
      <c r="C1005" s="2296"/>
      <c r="D1005" s="380"/>
      <c r="E1005" s="353" t="s">
        <v>36</v>
      </c>
      <c r="F1005" s="901">
        <v>17738998</v>
      </c>
      <c r="G1005" s="87"/>
      <c r="H1005" s="574"/>
    </row>
    <row r="1006" spans="1:8" s="52" customFormat="1" ht="14.4" customHeight="1">
      <c r="A1006" s="2321"/>
      <c r="B1006" s="2294"/>
      <c r="C1006" s="2296"/>
      <c r="D1006" s="380"/>
      <c r="E1006" s="352" t="s">
        <v>15</v>
      </c>
      <c r="F1006" s="901">
        <v>9091986</v>
      </c>
      <c r="G1006" s="87">
        <v>40000</v>
      </c>
      <c r="H1006" s="574"/>
    </row>
    <row r="1007" spans="1:8" s="52" customFormat="1" ht="14.4" customHeight="1">
      <c r="A1007" s="2321"/>
      <c r="B1007" s="2294"/>
      <c r="C1007" s="2296"/>
      <c r="D1007" s="380"/>
      <c r="E1007" s="328" t="s">
        <v>16</v>
      </c>
      <c r="F1007" s="901">
        <v>20067354</v>
      </c>
      <c r="G1007" s="87">
        <f>G1008</f>
        <v>24000</v>
      </c>
      <c r="H1007" s="574"/>
    </row>
    <row r="1008" spans="1:8" s="52" customFormat="1" ht="14.4" customHeight="1">
      <c r="A1008" s="2321"/>
      <c r="B1008" s="2294"/>
      <c r="C1008" s="2296"/>
      <c r="D1008" s="380"/>
      <c r="E1008" s="352" t="s">
        <v>17</v>
      </c>
      <c r="F1008" s="901">
        <v>19679994</v>
      </c>
      <c r="G1008" s="87">
        <v>24000</v>
      </c>
      <c r="H1008" s="574"/>
    </row>
    <row r="1009" spans="1:8" s="52" customFormat="1" ht="14.4" customHeight="1">
      <c r="A1009" s="2321"/>
      <c r="B1009" s="2294"/>
      <c r="C1009" s="2296"/>
      <c r="D1009" s="380"/>
      <c r="E1009" s="352" t="s">
        <v>162</v>
      </c>
      <c r="F1009" s="901">
        <v>387360</v>
      </c>
      <c r="G1009" s="87"/>
      <c r="H1009" s="574"/>
    </row>
    <row r="1010" spans="1:8" s="52" customFormat="1" ht="33" customHeight="1">
      <c r="A1010" s="2321"/>
      <c r="B1010" s="2294"/>
      <c r="C1010" s="2296"/>
      <c r="D1010" s="380"/>
      <c r="E1010" s="328" t="s">
        <v>54</v>
      </c>
      <c r="F1010" s="901">
        <v>126372</v>
      </c>
      <c r="G1010" s="87"/>
      <c r="H1010" s="574"/>
    </row>
    <row r="1011" spans="1:8" s="52" customFormat="1" ht="14.4" customHeight="1">
      <c r="A1011" s="2321"/>
      <c r="B1011" s="2294"/>
      <c r="C1011" s="2296"/>
      <c r="D1011" s="380"/>
      <c r="E1011" s="352" t="s">
        <v>39</v>
      </c>
      <c r="F1011" s="901">
        <v>126372</v>
      </c>
      <c r="G1011" s="87"/>
      <c r="H1011" s="574"/>
    </row>
    <row r="1012" spans="1:8" s="52" customFormat="1" ht="14.4" customHeight="1">
      <c r="A1012" s="2321"/>
      <c r="B1012" s="2294"/>
      <c r="C1012" s="2296"/>
      <c r="D1012" s="380"/>
      <c r="E1012" s="328" t="s">
        <v>19</v>
      </c>
      <c r="F1012" s="901">
        <v>14029363</v>
      </c>
      <c r="G1012" s="89">
        <f>G1016</f>
        <v>30000</v>
      </c>
      <c r="H1012" s="574"/>
    </row>
    <row r="1013" spans="1:8" s="52" customFormat="1" ht="31.5" customHeight="1">
      <c r="A1013" s="2321"/>
      <c r="B1013" s="2294"/>
      <c r="C1013" s="2296"/>
      <c r="D1013" s="380"/>
      <c r="E1013" s="352" t="s">
        <v>56</v>
      </c>
      <c r="F1013" s="901">
        <v>13518493</v>
      </c>
      <c r="G1013" s="87">
        <f>G1015</f>
        <v>0</v>
      </c>
      <c r="H1013" s="574"/>
    </row>
    <row r="1014" spans="1:8" s="52" customFormat="1" ht="31.5" customHeight="1">
      <c r="A1014" s="2321"/>
      <c r="B1014" s="2294"/>
      <c r="C1014" s="2296"/>
      <c r="D1014" s="380"/>
      <c r="E1014" s="353" t="s">
        <v>57</v>
      </c>
      <c r="F1014" s="901">
        <v>8709625</v>
      </c>
      <c r="G1014" s="87"/>
      <c r="H1014" s="574"/>
    </row>
    <row r="1015" spans="1:8" s="52" customFormat="1" ht="37.5" customHeight="1">
      <c r="A1015" s="2321"/>
      <c r="B1015" s="2294"/>
      <c r="C1015" s="2296"/>
      <c r="D1015" s="380"/>
      <c r="E1015" s="353" t="s">
        <v>58</v>
      </c>
      <c r="F1015" s="901">
        <v>4808868</v>
      </c>
      <c r="G1015" s="87"/>
      <c r="H1015" s="574"/>
    </row>
    <row r="1016" spans="1:8" s="52" customFormat="1" ht="31.5" customHeight="1">
      <c r="A1016" s="2321"/>
      <c r="B1016" s="2294"/>
      <c r="C1016" s="2296"/>
      <c r="D1016" s="380"/>
      <c r="E1016" s="352" t="s">
        <v>55</v>
      </c>
      <c r="F1016" s="901">
        <v>510870</v>
      </c>
      <c r="G1016" s="87">
        <f>G1018</f>
        <v>30000</v>
      </c>
      <c r="H1016" s="574"/>
    </row>
    <row r="1017" spans="1:8" s="52" customFormat="1" ht="31.5" customHeight="1">
      <c r="A1017" s="2321"/>
      <c r="B1017" s="2294"/>
      <c r="C1017" s="2296"/>
      <c r="D1017" s="380"/>
      <c r="E1017" s="353" t="s">
        <v>158</v>
      </c>
      <c r="F1017" s="901">
        <v>184355</v>
      </c>
      <c r="G1017" s="87"/>
      <c r="H1017" s="574"/>
    </row>
    <row r="1018" spans="1:8" s="52" customFormat="1" ht="55.5" customHeight="1">
      <c r="A1018" s="2321"/>
      <c r="B1018" s="2294"/>
      <c r="C1018" s="2296"/>
      <c r="D1018" s="380"/>
      <c r="E1018" s="353" t="s">
        <v>294</v>
      </c>
      <c r="F1018" s="901">
        <v>326515</v>
      </c>
      <c r="G1018" s="600">
        <v>30000</v>
      </c>
      <c r="H1018" s="574"/>
    </row>
    <row r="1019" spans="1:8" s="52" customFormat="1" ht="14.4" customHeight="1">
      <c r="A1019" s="2321"/>
      <c r="B1019" s="2294"/>
      <c r="C1019" s="2296"/>
      <c r="D1019" s="380"/>
      <c r="E1019" s="327" t="s">
        <v>3</v>
      </c>
      <c r="F1019" s="901">
        <v>549593</v>
      </c>
      <c r="G1019" s="600"/>
      <c r="H1019" s="574"/>
    </row>
    <row r="1020" spans="1:8" s="52" customFormat="1" ht="14.4" customHeight="1">
      <c r="A1020" s="2321"/>
      <c r="B1020" s="2294"/>
      <c r="C1020" s="2296"/>
      <c r="D1020" s="380"/>
      <c r="E1020" s="328" t="s">
        <v>20</v>
      </c>
      <c r="F1020" s="901">
        <v>549593</v>
      </c>
      <c r="G1020" s="600"/>
      <c r="H1020" s="574"/>
    </row>
    <row r="1021" spans="1:8" s="52" customFormat="1" ht="14.4" customHeight="1">
      <c r="A1021" s="2321"/>
      <c r="B1021" s="281" t="s">
        <v>126</v>
      </c>
      <c r="C1021" s="901"/>
      <c r="D1021" s="87"/>
      <c r="E1021" s="2335" t="s">
        <v>126</v>
      </c>
      <c r="F1021" s="917"/>
      <c r="G1021" s="380"/>
      <c r="H1021" s="574"/>
    </row>
    <row r="1022" spans="1:8" s="52" customFormat="1">
      <c r="A1022" s="2321"/>
      <c r="B1022" s="325" t="s">
        <v>4</v>
      </c>
      <c r="C1022" s="900">
        <v>55010757</v>
      </c>
      <c r="D1022" s="87">
        <f t="shared" ref="D1022:D1027" si="28">D1023</f>
        <v>-94000</v>
      </c>
      <c r="E1022" s="907" t="s">
        <v>4</v>
      </c>
      <c r="F1022" s="2081">
        <v>61636750</v>
      </c>
      <c r="G1022" s="156">
        <f>G1023+G1024+G1029</f>
        <v>94000</v>
      </c>
      <c r="H1022" s="574"/>
    </row>
    <row r="1023" spans="1:8" s="52" customFormat="1" ht="26.4">
      <c r="A1023" s="2321"/>
      <c r="B1023" s="327" t="s">
        <v>10</v>
      </c>
      <c r="C1023" s="901">
        <v>55010757</v>
      </c>
      <c r="D1023" s="87">
        <f t="shared" si="28"/>
        <v>-94000</v>
      </c>
      <c r="E1023" s="327" t="s">
        <v>37</v>
      </c>
      <c r="F1023" s="901">
        <v>3043317</v>
      </c>
      <c r="G1023" s="87"/>
      <c r="H1023" s="574"/>
    </row>
    <row r="1024" spans="1:8" s="52" customFormat="1" ht="25.5" customHeight="1">
      <c r="A1024" s="2321"/>
      <c r="B1024" s="328" t="s">
        <v>11</v>
      </c>
      <c r="C1024" s="901">
        <v>55010757</v>
      </c>
      <c r="D1024" s="87">
        <f t="shared" si="28"/>
        <v>-94000</v>
      </c>
      <c r="E1024" s="327" t="s">
        <v>7</v>
      </c>
      <c r="F1024" s="901"/>
      <c r="G1024" s="87">
        <f>G1025</f>
        <v>0</v>
      </c>
      <c r="H1024" s="574"/>
    </row>
    <row r="1025" spans="1:8" s="52" customFormat="1" ht="14.4" customHeight="1">
      <c r="A1025" s="2321"/>
      <c r="B1025" s="325" t="s">
        <v>28</v>
      </c>
      <c r="C1025" s="900">
        <v>55010757</v>
      </c>
      <c r="D1025" s="87">
        <f t="shared" si="28"/>
        <v>-94000</v>
      </c>
      <c r="E1025" s="328" t="s">
        <v>8</v>
      </c>
      <c r="F1025" s="901"/>
      <c r="G1025" s="87">
        <f>G1026</f>
        <v>0</v>
      </c>
      <c r="H1025" s="574"/>
    </row>
    <row r="1026" spans="1:8" s="52" customFormat="1" ht="14.4" customHeight="1">
      <c r="A1026" s="2321"/>
      <c r="B1026" s="327" t="s">
        <v>2</v>
      </c>
      <c r="C1026" s="901">
        <v>55010757</v>
      </c>
      <c r="D1026" s="87">
        <f t="shared" si="28"/>
        <v>-94000</v>
      </c>
      <c r="E1026" s="352" t="s">
        <v>9</v>
      </c>
      <c r="F1026" s="901"/>
      <c r="G1026" s="89">
        <v>0</v>
      </c>
      <c r="H1026" s="574"/>
    </row>
    <row r="1027" spans="1:8" s="52" customFormat="1" ht="14.4" customHeight="1">
      <c r="A1027" s="2321"/>
      <c r="B1027" s="328" t="s">
        <v>16</v>
      </c>
      <c r="C1027" s="901">
        <v>55010757</v>
      </c>
      <c r="D1027" s="2332">
        <f t="shared" si="28"/>
        <v>-94000</v>
      </c>
      <c r="E1027" s="353" t="s">
        <v>63</v>
      </c>
      <c r="F1027" s="901"/>
      <c r="G1027" s="87">
        <v>0</v>
      </c>
      <c r="H1027" s="574"/>
    </row>
    <row r="1028" spans="1:8" s="52" customFormat="1" ht="14.4" customHeight="1">
      <c r="A1028" s="2321"/>
      <c r="B1028" s="352" t="s">
        <v>17</v>
      </c>
      <c r="C1028" s="901">
        <v>55010757</v>
      </c>
      <c r="D1028" s="2332">
        <v>-94000</v>
      </c>
      <c r="E1028" s="358" t="s">
        <v>165</v>
      </c>
      <c r="F1028" s="901"/>
      <c r="G1028" s="87">
        <v>0</v>
      </c>
      <c r="H1028" s="574"/>
    </row>
    <row r="1029" spans="1:8" s="52" customFormat="1" ht="14.4" customHeight="1">
      <c r="A1029" s="2321"/>
      <c r="B1029" s="281"/>
      <c r="C1029" s="901"/>
      <c r="D1029" s="87"/>
      <c r="E1029" s="327" t="s">
        <v>10</v>
      </c>
      <c r="F1029" s="901">
        <v>58593433</v>
      </c>
      <c r="G1029" s="87">
        <f>G1030</f>
        <v>94000</v>
      </c>
      <c r="H1029" s="574"/>
    </row>
    <row r="1030" spans="1:8" s="52" customFormat="1" ht="25.5" customHeight="1">
      <c r="A1030" s="2321"/>
      <c r="B1030" s="325"/>
      <c r="C1030" s="900"/>
      <c r="D1030" s="87"/>
      <c r="E1030" s="328" t="s">
        <v>11</v>
      </c>
      <c r="F1030" s="901">
        <v>58593433</v>
      </c>
      <c r="G1030" s="87">
        <f>G1031</f>
        <v>94000</v>
      </c>
      <c r="H1030" s="574"/>
    </row>
    <row r="1031" spans="1:8" s="52" customFormat="1" ht="14.4" customHeight="1">
      <c r="A1031" s="2321"/>
      <c r="B1031" s="327"/>
      <c r="C1031" s="901"/>
      <c r="D1031" s="87"/>
      <c r="E1031" s="325" t="s">
        <v>28</v>
      </c>
      <c r="F1031" s="900">
        <v>61636750</v>
      </c>
      <c r="G1031" s="89">
        <f>G1032</f>
        <v>94000</v>
      </c>
      <c r="H1031" s="574"/>
    </row>
    <row r="1032" spans="1:8" s="52" customFormat="1" ht="14.4" customHeight="1">
      <c r="A1032" s="2321"/>
      <c r="B1032" s="328"/>
      <c r="C1032" s="901"/>
      <c r="D1032" s="87"/>
      <c r="E1032" s="327" t="s">
        <v>2</v>
      </c>
      <c r="F1032" s="901">
        <v>61095657</v>
      </c>
      <c r="G1032" s="87">
        <f>G1033+G1042+G1037</f>
        <v>94000</v>
      </c>
      <c r="H1032" s="574"/>
    </row>
    <row r="1033" spans="1:8" s="52" customFormat="1" ht="14.4" customHeight="1">
      <c r="A1033" s="2321"/>
      <c r="B1033" s="325"/>
      <c r="C1033" s="900"/>
      <c r="D1033" s="87"/>
      <c r="E1033" s="328" t="s">
        <v>12</v>
      </c>
      <c r="F1033" s="901">
        <v>29931205</v>
      </c>
      <c r="G1033" s="87">
        <f>G1036</f>
        <v>40000</v>
      </c>
      <c r="H1033" s="574"/>
    </row>
    <row r="1034" spans="1:8" s="52" customFormat="1" ht="14.4" customHeight="1">
      <c r="A1034" s="2321"/>
      <c r="B1034" s="327"/>
      <c r="C1034" s="901"/>
      <c r="D1034" s="87"/>
      <c r="E1034" s="352" t="s">
        <v>38</v>
      </c>
      <c r="F1034" s="901">
        <v>21677496</v>
      </c>
      <c r="G1034" s="87">
        <v>0</v>
      </c>
      <c r="H1034" s="574"/>
    </row>
    <row r="1035" spans="1:8" s="52" customFormat="1" ht="14.4" customHeight="1">
      <c r="A1035" s="2321"/>
      <c r="B1035" s="328"/>
      <c r="C1035" s="901"/>
      <c r="D1035" s="2332"/>
      <c r="E1035" s="353" t="s">
        <v>36</v>
      </c>
      <c r="F1035" s="901">
        <v>17442814</v>
      </c>
      <c r="G1035" s="87"/>
      <c r="H1035" s="574"/>
    </row>
    <row r="1036" spans="1:8" s="52" customFormat="1" ht="14.4" customHeight="1">
      <c r="A1036" s="2321"/>
      <c r="B1036" s="352"/>
      <c r="C1036" s="901"/>
      <c r="D1036" s="2332"/>
      <c r="E1036" s="352" t="s">
        <v>15</v>
      </c>
      <c r="F1036" s="901">
        <v>8253709</v>
      </c>
      <c r="G1036" s="87">
        <v>40000</v>
      </c>
      <c r="H1036" s="574"/>
    </row>
    <row r="1037" spans="1:8" s="52" customFormat="1" ht="14.4" customHeight="1">
      <c r="A1037" s="2321"/>
      <c r="B1037" s="281"/>
      <c r="C1037" s="901"/>
      <c r="D1037" s="87"/>
      <c r="E1037" s="328" t="s">
        <v>16</v>
      </c>
      <c r="F1037" s="901">
        <v>17135860</v>
      </c>
      <c r="G1037" s="87">
        <f>G1038</f>
        <v>24000</v>
      </c>
      <c r="H1037" s="574"/>
    </row>
    <row r="1038" spans="1:8" s="52" customFormat="1" ht="14.4" customHeight="1">
      <c r="A1038" s="2321"/>
      <c r="B1038" s="325"/>
      <c r="C1038" s="900"/>
      <c r="D1038" s="87"/>
      <c r="E1038" s="352" t="s">
        <v>17</v>
      </c>
      <c r="F1038" s="901">
        <v>16748500</v>
      </c>
      <c r="G1038" s="87">
        <v>24000</v>
      </c>
      <c r="H1038" s="574"/>
    </row>
    <row r="1039" spans="1:8" s="52" customFormat="1" ht="14.4" customHeight="1">
      <c r="A1039" s="2321"/>
      <c r="B1039" s="327"/>
      <c r="C1039" s="901"/>
      <c r="D1039" s="87"/>
      <c r="E1039" s="352" t="s">
        <v>162</v>
      </c>
      <c r="F1039" s="901">
        <v>387360</v>
      </c>
      <c r="G1039" s="87"/>
      <c r="H1039" s="574"/>
    </row>
    <row r="1040" spans="1:8" s="52" customFormat="1" ht="14.4" customHeight="1">
      <c r="A1040" s="2321"/>
      <c r="B1040" s="328"/>
      <c r="C1040" s="901"/>
      <c r="D1040" s="87"/>
      <c r="E1040" s="328" t="s">
        <v>54</v>
      </c>
      <c r="F1040" s="901">
        <v>126372</v>
      </c>
      <c r="G1040" s="87"/>
      <c r="H1040" s="574"/>
    </row>
    <row r="1041" spans="1:8" s="52" customFormat="1" ht="14.4" customHeight="1">
      <c r="A1041" s="2321"/>
      <c r="B1041" s="325"/>
      <c r="C1041" s="900"/>
      <c r="D1041" s="87"/>
      <c r="E1041" s="352" t="s">
        <v>39</v>
      </c>
      <c r="F1041" s="901">
        <v>126372</v>
      </c>
      <c r="G1041" s="87"/>
      <c r="H1041" s="574"/>
    </row>
    <row r="1042" spans="1:8" s="52" customFormat="1" ht="14.4" customHeight="1">
      <c r="A1042" s="2321"/>
      <c r="B1042" s="327"/>
      <c r="C1042" s="901"/>
      <c r="D1042" s="87"/>
      <c r="E1042" s="328" t="s">
        <v>19</v>
      </c>
      <c r="F1042" s="901">
        <v>13902220</v>
      </c>
      <c r="G1042" s="89">
        <f>G1046</f>
        <v>30000</v>
      </c>
      <c r="H1042" s="574"/>
    </row>
    <row r="1043" spans="1:8" s="52" customFormat="1" ht="25.5" customHeight="1">
      <c r="A1043" s="2321"/>
      <c r="B1043" s="328"/>
      <c r="C1043" s="901"/>
      <c r="D1043" s="2332"/>
      <c r="E1043" s="352" t="s">
        <v>56</v>
      </c>
      <c r="F1043" s="901">
        <v>13391350</v>
      </c>
      <c r="G1043" s="87">
        <f>G1045</f>
        <v>0</v>
      </c>
      <c r="H1043" s="574"/>
    </row>
    <row r="1044" spans="1:8" s="52" customFormat="1" ht="31.5" customHeight="1">
      <c r="A1044" s="2321"/>
      <c r="B1044" s="352"/>
      <c r="C1044" s="901"/>
      <c r="D1044" s="2332"/>
      <c r="E1044" s="353" t="s">
        <v>57</v>
      </c>
      <c r="F1044" s="901">
        <v>8709625</v>
      </c>
      <c r="G1044" s="87"/>
      <c r="H1044" s="574"/>
    </row>
    <row r="1045" spans="1:8" s="52" customFormat="1" ht="40.5" customHeight="1">
      <c r="A1045" s="2321"/>
      <c r="B1045" s="2309"/>
      <c r="C1045" s="86"/>
      <c r="D1045" s="2332"/>
      <c r="E1045" s="353" t="s">
        <v>58</v>
      </c>
      <c r="F1045" s="901">
        <v>4681725</v>
      </c>
      <c r="G1045" s="87"/>
      <c r="H1045" s="574"/>
    </row>
    <row r="1046" spans="1:8" s="52" customFormat="1" ht="30" customHeight="1">
      <c r="A1046" s="2321"/>
      <c r="B1046" s="2333"/>
      <c r="C1046" s="93"/>
      <c r="D1046" s="2334"/>
      <c r="E1046" s="352" t="s">
        <v>55</v>
      </c>
      <c r="F1046" s="901">
        <v>510870</v>
      </c>
      <c r="G1046" s="87">
        <f>G1048</f>
        <v>30000</v>
      </c>
      <c r="H1046" s="574"/>
    </row>
    <row r="1047" spans="1:8" s="52" customFormat="1" ht="30" customHeight="1">
      <c r="A1047" s="2321"/>
      <c r="B1047" s="2333"/>
      <c r="C1047" s="93"/>
      <c r="D1047" s="2334"/>
      <c r="E1047" s="353" t="s">
        <v>158</v>
      </c>
      <c r="F1047" s="901">
        <v>184355</v>
      </c>
      <c r="G1047" s="87"/>
      <c r="H1047" s="574"/>
    </row>
    <row r="1048" spans="1:8" s="52" customFormat="1" ht="34.5" customHeight="1">
      <c r="A1048" s="2321"/>
      <c r="B1048" s="2297"/>
      <c r="C1048" s="2295"/>
      <c r="D1048" s="600"/>
      <c r="E1048" s="353" t="s">
        <v>294</v>
      </c>
      <c r="F1048" s="901">
        <v>326515</v>
      </c>
      <c r="G1048" s="600">
        <v>30000</v>
      </c>
      <c r="H1048" s="574"/>
    </row>
    <row r="1049" spans="1:8" s="52" customFormat="1" ht="14.4" customHeight="1">
      <c r="A1049" s="2321"/>
      <c r="B1049" s="2294"/>
      <c r="C1049" s="2296"/>
      <c r="D1049" s="142"/>
      <c r="E1049" s="327" t="s">
        <v>3</v>
      </c>
      <c r="F1049" s="901">
        <v>541093</v>
      </c>
      <c r="G1049" s="600"/>
      <c r="H1049" s="574"/>
    </row>
    <row r="1050" spans="1:8" s="52" customFormat="1" ht="14.4" customHeight="1">
      <c r="A1050" s="2321"/>
      <c r="B1050" s="2294"/>
      <c r="C1050" s="2296"/>
      <c r="D1050" s="142"/>
      <c r="E1050" s="328" t="s">
        <v>20</v>
      </c>
      <c r="F1050" s="901">
        <v>541093</v>
      </c>
      <c r="G1050" s="600"/>
      <c r="H1050" s="574"/>
    </row>
    <row r="1051" spans="1:8" s="52" customFormat="1" ht="26.25" customHeight="1" thickBot="1">
      <c r="A1051" s="2321"/>
      <c r="B1051" s="3816" t="s">
        <v>1119</v>
      </c>
      <c r="C1051" s="3817"/>
      <c r="D1051" s="3817"/>
      <c r="E1051" s="3817"/>
      <c r="F1051" s="3817"/>
      <c r="G1051" s="3818"/>
      <c r="H1051" s="574"/>
    </row>
    <row r="1052" spans="1:8" s="147" customFormat="1" ht="14.25" customHeight="1">
      <c r="A1052" s="144"/>
      <c r="B1052" s="233"/>
      <c r="C1052" s="233"/>
      <c r="D1052" s="233"/>
      <c r="E1052" s="233"/>
      <c r="F1052" s="233"/>
      <c r="G1052" s="233"/>
      <c r="H1052" s="144"/>
    </row>
    <row r="1053" spans="1:8" s="52" customFormat="1">
      <c r="A1053" s="175"/>
      <c r="B1053" s="206" t="s">
        <v>113</v>
      </c>
      <c r="C1053" s="3270"/>
      <c r="D1053" s="3270"/>
      <c r="E1053" s="3270"/>
      <c r="F1053" s="3270"/>
      <c r="G1053" s="3270"/>
      <c r="H1053" s="574"/>
    </row>
    <row r="1054" spans="1:8" s="52" customFormat="1" ht="14.4" customHeight="1" thickBot="1">
      <c r="A1054" s="2321"/>
      <c r="B1054" s="72"/>
      <c r="C1054" s="72"/>
      <c r="D1054" s="72"/>
      <c r="E1054" s="72"/>
      <c r="F1054" s="72"/>
      <c r="G1054" s="72"/>
      <c r="H1054" s="574"/>
    </row>
    <row r="1055" spans="1:8" s="52" customFormat="1" ht="33" customHeight="1">
      <c r="A1055" s="79">
        <f>A929+1</f>
        <v>173</v>
      </c>
      <c r="B1055" s="148" t="s">
        <v>29</v>
      </c>
      <c r="C1055" s="149"/>
      <c r="D1055" s="150"/>
      <c r="E1055" s="2299" t="s">
        <v>41</v>
      </c>
      <c r="F1055" s="149"/>
      <c r="G1055" s="150"/>
      <c r="H1055" s="2562" t="s">
        <v>232</v>
      </c>
    </row>
    <row r="1056" spans="1:8" s="52" customFormat="1" ht="14.4" customHeight="1">
      <c r="A1056" s="2321"/>
      <c r="B1056" s="113" t="s">
        <v>22</v>
      </c>
      <c r="C1056" s="99"/>
      <c r="D1056" s="143"/>
      <c r="E1056" s="113" t="s">
        <v>22</v>
      </c>
      <c r="F1056" s="99"/>
      <c r="G1056" s="143"/>
      <c r="H1056" s="574"/>
    </row>
    <row r="1057" spans="1:8" s="52" customFormat="1" ht="14.4" customHeight="1">
      <c r="A1057" s="2321"/>
      <c r="B1057" s="322" t="s">
        <v>676</v>
      </c>
      <c r="C1057" s="323"/>
      <c r="D1057" s="324"/>
      <c r="E1057" s="1002" t="s">
        <v>690</v>
      </c>
      <c r="F1057" s="532"/>
      <c r="G1057" s="324"/>
      <c r="H1057" s="574"/>
    </row>
    <row r="1058" spans="1:8" s="52" customFormat="1" ht="14.4" customHeight="1">
      <c r="A1058" s="2321"/>
      <c r="B1058" s="2322" t="s">
        <v>4</v>
      </c>
      <c r="C1058" s="2323">
        <f t="shared" ref="C1058:D1063" si="29">C1059</f>
        <v>16497394</v>
      </c>
      <c r="D1058" s="2324">
        <f t="shared" si="29"/>
        <v>-100000</v>
      </c>
      <c r="E1058" s="2390" t="s">
        <v>4</v>
      </c>
      <c r="F1058" s="2307">
        <v>17688914</v>
      </c>
      <c r="G1058" s="2304">
        <f>G1059+G1060+G1065</f>
        <v>100000</v>
      </c>
      <c r="H1058" s="574"/>
    </row>
    <row r="1059" spans="1:8" s="52" customFormat="1" ht="27.75" customHeight="1">
      <c r="A1059" s="2321"/>
      <c r="B1059" s="2308" t="s">
        <v>10</v>
      </c>
      <c r="C1059" s="86">
        <f t="shared" si="29"/>
        <v>16497394</v>
      </c>
      <c r="D1059" s="87">
        <f t="shared" si="29"/>
        <v>-100000</v>
      </c>
      <c r="E1059" s="213" t="s">
        <v>37</v>
      </c>
      <c r="F1059" s="2307">
        <v>2792960</v>
      </c>
      <c r="G1059" s="619"/>
      <c r="H1059" s="574"/>
    </row>
    <row r="1060" spans="1:8" s="52" customFormat="1" ht="28.5" customHeight="1">
      <c r="A1060" s="2321"/>
      <c r="B1060" s="2309" t="s">
        <v>11</v>
      </c>
      <c r="C1060" s="86">
        <f t="shared" si="29"/>
        <v>16497394</v>
      </c>
      <c r="D1060" s="87">
        <f t="shared" si="29"/>
        <v>-100000</v>
      </c>
      <c r="E1060" s="213" t="s">
        <v>10</v>
      </c>
      <c r="F1060" s="2307">
        <v>14895954</v>
      </c>
      <c r="G1060" s="619">
        <f>G1061</f>
        <v>100000</v>
      </c>
      <c r="H1060" s="574"/>
    </row>
    <row r="1061" spans="1:8" s="52" customFormat="1" ht="23.25" customHeight="1">
      <c r="A1061" s="2321"/>
      <c r="B1061" s="2305" t="s">
        <v>28</v>
      </c>
      <c r="C1061" s="2306">
        <f t="shared" si="29"/>
        <v>16497394</v>
      </c>
      <c r="D1061" s="87">
        <f t="shared" si="29"/>
        <v>-100000</v>
      </c>
      <c r="E1061" s="214" t="s">
        <v>11</v>
      </c>
      <c r="F1061" s="2307">
        <v>14895954</v>
      </c>
      <c r="G1061" s="619">
        <f>G1062</f>
        <v>100000</v>
      </c>
      <c r="H1061" s="574"/>
    </row>
    <row r="1062" spans="1:8" s="52" customFormat="1" ht="13.5" customHeight="1">
      <c r="A1062" s="2321"/>
      <c r="B1062" s="2308" t="s">
        <v>2</v>
      </c>
      <c r="C1062" s="86">
        <f t="shared" si="29"/>
        <v>16497394</v>
      </c>
      <c r="D1062" s="87">
        <f t="shared" si="29"/>
        <v>-100000</v>
      </c>
      <c r="E1062" s="239" t="s">
        <v>28</v>
      </c>
      <c r="F1062" s="2303">
        <v>17688914</v>
      </c>
      <c r="G1062" s="2304">
        <f>G1063</f>
        <v>100000</v>
      </c>
      <c r="H1062" s="574"/>
    </row>
    <row r="1063" spans="1:8" s="52" customFormat="1" ht="13.5" customHeight="1">
      <c r="A1063" s="2321"/>
      <c r="B1063" s="2309" t="s">
        <v>16</v>
      </c>
      <c r="C1063" s="86">
        <f t="shared" si="29"/>
        <v>16497394</v>
      </c>
      <c r="D1063" s="87">
        <f t="shared" si="29"/>
        <v>-100000</v>
      </c>
      <c r="E1063" s="213" t="s">
        <v>2</v>
      </c>
      <c r="F1063" s="2307">
        <v>17352488</v>
      </c>
      <c r="G1063" s="619">
        <f>G1068</f>
        <v>100000</v>
      </c>
      <c r="H1063" s="574"/>
    </row>
    <row r="1064" spans="1:8" s="52" customFormat="1" ht="13.5" customHeight="1">
      <c r="A1064" s="2321"/>
      <c r="B1064" s="2310" t="s">
        <v>17</v>
      </c>
      <c r="C1064" s="86">
        <v>16497394</v>
      </c>
      <c r="D1064" s="87">
        <v>-100000</v>
      </c>
      <c r="E1064" s="214" t="s">
        <v>12</v>
      </c>
      <c r="F1064" s="2307">
        <v>15975415</v>
      </c>
      <c r="G1064" s="619">
        <f>G1067</f>
        <v>0</v>
      </c>
      <c r="H1064" s="574"/>
    </row>
    <row r="1065" spans="1:8" s="52" customFormat="1" ht="13.5" customHeight="1">
      <c r="A1065" s="2321"/>
      <c r="B1065" s="2310"/>
      <c r="C1065" s="86"/>
      <c r="D1065" s="87"/>
      <c r="E1065" s="215" t="s">
        <v>38</v>
      </c>
      <c r="F1065" s="2307">
        <v>10712993</v>
      </c>
      <c r="G1065" s="619"/>
      <c r="H1065" s="574"/>
    </row>
    <row r="1066" spans="1:8" s="52" customFormat="1" ht="13.5" customHeight="1">
      <c r="A1066" s="2321"/>
      <c r="B1066" s="2310"/>
      <c r="C1066" s="86"/>
      <c r="D1066" s="87"/>
      <c r="E1066" s="216" t="s">
        <v>36</v>
      </c>
      <c r="F1066" s="2307">
        <v>8675314</v>
      </c>
      <c r="G1066" s="619"/>
      <c r="H1066" s="574"/>
    </row>
    <row r="1067" spans="1:8" s="52" customFormat="1" ht="14.4" customHeight="1">
      <c r="A1067" s="2321"/>
      <c r="B1067" s="2310"/>
      <c r="C1067" s="86"/>
      <c r="D1067" s="87"/>
      <c r="E1067" s="215" t="s">
        <v>15</v>
      </c>
      <c r="F1067" s="2307">
        <v>5262422</v>
      </c>
      <c r="G1067" s="2304"/>
      <c r="H1067" s="574"/>
    </row>
    <row r="1068" spans="1:8" s="52" customFormat="1" ht="14.4" customHeight="1">
      <c r="A1068" s="2321"/>
      <c r="B1068" s="2310"/>
      <c r="C1068" s="86"/>
      <c r="D1068" s="87"/>
      <c r="E1068" s="214" t="s">
        <v>16</v>
      </c>
      <c r="F1068" s="2307">
        <v>165713</v>
      </c>
      <c r="G1068" s="619">
        <f>G1069</f>
        <v>100000</v>
      </c>
      <c r="H1068" s="574"/>
    </row>
    <row r="1069" spans="1:8" s="52" customFormat="1" ht="14.4" customHeight="1">
      <c r="A1069" s="2321"/>
      <c r="B1069" s="2310"/>
      <c r="C1069" s="86"/>
      <c r="D1069" s="87"/>
      <c r="E1069" s="215" t="s">
        <v>17</v>
      </c>
      <c r="F1069" s="2307">
        <v>165713</v>
      </c>
      <c r="G1069" s="619">
        <v>100000</v>
      </c>
      <c r="H1069" s="574"/>
    </row>
    <row r="1070" spans="1:8" s="52" customFormat="1" ht="31.5" customHeight="1">
      <c r="A1070" s="2321"/>
      <c r="B1070" s="2310"/>
      <c r="C1070" s="86"/>
      <c r="D1070" s="87"/>
      <c r="E1070" s="214" t="s">
        <v>54</v>
      </c>
      <c r="F1070" s="2307">
        <v>11176</v>
      </c>
      <c r="G1070" s="619"/>
      <c r="H1070" s="574"/>
    </row>
    <row r="1071" spans="1:8" s="52" customFormat="1" ht="14.4" customHeight="1">
      <c r="A1071" s="2321"/>
      <c r="B1071" s="2310"/>
      <c r="C1071" s="86"/>
      <c r="D1071" s="87"/>
      <c r="E1071" s="215" t="s">
        <v>39</v>
      </c>
      <c r="F1071" s="2307">
        <v>11176</v>
      </c>
      <c r="G1071" s="619"/>
      <c r="H1071" s="574"/>
    </row>
    <row r="1072" spans="1:8" s="52" customFormat="1" ht="14.4" customHeight="1">
      <c r="A1072" s="2321"/>
      <c r="B1072" s="2310"/>
      <c r="C1072" s="86"/>
      <c r="D1072" s="87"/>
      <c r="E1072" s="214" t="s">
        <v>19</v>
      </c>
      <c r="F1072" s="2307">
        <v>1200184</v>
      </c>
      <c r="G1072" s="619"/>
      <c r="H1072" s="574"/>
    </row>
    <row r="1073" spans="1:8" s="52" customFormat="1" ht="28.5" customHeight="1">
      <c r="A1073" s="2321"/>
      <c r="B1073" s="2310"/>
      <c r="C1073" s="86"/>
      <c r="D1073" s="87"/>
      <c r="E1073" s="215" t="s">
        <v>56</v>
      </c>
      <c r="F1073" s="2307">
        <v>975000</v>
      </c>
      <c r="G1073" s="619">
        <f>G1074+G1075</f>
        <v>0</v>
      </c>
      <c r="H1073" s="574"/>
    </row>
    <row r="1074" spans="1:8" s="52" customFormat="1" ht="28.5" customHeight="1">
      <c r="A1074" s="2321"/>
      <c r="B1074" s="2310"/>
      <c r="C1074" s="86"/>
      <c r="D1074" s="87"/>
      <c r="E1074" s="216" t="s">
        <v>57</v>
      </c>
      <c r="F1074" s="2307">
        <v>975000</v>
      </c>
      <c r="G1074" s="619"/>
      <c r="H1074" s="574"/>
    </row>
    <row r="1075" spans="1:8" s="52" customFormat="1" ht="28.5" customHeight="1">
      <c r="A1075" s="2321"/>
      <c r="B1075" s="2310"/>
      <c r="C1075" s="86"/>
      <c r="D1075" s="87"/>
      <c r="E1075" s="215" t="s">
        <v>55</v>
      </c>
      <c r="F1075" s="2307">
        <v>225184</v>
      </c>
      <c r="G1075" s="619"/>
      <c r="H1075" s="574"/>
    </row>
    <row r="1076" spans="1:8" s="52" customFormat="1" ht="28.5" customHeight="1">
      <c r="A1076" s="2321"/>
      <c r="B1076" s="2310"/>
      <c r="C1076" s="86"/>
      <c r="D1076" s="87"/>
      <c r="E1076" s="216" t="s">
        <v>158</v>
      </c>
      <c r="F1076" s="2307">
        <v>64355</v>
      </c>
      <c r="G1076" s="619">
        <f>G1077</f>
        <v>0</v>
      </c>
      <c r="H1076" s="574"/>
    </row>
    <row r="1077" spans="1:8" s="52" customFormat="1" ht="43.5" customHeight="1">
      <c r="A1077" s="2321"/>
      <c r="B1077" s="2310"/>
      <c r="C1077" s="86"/>
      <c r="D1077" s="87"/>
      <c r="E1077" s="216" t="s">
        <v>294</v>
      </c>
      <c r="F1077" s="2307">
        <v>160829</v>
      </c>
      <c r="G1077" s="619">
        <f>G1079</f>
        <v>0</v>
      </c>
      <c r="H1077" s="574"/>
    </row>
    <row r="1078" spans="1:8" s="52" customFormat="1" ht="12.75" customHeight="1">
      <c r="A1078" s="2321"/>
      <c r="B1078" s="2310"/>
      <c r="C1078" s="86"/>
      <c r="D1078" s="87"/>
      <c r="E1078" s="213" t="s">
        <v>3</v>
      </c>
      <c r="F1078" s="2307">
        <v>336426</v>
      </c>
      <c r="G1078" s="619"/>
      <c r="H1078" s="574"/>
    </row>
    <row r="1079" spans="1:8" s="52" customFormat="1" ht="12.75" customHeight="1">
      <c r="A1079" s="2321"/>
      <c r="B1079" s="2310"/>
      <c r="C1079" s="86"/>
      <c r="D1079" s="87"/>
      <c r="E1079" s="214" t="s">
        <v>20</v>
      </c>
      <c r="F1079" s="2307">
        <v>336426</v>
      </c>
      <c r="G1079" s="619"/>
      <c r="H1079" s="574"/>
    </row>
    <row r="1080" spans="1:8" s="52" customFormat="1" ht="23.25" customHeight="1" thickBot="1">
      <c r="A1080" s="2321"/>
      <c r="B1080" s="3816" t="s">
        <v>1120</v>
      </c>
      <c r="C1080" s="3817"/>
      <c r="D1080" s="3817"/>
      <c r="E1080" s="3817"/>
      <c r="F1080" s="3817"/>
      <c r="G1080" s="3818"/>
      <c r="H1080" s="574"/>
    </row>
    <row r="1081" spans="1:8" s="52" customFormat="1" ht="14.4" customHeight="1">
      <c r="A1081" s="2321"/>
      <c r="B1081" s="233"/>
      <c r="C1081" s="233"/>
      <c r="D1081" s="233"/>
      <c r="E1081" s="233"/>
      <c r="F1081" s="233"/>
      <c r="G1081" s="233"/>
      <c r="H1081" s="574"/>
    </row>
    <row r="1082" spans="1:8" s="52" customFormat="1" ht="14.4" customHeight="1">
      <c r="A1082" s="2321"/>
      <c r="B1082" s="206" t="s">
        <v>115</v>
      </c>
      <c r="C1082" s="3270"/>
      <c r="D1082" s="3270"/>
      <c r="E1082" s="3270"/>
      <c r="F1082" s="3270"/>
      <c r="G1082" s="3270"/>
      <c r="H1082" s="574"/>
    </row>
    <row r="1083" spans="1:8" s="52" customFormat="1" ht="14.4" customHeight="1" thickBot="1">
      <c r="A1083" s="2321"/>
      <c r="B1083" s="233"/>
      <c r="C1083" s="233"/>
      <c r="D1083" s="233"/>
      <c r="E1083" s="233"/>
      <c r="F1083" s="233"/>
      <c r="G1083" s="233"/>
      <c r="H1083" s="574"/>
    </row>
    <row r="1084" spans="1:8" s="52" customFormat="1" ht="29.25" customHeight="1">
      <c r="A1084" s="2321">
        <f>A958+1</f>
        <v>173</v>
      </c>
      <c r="B1084" s="2298" t="s">
        <v>29</v>
      </c>
      <c r="C1084" s="341"/>
      <c r="D1084" s="150"/>
      <c r="E1084" s="2299" t="s">
        <v>41</v>
      </c>
      <c r="F1084" s="341"/>
      <c r="G1084" s="150"/>
      <c r="H1084" s="2562" t="s">
        <v>232</v>
      </c>
    </row>
    <row r="1085" spans="1:8" s="52" customFormat="1" ht="14.4" customHeight="1">
      <c r="A1085" s="2321"/>
      <c r="B1085" s="280" t="s">
        <v>116</v>
      </c>
      <c r="C1085" s="343"/>
      <c r="D1085" s="143"/>
      <c r="E1085" s="280" t="s">
        <v>116</v>
      </c>
      <c r="F1085" s="343"/>
      <c r="G1085" s="143"/>
      <c r="H1085" s="574"/>
    </row>
    <row r="1086" spans="1:8" s="52" customFormat="1" ht="14.4" customHeight="1">
      <c r="A1086" s="2321"/>
      <c r="B1086" s="2330" t="s">
        <v>117</v>
      </c>
      <c r="C1086" s="505"/>
      <c r="D1086" s="2331"/>
      <c r="E1086" s="2330" t="s">
        <v>117</v>
      </c>
      <c r="F1086" s="505"/>
      <c r="G1086" s="2331"/>
      <c r="H1086" s="574"/>
    </row>
    <row r="1087" spans="1:8" s="52" customFormat="1" ht="14.4" customHeight="1">
      <c r="A1087" s="2321"/>
      <c r="B1087" s="281" t="s">
        <v>118</v>
      </c>
      <c r="C1087" s="346"/>
      <c r="D1087" s="380"/>
      <c r="E1087" s="281" t="s">
        <v>118</v>
      </c>
      <c r="F1087" s="346"/>
      <c r="G1087" s="380"/>
      <c r="H1087" s="574"/>
    </row>
    <row r="1088" spans="1:8" s="52" customFormat="1">
      <c r="A1088" s="2321"/>
      <c r="B1088" s="325" t="s">
        <v>4</v>
      </c>
      <c r="C1088" s="900">
        <v>23785389</v>
      </c>
      <c r="D1088" s="2324">
        <f t="shared" ref="D1088:D1093" si="30">D1089</f>
        <v>-100000</v>
      </c>
      <c r="E1088" s="325" t="s">
        <v>4</v>
      </c>
      <c r="F1088" s="900">
        <v>85572147</v>
      </c>
      <c r="G1088" s="156">
        <f>G1089+G1090+G1095</f>
        <v>100000</v>
      </c>
      <c r="H1088" s="574"/>
    </row>
    <row r="1089" spans="1:8" s="52" customFormat="1" ht="26.4">
      <c r="A1089" s="2321"/>
      <c r="B1089" s="327" t="s">
        <v>10</v>
      </c>
      <c r="C1089" s="901">
        <v>23785389</v>
      </c>
      <c r="D1089" s="87">
        <f t="shared" si="30"/>
        <v>-100000</v>
      </c>
      <c r="E1089" s="327" t="s">
        <v>37</v>
      </c>
      <c r="F1089" s="901">
        <v>3253317</v>
      </c>
      <c r="G1089" s="87"/>
      <c r="H1089" s="574"/>
    </row>
    <row r="1090" spans="1:8" s="52" customFormat="1" ht="26.4">
      <c r="A1090" s="2321"/>
      <c r="B1090" s="328" t="s">
        <v>11</v>
      </c>
      <c r="C1090" s="901">
        <v>23785389</v>
      </c>
      <c r="D1090" s="87">
        <f t="shared" si="30"/>
        <v>-100000</v>
      </c>
      <c r="E1090" s="327" t="s">
        <v>7</v>
      </c>
      <c r="F1090" s="901">
        <v>20000</v>
      </c>
      <c r="G1090" s="87">
        <f>G1091</f>
        <v>0</v>
      </c>
      <c r="H1090" s="574"/>
    </row>
    <row r="1091" spans="1:8" s="52" customFormat="1" ht="14.4" customHeight="1">
      <c r="A1091" s="2321"/>
      <c r="B1091" s="325" t="s">
        <v>28</v>
      </c>
      <c r="C1091" s="900">
        <v>23785389</v>
      </c>
      <c r="D1091" s="87">
        <f t="shared" si="30"/>
        <v>-100000</v>
      </c>
      <c r="E1091" s="328" t="s">
        <v>8</v>
      </c>
      <c r="F1091" s="901">
        <v>20000</v>
      </c>
      <c r="G1091" s="87">
        <f>G1092</f>
        <v>0</v>
      </c>
      <c r="H1091" s="574"/>
    </row>
    <row r="1092" spans="1:8" s="52" customFormat="1" ht="14.4" customHeight="1">
      <c r="A1092" s="2321"/>
      <c r="B1092" s="327" t="s">
        <v>2</v>
      </c>
      <c r="C1092" s="901">
        <v>23785389</v>
      </c>
      <c r="D1092" s="87">
        <f t="shared" si="30"/>
        <v>-100000</v>
      </c>
      <c r="E1092" s="352" t="s">
        <v>9</v>
      </c>
      <c r="F1092" s="901">
        <v>20000</v>
      </c>
      <c r="G1092" s="89">
        <v>0</v>
      </c>
      <c r="H1092" s="574"/>
    </row>
    <row r="1093" spans="1:8" s="52" customFormat="1" ht="14.4" customHeight="1">
      <c r="A1093" s="2321"/>
      <c r="B1093" s="328" t="s">
        <v>16</v>
      </c>
      <c r="C1093" s="901">
        <v>23785389</v>
      </c>
      <c r="D1093" s="87">
        <f t="shared" si="30"/>
        <v>-100000</v>
      </c>
      <c r="E1093" s="353" t="s">
        <v>63</v>
      </c>
      <c r="F1093" s="901">
        <v>20000</v>
      </c>
      <c r="G1093" s="87">
        <v>0</v>
      </c>
      <c r="H1093" s="574"/>
    </row>
    <row r="1094" spans="1:8" s="52" customFormat="1" ht="37.5" customHeight="1">
      <c r="A1094" s="2321"/>
      <c r="B1094" s="352" t="s">
        <v>17</v>
      </c>
      <c r="C1094" s="901">
        <v>23785389</v>
      </c>
      <c r="D1094" s="87">
        <v>-100000</v>
      </c>
      <c r="E1094" s="358" t="s">
        <v>165</v>
      </c>
      <c r="F1094" s="901">
        <v>20000</v>
      </c>
      <c r="G1094" s="87">
        <v>0</v>
      </c>
      <c r="H1094" s="574"/>
    </row>
    <row r="1095" spans="1:8" s="52" customFormat="1" ht="15" customHeight="1">
      <c r="A1095" s="2321"/>
      <c r="B1095" s="281"/>
      <c r="C1095" s="901"/>
      <c r="D1095" s="87"/>
      <c r="E1095" s="327" t="s">
        <v>10</v>
      </c>
      <c r="F1095" s="901">
        <v>82298830</v>
      </c>
      <c r="G1095" s="87">
        <f>G1096</f>
        <v>100000</v>
      </c>
      <c r="H1095" s="574"/>
    </row>
    <row r="1096" spans="1:8" s="52" customFormat="1" ht="24.75" customHeight="1">
      <c r="A1096" s="2321"/>
      <c r="B1096" s="325"/>
      <c r="C1096" s="900"/>
      <c r="D1096" s="87"/>
      <c r="E1096" s="328" t="s">
        <v>11</v>
      </c>
      <c r="F1096" s="901">
        <v>82298830</v>
      </c>
      <c r="G1096" s="87">
        <f>G1097</f>
        <v>100000</v>
      </c>
      <c r="H1096" s="574"/>
    </row>
    <row r="1097" spans="1:8" s="52" customFormat="1" ht="14.4" customHeight="1">
      <c r="A1097" s="2321"/>
      <c r="B1097" s="327"/>
      <c r="C1097" s="901"/>
      <c r="D1097" s="87"/>
      <c r="E1097" s="325" t="s">
        <v>28</v>
      </c>
      <c r="F1097" s="900">
        <v>85572147</v>
      </c>
      <c r="G1097" s="89">
        <f>G1098</f>
        <v>100000</v>
      </c>
      <c r="H1097" s="574"/>
    </row>
    <row r="1098" spans="1:8" s="52" customFormat="1" ht="14.4" customHeight="1">
      <c r="A1098" s="2321"/>
      <c r="B1098" s="328"/>
      <c r="C1098" s="901"/>
      <c r="D1098" s="87"/>
      <c r="E1098" s="327" t="s">
        <v>2</v>
      </c>
      <c r="F1098" s="901">
        <v>65252825</v>
      </c>
      <c r="G1098" s="87">
        <f>G1103</f>
        <v>100000</v>
      </c>
      <c r="H1098" s="574"/>
    </row>
    <row r="1099" spans="1:8" s="52" customFormat="1" ht="14.4" customHeight="1">
      <c r="A1099" s="2321"/>
      <c r="B1099" s="325"/>
      <c r="C1099" s="900"/>
      <c r="D1099" s="87"/>
      <c r="E1099" s="328" t="s">
        <v>12</v>
      </c>
      <c r="F1099" s="901">
        <v>30812659</v>
      </c>
      <c r="G1099" s="87">
        <f>G1102</f>
        <v>0</v>
      </c>
      <c r="H1099" s="574"/>
    </row>
    <row r="1100" spans="1:8" s="52" customFormat="1" ht="14.4" customHeight="1">
      <c r="A1100" s="2321"/>
      <c r="B1100" s="327"/>
      <c r="C1100" s="901"/>
      <c r="D1100" s="87"/>
      <c r="E1100" s="352" t="s">
        <v>38</v>
      </c>
      <c r="F1100" s="901">
        <v>21024762</v>
      </c>
      <c r="G1100" s="87">
        <v>0</v>
      </c>
      <c r="H1100" s="574"/>
    </row>
    <row r="1101" spans="1:8" s="52" customFormat="1" ht="14.4" customHeight="1">
      <c r="A1101" s="2321"/>
      <c r="B1101" s="328"/>
      <c r="C1101" s="901"/>
      <c r="D1101" s="2332"/>
      <c r="E1101" s="353" t="s">
        <v>36</v>
      </c>
      <c r="F1101" s="901">
        <v>16982740</v>
      </c>
      <c r="G1101" s="87"/>
      <c r="H1101" s="574"/>
    </row>
    <row r="1102" spans="1:8" s="52" customFormat="1" ht="14.4" customHeight="1">
      <c r="A1102" s="2321"/>
      <c r="B1102" s="352"/>
      <c r="C1102" s="901"/>
      <c r="D1102" s="2332"/>
      <c r="E1102" s="352" t="s">
        <v>15</v>
      </c>
      <c r="F1102" s="901">
        <v>9787897</v>
      </c>
      <c r="G1102" s="87"/>
      <c r="H1102" s="574"/>
    </row>
    <row r="1103" spans="1:8" s="52" customFormat="1" ht="14.4" customHeight="1">
      <c r="A1103" s="2321"/>
      <c r="B1103" s="281"/>
      <c r="C1103" s="901"/>
      <c r="D1103" s="87"/>
      <c r="E1103" s="328" t="s">
        <v>16</v>
      </c>
      <c r="F1103" s="901">
        <v>19396086</v>
      </c>
      <c r="G1103" s="87">
        <f>G1104</f>
        <v>100000</v>
      </c>
      <c r="H1103" s="574"/>
    </row>
    <row r="1104" spans="1:8" s="52" customFormat="1" ht="14.4" customHeight="1">
      <c r="A1104" s="2321"/>
      <c r="B1104" s="325"/>
      <c r="C1104" s="900"/>
      <c r="D1104" s="87"/>
      <c r="E1104" s="352" t="s">
        <v>17</v>
      </c>
      <c r="F1104" s="901">
        <v>19008726</v>
      </c>
      <c r="G1104" s="87">
        <v>100000</v>
      </c>
      <c r="H1104" s="574"/>
    </row>
    <row r="1105" spans="1:8" s="52" customFormat="1" ht="14.4" customHeight="1">
      <c r="A1105" s="2321"/>
      <c r="B1105" s="327"/>
      <c r="C1105" s="901"/>
      <c r="D1105" s="87"/>
      <c r="E1105" s="352" t="s">
        <v>162</v>
      </c>
      <c r="F1105" s="901">
        <v>387360</v>
      </c>
      <c r="G1105" s="87"/>
      <c r="H1105" s="574"/>
    </row>
    <row r="1106" spans="1:8" s="52" customFormat="1" ht="29.25" customHeight="1">
      <c r="A1106" s="2321"/>
      <c r="B1106" s="328"/>
      <c r="C1106" s="901"/>
      <c r="D1106" s="87"/>
      <c r="E1106" s="328" t="s">
        <v>54</v>
      </c>
      <c r="F1106" s="901">
        <v>126372</v>
      </c>
      <c r="G1106" s="87"/>
      <c r="H1106" s="574"/>
    </row>
    <row r="1107" spans="1:8" s="52" customFormat="1" ht="14.4" customHeight="1">
      <c r="A1107" s="2321"/>
      <c r="B1107" s="325"/>
      <c r="C1107" s="900"/>
      <c r="D1107" s="87"/>
      <c r="E1107" s="352" t="s">
        <v>39</v>
      </c>
      <c r="F1107" s="901">
        <v>126372</v>
      </c>
      <c r="G1107" s="87"/>
      <c r="H1107" s="574"/>
    </row>
    <row r="1108" spans="1:8" s="52" customFormat="1" ht="14.4" customHeight="1">
      <c r="A1108" s="2321"/>
      <c r="B1108" s="327"/>
      <c r="C1108" s="901"/>
      <c r="D1108" s="87"/>
      <c r="E1108" s="328" t="s">
        <v>19</v>
      </c>
      <c r="F1108" s="901">
        <v>14917708</v>
      </c>
      <c r="G1108" s="89">
        <f>G1109</f>
        <v>0</v>
      </c>
      <c r="H1108" s="574"/>
    </row>
    <row r="1109" spans="1:8" s="52" customFormat="1" ht="29.25" customHeight="1">
      <c r="A1109" s="2321"/>
      <c r="B1109" s="328"/>
      <c r="C1109" s="901"/>
      <c r="D1109" s="2332"/>
      <c r="E1109" s="352" t="s">
        <v>56</v>
      </c>
      <c r="F1109" s="901">
        <v>14402700</v>
      </c>
      <c r="G1109" s="87">
        <f>G1111</f>
        <v>0</v>
      </c>
      <c r="H1109" s="574"/>
    </row>
    <row r="1110" spans="1:8" s="52" customFormat="1" ht="36" customHeight="1">
      <c r="A1110" s="2321"/>
      <c r="B1110" s="352"/>
      <c r="C1110" s="901"/>
      <c r="D1110" s="2332"/>
      <c r="E1110" s="353" t="s">
        <v>57</v>
      </c>
      <c r="F1110" s="901">
        <v>9684625</v>
      </c>
      <c r="G1110" s="87"/>
      <c r="H1110" s="574"/>
    </row>
    <row r="1111" spans="1:8" s="52" customFormat="1" ht="42.75" customHeight="1">
      <c r="A1111" s="2321"/>
      <c r="B1111" s="2309"/>
      <c r="C1111" s="86"/>
      <c r="D1111" s="2332"/>
      <c r="E1111" s="353" t="s">
        <v>58</v>
      </c>
      <c r="F1111" s="901">
        <v>4718075</v>
      </c>
      <c r="G1111" s="87"/>
      <c r="H1111" s="574"/>
    </row>
    <row r="1112" spans="1:8" s="52" customFormat="1" ht="32.25" customHeight="1">
      <c r="A1112" s="2321"/>
      <c r="B1112" s="2333"/>
      <c r="C1112" s="93"/>
      <c r="D1112" s="2334"/>
      <c r="E1112" s="352" t="s">
        <v>55</v>
      </c>
      <c r="F1112" s="901">
        <v>515008</v>
      </c>
      <c r="G1112" s="87"/>
      <c r="H1112" s="574"/>
    </row>
    <row r="1113" spans="1:8" s="52" customFormat="1" ht="38.25" customHeight="1">
      <c r="A1113" s="2321"/>
      <c r="B1113" s="2333"/>
      <c r="C1113" s="93"/>
      <c r="D1113" s="2334"/>
      <c r="E1113" s="353" t="s">
        <v>158</v>
      </c>
      <c r="F1113" s="901">
        <v>184355</v>
      </c>
      <c r="G1113" s="87"/>
      <c r="H1113" s="574"/>
    </row>
    <row r="1114" spans="1:8" s="52" customFormat="1" ht="51.75" customHeight="1">
      <c r="A1114" s="2321"/>
      <c r="B1114" s="2297"/>
      <c r="C1114" s="2295"/>
      <c r="D1114" s="600"/>
      <c r="E1114" s="353" t="s">
        <v>294</v>
      </c>
      <c r="F1114" s="901">
        <v>330653</v>
      </c>
      <c r="G1114" s="600"/>
      <c r="H1114" s="574"/>
    </row>
    <row r="1115" spans="1:8" s="52" customFormat="1" ht="14.4" customHeight="1">
      <c r="A1115" s="2321"/>
      <c r="B1115" s="2294"/>
      <c r="C1115" s="2296"/>
      <c r="D1115" s="142"/>
      <c r="E1115" s="327" t="s">
        <v>3</v>
      </c>
      <c r="F1115" s="901">
        <v>20319322</v>
      </c>
      <c r="G1115" s="600"/>
      <c r="H1115" s="574"/>
    </row>
    <row r="1116" spans="1:8" s="52" customFormat="1" ht="14.4" customHeight="1">
      <c r="A1116" s="2321"/>
      <c r="B1116" s="2294"/>
      <c r="C1116" s="2296"/>
      <c r="D1116" s="142"/>
      <c r="E1116" s="328" t="s">
        <v>20</v>
      </c>
      <c r="F1116" s="901">
        <v>20319322</v>
      </c>
      <c r="G1116" s="600"/>
      <c r="H1116" s="574"/>
    </row>
    <row r="1117" spans="1:8" s="52" customFormat="1" ht="14.4" customHeight="1">
      <c r="A1117" s="2321"/>
      <c r="B1117" s="281" t="s">
        <v>125</v>
      </c>
      <c r="C1117" s="901"/>
      <c r="D1117" s="87"/>
      <c r="E1117" s="2319" t="s">
        <v>125</v>
      </c>
      <c r="F1117" s="88"/>
      <c r="G1117" s="603"/>
      <c r="H1117" s="574"/>
    </row>
    <row r="1118" spans="1:8" s="52" customFormat="1" ht="14.4" customHeight="1">
      <c r="A1118" s="2321"/>
      <c r="B1118" s="325" t="s">
        <v>4</v>
      </c>
      <c r="C1118" s="900">
        <v>47031271</v>
      </c>
      <c r="D1118" s="87">
        <f t="shared" ref="D1118:D1123" si="31">D1119</f>
        <v>-100000</v>
      </c>
      <c r="E1118" s="325" t="s">
        <v>4</v>
      </c>
      <c r="F1118" s="900">
        <v>65859152</v>
      </c>
      <c r="G1118" s="156">
        <f>G1119+G1120+G1125</f>
        <v>100000</v>
      </c>
      <c r="H1118" s="574"/>
    </row>
    <row r="1119" spans="1:8" s="52" customFormat="1" ht="14.4" customHeight="1">
      <c r="A1119" s="2321"/>
      <c r="B1119" s="327" t="s">
        <v>10</v>
      </c>
      <c r="C1119" s="901">
        <v>47031271</v>
      </c>
      <c r="D1119" s="87">
        <f t="shared" si="31"/>
        <v>-100000</v>
      </c>
      <c r="E1119" s="327" t="s">
        <v>37</v>
      </c>
      <c r="F1119" s="901">
        <v>3043317</v>
      </c>
      <c r="G1119" s="87"/>
      <c r="H1119" s="574"/>
    </row>
    <row r="1120" spans="1:8" s="52" customFormat="1" ht="14.4" customHeight="1">
      <c r="A1120" s="2321"/>
      <c r="B1120" s="328" t="s">
        <v>11</v>
      </c>
      <c r="C1120" s="901">
        <v>47031271</v>
      </c>
      <c r="D1120" s="87">
        <f t="shared" si="31"/>
        <v>-100000</v>
      </c>
      <c r="E1120" s="327" t="s">
        <v>7</v>
      </c>
      <c r="F1120" s="901"/>
      <c r="G1120" s="87">
        <f>G1121</f>
        <v>0</v>
      </c>
      <c r="H1120" s="574"/>
    </row>
    <row r="1121" spans="1:8" s="52" customFormat="1" ht="14.4" customHeight="1">
      <c r="A1121" s="2321"/>
      <c r="B1121" s="325" t="s">
        <v>28</v>
      </c>
      <c r="C1121" s="900">
        <v>47031271</v>
      </c>
      <c r="D1121" s="87">
        <f t="shared" si="31"/>
        <v>-100000</v>
      </c>
      <c r="E1121" s="328" t="s">
        <v>8</v>
      </c>
      <c r="F1121" s="901"/>
      <c r="G1121" s="87">
        <f>G1122</f>
        <v>0</v>
      </c>
      <c r="H1121" s="574"/>
    </row>
    <row r="1122" spans="1:8" s="52" customFormat="1" ht="14.4" customHeight="1">
      <c r="A1122" s="2321"/>
      <c r="B1122" s="327" t="s">
        <v>2</v>
      </c>
      <c r="C1122" s="901">
        <v>47031271</v>
      </c>
      <c r="D1122" s="87">
        <f t="shared" si="31"/>
        <v>-100000</v>
      </c>
      <c r="E1122" s="352" t="s">
        <v>9</v>
      </c>
      <c r="F1122" s="901"/>
      <c r="G1122" s="89">
        <v>0</v>
      </c>
      <c r="H1122" s="574"/>
    </row>
    <row r="1123" spans="1:8" s="52" customFormat="1" ht="14.4" customHeight="1">
      <c r="A1123" s="2321"/>
      <c r="B1123" s="328" t="s">
        <v>16</v>
      </c>
      <c r="C1123" s="901">
        <v>47031271</v>
      </c>
      <c r="D1123" s="2332">
        <f t="shared" si="31"/>
        <v>-100000</v>
      </c>
      <c r="E1123" s="353" t="s">
        <v>63</v>
      </c>
      <c r="F1123" s="901"/>
      <c r="G1123" s="87">
        <v>0</v>
      </c>
      <c r="H1123" s="574"/>
    </row>
    <row r="1124" spans="1:8" s="52" customFormat="1" ht="42" customHeight="1">
      <c r="A1124" s="2321"/>
      <c r="B1124" s="352" t="s">
        <v>17</v>
      </c>
      <c r="C1124" s="901">
        <v>47031271</v>
      </c>
      <c r="D1124" s="2332">
        <v>-100000</v>
      </c>
      <c r="E1124" s="358" t="s">
        <v>165</v>
      </c>
      <c r="F1124" s="901"/>
      <c r="G1124" s="87">
        <v>0</v>
      </c>
      <c r="H1124" s="574"/>
    </row>
    <row r="1125" spans="1:8" s="52" customFormat="1" ht="14.4" customHeight="1">
      <c r="A1125" s="2321"/>
      <c r="B1125" s="2294"/>
      <c r="C1125" s="2296"/>
      <c r="D1125" s="380"/>
      <c r="E1125" s="327" t="s">
        <v>10</v>
      </c>
      <c r="F1125" s="901">
        <v>62815835</v>
      </c>
      <c r="G1125" s="87">
        <f>G1126</f>
        <v>100000</v>
      </c>
      <c r="H1125" s="574"/>
    </row>
    <row r="1126" spans="1:8" s="52" customFormat="1" ht="27" customHeight="1">
      <c r="A1126" s="2321"/>
      <c r="B1126" s="2294"/>
      <c r="C1126" s="2296"/>
      <c r="D1126" s="380"/>
      <c r="E1126" s="328" t="s">
        <v>11</v>
      </c>
      <c r="F1126" s="901">
        <v>62815835</v>
      </c>
      <c r="G1126" s="87">
        <f>G1127</f>
        <v>100000</v>
      </c>
      <c r="H1126" s="574"/>
    </row>
    <row r="1127" spans="1:8" s="52" customFormat="1" ht="14.4" customHeight="1">
      <c r="A1127" s="2321"/>
      <c r="B1127" s="2294"/>
      <c r="C1127" s="2296"/>
      <c r="D1127" s="380"/>
      <c r="E1127" s="325" t="s">
        <v>28</v>
      </c>
      <c r="F1127" s="900">
        <v>65859152</v>
      </c>
      <c r="G1127" s="89">
        <f>G1128</f>
        <v>100000</v>
      </c>
      <c r="H1127" s="574"/>
    </row>
    <row r="1128" spans="1:8" s="52" customFormat="1" ht="14.4" customHeight="1">
      <c r="A1128" s="2321"/>
      <c r="B1128" s="2294"/>
      <c r="C1128" s="2296"/>
      <c r="D1128" s="380"/>
      <c r="E1128" s="327" t="s">
        <v>2</v>
      </c>
      <c r="F1128" s="901">
        <v>65309559</v>
      </c>
      <c r="G1128" s="87">
        <f>G1133</f>
        <v>100000</v>
      </c>
      <c r="H1128" s="574"/>
    </row>
    <row r="1129" spans="1:8" s="52" customFormat="1" ht="14.4" customHeight="1">
      <c r="A1129" s="2321"/>
      <c r="B1129" s="2294"/>
      <c r="C1129" s="2296"/>
      <c r="D1129" s="380"/>
      <c r="E1129" s="328" t="s">
        <v>12</v>
      </c>
      <c r="F1129" s="901">
        <v>31086470</v>
      </c>
      <c r="G1129" s="87">
        <f>G1132</f>
        <v>0</v>
      </c>
      <c r="H1129" s="574"/>
    </row>
    <row r="1130" spans="1:8" s="52" customFormat="1" ht="14.4" customHeight="1">
      <c r="A1130" s="2321"/>
      <c r="B1130" s="2294"/>
      <c r="C1130" s="2296"/>
      <c r="D1130" s="380"/>
      <c r="E1130" s="352" t="s">
        <v>38</v>
      </c>
      <c r="F1130" s="901">
        <v>21994484</v>
      </c>
      <c r="G1130" s="87">
        <v>0</v>
      </c>
      <c r="H1130" s="574"/>
    </row>
    <row r="1131" spans="1:8" s="52" customFormat="1" ht="14.4" customHeight="1">
      <c r="A1131" s="2321"/>
      <c r="B1131" s="2294"/>
      <c r="C1131" s="2296"/>
      <c r="D1131" s="380"/>
      <c r="E1131" s="353" t="s">
        <v>36</v>
      </c>
      <c r="F1131" s="901">
        <v>17738998</v>
      </c>
      <c r="G1131" s="87"/>
      <c r="H1131" s="574"/>
    </row>
    <row r="1132" spans="1:8" s="52" customFormat="1" ht="14.4" customHeight="1">
      <c r="A1132" s="2321"/>
      <c r="B1132" s="2294"/>
      <c r="C1132" s="2296"/>
      <c r="D1132" s="380"/>
      <c r="E1132" s="352" t="s">
        <v>15</v>
      </c>
      <c r="F1132" s="901">
        <v>9091986</v>
      </c>
      <c r="G1132" s="87"/>
      <c r="H1132" s="574"/>
    </row>
    <row r="1133" spans="1:8" s="52" customFormat="1" ht="14.4" customHeight="1">
      <c r="A1133" s="2321"/>
      <c r="B1133" s="2294"/>
      <c r="C1133" s="2296"/>
      <c r="D1133" s="380"/>
      <c r="E1133" s="328" t="s">
        <v>16</v>
      </c>
      <c r="F1133" s="901">
        <v>20067354</v>
      </c>
      <c r="G1133" s="87">
        <f>G1134</f>
        <v>100000</v>
      </c>
      <c r="H1133" s="574"/>
    </row>
    <row r="1134" spans="1:8" s="52" customFormat="1" ht="14.4" customHeight="1">
      <c r="A1134" s="2321"/>
      <c r="B1134" s="2294"/>
      <c r="C1134" s="2296"/>
      <c r="D1134" s="380"/>
      <c r="E1134" s="352" t="s">
        <v>17</v>
      </c>
      <c r="F1134" s="901">
        <v>19679994</v>
      </c>
      <c r="G1134" s="87">
        <v>100000</v>
      </c>
      <c r="H1134" s="574"/>
    </row>
    <row r="1135" spans="1:8" s="52" customFormat="1" ht="14.4" customHeight="1">
      <c r="A1135" s="2321"/>
      <c r="B1135" s="2294"/>
      <c r="C1135" s="2296"/>
      <c r="D1135" s="380"/>
      <c r="E1135" s="352" t="s">
        <v>162</v>
      </c>
      <c r="F1135" s="901">
        <v>387360</v>
      </c>
      <c r="G1135" s="87"/>
      <c r="H1135" s="574"/>
    </row>
    <row r="1136" spans="1:8" s="52" customFormat="1" ht="33" customHeight="1">
      <c r="A1136" s="2321"/>
      <c r="B1136" s="2294"/>
      <c r="C1136" s="2296"/>
      <c r="D1136" s="380"/>
      <c r="E1136" s="328" t="s">
        <v>54</v>
      </c>
      <c r="F1136" s="901">
        <v>126372</v>
      </c>
      <c r="G1136" s="87"/>
      <c r="H1136" s="574"/>
    </row>
    <row r="1137" spans="1:8" s="52" customFormat="1" ht="14.4" customHeight="1">
      <c r="A1137" s="2321"/>
      <c r="B1137" s="2294"/>
      <c r="C1137" s="2296"/>
      <c r="D1137" s="380"/>
      <c r="E1137" s="352" t="s">
        <v>39</v>
      </c>
      <c r="F1137" s="901">
        <v>126372</v>
      </c>
      <c r="G1137" s="87"/>
      <c r="H1137" s="574"/>
    </row>
    <row r="1138" spans="1:8" s="52" customFormat="1" ht="14.4" customHeight="1">
      <c r="A1138" s="2321"/>
      <c r="B1138" s="2294"/>
      <c r="C1138" s="2296"/>
      <c r="D1138" s="380"/>
      <c r="E1138" s="328" t="s">
        <v>19</v>
      </c>
      <c r="F1138" s="901">
        <v>14029363</v>
      </c>
      <c r="G1138" s="89">
        <f>G1139</f>
        <v>0</v>
      </c>
      <c r="H1138" s="574"/>
    </row>
    <row r="1139" spans="1:8" s="52" customFormat="1" ht="31.5" customHeight="1">
      <c r="A1139" s="2321"/>
      <c r="B1139" s="2294"/>
      <c r="C1139" s="2296"/>
      <c r="D1139" s="380"/>
      <c r="E1139" s="352" t="s">
        <v>56</v>
      </c>
      <c r="F1139" s="901">
        <v>13518493</v>
      </c>
      <c r="G1139" s="87">
        <f>G1141</f>
        <v>0</v>
      </c>
      <c r="H1139" s="574"/>
    </row>
    <row r="1140" spans="1:8" s="52" customFormat="1" ht="31.5" customHeight="1">
      <c r="A1140" s="2321"/>
      <c r="B1140" s="2294"/>
      <c r="C1140" s="2296"/>
      <c r="D1140" s="380"/>
      <c r="E1140" s="353" t="s">
        <v>57</v>
      </c>
      <c r="F1140" s="901">
        <v>8709625</v>
      </c>
      <c r="G1140" s="87"/>
      <c r="H1140" s="574"/>
    </row>
    <row r="1141" spans="1:8" s="52" customFormat="1" ht="37.5" customHeight="1">
      <c r="A1141" s="2321"/>
      <c r="B1141" s="2294"/>
      <c r="C1141" s="2296"/>
      <c r="D1141" s="380"/>
      <c r="E1141" s="353" t="s">
        <v>58</v>
      </c>
      <c r="F1141" s="901">
        <v>4808868</v>
      </c>
      <c r="G1141" s="87"/>
      <c r="H1141" s="574"/>
    </row>
    <row r="1142" spans="1:8" s="52" customFormat="1" ht="31.5" customHeight="1">
      <c r="A1142" s="2321"/>
      <c r="B1142" s="2294"/>
      <c r="C1142" s="2296"/>
      <c r="D1142" s="380"/>
      <c r="E1142" s="352" t="s">
        <v>55</v>
      </c>
      <c r="F1142" s="901">
        <v>510870</v>
      </c>
      <c r="G1142" s="603"/>
      <c r="H1142" s="574"/>
    </row>
    <row r="1143" spans="1:8" s="52" customFormat="1" ht="31.5" customHeight="1">
      <c r="A1143" s="2321"/>
      <c r="B1143" s="2294"/>
      <c r="C1143" s="2296"/>
      <c r="D1143" s="380"/>
      <c r="E1143" s="353" t="s">
        <v>158</v>
      </c>
      <c r="F1143" s="901">
        <v>184355</v>
      </c>
      <c r="G1143" s="603"/>
      <c r="H1143" s="574"/>
    </row>
    <row r="1144" spans="1:8" s="52" customFormat="1" ht="55.5" customHeight="1">
      <c r="A1144" s="2321"/>
      <c r="B1144" s="2294"/>
      <c r="C1144" s="2296"/>
      <c r="D1144" s="380"/>
      <c r="E1144" s="353" t="s">
        <v>294</v>
      </c>
      <c r="F1144" s="901">
        <v>326515</v>
      </c>
      <c r="G1144" s="603"/>
      <c r="H1144" s="574"/>
    </row>
    <row r="1145" spans="1:8" s="52" customFormat="1" ht="14.4" customHeight="1">
      <c r="A1145" s="2321"/>
      <c r="B1145" s="2294"/>
      <c r="C1145" s="2296"/>
      <c r="D1145" s="380"/>
      <c r="E1145" s="327" t="s">
        <v>3</v>
      </c>
      <c r="F1145" s="901">
        <v>549593</v>
      </c>
      <c r="G1145" s="603"/>
      <c r="H1145" s="574"/>
    </row>
    <row r="1146" spans="1:8" s="52" customFormat="1" ht="14.4" customHeight="1">
      <c r="A1146" s="2321"/>
      <c r="B1146" s="2294"/>
      <c r="C1146" s="2296"/>
      <c r="D1146" s="380"/>
      <c r="E1146" s="328" t="s">
        <v>20</v>
      </c>
      <c r="F1146" s="901">
        <v>549593</v>
      </c>
      <c r="G1146" s="603"/>
      <c r="H1146" s="574"/>
    </row>
    <row r="1147" spans="1:8" s="52" customFormat="1" ht="14.4" customHeight="1">
      <c r="A1147" s="2321"/>
      <c r="B1147" s="281" t="s">
        <v>126</v>
      </c>
      <c r="C1147" s="901"/>
      <c r="D1147" s="87"/>
      <c r="E1147" s="2335" t="s">
        <v>126</v>
      </c>
      <c r="F1147" s="917"/>
      <c r="G1147" s="380"/>
      <c r="H1147" s="574"/>
    </row>
    <row r="1148" spans="1:8" s="52" customFormat="1" ht="14.4" customHeight="1">
      <c r="A1148" s="2321"/>
      <c r="B1148" s="325" t="s">
        <v>4</v>
      </c>
      <c r="C1148" s="900">
        <v>55010757</v>
      </c>
      <c r="D1148" s="87">
        <f t="shared" ref="D1148:D1153" si="32">D1149</f>
        <v>-100000</v>
      </c>
      <c r="E1148" s="907" t="s">
        <v>4</v>
      </c>
      <c r="F1148" s="2081">
        <v>61636750</v>
      </c>
      <c r="G1148" s="156">
        <f>G1149+G1150+G1155</f>
        <v>100000</v>
      </c>
      <c r="H1148" s="574"/>
    </row>
    <row r="1149" spans="1:8" s="52" customFormat="1" ht="14.4" customHeight="1">
      <c r="A1149" s="2321"/>
      <c r="B1149" s="327" t="s">
        <v>10</v>
      </c>
      <c r="C1149" s="901">
        <v>55010757</v>
      </c>
      <c r="D1149" s="87">
        <f t="shared" si="32"/>
        <v>-100000</v>
      </c>
      <c r="E1149" s="327" t="s">
        <v>37</v>
      </c>
      <c r="F1149" s="901">
        <v>3043317</v>
      </c>
      <c r="G1149" s="87"/>
      <c r="H1149" s="574"/>
    </row>
    <row r="1150" spans="1:8" s="52" customFormat="1" ht="25.5" customHeight="1">
      <c r="A1150" s="2321"/>
      <c r="B1150" s="328" t="s">
        <v>11</v>
      </c>
      <c r="C1150" s="901">
        <v>55010757</v>
      </c>
      <c r="D1150" s="87">
        <f t="shared" si="32"/>
        <v>-100000</v>
      </c>
      <c r="E1150" s="327" t="s">
        <v>7</v>
      </c>
      <c r="F1150" s="901"/>
      <c r="G1150" s="87">
        <f>G1151</f>
        <v>0</v>
      </c>
      <c r="H1150" s="574"/>
    </row>
    <row r="1151" spans="1:8" s="52" customFormat="1" ht="14.4" customHeight="1">
      <c r="A1151" s="2321"/>
      <c r="B1151" s="325" t="s">
        <v>28</v>
      </c>
      <c r="C1151" s="900">
        <v>55010757</v>
      </c>
      <c r="D1151" s="87">
        <f t="shared" si="32"/>
        <v>-100000</v>
      </c>
      <c r="E1151" s="328" t="s">
        <v>8</v>
      </c>
      <c r="F1151" s="901"/>
      <c r="G1151" s="87">
        <f>G1152</f>
        <v>0</v>
      </c>
      <c r="H1151" s="574"/>
    </row>
    <row r="1152" spans="1:8" s="52" customFormat="1" ht="14.4" customHeight="1">
      <c r="A1152" s="2321"/>
      <c r="B1152" s="327" t="s">
        <v>2</v>
      </c>
      <c r="C1152" s="901">
        <v>55010757</v>
      </c>
      <c r="D1152" s="87">
        <f t="shared" si="32"/>
        <v>-100000</v>
      </c>
      <c r="E1152" s="352" t="s">
        <v>9</v>
      </c>
      <c r="F1152" s="901"/>
      <c r="G1152" s="89">
        <v>0</v>
      </c>
      <c r="H1152" s="574"/>
    </row>
    <row r="1153" spans="1:8" s="52" customFormat="1" ht="14.4" customHeight="1">
      <c r="A1153" s="2321"/>
      <c r="B1153" s="328" t="s">
        <v>16</v>
      </c>
      <c r="C1153" s="901">
        <v>55010757</v>
      </c>
      <c r="D1153" s="2332">
        <f t="shared" si="32"/>
        <v>-100000</v>
      </c>
      <c r="E1153" s="353" t="s">
        <v>63</v>
      </c>
      <c r="F1153" s="901"/>
      <c r="G1153" s="87">
        <v>0</v>
      </c>
      <c r="H1153" s="574"/>
    </row>
    <row r="1154" spans="1:8" s="52" customFormat="1" ht="14.4" customHeight="1">
      <c r="A1154" s="2321"/>
      <c r="B1154" s="352" t="s">
        <v>17</v>
      </c>
      <c r="C1154" s="901">
        <v>55010757</v>
      </c>
      <c r="D1154" s="2332">
        <v>-100000</v>
      </c>
      <c r="E1154" s="358" t="s">
        <v>165</v>
      </c>
      <c r="F1154" s="901"/>
      <c r="G1154" s="87">
        <v>0</v>
      </c>
      <c r="H1154" s="574"/>
    </row>
    <row r="1155" spans="1:8" s="52" customFormat="1" ht="14.4" customHeight="1">
      <c r="A1155" s="2321"/>
      <c r="B1155" s="281"/>
      <c r="C1155" s="901"/>
      <c r="D1155" s="87"/>
      <c r="E1155" s="327" t="s">
        <v>10</v>
      </c>
      <c r="F1155" s="901">
        <v>58593433</v>
      </c>
      <c r="G1155" s="87">
        <f>G1156</f>
        <v>100000</v>
      </c>
      <c r="H1155" s="574"/>
    </row>
    <row r="1156" spans="1:8" s="52" customFormat="1" ht="25.5" customHeight="1">
      <c r="A1156" s="2321"/>
      <c r="B1156" s="325"/>
      <c r="C1156" s="900"/>
      <c r="D1156" s="87"/>
      <c r="E1156" s="328" t="s">
        <v>11</v>
      </c>
      <c r="F1156" s="901">
        <v>58593433</v>
      </c>
      <c r="G1156" s="87">
        <f>G1157</f>
        <v>100000</v>
      </c>
      <c r="H1156" s="574"/>
    </row>
    <row r="1157" spans="1:8" s="52" customFormat="1" ht="14.4" customHeight="1">
      <c r="A1157" s="2321"/>
      <c r="B1157" s="327"/>
      <c r="C1157" s="901"/>
      <c r="D1157" s="87"/>
      <c r="E1157" s="325" t="s">
        <v>28</v>
      </c>
      <c r="F1157" s="900">
        <v>61636750</v>
      </c>
      <c r="G1157" s="89">
        <f>G1158</f>
        <v>100000</v>
      </c>
      <c r="H1157" s="574"/>
    </row>
    <row r="1158" spans="1:8" s="52" customFormat="1" ht="14.4" customHeight="1">
      <c r="A1158" s="2321"/>
      <c r="B1158" s="328"/>
      <c r="C1158" s="901"/>
      <c r="D1158" s="87"/>
      <c r="E1158" s="327" t="s">
        <v>2</v>
      </c>
      <c r="F1158" s="901">
        <v>61095657</v>
      </c>
      <c r="G1158" s="87">
        <f>G1163</f>
        <v>100000</v>
      </c>
      <c r="H1158" s="574"/>
    </row>
    <row r="1159" spans="1:8" s="52" customFormat="1" ht="14.4" customHeight="1">
      <c r="A1159" s="2321"/>
      <c r="B1159" s="325"/>
      <c r="C1159" s="900"/>
      <c r="D1159" s="87"/>
      <c r="E1159" s="328" t="s">
        <v>12</v>
      </c>
      <c r="F1159" s="901">
        <v>29931205</v>
      </c>
      <c r="G1159" s="87">
        <f>G1162</f>
        <v>0</v>
      </c>
      <c r="H1159" s="574"/>
    </row>
    <row r="1160" spans="1:8" s="52" customFormat="1" ht="14.4" customHeight="1">
      <c r="A1160" s="2321"/>
      <c r="B1160" s="327"/>
      <c r="C1160" s="901"/>
      <c r="D1160" s="87"/>
      <c r="E1160" s="352" t="s">
        <v>38</v>
      </c>
      <c r="F1160" s="901">
        <v>21677496</v>
      </c>
      <c r="G1160" s="87">
        <v>0</v>
      </c>
      <c r="H1160" s="574"/>
    </row>
    <row r="1161" spans="1:8" s="52" customFormat="1" ht="14.4" customHeight="1">
      <c r="A1161" s="2321"/>
      <c r="B1161" s="328"/>
      <c r="C1161" s="901"/>
      <c r="D1161" s="2332"/>
      <c r="E1161" s="353" t="s">
        <v>36</v>
      </c>
      <c r="F1161" s="901">
        <v>17442814</v>
      </c>
      <c r="G1161" s="87"/>
      <c r="H1161" s="574"/>
    </row>
    <row r="1162" spans="1:8" s="52" customFormat="1" ht="14.4" customHeight="1">
      <c r="A1162" s="2321"/>
      <c r="B1162" s="352"/>
      <c r="C1162" s="901"/>
      <c r="D1162" s="2332"/>
      <c r="E1162" s="352" t="s">
        <v>15</v>
      </c>
      <c r="F1162" s="901">
        <v>8253709</v>
      </c>
      <c r="G1162" s="87"/>
      <c r="H1162" s="574"/>
    </row>
    <row r="1163" spans="1:8" s="52" customFormat="1" ht="14.4" customHeight="1">
      <c r="A1163" s="2321"/>
      <c r="B1163" s="281"/>
      <c r="C1163" s="901"/>
      <c r="D1163" s="87"/>
      <c r="E1163" s="328" t="s">
        <v>16</v>
      </c>
      <c r="F1163" s="901">
        <v>17135860</v>
      </c>
      <c r="G1163" s="87">
        <f>G1164</f>
        <v>100000</v>
      </c>
      <c r="H1163" s="574"/>
    </row>
    <row r="1164" spans="1:8" s="52" customFormat="1" ht="14.4" customHeight="1">
      <c r="A1164" s="2321"/>
      <c r="B1164" s="325"/>
      <c r="C1164" s="900"/>
      <c r="D1164" s="87"/>
      <c r="E1164" s="352" t="s">
        <v>17</v>
      </c>
      <c r="F1164" s="901">
        <v>16748500</v>
      </c>
      <c r="G1164" s="87">
        <v>100000</v>
      </c>
      <c r="H1164" s="574"/>
    </row>
    <row r="1165" spans="1:8" s="52" customFormat="1" ht="14.4" customHeight="1">
      <c r="A1165" s="2321"/>
      <c r="B1165" s="327"/>
      <c r="C1165" s="901"/>
      <c r="D1165" s="87"/>
      <c r="E1165" s="352" t="s">
        <v>162</v>
      </c>
      <c r="F1165" s="901">
        <v>387360</v>
      </c>
      <c r="G1165" s="87"/>
      <c r="H1165" s="574"/>
    </row>
    <row r="1166" spans="1:8" s="52" customFormat="1" ht="14.4" customHeight="1">
      <c r="A1166" s="2321"/>
      <c r="B1166" s="328"/>
      <c r="C1166" s="901"/>
      <c r="D1166" s="87"/>
      <c r="E1166" s="328" t="s">
        <v>54</v>
      </c>
      <c r="F1166" s="901">
        <v>126372</v>
      </c>
      <c r="G1166" s="87"/>
      <c r="H1166" s="574"/>
    </row>
    <row r="1167" spans="1:8" s="52" customFormat="1" ht="14.4" customHeight="1">
      <c r="A1167" s="2321"/>
      <c r="B1167" s="325"/>
      <c r="C1167" s="900"/>
      <c r="D1167" s="87"/>
      <c r="E1167" s="352" t="s">
        <v>39</v>
      </c>
      <c r="F1167" s="901">
        <v>126372</v>
      </c>
      <c r="G1167" s="87"/>
      <c r="H1167" s="574"/>
    </row>
    <row r="1168" spans="1:8" s="52" customFormat="1" ht="14.4" customHeight="1">
      <c r="A1168" s="2321"/>
      <c r="B1168" s="327"/>
      <c r="C1168" s="901"/>
      <c r="D1168" s="87"/>
      <c r="E1168" s="328" t="s">
        <v>19</v>
      </c>
      <c r="F1168" s="901">
        <v>13902220</v>
      </c>
      <c r="G1168" s="89">
        <f>G1169</f>
        <v>0</v>
      </c>
      <c r="H1168" s="574"/>
    </row>
    <row r="1169" spans="1:8" s="52" customFormat="1" ht="25.5" customHeight="1">
      <c r="A1169" s="2321"/>
      <c r="B1169" s="328"/>
      <c r="C1169" s="901"/>
      <c r="D1169" s="2332"/>
      <c r="E1169" s="352" t="s">
        <v>56</v>
      </c>
      <c r="F1169" s="901">
        <v>13391350</v>
      </c>
      <c r="G1169" s="87">
        <f>G1171</f>
        <v>0</v>
      </c>
      <c r="H1169" s="574"/>
    </row>
    <row r="1170" spans="1:8" s="52" customFormat="1" ht="31.5" customHeight="1">
      <c r="A1170" s="2321"/>
      <c r="B1170" s="352"/>
      <c r="C1170" s="901"/>
      <c r="D1170" s="2332"/>
      <c r="E1170" s="353" t="s">
        <v>57</v>
      </c>
      <c r="F1170" s="901">
        <v>8709625</v>
      </c>
      <c r="G1170" s="87"/>
      <c r="H1170" s="574"/>
    </row>
    <row r="1171" spans="1:8" s="52" customFormat="1" ht="40.5" customHeight="1">
      <c r="A1171" s="2321"/>
      <c r="B1171" s="2309"/>
      <c r="C1171" s="86"/>
      <c r="D1171" s="2332"/>
      <c r="E1171" s="353" t="s">
        <v>58</v>
      </c>
      <c r="F1171" s="901">
        <v>4681725</v>
      </c>
      <c r="G1171" s="87"/>
      <c r="H1171" s="574"/>
    </row>
    <row r="1172" spans="1:8" s="52" customFormat="1" ht="30" customHeight="1">
      <c r="A1172" s="2321"/>
      <c r="B1172" s="2333"/>
      <c r="C1172" s="93"/>
      <c r="D1172" s="2334"/>
      <c r="E1172" s="352" t="s">
        <v>55</v>
      </c>
      <c r="F1172" s="901">
        <v>510870</v>
      </c>
      <c r="G1172" s="87"/>
      <c r="H1172" s="574"/>
    </row>
    <row r="1173" spans="1:8" s="52" customFormat="1" ht="30" customHeight="1">
      <c r="A1173" s="2321"/>
      <c r="B1173" s="2333"/>
      <c r="C1173" s="93"/>
      <c r="D1173" s="2334"/>
      <c r="E1173" s="353" t="s">
        <v>158</v>
      </c>
      <c r="F1173" s="901">
        <v>184355</v>
      </c>
      <c r="G1173" s="87"/>
      <c r="H1173" s="574"/>
    </row>
    <row r="1174" spans="1:8" s="52" customFormat="1" ht="34.5" customHeight="1">
      <c r="A1174" s="2321"/>
      <c r="B1174" s="2297"/>
      <c r="C1174" s="2295"/>
      <c r="D1174" s="600"/>
      <c r="E1174" s="353" t="s">
        <v>294</v>
      </c>
      <c r="F1174" s="901">
        <v>326515</v>
      </c>
      <c r="G1174" s="600"/>
      <c r="H1174" s="574"/>
    </row>
    <row r="1175" spans="1:8" s="52" customFormat="1" ht="14.4" customHeight="1">
      <c r="A1175" s="2321"/>
      <c r="B1175" s="2294"/>
      <c r="C1175" s="2296"/>
      <c r="D1175" s="142"/>
      <c r="E1175" s="327" t="s">
        <v>3</v>
      </c>
      <c r="F1175" s="901">
        <v>541093</v>
      </c>
      <c r="G1175" s="600"/>
      <c r="H1175" s="574"/>
    </row>
    <row r="1176" spans="1:8" s="52" customFormat="1" ht="14.4" customHeight="1">
      <c r="A1176" s="2321"/>
      <c r="B1176" s="2294"/>
      <c r="C1176" s="2296"/>
      <c r="D1176" s="142"/>
      <c r="E1176" s="328" t="s">
        <v>20</v>
      </c>
      <c r="F1176" s="901">
        <v>541093</v>
      </c>
      <c r="G1176" s="600"/>
      <c r="H1176" s="574"/>
    </row>
    <row r="1177" spans="1:8" s="52" customFormat="1" ht="26.25" customHeight="1" thickBot="1">
      <c r="A1177" s="2321"/>
      <c r="B1177" s="3816" t="s">
        <v>892</v>
      </c>
      <c r="C1177" s="3817"/>
      <c r="D1177" s="3817"/>
      <c r="E1177" s="3817"/>
      <c r="F1177" s="3817"/>
      <c r="G1177" s="3818"/>
      <c r="H1177" s="574"/>
    </row>
    <row r="1178" spans="1:8" s="147" customFormat="1" ht="14.25" customHeight="1">
      <c r="A1178" s="144"/>
      <c r="B1178" s="233"/>
      <c r="C1178" s="233"/>
      <c r="D1178" s="233"/>
      <c r="E1178" s="233"/>
      <c r="F1178" s="233"/>
      <c r="G1178" s="233"/>
      <c r="H1178" s="144"/>
    </row>
    <row r="1179" spans="1:8" s="147" customFormat="1" ht="14.25" customHeight="1">
      <c r="A1179" s="144"/>
      <c r="B1179" s="206" t="s">
        <v>113</v>
      </c>
      <c r="C1179" s="233"/>
      <c r="D1179" s="233"/>
      <c r="E1179" s="233"/>
      <c r="F1179" s="233"/>
      <c r="G1179" s="233"/>
      <c r="H1179" s="144"/>
    </row>
    <row r="1180" spans="1:8" s="147" customFormat="1" ht="14.25" customHeight="1" thickBot="1">
      <c r="A1180" s="144"/>
      <c r="B1180" s="233"/>
      <c r="C1180" s="233"/>
      <c r="D1180" s="233"/>
      <c r="E1180" s="233"/>
      <c r="F1180" s="233"/>
      <c r="G1180" s="233"/>
      <c r="H1180" s="144"/>
    </row>
    <row r="1181" spans="1:8" s="147" customFormat="1" ht="13.8">
      <c r="A1181" s="2908">
        <f>A1055+1</f>
        <v>174</v>
      </c>
      <c r="B1181" s="3434"/>
      <c r="C1181" s="3435"/>
      <c r="D1181" s="3436"/>
      <c r="E1181" s="2299" t="s">
        <v>41</v>
      </c>
      <c r="F1181" s="149"/>
      <c r="G1181" s="150"/>
      <c r="H1181" s="144" t="s">
        <v>34</v>
      </c>
    </row>
    <row r="1182" spans="1:8" s="147" customFormat="1">
      <c r="A1182" s="144"/>
      <c r="B1182" s="253" t="s">
        <v>167</v>
      </c>
      <c r="C1182" s="343"/>
      <c r="D1182" s="344"/>
      <c r="E1182" s="113" t="s">
        <v>22</v>
      </c>
      <c r="F1182" s="99"/>
      <c r="G1182" s="143"/>
      <c r="H1182" s="144"/>
    </row>
    <row r="1183" spans="1:8" s="147" customFormat="1">
      <c r="A1183" s="144"/>
      <c r="B1183" s="611" t="s">
        <v>223</v>
      </c>
      <c r="C1183" s="367"/>
      <c r="D1183" s="368"/>
      <c r="E1183" s="322" t="s">
        <v>690</v>
      </c>
      <c r="F1183" s="323"/>
      <c r="G1183" s="324"/>
      <c r="H1183" s="144"/>
    </row>
    <row r="1184" spans="1:8" s="147" customFormat="1">
      <c r="A1184" s="2302"/>
      <c r="B1184" s="612" t="s">
        <v>225</v>
      </c>
      <c r="C1184" s="2099">
        <v>1116286580</v>
      </c>
      <c r="D1184" s="87">
        <f>G1187</f>
        <v>60000</v>
      </c>
      <c r="E1184" s="2415" t="s">
        <v>4</v>
      </c>
      <c r="F1184" s="2323">
        <f>F1185+F1186</f>
        <v>17688914</v>
      </c>
      <c r="G1184" s="2324">
        <f>G1186</f>
        <v>60000</v>
      </c>
      <c r="H1184" s="144"/>
    </row>
    <row r="1185" spans="1:8" s="147" customFormat="1" ht="26.4">
      <c r="A1185" s="144"/>
      <c r="B1185" s="2308"/>
      <c r="C1185" s="86"/>
      <c r="D1185" s="87"/>
      <c r="E1185" s="2416" t="s">
        <v>37</v>
      </c>
      <c r="F1185" s="1165">
        <v>2792960</v>
      </c>
      <c r="G1185" s="87"/>
      <c r="H1185" s="144"/>
    </row>
    <row r="1186" spans="1:8" s="147" customFormat="1">
      <c r="A1186" s="144"/>
      <c r="B1186" s="2309"/>
      <c r="C1186" s="86"/>
      <c r="D1186" s="87"/>
      <c r="E1186" s="2416" t="s">
        <v>10</v>
      </c>
      <c r="F1186" s="86">
        <f>F1187</f>
        <v>14895954</v>
      </c>
      <c r="G1186" s="87">
        <f>G1187</f>
        <v>60000</v>
      </c>
      <c r="H1186" s="144"/>
    </row>
    <row r="1187" spans="1:8" s="147" customFormat="1" ht="26.4">
      <c r="A1187" s="144"/>
      <c r="B1187" s="2305"/>
      <c r="C1187" s="2306"/>
      <c r="D1187" s="87"/>
      <c r="E1187" s="2417" t="s">
        <v>11</v>
      </c>
      <c r="F1187" s="1165">
        <v>14895954</v>
      </c>
      <c r="G1187" s="87">
        <f>G1188</f>
        <v>60000</v>
      </c>
      <c r="H1187" s="144"/>
    </row>
    <row r="1188" spans="1:8" s="147" customFormat="1">
      <c r="A1188" s="2302"/>
      <c r="B1188" s="2308"/>
      <c r="C1188" s="86"/>
      <c r="D1188" s="87"/>
      <c r="E1188" s="2418" t="s">
        <v>28</v>
      </c>
      <c r="F1188" s="2306">
        <f>F1189+F1204</f>
        <v>17688914</v>
      </c>
      <c r="G1188" s="2304">
        <f>G1189</f>
        <v>60000</v>
      </c>
      <c r="H1188" s="144"/>
    </row>
    <row r="1189" spans="1:8" s="147" customFormat="1">
      <c r="A1189" s="144"/>
      <c r="B1189" s="2309"/>
      <c r="C1189" s="86"/>
      <c r="D1189" s="87"/>
      <c r="E1189" s="2416" t="s">
        <v>2</v>
      </c>
      <c r="F1189" s="86">
        <f>F1190+F1194+F1196+F1198</f>
        <v>17352488</v>
      </c>
      <c r="G1189" s="87">
        <f>G1194</f>
        <v>60000</v>
      </c>
      <c r="H1189" s="144"/>
    </row>
    <row r="1190" spans="1:8" s="147" customFormat="1">
      <c r="A1190" s="144"/>
      <c r="B1190" s="2310"/>
      <c r="C1190" s="86"/>
      <c r="D1190" s="87"/>
      <c r="E1190" s="2417" t="s">
        <v>12</v>
      </c>
      <c r="F1190" s="86">
        <f>F1191+F1193</f>
        <v>15975415</v>
      </c>
      <c r="G1190" s="87">
        <f>G1193</f>
        <v>0</v>
      </c>
      <c r="H1190" s="144"/>
    </row>
    <row r="1191" spans="1:8" s="147" customFormat="1">
      <c r="A1191" s="144"/>
      <c r="B1191" s="2310"/>
      <c r="C1191" s="86"/>
      <c r="D1191" s="87"/>
      <c r="E1191" s="2419" t="s">
        <v>38</v>
      </c>
      <c r="F1191" s="2311">
        <v>10712993</v>
      </c>
      <c r="G1191" s="87"/>
      <c r="H1191" s="144"/>
    </row>
    <row r="1192" spans="1:8" s="147" customFormat="1">
      <c r="A1192" s="144"/>
      <c r="B1192" s="2312"/>
      <c r="C1192" s="86"/>
      <c r="D1192" s="87"/>
      <c r="E1192" s="2312" t="s">
        <v>36</v>
      </c>
      <c r="F1192" s="2311">
        <v>8675314</v>
      </c>
      <c r="G1192" s="87"/>
      <c r="H1192" s="144"/>
    </row>
    <row r="1193" spans="1:8" s="147" customFormat="1">
      <c r="A1193" s="144"/>
      <c r="B1193" s="2310"/>
      <c r="C1193" s="86"/>
      <c r="D1193" s="87"/>
      <c r="E1193" s="2310" t="s">
        <v>15</v>
      </c>
      <c r="F1193" s="2311">
        <v>5262422</v>
      </c>
      <c r="G1193" s="87"/>
      <c r="H1193" s="144"/>
    </row>
    <row r="1194" spans="1:8" s="147" customFormat="1">
      <c r="A1194" s="144"/>
      <c r="B1194" s="2309"/>
      <c r="C1194" s="86"/>
      <c r="D1194" s="87"/>
      <c r="E1194" s="2309" t="s">
        <v>16</v>
      </c>
      <c r="F1194" s="86">
        <f>F1195</f>
        <v>165713</v>
      </c>
      <c r="G1194" s="87">
        <f>G1195</f>
        <v>60000</v>
      </c>
      <c r="H1194" s="144"/>
    </row>
    <row r="1195" spans="1:8" s="147" customFormat="1">
      <c r="A1195" s="144"/>
      <c r="B1195" s="2310"/>
      <c r="C1195" s="2420"/>
      <c r="D1195" s="87"/>
      <c r="E1195" s="2310" t="s">
        <v>17</v>
      </c>
      <c r="F1195" s="2311">
        <v>165713</v>
      </c>
      <c r="G1195" s="87">
        <v>60000</v>
      </c>
      <c r="H1195" s="144"/>
    </row>
    <row r="1196" spans="1:8" s="147" customFormat="1" ht="26.4">
      <c r="A1196" s="144"/>
      <c r="B1196" s="2309"/>
      <c r="C1196" s="86"/>
      <c r="D1196" s="87"/>
      <c r="E1196" s="2309" t="s">
        <v>691</v>
      </c>
      <c r="F1196" s="86">
        <f>F1197</f>
        <v>11176</v>
      </c>
      <c r="G1196" s="87">
        <v>0</v>
      </c>
      <c r="H1196" s="144"/>
    </row>
    <row r="1197" spans="1:8" s="147" customFormat="1">
      <c r="A1197" s="144"/>
      <c r="B1197" s="2310"/>
      <c r="C1197" s="86"/>
      <c r="D1197" s="87"/>
      <c r="E1197" s="2310" t="s">
        <v>39</v>
      </c>
      <c r="F1197" s="105">
        <v>11176</v>
      </c>
      <c r="G1197" s="87"/>
      <c r="H1197" s="144"/>
    </row>
    <row r="1198" spans="1:8" s="147" customFormat="1">
      <c r="A1198" s="144"/>
      <c r="B1198" s="2309"/>
      <c r="C1198" s="86"/>
      <c r="D1198" s="87"/>
      <c r="E1198" s="2309" t="s">
        <v>19</v>
      </c>
      <c r="F1198" s="86">
        <f>F1199+F1201</f>
        <v>1200184</v>
      </c>
      <c r="G1198" s="87">
        <f>G1201</f>
        <v>0</v>
      </c>
      <c r="H1198" s="144"/>
    </row>
    <row r="1199" spans="1:8" s="147" customFormat="1" ht="26.4">
      <c r="A1199" s="144"/>
      <c r="B1199" s="2309"/>
      <c r="C1199" s="86"/>
      <c r="D1199" s="87"/>
      <c r="E1199" s="2337" t="s">
        <v>56</v>
      </c>
      <c r="F1199" s="86">
        <f>F1200</f>
        <v>975000</v>
      </c>
      <c r="G1199" s="87"/>
      <c r="H1199" s="144"/>
    </row>
    <row r="1200" spans="1:8" s="147" customFormat="1" ht="26.4">
      <c r="A1200" s="144"/>
      <c r="B1200" s="2309"/>
      <c r="C1200" s="86"/>
      <c r="D1200" s="87"/>
      <c r="E1200" s="2338" t="s">
        <v>57</v>
      </c>
      <c r="F1200" s="86">
        <v>975000</v>
      </c>
      <c r="G1200" s="87"/>
      <c r="H1200" s="144"/>
    </row>
    <row r="1201" spans="1:8" s="147" customFormat="1" ht="26.4">
      <c r="A1201" s="144"/>
      <c r="B1201" s="2309"/>
      <c r="C1201" s="86"/>
      <c r="D1201" s="87"/>
      <c r="E1201" s="2337" t="s">
        <v>55</v>
      </c>
      <c r="F1201" s="86">
        <f>F1202+F1203</f>
        <v>225184</v>
      </c>
      <c r="G1201" s="87">
        <f>G1202</f>
        <v>0</v>
      </c>
      <c r="H1201" s="144"/>
    </row>
    <row r="1202" spans="1:8" s="147" customFormat="1" ht="26.4">
      <c r="A1202" s="144"/>
      <c r="B1202" s="2309"/>
      <c r="C1202" s="86"/>
      <c r="D1202" s="87"/>
      <c r="E1202" s="2338" t="s">
        <v>158</v>
      </c>
      <c r="F1202" s="86">
        <v>64355</v>
      </c>
      <c r="G1202" s="87"/>
      <c r="H1202" s="144"/>
    </row>
    <row r="1203" spans="1:8" s="147" customFormat="1" ht="52.8">
      <c r="A1203" s="144"/>
      <c r="B1203" s="2310"/>
      <c r="C1203" s="88"/>
      <c r="D1203" s="87"/>
      <c r="E1203" s="2338" t="s">
        <v>293</v>
      </c>
      <c r="F1203" s="105">
        <v>160829</v>
      </c>
      <c r="G1203" s="87"/>
      <c r="H1203" s="144"/>
    </row>
    <row r="1204" spans="1:8" s="147" customFormat="1">
      <c r="A1204" s="144"/>
      <c r="B1204" s="2308"/>
      <c r="C1204" s="86"/>
      <c r="D1204" s="89"/>
      <c r="E1204" s="2308" t="s">
        <v>3</v>
      </c>
      <c r="F1204" s="88">
        <f>F1205</f>
        <v>336426</v>
      </c>
      <c r="G1204" s="89">
        <v>0</v>
      </c>
      <c r="H1204" s="144"/>
    </row>
    <row r="1205" spans="1:8" s="147" customFormat="1">
      <c r="A1205" s="144"/>
      <c r="B1205" s="2309"/>
      <c r="C1205" s="86"/>
      <c r="D1205" s="87"/>
      <c r="E1205" s="2309" t="s">
        <v>20</v>
      </c>
      <c r="F1205" s="2311">
        <v>336426</v>
      </c>
      <c r="G1205" s="87"/>
      <c r="H1205" s="144"/>
    </row>
    <row r="1206" spans="1:8" s="147" customFormat="1" ht="33.75" customHeight="1" thickBot="1">
      <c r="A1206" s="144"/>
      <c r="B1206" s="3816" t="s">
        <v>893</v>
      </c>
      <c r="C1206" s="3817"/>
      <c r="D1206" s="3817"/>
      <c r="E1206" s="3817"/>
      <c r="F1206" s="3817"/>
      <c r="G1206" s="3818"/>
      <c r="H1206" s="144"/>
    </row>
    <row r="1207" spans="1:8" s="147" customFormat="1" ht="14.25" customHeight="1">
      <c r="A1207" s="144"/>
      <c r="B1207" s="233"/>
      <c r="C1207" s="233"/>
      <c r="D1207" s="233"/>
      <c r="E1207" s="233"/>
      <c r="F1207" s="233"/>
      <c r="G1207" s="233"/>
      <c r="H1207" s="144"/>
    </row>
    <row r="1208" spans="1:8" s="147" customFormat="1">
      <c r="A1208" s="175"/>
      <c r="B1208" s="206" t="s">
        <v>115</v>
      </c>
      <c r="C1208" s="3270"/>
      <c r="D1208" s="3270"/>
      <c r="E1208" s="3270"/>
      <c r="F1208" s="3270"/>
      <c r="G1208" s="3270"/>
      <c r="H1208" s="144"/>
    </row>
    <row r="1209" spans="1:8" s="147" customFormat="1" ht="14.25" customHeight="1" thickBot="1">
      <c r="A1209" s="144"/>
      <c r="B1209" s="233"/>
      <c r="C1209" s="233"/>
      <c r="D1209" s="233"/>
      <c r="E1209" s="233"/>
      <c r="F1209" s="233"/>
      <c r="G1209" s="233"/>
      <c r="H1209" s="144"/>
    </row>
    <row r="1210" spans="1:8" s="147" customFormat="1" ht="13.8">
      <c r="A1210" s="2907">
        <f>A1084+1</f>
        <v>174</v>
      </c>
      <c r="B1210" s="3434"/>
      <c r="C1210" s="3435"/>
      <c r="D1210" s="3436"/>
      <c r="E1210" s="2299" t="s">
        <v>41</v>
      </c>
      <c r="F1210" s="341"/>
      <c r="G1210" s="150"/>
      <c r="H1210" s="144" t="s">
        <v>34</v>
      </c>
    </row>
    <row r="1211" spans="1:8" s="147" customFormat="1">
      <c r="A1211" s="144"/>
      <c r="B1211" s="253" t="s">
        <v>167</v>
      </c>
      <c r="C1211" s="343"/>
      <c r="D1211" s="344"/>
      <c r="E1211" s="280" t="s">
        <v>116</v>
      </c>
      <c r="F1211" s="343"/>
      <c r="G1211" s="143"/>
      <c r="H1211" s="144"/>
    </row>
    <row r="1212" spans="1:8" s="147" customFormat="1">
      <c r="A1212" s="144"/>
      <c r="B1212" s="611" t="s">
        <v>223</v>
      </c>
      <c r="C1212" s="367"/>
      <c r="D1212" s="368"/>
      <c r="E1212" s="2563" t="s">
        <v>117</v>
      </c>
      <c r="F1212" s="532"/>
      <c r="G1212" s="324"/>
      <c r="H1212" s="144"/>
    </row>
    <row r="1213" spans="1:8" s="147" customFormat="1">
      <c r="A1213" s="144"/>
      <c r="B1213" s="612" t="s">
        <v>225</v>
      </c>
      <c r="C1213" s="2099">
        <v>1116286580</v>
      </c>
      <c r="D1213" s="87">
        <f>G1214</f>
        <v>60000</v>
      </c>
      <c r="E1213" s="281" t="s">
        <v>118</v>
      </c>
      <c r="F1213" s="346"/>
      <c r="G1213" s="380"/>
      <c r="H1213" s="144"/>
    </row>
    <row r="1214" spans="1:8" s="2320" customFormat="1">
      <c r="A1214" s="2302"/>
      <c r="B1214" s="281" t="s">
        <v>118</v>
      </c>
      <c r="C1214" s="900"/>
      <c r="D1214" s="2324"/>
      <c r="E1214" s="325" t="s">
        <v>4</v>
      </c>
      <c r="F1214" s="900">
        <v>85572147</v>
      </c>
      <c r="G1214" s="156">
        <f>G1215+G1216+G1221</f>
        <v>60000</v>
      </c>
      <c r="H1214" s="2302"/>
    </row>
    <row r="1215" spans="1:8" s="147" customFormat="1" ht="26.4">
      <c r="A1215" s="144"/>
      <c r="B1215" s="327"/>
      <c r="C1215" s="901"/>
      <c r="D1215" s="87"/>
      <c r="E1215" s="327" t="s">
        <v>37</v>
      </c>
      <c r="F1215" s="901">
        <v>3253317</v>
      </c>
      <c r="G1215" s="87"/>
      <c r="H1215" s="144"/>
    </row>
    <row r="1216" spans="1:8" s="147" customFormat="1">
      <c r="A1216" s="144"/>
      <c r="B1216" s="328"/>
      <c r="C1216" s="901"/>
      <c r="D1216" s="87"/>
      <c r="E1216" s="327" t="s">
        <v>7</v>
      </c>
      <c r="F1216" s="901">
        <v>20000</v>
      </c>
      <c r="G1216" s="87">
        <f>G1217</f>
        <v>0</v>
      </c>
      <c r="H1216" s="144"/>
    </row>
    <row r="1217" spans="1:8" s="147" customFormat="1">
      <c r="A1217" s="144"/>
      <c r="B1217" s="325"/>
      <c r="C1217" s="900"/>
      <c r="D1217" s="87"/>
      <c r="E1217" s="328" t="s">
        <v>8</v>
      </c>
      <c r="F1217" s="901">
        <v>20000</v>
      </c>
      <c r="G1217" s="87">
        <f>G1218</f>
        <v>0</v>
      </c>
      <c r="H1217" s="144"/>
    </row>
    <row r="1218" spans="1:8" s="2320" customFormat="1">
      <c r="A1218" s="2302"/>
      <c r="B1218" s="327"/>
      <c r="C1218" s="901"/>
      <c r="D1218" s="87"/>
      <c r="E1218" s="352" t="s">
        <v>9</v>
      </c>
      <c r="F1218" s="901">
        <v>20000</v>
      </c>
      <c r="G1218" s="89">
        <v>0</v>
      </c>
      <c r="H1218" s="2302"/>
    </row>
    <row r="1219" spans="1:8" s="147" customFormat="1" ht="26.4">
      <c r="A1219" s="144"/>
      <c r="B1219" s="328"/>
      <c r="C1219" s="901"/>
      <c r="D1219" s="87"/>
      <c r="E1219" s="353" t="s">
        <v>63</v>
      </c>
      <c r="F1219" s="901">
        <v>20000</v>
      </c>
      <c r="G1219" s="87">
        <v>0</v>
      </c>
      <c r="H1219" s="144"/>
    </row>
    <row r="1220" spans="1:8" s="147" customFormat="1" ht="39.6">
      <c r="A1220" s="144"/>
      <c r="B1220" s="352"/>
      <c r="C1220" s="901"/>
      <c r="D1220" s="87"/>
      <c r="E1220" s="358" t="s">
        <v>165</v>
      </c>
      <c r="F1220" s="901">
        <v>20000</v>
      </c>
      <c r="G1220" s="87"/>
      <c r="H1220" s="144"/>
    </row>
    <row r="1221" spans="1:8" s="147" customFormat="1">
      <c r="A1221" s="144"/>
      <c r="B1221" s="281"/>
      <c r="C1221" s="901"/>
      <c r="D1221" s="87"/>
      <c r="E1221" s="327" t="s">
        <v>10</v>
      </c>
      <c r="F1221" s="901">
        <v>82298830</v>
      </c>
      <c r="G1221" s="87">
        <f>G1222</f>
        <v>60000</v>
      </c>
      <c r="H1221" s="144"/>
    </row>
    <row r="1222" spans="1:8" s="147" customFormat="1" ht="26.4">
      <c r="A1222" s="144"/>
      <c r="B1222" s="325"/>
      <c r="C1222" s="900"/>
      <c r="D1222" s="87"/>
      <c r="E1222" s="328" t="s">
        <v>11</v>
      </c>
      <c r="F1222" s="901">
        <v>82298830</v>
      </c>
      <c r="G1222" s="87">
        <f>G1223</f>
        <v>60000</v>
      </c>
      <c r="H1222" s="144"/>
    </row>
    <row r="1223" spans="1:8" s="147" customFormat="1">
      <c r="A1223" s="144"/>
      <c r="B1223" s="327"/>
      <c r="C1223" s="901"/>
      <c r="D1223" s="87"/>
      <c r="E1223" s="325" t="s">
        <v>28</v>
      </c>
      <c r="F1223" s="900">
        <v>85572147</v>
      </c>
      <c r="G1223" s="87">
        <f>G1224</f>
        <v>60000</v>
      </c>
      <c r="H1223" s="144"/>
    </row>
    <row r="1224" spans="1:8" s="147" customFormat="1">
      <c r="A1224" s="144"/>
      <c r="B1224" s="328"/>
      <c r="C1224" s="901"/>
      <c r="D1224" s="87"/>
      <c r="E1224" s="327" t="s">
        <v>2</v>
      </c>
      <c r="F1224" s="901">
        <v>65252825</v>
      </c>
      <c r="G1224" s="87">
        <f>G1229</f>
        <v>60000</v>
      </c>
      <c r="H1224" s="144"/>
    </row>
    <row r="1225" spans="1:8" s="147" customFormat="1">
      <c r="A1225" s="144"/>
      <c r="B1225" s="325"/>
      <c r="C1225" s="900"/>
      <c r="D1225" s="87"/>
      <c r="E1225" s="328" t="s">
        <v>12</v>
      </c>
      <c r="F1225" s="901">
        <v>30812659</v>
      </c>
      <c r="G1225" s="87">
        <v>0</v>
      </c>
      <c r="H1225" s="144"/>
    </row>
    <row r="1226" spans="1:8" s="147" customFormat="1">
      <c r="A1226" s="144"/>
      <c r="B1226" s="327"/>
      <c r="C1226" s="901"/>
      <c r="D1226" s="87"/>
      <c r="E1226" s="352" t="s">
        <v>38</v>
      </c>
      <c r="F1226" s="901">
        <v>21024762</v>
      </c>
      <c r="G1226" s="87">
        <v>0</v>
      </c>
      <c r="H1226" s="144"/>
    </row>
    <row r="1227" spans="1:8" s="147" customFormat="1">
      <c r="A1227" s="144"/>
      <c r="B1227" s="328"/>
      <c r="C1227" s="901"/>
      <c r="D1227" s="2332"/>
      <c r="E1227" s="353" t="s">
        <v>36</v>
      </c>
      <c r="F1227" s="901">
        <v>16982740</v>
      </c>
      <c r="G1227" s="87"/>
      <c r="H1227" s="144"/>
    </row>
    <row r="1228" spans="1:8" s="147" customFormat="1">
      <c r="A1228" s="144"/>
      <c r="B1228" s="352"/>
      <c r="C1228" s="901"/>
      <c r="D1228" s="2332"/>
      <c r="E1228" s="352" t="s">
        <v>15</v>
      </c>
      <c r="F1228" s="901">
        <v>9787897</v>
      </c>
      <c r="G1228" s="87"/>
      <c r="H1228" s="144"/>
    </row>
    <row r="1229" spans="1:8" s="147" customFormat="1">
      <c r="A1229" s="144"/>
      <c r="B1229" s="281"/>
      <c r="C1229" s="901"/>
      <c r="D1229" s="87"/>
      <c r="E1229" s="328" t="s">
        <v>16</v>
      </c>
      <c r="F1229" s="901">
        <v>19396086</v>
      </c>
      <c r="G1229" s="87">
        <f>G1230</f>
        <v>60000</v>
      </c>
      <c r="H1229" s="144"/>
    </row>
    <row r="1230" spans="1:8" s="147" customFormat="1">
      <c r="A1230" s="144"/>
      <c r="B1230" s="325"/>
      <c r="C1230" s="900"/>
      <c r="D1230" s="87"/>
      <c r="E1230" s="352" t="s">
        <v>17</v>
      </c>
      <c r="F1230" s="901">
        <v>19008726</v>
      </c>
      <c r="G1230" s="87">
        <v>60000</v>
      </c>
      <c r="H1230" s="144"/>
    </row>
    <row r="1231" spans="1:8" s="147" customFormat="1">
      <c r="A1231" s="144"/>
      <c r="B1231" s="327"/>
      <c r="C1231" s="901"/>
      <c r="D1231" s="87"/>
      <c r="E1231" s="352" t="s">
        <v>162</v>
      </c>
      <c r="F1231" s="901">
        <v>387360</v>
      </c>
      <c r="G1231" s="87"/>
      <c r="H1231" s="144"/>
    </row>
    <row r="1232" spans="1:8" s="147" customFormat="1" ht="26.4">
      <c r="A1232" s="144"/>
      <c r="B1232" s="328"/>
      <c r="C1232" s="901"/>
      <c r="D1232" s="87"/>
      <c r="E1232" s="328" t="s">
        <v>54</v>
      </c>
      <c r="F1232" s="901">
        <v>126372</v>
      </c>
      <c r="G1232" s="87"/>
      <c r="H1232" s="144"/>
    </row>
    <row r="1233" spans="1:8" s="147" customFormat="1">
      <c r="A1233" s="144"/>
      <c r="B1233" s="325"/>
      <c r="C1233" s="900"/>
      <c r="D1233" s="87"/>
      <c r="E1233" s="352" t="s">
        <v>39</v>
      </c>
      <c r="F1233" s="901">
        <v>126372</v>
      </c>
      <c r="G1233" s="87"/>
      <c r="H1233" s="144"/>
    </row>
    <row r="1234" spans="1:8" s="147" customFormat="1">
      <c r="A1234" s="144"/>
      <c r="B1234" s="327"/>
      <c r="C1234" s="901"/>
      <c r="D1234" s="87"/>
      <c r="E1234" s="328" t="s">
        <v>19</v>
      </c>
      <c r="F1234" s="901">
        <v>14917708</v>
      </c>
      <c r="G1234" s="89">
        <f>G1235</f>
        <v>0</v>
      </c>
      <c r="H1234" s="144"/>
    </row>
    <row r="1235" spans="1:8" s="147" customFormat="1" ht="26.4">
      <c r="A1235" s="144"/>
      <c r="B1235" s="328"/>
      <c r="C1235" s="901"/>
      <c r="D1235" s="2332"/>
      <c r="E1235" s="352" t="s">
        <v>56</v>
      </c>
      <c r="F1235" s="901">
        <v>14402700</v>
      </c>
      <c r="G1235" s="87"/>
      <c r="H1235" s="144"/>
    </row>
    <row r="1236" spans="1:8" s="147" customFormat="1" ht="26.4">
      <c r="A1236" s="144"/>
      <c r="B1236" s="352"/>
      <c r="C1236" s="901"/>
      <c r="D1236" s="2332"/>
      <c r="E1236" s="353" t="s">
        <v>57</v>
      </c>
      <c r="F1236" s="901">
        <v>9684625</v>
      </c>
      <c r="G1236" s="87"/>
      <c r="H1236" s="144"/>
    </row>
    <row r="1237" spans="1:8" s="147" customFormat="1" ht="39.6">
      <c r="A1237" s="144"/>
      <c r="B1237" s="2309"/>
      <c r="C1237" s="86"/>
      <c r="D1237" s="2332"/>
      <c r="E1237" s="353" t="s">
        <v>58</v>
      </c>
      <c r="F1237" s="901">
        <v>4718075</v>
      </c>
      <c r="G1237" s="87"/>
      <c r="H1237" s="144"/>
    </row>
    <row r="1238" spans="1:8" s="147" customFormat="1" ht="26.4">
      <c r="A1238" s="144"/>
      <c r="B1238" s="2333"/>
      <c r="C1238" s="93"/>
      <c r="D1238" s="2334"/>
      <c r="E1238" s="352" t="s">
        <v>55</v>
      </c>
      <c r="F1238" s="901">
        <v>515008</v>
      </c>
      <c r="G1238" s="87"/>
      <c r="H1238" s="144"/>
    </row>
    <row r="1239" spans="1:8" s="147" customFormat="1" ht="26.4">
      <c r="A1239" s="144"/>
      <c r="B1239" s="2333"/>
      <c r="C1239" s="93"/>
      <c r="D1239" s="2334"/>
      <c r="E1239" s="353" t="s">
        <v>158</v>
      </c>
      <c r="F1239" s="901">
        <v>184355</v>
      </c>
      <c r="G1239" s="87"/>
      <c r="H1239" s="144"/>
    </row>
    <row r="1240" spans="1:8" s="147" customFormat="1" ht="39.75" customHeight="1">
      <c r="A1240" s="144"/>
      <c r="B1240" s="2297"/>
      <c r="C1240" s="2295"/>
      <c r="D1240" s="600"/>
      <c r="E1240" s="353" t="s">
        <v>294</v>
      </c>
      <c r="F1240" s="901">
        <v>330653</v>
      </c>
      <c r="G1240" s="600"/>
      <c r="H1240" s="144"/>
    </row>
    <row r="1241" spans="1:8" s="147" customFormat="1">
      <c r="A1241" s="144"/>
      <c r="B1241" s="2294"/>
      <c r="C1241" s="2296"/>
      <c r="D1241" s="142"/>
      <c r="E1241" s="327" t="s">
        <v>3</v>
      </c>
      <c r="F1241" s="901">
        <v>20319322</v>
      </c>
      <c r="G1241" s="600"/>
      <c r="H1241" s="144"/>
    </row>
    <row r="1242" spans="1:8" s="147" customFormat="1">
      <c r="A1242" s="144"/>
      <c r="B1242" s="2294"/>
      <c r="C1242" s="2296"/>
      <c r="D1242" s="142"/>
      <c r="E1242" s="328" t="s">
        <v>20</v>
      </c>
      <c r="F1242" s="901">
        <v>20319322</v>
      </c>
      <c r="G1242" s="600"/>
      <c r="H1242" s="144"/>
    </row>
    <row r="1243" spans="1:8" s="147" customFormat="1" ht="32.25" customHeight="1" thickBot="1">
      <c r="A1243" s="144"/>
      <c r="B1243" s="3816" t="s">
        <v>893</v>
      </c>
      <c r="C1243" s="3817"/>
      <c r="D1243" s="3817"/>
      <c r="E1243" s="3817"/>
      <c r="F1243" s="3817"/>
      <c r="G1243" s="3818"/>
      <c r="H1243" s="144"/>
    </row>
    <row r="1244" spans="1:8" s="147" customFormat="1" ht="14.25" customHeight="1">
      <c r="A1244" s="144"/>
      <c r="B1244" s="233"/>
      <c r="C1244" s="233"/>
      <c r="D1244" s="233"/>
      <c r="E1244" s="233"/>
      <c r="F1244" s="233"/>
      <c r="G1244" s="233"/>
      <c r="H1244" s="144"/>
    </row>
    <row r="1245" spans="1:8" s="52" customFormat="1">
      <c r="A1245" s="175"/>
      <c r="B1245" s="206" t="s">
        <v>113</v>
      </c>
      <c r="C1245" s="3270"/>
      <c r="D1245" s="3270"/>
      <c r="E1245" s="742"/>
      <c r="F1245" s="742"/>
      <c r="G1245" s="742"/>
      <c r="H1245" s="574"/>
    </row>
    <row r="1246" spans="1:8" s="147" customFormat="1" ht="14.25" customHeight="1" thickBot="1">
      <c r="A1246" s="144"/>
      <c r="B1246" s="233"/>
      <c r="C1246" s="233"/>
      <c r="D1246" s="233"/>
      <c r="E1246" s="233"/>
      <c r="F1246" s="233"/>
      <c r="G1246" s="233"/>
      <c r="H1246" s="144"/>
    </row>
    <row r="1247" spans="1:8" s="147" customFormat="1" ht="13.8">
      <c r="A1247" s="2908">
        <f>A1181+1</f>
        <v>175</v>
      </c>
      <c r="B1247" s="3434"/>
      <c r="C1247" s="3435"/>
      <c r="D1247" s="3436"/>
      <c r="E1247" s="649" t="s">
        <v>41</v>
      </c>
      <c r="F1247" s="149"/>
      <c r="G1247" s="150"/>
      <c r="H1247" s="144" t="s">
        <v>34</v>
      </c>
    </row>
    <row r="1248" spans="1:8" s="147" customFormat="1">
      <c r="A1248" s="144"/>
      <c r="B1248" s="253" t="s">
        <v>167</v>
      </c>
      <c r="C1248" s="343"/>
      <c r="D1248" s="344"/>
      <c r="E1248" s="181" t="s">
        <v>22</v>
      </c>
      <c r="F1248" s="99"/>
      <c r="G1248" s="143"/>
      <c r="H1248" s="144"/>
    </row>
    <row r="1249" spans="1:8" s="147" customFormat="1">
      <c r="A1249" s="144"/>
      <c r="B1249" s="611" t="s">
        <v>223</v>
      </c>
      <c r="C1249" s="367"/>
      <c r="D1249" s="368"/>
      <c r="E1249" s="2564" t="s">
        <v>692</v>
      </c>
      <c r="F1249" s="323"/>
      <c r="G1249" s="324"/>
      <c r="H1249" s="144"/>
    </row>
    <row r="1250" spans="1:8" s="147" customFormat="1">
      <c r="A1250" s="2302"/>
      <c r="B1250" s="612" t="s">
        <v>225</v>
      </c>
      <c r="C1250" s="2099">
        <v>1116286580</v>
      </c>
      <c r="D1250" s="87">
        <f>G1253</f>
        <v>17500</v>
      </c>
      <c r="E1250" s="2421" t="s">
        <v>4</v>
      </c>
      <c r="F1250" s="2307">
        <v>1008984</v>
      </c>
      <c r="G1250" s="2304">
        <f>G1252</f>
        <v>17500</v>
      </c>
      <c r="H1250" s="144"/>
    </row>
    <row r="1251" spans="1:8" s="147" customFormat="1" ht="26.4">
      <c r="A1251" s="144"/>
      <c r="B1251" s="2308"/>
      <c r="C1251" s="86"/>
      <c r="D1251" s="87"/>
      <c r="E1251" s="2422" t="s">
        <v>37</v>
      </c>
      <c r="F1251" s="2307">
        <v>36974</v>
      </c>
      <c r="G1251" s="87"/>
      <c r="H1251" s="144"/>
    </row>
    <row r="1252" spans="1:8" s="147" customFormat="1">
      <c r="A1252" s="144"/>
      <c r="B1252" s="2309"/>
      <c r="C1252" s="86"/>
      <c r="D1252" s="87"/>
      <c r="E1252" s="2422" t="s">
        <v>10</v>
      </c>
      <c r="F1252" s="2307">
        <v>972010</v>
      </c>
      <c r="G1252" s="87">
        <f>G1253</f>
        <v>17500</v>
      </c>
      <c r="H1252" s="144"/>
    </row>
    <row r="1253" spans="1:8" s="147" customFormat="1" ht="26.4">
      <c r="A1253" s="144"/>
      <c r="B1253" s="2305"/>
      <c r="C1253" s="2306"/>
      <c r="D1253" s="87"/>
      <c r="E1253" s="2423" t="s">
        <v>11</v>
      </c>
      <c r="F1253" s="2307">
        <v>972010</v>
      </c>
      <c r="G1253" s="87">
        <f>G1254</f>
        <v>17500</v>
      </c>
      <c r="H1253" s="144"/>
    </row>
    <row r="1254" spans="1:8" s="147" customFormat="1">
      <c r="A1254" s="2302"/>
      <c r="B1254" s="2308"/>
      <c r="C1254" s="86"/>
      <c r="D1254" s="87"/>
      <c r="E1254" s="2421" t="s">
        <v>28</v>
      </c>
      <c r="F1254" s="2307">
        <v>1008984</v>
      </c>
      <c r="G1254" s="2304">
        <f>G1255</f>
        <v>17500</v>
      </c>
      <c r="H1254" s="144"/>
    </row>
    <row r="1255" spans="1:8" s="147" customFormat="1">
      <c r="A1255" s="144"/>
      <c r="B1255" s="2309"/>
      <c r="C1255" s="86"/>
      <c r="D1255" s="87"/>
      <c r="E1255" s="2422" t="s">
        <v>2</v>
      </c>
      <c r="F1255" s="2307">
        <v>1006984</v>
      </c>
      <c r="G1255" s="87">
        <f>G1260</f>
        <v>17500</v>
      </c>
      <c r="H1255" s="144"/>
    </row>
    <row r="1256" spans="1:8" s="147" customFormat="1">
      <c r="A1256" s="144"/>
      <c r="B1256" s="2310"/>
      <c r="C1256" s="86"/>
      <c r="D1256" s="87"/>
      <c r="E1256" s="2423" t="s">
        <v>12</v>
      </c>
      <c r="F1256" s="2307">
        <v>189102</v>
      </c>
      <c r="G1256" s="87">
        <f>G1259</f>
        <v>0</v>
      </c>
      <c r="H1256" s="144"/>
    </row>
    <row r="1257" spans="1:8" s="147" customFormat="1">
      <c r="A1257" s="144"/>
      <c r="B1257" s="2310"/>
      <c r="C1257" s="86"/>
      <c r="D1257" s="87"/>
      <c r="E1257" s="2424" t="s">
        <v>38</v>
      </c>
      <c r="F1257" s="2307">
        <v>107381</v>
      </c>
      <c r="G1257" s="87"/>
      <c r="H1257" s="144"/>
    </row>
    <row r="1258" spans="1:8" s="147" customFormat="1">
      <c r="A1258" s="144"/>
      <c r="B1258" s="2312"/>
      <c r="C1258" s="86"/>
      <c r="D1258" s="87"/>
      <c r="E1258" s="2425" t="s">
        <v>36</v>
      </c>
      <c r="F1258" s="2307">
        <v>85535</v>
      </c>
      <c r="G1258" s="87"/>
      <c r="H1258" s="144"/>
    </row>
    <row r="1259" spans="1:8" s="147" customFormat="1">
      <c r="A1259" s="144"/>
      <c r="B1259" s="2310"/>
      <c r="C1259" s="86"/>
      <c r="D1259" s="87"/>
      <c r="E1259" s="2424" t="s">
        <v>15</v>
      </c>
      <c r="F1259" s="2307">
        <v>81721</v>
      </c>
      <c r="G1259" s="87"/>
      <c r="H1259" s="144"/>
    </row>
    <row r="1260" spans="1:8" s="147" customFormat="1">
      <c r="A1260" s="144"/>
      <c r="B1260" s="2309"/>
      <c r="C1260" s="86"/>
      <c r="D1260" s="87"/>
      <c r="E1260" s="2423" t="s">
        <v>16</v>
      </c>
      <c r="F1260" s="2307">
        <v>734213</v>
      </c>
      <c r="G1260" s="87">
        <f>G1261</f>
        <v>17500</v>
      </c>
      <c r="H1260" s="144"/>
    </row>
    <row r="1261" spans="1:8" s="147" customFormat="1">
      <c r="A1261" s="144"/>
      <c r="B1261" s="2310"/>
      <c r="C1261" s="2420"/>
      <c r="D1261" s="87"/>
      <c r="E1261" s="2424" t="s">
        <v>17</v>
      </c>
      <c r="F1261" s="2307">
        <v>734213</v>
      </c>
      <c r="G1261" s="87">
        <v>17500</v>
      </c>
      <c r="H1261" s="144"/>
    </row>
    <row r="1262" spans="1:8" s="147" customFormat="1" ht="26.4">
      <c r="A1262" s="144"/>
      <c r="B1262" s="2309"/>
      <c r="C1262" s="86"/>
      <c r="D1262" s="87"/>
      <c r="E1262" s="2423" t="s">
        <v>54</v>
      </c>
      <c r="F1262" s="2307">
        <v>83669</v>
      </c>
      <c r="G1262" s="87">
        <v>0</v>
      </c>
      <c r="H1262" s="144"/>
    </row>
    <row r="1263" spans="1:8" s="147" customFormat="1">
      <c r="A1263" s="144"/>
      <c r="B1263" s="2310"/>
      <c r="C1263" s="86"/>
      <c r="D1263" s="87"/>
      <c r="E1263" s="2424" t="s">
        <v>39</v>
      </c>
      <c r="F1263" s="2307">
        <v>83669</v>
      </c>
      <c r="G1263" s="87"/>
      <c r="H1263" s="144"/>
    </row>
    <row r="1264" spans="1:8" s="147" customFormat="1">
      <c r="A1264" s="144"/>
      <c r="B1264" s="2309"/>
      <c r="C1264" s="86"/>
      <c r="D1264" s="87"/>
      <c r="E1264" s="2422" t="s">
        <v>3</v>
      </c>
      <c r="F1264" s="2307">
        <v>2000</v>
      </c>
      <c r="G1264" s="87"/>
      <c r="H1264" s="144"/>
    </row>
    <row r="1265" spans="1:8" s="147" customFormat="1">
      <c r="A1265" s="144"/>
      <c r="B1265" s="2309"/>
      <c r="C1265" s="86"/>
      <c r="D1265" s="87"/>
      <c r="E1265" s="2426" t="s">
        <v>20</v>
      </c>
      <c r="F1265" s="2427">
        <v>2000</v>
      </c>
      <c r="G1265" s="2342"/>
      <c r="H1265" s="144"/>
    </row>
    <row r="1266" spans="1:8" s="147" customFormat="1" ht="33.75" customHeight="1" thickBot="1">
      <c r="A1266" s="144"/>
      <c r="B1266" s="3816" t="s">
        <v>1121</v>
      </c>
      <c r="C1266" s="3817"/>
      <c r="D1266" s="3817"/>
      <c r="E1266" s="3817"/>
      <c r="F1266" s="3817"/>
      <c r="G1266" s="3818"/>
      <c r="H1266" s="144"/>
    </row>
    <row r="1267" spans="1:8" s="147" customFormat="1" ht="14.25" customHeight="1">
      <c r="A1267" s="144"/>
      <c r="B1267" s="233"/>
      <c r="C1267" s="233"/>
      <c r="D1267" s="233"/>
      <c r="E1267" s="233"/>
      <c r="F1267" s="233"/>
      <c r="G1267" s="233"/>
      <c r="H1267" s="144"/>
    </row>
    <row r="1268" spans="1:8" s="147" customFormat="1">
      <c r="A1268" s="175"/>
      <c r="B1268" s="206" t="s">
        <v>115</v>
      </c>
      <c r="C1268" s="3270"/>
      <c r="D1268" s="3270"/>
      <c r="E1268" s="3270"/>
      <c r="F1268" s="3270"/>
      <c r="G1268" s="3270"/>
      <c r="H1268" s="144"/>
    </row>
    <row r="1269" spans="1:8" s="147" customFormat="1" ht="14.25" customHeight="1" thickBot="1">
      <c r="A1269" s="144"/>
      <c r="B1269" s="233"/>
      <c r="C1269" s="233"/>
      <c r="D1269" s="233"/>
      <c r="E1269" s="233"/>
      <c r="F1269" s="233"/>
      <c r="G1269" s="233"/>
      <c r="H1269" s="144"/>
    </row>
    <row r="1270" spans="1:8" s="147" customFormat="1" ht="13.8">
      <c r="A1270" s="2907">
        <f>A1210+1</f>
        <v>175</v>
      </c>
      <c r="B1270" s="3434"/>
      <c r="C1270" s="3435"/>
      <c r="D1270" s="3436"/>
      <c r="E1270" s="2299" t="s">
        <v>41</v>
      </c>
      <c r="F1270" s="341"/>
      <c r="G1270" s="150"/>
      <c r="H1270" s="144" t="s">
        <v>34</v>
      </c>
    </row>
    <row r="1271" spans="1:8" s="147" customFormat="1">
      <c r="A1271" s="144"/>
      <c r="B1271" s="253" t="s">
        <v>167</v>
      </c>
      <c r="C1271" s="343"/>
      <c r="D1271" s="344"/>
      <c r="E1271" s="280" t="s">
        <v>116</v>
      </c>
      <c r="F1271" s="343"/>
      <c r="G1271" s="143"/>
      <c r="H1271" s="144"/>
    </row>
    <row r="1272" spans="1:8" s="147" customFormat="1">
      <c r="A1272" s="144"/>
      <c r="B1272" s="611" t="s">
        <v>223</v>
      </c>
      <c r="C1272" s="367"/>
      <c r="D1272" s="368"/>
      <c r="E1272" s="2563" t="s">
        <v>117</v>
      </c>
      <c r="F1272" s="532"/>
      <c r="G1272" s="324"/>
      <c r="H1272" s="144"/>
    </row>
    <row r="1273" spans="1:8" s="147" customFormat="1">
      <c r="A1273" s="144"/>
      <c r="B1273" s="612" t="s">
        <v>225</v>
      </c>
      <c r="C1273" s="2099">
        <v>1116286580</v>
      </c>
      <c r="D1273" s="87">
        <f>G1274</f>
        <v>17500</v>
      </c>
      <c r="E1273" s="281" t="s">
        <v>118</v>
      </c>
      <c r="F1273" s="346"/>
      <c r="G1273" s="380"/>
      <c r="H1273" s="144"/>
    </row>
    <row r="1274" spans="1:8" s="2320" customFormat="1">
      <c r="A1274" s="2302"/>
      <c r="B1274" s="281" t="s">
        <v>118</v>
      </c>
      <c r="C1274" s="900"/>
      <c r="D1274" s="2324"/>
      <c r="E1274" s="325" t="s">
        <v>4</v>
      </c>
      <c r="F1274" s="900">
        <v>85572147</v>
      </c>
      <c r="G1274" s="156">
        <f>G1275+G1276+G1281</f>
        <v>17500</v>
      </c>
      <c r="H1274" s="2302"/>
    </row>
    <row r="1275" spans="1:8" s="147" customFormat="1" ht="26.4">
      <c r="A1275" s="144"/>
      <c r="B1275" s="327"/>
      <c r="C1275" s="901"/>
      <c r="D1275" s="87"/>
      <c r="E1275" s="327" t="s">
        <v>37</v>
      </c>
      <c r="F1275" s="901">
        <v>3253317</v>
      </c>
      <c r="G1275" s="87"/>
      <c r="H1275" s="144"/>
    </row>
    <row r="1276" spans="1:8" s="147" customFormat="1">
      <c r="A1276" s="144"/>
      <c r="B1276" s="328"/>
      <c r="C1276" s="901"/>
      <c r="D1276" s="87"/>
      <c r="E1276" s="327" t="s">
        <v>7</v>
      </c>
      <c r="F1276" s="901">
        <v>20000</v>
      </c>
      <c r="G1276" s="87">
        <f>G1277</f>
        <v>0</v>
      </c>
      <c r="H1276" s="144"/>
    </row>
    <row r="1277" spans="1:8" s="147" customFormat="1">
      <c r="A1277" s="144"/>
      <c r="B1277" s="325"/>
      <c r="C1277" s="900"/>
      <c r="D1277" s="87"/>
      <c r="E1277" s="328" t="s">
        <v>8</v>
      </c>
      <c r="F1277" s="901">
        <v>20000</v>
      </c>
      <c r="G1277" s="87">
        <f>G1278</f>
        <v>0</v>
      </c>
      <c r="H1277" s="144"/>
    </row>
    <row r="1278" spans="1:8" s="2320" customFormat="1">
      <c r="A1278" s="2302"/>
      <c r="B1278" s="327"/>
      <c r="C1278" s="901"/>
      <c r="D1278" s="87"/>
      <c r="E1278" s="352" t="s">
        <v>9</v>
      </c>
      <c r="F1278" s="901">
        <v>20000</v>
      </c>
      <c r="G1278" s="89">
        <v>0</v>
      </c>
      <c r="H1278" s="2302"/>
    </row>
    <row r="1279" spans="1:8" s="147" customFormat="1" ht="26.4">
      <c r="A1279" s="144"/>
      <c r="B1279" s="328"/>
      <c r="C1279" s="901"/>
      <c r="D1279" s="87"/>
      <c r="E1279" s="353" t="s">
        <v>63</v>
      </c>
      <c r="F1279" s="901">
        <v>20000</v>
      </c>
      <c r="G1279" s="87">
        <v>0</v>
      </c>
      <c r="H1279" s="144"/>
    </row>
    <row r="1280" spans="1:8" s="147" customFormat="1" ht="39.6">
      <c r="A1280" s="144"/>
      <c r="B1280" s="352"/>
      <c r="C1280" s="901"/>
      <c r="D1280" s="87"/>
      <c r="E1280" s="358" t="s">
        <v>165</v>
      </c>
      <c r="F1280" s="901">
        <v>20000</v>
      </c>
      <c r="G1280" s="87"/>
      <c r="H1280" s="144"/>
    </row>
    <row r="1281" spans="1:8" s="147" customFormat="1">
      <c r="A1281" s="144"/>
      <c r="B1281" s="281"/>
      <c r="C1281" s="901"/>
      <c r="D1281" s="87"/>
      <c r="E1281" s="327" t="s">
        <v>10</v>
      </c>
      <c r="F1281" s="901">
        <v>82298830</v>
      </c>
      <c r="G1281" s="87">
        <f>G1282</f>
        <v>17500</v>
      </c>
      <c r="H1281" s="144"/>
    </row>
    <row r="1282" spans="1:8" s="147" customFormat="1" ht="26.4">
      <c r="A1282" s="144"/>
      <c r="B1282" s="325"/>
      <c r="C1282" s="900"/>
      <c r="D1282" s="87"/>
      <c r="E1282" s="328" t="s">
        <v>11</v>
      </c>
      <c r="F1282" s="901">
        <v>82298830</v>
      </c>
      <c r="G1282" s="87">
        <f>G1283</f>
        <v>17500</v>
      </c>
      <c r="H1282" s="144"/>
    </row>
    <row r="1283" spans="1:8" s="147" customFormat="1">
      <c r="A1283" s="144"/>
      <c r="B1283" s="327"/>
      <c r="C1283" s="901"/>
      <c r="D1283" s="87"/>
      <c r="E1283" s="325" t="s">
        <v>28</v>
      </c>
      <c r="F1283" s="900">
        <v>85572147</v>
      </c>
      <c r="G1283" s="87">
        <f>G1284</f>
        <v>17500</v>
      </c>
      <c r="H1283" s="144"/>
    </row>
    <row r="1284" spans="1:8" s="147" customFormat="1">
      <c r="A1284" s="144"/>
      <c r="B1284" s="328"/>
      <c r="C1284" s="901"/>
      <c r="D1284" s="87"/>
      <c r="E1284" s="327" t="s">
        <v>2</v>
      </c>
      <c r="F1284" s="901">
        <v>65252825</v>
      </c>
      <c r="G1284" s="87">
        <f>G1289</f>
        <v>17500</v>
      </c>
      <c r="H1284" s="144"/>
    </row>
    <row r="1285" spans="1:8" s="147" customFormat="1">
      <c r="A1285" s="144"/>
      <c r="B1285" s="325"/>
      <c r="C1285" s="900"/>
      <c r="D1285" s="87"/>
      <c r="E1285" s="328" t="s">
        <v>12</v>
      </c>
      <c r="F1285" s="901">
        <v>30812659</v>
      </c>
      <c r="G1285" s="87">
        <v>0</v>
      </c>
      <c r="H1285" s="144"/>
    </row>
    <row r="1286" spans="1:8" s="147" customFormat="1">
      <c r="A1286" s="144"/>
      <c r="B1286" s="327"/>
      <c r="C1286" s="901"/>
      <c r="D1286" s="87"/>
      <c r="E1286" s="352" t="s">
        <v>38</v>
      </c>
      <c r="F1286" s="901">
        <v>21024762</v>
      </c>
      <c r="G1286" s="87">
        <v>0</v>
      </c>
      <c r="H1286" s="144"/>
    </row>
    <row r="1287" spans="1:8" s="147" customFormat="1">
      <c r="A1287" s="144"/>
      <c r="B1287" s="328"/>
      <c r="C1287" s="901"/>
      <c r="D1287" s="2332"/>
      <c r="E1287" s="353" t="s">
        <v>36</v>
      </c>
      <c r="F1287" s="901">
        <v>16982740</v>
      </c>
      <c r="G1287" s="87"/>
      <c r="H1287" s="144"/>
    </row>
    <row r="1288" spans="1:8" s="147" customFormat="1">
      <c r="A1288" s="144"/>
      <c r="B1288" s="352"/>
      <c r="C1288" s="901"/>
      <c r="D1288" s="2332"/>
      <c r="E1288" s="352" t="s">
        <v>15</v>
      </c>
      <c r="F1288" s="901">
        <v>9787897</v>
      </c>
      <c r="G1288" s="87"/>
      <c r="H1288" s="144"/>
    </row>
    <row r="1289" spans="1:8" s="147" customFormat="1">
      <c r="A1289" s="144"/>
      <c r="B1289" s="281"/>
      <c r="C1289" s="901"/>
      <c r="D1289" s="87"/>
      <c r="E1289" s="328" t="s">
        <v>16</v>
      </c>
      <c r="F1289" s="901">
        <v>19396086</v>
      </c>
      <c r="G1289" s="87">
        <f>G1290</f>
        <v>17500</v>
      </c>
      <c r="H1289" s="144"/>
    </row>
    <row r="1290" spans="1:8" s="147" customFormat="1">
      <c r="A1290" s="144"/>
      <c r="B1290" s="325"/>
      <c r="C1290" s="900"/>
      <c r="D1290" s="87"/>
      <c r="E1290" s="352" t="s">
        <v>17</v>
      </c>
      <c r="F1290" s="901">
        <v>19008726</v>
      </c>
      <c r="G1290" s="87">
        <v>17500</v>
      </c>
      <c r="H1290" s="144"/>
    </row>
    <row r="1291" spans="1:8" s="147" customFormat="1">
      <c r="A1291" s="144"/>
      <c r="B1291" s="327"/>
      <c r="C1291" s="901"/>
      <c r="D1291" s="87"/>
      <c r="E1291" s="352" t="s">
        <v>162</v>
      </c>
      <c r="F1291" s="901">
        <v>387360</v>
      </c>
      <c r="G1291" s="87"/>
      <c r="H1291" s="144"/>
    </row>
    <row r="1292" spans="1:8" s="147" customFormat="1" ht="26.4">
      <c r="A1292" s="144"/>
      <c r="B1292" s="328"/>
      <c r="C1292" s="901"/>
      <c r="D1292" s="87"/>
      <c r="E1292" s="328" t="s">
        <v>54</v>
      </c>
      <c r="F1292" s="901">
        <v>126372</v>
      </c>
      <c r="G1292" s="87"/>
      <c r="H1292" s="144"/>
    </row>
    <row r="1293" spans="1:8" s="147" customFormat="1">
      <c r="A1293" s="144"/>
      <c r="B1293" s="325"/>
      <c r="C1293" s="900"/>
      <c r="D1293" s="87"/>
      <c r="E1293" s="352" t="s">
        <v>39</v>
      </c>
      <c r="F1293" s="901">
        <v>126372</v>
      </c>
      <c r="G1293" s="87"/>
      <c r="H1293" s="144"/>
    </row>
    <row r="1294" spans="1:8" s="147" customFormat="1">
      <c r="A1294" s="144"/>
      <c r="B1294" s="327"/>
      <c r="C1294" s="901"/>
      <c r="D1294" s="87"/>
      <c r="E1294" s="328" t="s">
        <v>19</v>
      </c>
      <c r="F1294" s="901">
        <v>14917708</v>
      </c>
      <c r="G1294" s="89">
        <f>G1295</f>
        <v>0</v>
      </c>
      <c r="H1294" s="144"/>
    </row>
    <row r="1295" spans="1:8" s="147" customFormat="1" ht="26.4">
      <c r="A1295" s="144"/>
      <c r="B1295" s="328"/>
      <c r="C1295" s="901"/>
      <c r="D1295" s="2332"/>
      <c r="E1295" s="352" t="s">
        <v>56</v>
      </c>
      <c r="F1295" s="901">
        <v>14402700</v>
      </c>
      <c r="G1295" s="87"/>
      <c r="H1295" s="144"/>
    </row>
    <row r="1296" spans="1:8" s="147" customFormat="1" ht="26.4">
      <c r="A1296" s="144"/>
      <c r="B1296" s="352"/>
      <c r="C1296" s="901"/>
      <c r="D1296" s="2332"/>
      <c r="E1296" s="353" t="s">
        <v>57</v>
      </c>
      <c r="F1296" s="901">
        <v>9684625</v>
      </c>
      <c r="G1296" s="87"/>
      <c r="H1296" s="144"/>
    </row>
    <row r="1297" spans="1:8" s="147" customFormat="1" ht="39.6">
      <c r="A1297" s="144"/>
      <c r="B1297" s="2309"/>
      <c r="C1297" s="86"/>
      <c r="D1297" s="2332"/>
      <c r="E1297" s="353" t="s">
        <v>58</v>
      </c>
      <c r="F1297" s="901">
        <v>4718075</v>
      </c>
      <c r="G1297" s="87"/>
      <c r="H1297" s="144"/>
    </row>
    <row r="1298" spans="1:8" s="147" customFormat="1" ht="26.4">
      <c r="A1298" s="144"/>
      <c r="B1298" s="2333"/>
      <c r="C1298" s="93"/>
      <c r="D1298" s="2334"/>
      <c r="E1298" s="352" t="s">
        <v>55</v>
      </c>
      <c r="F1298" s="901">
        <v>515008</v>
      </c>
      <c r="G1298" s="87"/>
      <c r="H1298" s="144"/>
    </row>
    <row r="1299" spans="1:8" s="147" customFormat="1" ht="26.4">
      <c r="A1299" s="144"/>
      <c r="B1299" s="2333"/>
      <c r="C1299" s="93"/>
      <c r="D1299" s="2334"/>
      <c r="E1299" s="353" t="s">
        <v>158</v>
      </c>
      <c r="F1299" s="901">
        <v>184355</v>
      </c>
      <c r="G1299" s="87"/>
      <c r="H1299" s="144"/>
    </row>
    <row r="1300" spans="1:8" s="147" customFormat="1" ht="39.75" customHeight="1">
      <c r="A1300" s="144"/>
      <c r="B1300" s="2297"/>
      <c r="C1300" s="2295"/>
      <c r="D1300" s="600"/>
      <c r="E1300" s="353" t="s">
        <v>294</v>
      </c>
      <c r="F1300" s="901">
        <v>330653</v>
      </c>
      <c r="G1300" s="600"/>
      <c r="H1300" s="144"/>
    </row>
    <row r="1301" spans="1:8" s="147" customFormat="1">
      <c r="A1301" s="144"/>
      <c r="B1301" s="2294"/>
      <c r="C1301" s="2296"/>
      <c r="D1301" s="142"/>
      <c r="E1301" s="327" t="s">
        <v>3</v>
      </c>
      <c r="F1301" s="901">
        <v>20319322</v>
      </c>
      <c r="G1301" s="600"/>
      <c r="H1301" s="144"/>
    </row>
    <row r="1302" spans="1:8" s="147" customFormat="1">
      <c r="A1302" s="144"/>
      <c r="B1302" s="2294"/>
      <c r="C1302" s="2296"/>
      <c r="D1302" s="142"/>
      <c r="E1302" s="328" t="s">
        <v>20</v>
      </c>
      <c r="F1302" s="901">
        <v>20319322</v>
      </c>
      <c r="G1302" s="600"/>
      <c r="H1302" s="144"/>
    </row>
    <row r="1303" spans="1:8" s="147" customFormat="1" ht="32.25" customHeight="1" thickBot="1">
      <c r="A1303" s="144"/>
      <c r="B1303" s="3816" t="s">
        <v>1121</v>
      </c>
      <c r="C1303" s="3817"/>
      <c r="D1303" s="3817"/>
      <c r="E1303" s="3817"/>
      <c r="F1303" s="3817"/>
      <c r="G1303" s="3818"/>
      <c r="H1303" s="144"/>
    </row>
    <row r="1304" spans="1:8" s="147" customFormat="1" ht="14.25" customHeight="1">
      <c r="A1304" s="144"/>
      <c r="B1304" s="233"/>
      <c r="C1304" s="233"/>
      <c r="D1304" s="233"/>
      <c r="E1304" s="233"/>
      <c r="F1304" s="233"/>
      <c r="G1304" s="233"/>
      <c r="H1304" s="144"/>
    </row>
    <row r="1305" spans="1:8" s="52" customFormat="1">
      <c r="A1305" s="175"/>
      <c r="B1305" s="206" t="s">
        <v>113</v>
      </c>
      <c r="C1305" s="3270"/>
      <c r="D1305" s="3270"/>
      <c r="E1305" s="742"/>
      <c r="F1305" s="742"/>
      <c r="G1305" s="742"/>
      <c r="H1305" s="574"/>
    </row>
    <row r="1306" spans="1:8" s="147" customFormat="1" ht="14.25" customHeight="1" thickBot="1">
      <c r="A1306" s="144"/>
      <c r="B1306" s="233"/>
      <c r="C1306" s="233"/>
      <c r="D1306" s="233"/>
      <c r="E1306" s="233"/>
      <c r="F1306" s="233"/>
      <c r="G1306" s="233"/>
      <c r="H1306" s="144"/>
    </row>
    <row r="1307" spans="1:8" s="147" customFormat="1" ht="26.4">
      <c r="A1307" s="2908">
        <f>A1247+1</f>
        <v>176</v>
      </c>
      <c r="B1307" s="148" t="s">
        <v>29</v>
      </c>
      <c r="C1307" s="149"/>
      <c r="D1307" s="150"/>
      <c r="E1307" s="2299" t="s">
        <v>41</v>
      </c>
      <c r="F1307" s="149"/>
      <c r="G1307" s="150"/>
      <c r="H1307" s="2565" t="s">
        <v>232</v>
      </c>
    </row>
    <row r="1308" spans="1:8" s="147" customFormat="1">
      <c r="A1308" s="144"/>
      <c r="B1308" s="113" t="s">
        <v>22</v>
      </c>
      <c r="C1308" s="99"/>
      <c r="D1308" s="143"/>
      <c r="E1308" s="113" t="s">
        <v>22</v>
      </c>
      <c r="F1308" s="99"/>
      <c r="G1308" s="143"/>
      <c r="H1308" s="144"/>
    </row>
    <row r="1309" spans="1:8" s="147" customFormat="1">
      <c r="A1309" s="144"/>
      <c r="B1309" s="322" t="s">
        <v>676</v>
      </c>
      <c r="C1309" s="323"/>
      <c r="D1309" s="324"/>
      <c r="E1309" s="322" t="s">
        <v>690</v>
      </c>
      <c r="F1309" s="323"/>
      <c r="G1309" s="324"/>
      <c r="H1309" s="2560"/>
    </row>
    <row r="1310" spans="1:8" s="147" customFormat="1">
      <c r="A1310" s="2302"/>
      <c r="B1310" s="2322" t="s">
        <v>4</v>
      </c>
      <c r="C1310" s="2323">
        <f t="shared" ref="C1310:D1315" si="33">C1311</f>
        <v>16497394</v>
      </c>
      <c r="D1310" s="2324">
        <f t="shared" si="33"/>
        <v>-55083</v>
      </c>
      <c r="E1310" s="2415" t="s">
        <v>4</v>
      </c>
      <c r="F1310" s="2323">
        <f>F1311+F1312</f>
        <v>17688914</v>
      </c>
      <c r="G1310" s="2324">
        <f>G1312</f>
        <v>55083</v>
      </c>
      <c r="H1310" s="144"/>
    </row>
    <row r="1311" spans="1:8" s="147" customFormat="1" ht="26.4">
      <c r="A1311" s="144"/>
      <c r="B1311" s="2308" t="s">
        <v>10</v>
      </c>
      <c r="C1311" s="86">
        <f t="shared" si="33"/>
        <v>16497394</v>
      </c>
      <c r="D1311" s="87">
        <f t="shared" si="33"/>
        <v>-55083</v>
      </c>
      <c r="E1311" s="2416" t="s">
        <v>37</v>
      </c>
      <c r="F1311" s="1165">
        <v>2792960</v>
      </c>
      <c r="G1311" s="619"/>
      <c r="H1311" s="144"/>
    </row>
    <row r="1312" spans="1:8" s="147" customFormat="1" ht="26.4">
      <c r="A1312" s="144"/>
      <c r="B1312" s="2309" t="s">
        <v>11</v>
      </c>
      <c r="C1312" s="86">
        <f t="shared" si="33"/>
        <v>16497394</v>
      </c>
      <c r="D1312" s="87">
        <f t="shared" si="33"/>
        <v>-55083</v>
      </c>
      <c r="E1312" s="2416" t="s">
        <v>10</v>
      </c>
      <c r="F1312" s="86">
        <f>F1313</f>
        <v>14895954</v>
      </c>
      <c r="G1312" s="619">
        <f>G1313</f>
        <v>55083</v>
      </c>
      <c r="H1312" s="144"/>
    </row>
    <row r="1313" spans="1:8" s="147" customFormat="1" ht="26.4">
      <c r="A1313" s="144"/>
      <c r="B1313" s="2305" t="s">
        <v>28</v>
      </c>
      <c r="C1313" s="2306">
        <f t="shared" si="33"/>
        <v>16497394</v>
      </c>
      <c r="D1313" s="87">
        <f t="shared" si="33"/>
        <v>-55083</v>
      </c>
      <c r="E1313" s="2417" t="s">
        <v>11</v>
      </c>
      <c r="F1313" s="1165">
        <v>14895954</v>
      </c>
      <c r="G1313" s="619">
        <f>G1314</f>
        <v>55083</v>
      </c>
      <c r="H1313" s="144"/>
    </row>
    <row r="1314" spans="1:8" s="147" customFormat="1">
      <c r="A1314" s="2302"/>
      <c r="B1314" s="2308" t="s">
        <v>2</v>
      </c>
      <c r="C1314" s="86">
        <f t="shared" si="33"/>
        <v>16497394</v>
      </c>
      <c r="D1314" s="87">
        <f t="shared" si="33"/>
        <v>-55083</v>
      </c>
      <c r="E1314" s="2418" t="s">
        <v>28</v>
      </c>
      <c r="F1314" s="2306">
        <f>F1315+F1330</f>
        <v>17688914</v>
      </c>
      <c r="G1314" s="2304">
        <f>G1315</f>
        <v>55083</v>
      </c>
      <c r="H1314" s="144"/>
    </row>
    <row r="1315" spans="1:8" s="147" customFormat="1">
      <c r="A1315" s="144"/>
      <c r="B1315" s="2309" t="s">
        <v>16</v>
      </c>
      <c r="C1315" s="86">
        <f t="shared" si="33"/>
        <v>16497394</v>
      </c>
      <c r="D1315" s="87">
        <f t="shared" si="33"/>
        <v>-55083</v>
      </c>
      <c r="E1315" s="2416" t="s">
        <v>2</v>
      </c>
      <c r="F1315" s="86">
        <f>F1316+F1320+F1322+F1324</f>
        <v>17352488</v>
      </c>
      <c r="G1315" s="619">
        <f>G1320</f>
        <v>55083</v>
      </c>
      <c r="H1315" s="144"/>
    </row>
    <row r="1316" spans="1:8" s="147" customFormat="1">
      <c r="A1316" s="144"/>
      <c r="B1316" s="2310" t="s">
        <v>17</v>
      </c>
      <c r="C1316" s="86">
        <v>16497394</v>
      </c>
      <c r="D1316" s="87">
        <v>-55083</v>
      </c>
      <c r="E1316" s="2417" t="s">
        <v>12</v>
      </c>
      <c r="F1316" s="86">
        <f>F1317+F1319</f>
        <v>15975415</v>
      </c>
      <c r="G1316" s="619">
        <f>G1319</f>
        <v>0</v>
      </c>
      <c r="H1316" s="144"/>
    </row>
    <row r="1317" spans="1:8" s="147" customFormat="1">
      <c r="A1317" s="144"/>
      <c r="B1317" s="2310"/>
      <c r="C1317" s="86"/>
      <c r="D1317" s="87"/>
      <c r="E1317" s="2419" t="s">
        <v>38</v>
      </c>
      <c r="F1317" s="2311">
        <v>10712993</v>
      </c>
      <c r="G1317" s="619"/>
      <c r="H1317" s="144"/>
    </row>
    <row r="1318" spans="1:8" s="147" customFormat="1">
      <c r="A1318" s="144"/>
      <c r="B1318" s="2312"/>
      <c r="C1318" s="86"/>
      <c r="D1318" s="87"/>
      <c r="E1318" s="2312" t="s">
        <v>36</v>
      </c>
      <c r="F1318" s="2311">
        <v>8675314</v>
      </c>
      <c r="G1318" s="619"/>
      <c r="H1318" s="144"/>
    </row>
    <row r="1319" spans="1:8" s="147" customFormat="1">
      <c r="A1319" s="144"/>
      <c r="B1319" s="2310"/>
      <c r="C1319" s="86"/>
      <c r="D1319" s="87"/>
      <c r="E1319" s="2310" t="s">
        <v>15</v>
      </c>
      <c r="F1319" s="2311">
        <v>5262422</v>
      </c>
      <c r="G1319" s="619"/>
      <c r="H1319" s="144"/>
    </row>
    <row r="1320" spans="1:8" s="147" customFormat="1">
      <c r="A1320" s="144"/>
      <c r="B1320" s="2309"/>
      <c r="C1320" s="86"/>
      <c r="D1320" s="87"/>
      <c r="E1320" s="2309" t="s">
        <v>16</v>
      </c>
      <c r="F1320" s="86">
        <f>F1321</f>
        <v>165713</v>
      </c>
      <c r="G1320" s="619">
        <f>G1321</f>
        <v>55083</v>
      </c>
      <c r="H1320" s="144"/>
    </row>
    <row r="1321" spans="1:8" s="147" customFormat="1">
      <c r="A1321" s="144"/>
      <c r="B1321" s="2310"/>
      <c r="C1321" s="2420"/>
      <c r="D1321" s="87"/>
      <c r="E1321" s="2310" t="s">
        <v>17</v>
      </c>
      <c r="F1321" s="2311">
        <v>165713</v>
      </c>
      <c r="G1321" s="619">
        <v>55083</v>
      </c>
      <c r="H1321" s="144"/>
    </row>
    <row r="1322" spans="1:8" s="147" customFormat="1" ht="26.4">
      <c r="A1322" s="144"/>
      <c r="B1322" s="2309"/>
      <c r="C1322" s="86"/>
      <c r="D1322" s="87"/>
      <c r="E1322" s="2309" t="s">
        <v>691</v>
      </c>
      <c r="F1322" s="86">
        <f>F1323</f>
        <v>11176</v>
      </c>
      <c r="G1322" s="619">
        <v>0</v>
      </c>
      <c r="H1322" s="144"/>
    </row>
    <row r="1323" spans="1:8" s="147" customFormat="1">
      <c r="A1323" s="144"/>
      <c r="B1323" s="2310"/>
      <c r="C1323" s="86"/>
      <c r="D1323" s="87"/>
      <c r="E1323" s="2310" t="s">
        <v>39</v>
      </c>
      <c r="F1323" s="105">
        <v>11176</v>
      </c>
      <c r="G1323" s="87"/>
      <c r="H1323" s="144"/>
    </row>
    <row r="1324" spans="1:8" s="147" customFormat="1">
      <c r="A1324" s="144"/>
      <c r="B1324" s="2309"/>
      <c r="C1324" s="86"/>
      <c r="D1324" s="87"/>
      <c r="E1324" s="2309" t="s">
        <v>19</v>
      </c>
      <c r="F1324" s="86">
        <f>F1325+F1327</f>
        <v>1200184</v>
      </c>
      <c r="G1324" s="87">
        <f>G1327</f>
        <v>0</v>
      </c>
      <c r="H1324" s="144"/>
    </row>
    <row r="1325" spans="1:8" s="147" customFormat="1" ht="26.4">
      <c r="A1325" s="144"/>
      <c r="B1325" s="2309"/>
      <c r="C1325" s="86"/>
      <c r="D1325" s="87"/>
      <c r="E1325" s="2337" t="s">
        <v>56</v>
      </c>
      <c r="F1325" s="86">
        <f>F1326</f>
        <v>975000</v>
      </c>
      <c r="G1325" s="87"/>
      <c r="H1325" s="144"/>
    </row>
    <row r="1326" spans="1:8" s="147" customFormat="1" ht="26.4">
      <c r="A1326" s="144"/>
      <c r="B1326" s="2309"/>
      <c r="C1326" s="86"/>
      <c r="D1326" s="87"/>
      <c r="E1326" s="2338" t="s">
        <v>57</v>
      </c>
      <c r="F1326" s="86">
        <v>975000</v>
      </c>
      <c r="G1326" s="87"/>
      <c r="H1326" s="144"/>
    </row>
    <row r="1327" spans="1:8" s="147" customFormat="1" ht="26.4">
      <c r="A1327" s="144"/>
      <c r="B1327" s="2309"/>
      <c r="C1327" s="86"/>
      <c r="D1327" s="87"/>
      <c r="E1327" s="2337" t="s">
        <v>55</v>
      </c>
      <c r="F1327" s="86">
        <f>F1328+F1329</f>
        <v>225184</v>
      </c>
      <c r="G1327" s="87">
        <f>G1328</f>
        <v>0</v>
      </c>
      <c r="H1327" s="144"/>
    </row>
    <row r="1328" spans="1:8" s="147" customFormat="1" ht="26.4">
      <c r="A1328" s="144"/>
      <c r="B1328" s="2309"/>
      <c r="C1328" s="86"/>
      <c r="D1328" s="87"/>
      <c r="E1328" s="2338" t="s">
        <v>158</v>
      </c>
      <c r="F1328" s="86">
        <v>64355</v>
      </c>
      <c r="G1328" s="87"/>
      <c r="H1328" s="144"/>
    </row>
    <row r="1329" spans="1:8" s="147" customFormat="1" ht="52.8">
      <c r="A1329" s="144"/>
      <c r="B1329" s="2310"/>
      <c r="C1329" s="88"/>
      <c r="D1329" s="87"/>
      <c r="E1329" s="2338" t="s">
        <v>293</v>
      </c>
      <c r="F1329" s="105">
        <v>160829</v>
      </c>
      <c r="G1329" s="87"/>
      <c r="H1329" s="144"/>
    </row>
    <row r="1330" spans="1:8" s="147" customFormat="1">
      <c r="A1330" s="144"/>
      <c r="B1330" s="2308"/>
      <c r="C1330" s="86"/>
      <c r="D1330" s="89"/>
      <c r="E1330" s="2308" t="s">
        <v>3</v>
      </c>
      <c r="F1330" s="88">
        <f>F1331</f>
        <v>336426</v>
      </c>
      <c r="G1330" s="89">
        <v>0</v>
      </c>
      <c r="H1330" s="144"/>
    </row>
    <row r="1331" spans="1:8" s="147" customFormat="1">
      <c r="A1331" s="144"/>
      <c r="B1331" s="2309"/>
      <c r="C1331" s="86"/>
      <c r="D1331" s="87"/>
      <c r="E1331" s="2309" t="s">
        <v>20</v>
      </c>
      <c r="F1331" s="2311">
        <v>336426</v>
      </c>
      <c r="G1331" s="87"/>
      <c r="H1331" s="144"/>
    </row>
    <row r="1332" spans="1:8" s="147" customFormat="1" ht="20.25" customHeight="1" thickBot="1">
      <c r="A1332" s="144"/>
      <c r="B1332" s="3816" t="s">
        <v>894</v>
      </c>
      <c r="C1332" s="3817"/>
      <c r="D1332" s="3817"/>
      <c r="E1332" s="3817"/>
      <c r="F1332" s="3817"/>
      <c r="G1332" s="3818"/>
      <c r="H1332" s="144"/>
    </row>
    <row r="1333" spans="1:8" s="147" customFormat="1" ht="14.25" customHeight="1">
      <c r="A1333" s="144"/>
      <c r="B1333" s="233"/>
      <c r="C1333" s="233"/>
      <c r="D1333" s="233"/>
      <c r="E1333" s="233"/>
      <c r="F1333" s="233"/>
      <c r="G1333" s="233"/>
      <c r="H1333" s="144"/>
    </row>
    <row r="1334" spans="1:8" s="147" customFormat="1">
      <c r="A1334" s="175"/>
      <c r="B1334" s="206" t="s">
        <v>115</v>
      </c>
      <c r="C1334" s="3270"/>
      <c r="D1334" s="3270"/>
      <c r="E1334" s="3270"/>
      <c r="F1334" s="3270"/>
      <c r="G1334" s="3270"/>
      <c r="H1334" s="144"/>
    </row>
    <row r="1335" spans="1:8" s="147" customFormat="1" ht="14.25" customHeight="1" thickBot="1">
      <c r="A1335" s="144"/>
      <c r="B1335" s="233"/>
      <c r="C1335" s="233"/>
      <c r="D1335" s="233"/>
      <c r="E1335" s="233"/>
      <c r="F1335" s="233"/>
      <c r="G1335" s="233"/>
      <c r="H1335" s="144"/>
    </row>
    <row r="1336" spans="1:8" s="147" customFormat="1" ht="26.4">
      <c r="A1336" s="2907">
        <f>A1270+1</f>
        <v>176</v>
      </c>
      <c r="B1336" s="2298" t="s">
        <v>29</v>
      </c>
      <c r="C1336" s="341"/>
      <c r="D1336" s="150"/>
      <c r="E1336" s="2299" t="s">
        <v>41</v>
      </c>
      <c r="F1336" s="341"/>
      <c r="G1336" s="150"/>
      <c r="H1336" s="2565" t="s">
        <v>232</v>
      </c>
    </row>
    <row r="1337" spans="1:8" s="147" customFormat="1">
      <c r="A1337" s="144"/>
      <c r="B1337" s="280" t="s">
        <v>116</v>
      </c>
      <c r="C1337" s="343"/>
      <c r="D1337" s="143"/>
      <c r="E1337" s="280" t="s">
        <v>116</v>
      </c>
      <c r="F1337" s="343"/>
      <c r="G1337" s="143"/>
      <c r="H1337" s="144"/>
    </row>
    <row r="1338" spans="1:8" s="147" customFormat="1">
      <c r="A1338" s="144"/>
      <c r="B1338" s="2330" t="s">
        <v>117</v>
      </c>
      <c r="C1338" s="505"/>
      <c r="D1338" s="2331"/>
      <c r="E1338" s="2330" t="s">
        <v>117</v>
      </c>
      <c r="F1338" s="505"/>
      <c r="G1338" s="2331"/>
      <c r="H1338" s="144"/>
    </row>
    <row r="1339" spans="1:8" s="147" customFormat="1">
      <c r="A1339" s="144"/>
      <c r="B1339" s="281" t="s">
        <v>118</v>
      </c>
      <c r="C1339" s="346"/>
      <c r="D1339" s="380"/>
      <c r="E1339" s="281" t="s">
        <v>118</v>
      </c>
      <c r="F1339" s="346"/>
      <c r="G1339" s="380"/>
      <c r="H1339" s="144"/>
    </row>
    <row r="1340" spans="1:8" s="2320" customFormat="1">
      <c r="A1340" s="2302"/>
      <c r="B1340" s="325" t="s">
        <v>4</v>
      </c>
      <c r="C1340" s="900">
        <v>23785389</v>
      </c>
      <c r="D1340" s="2324">
        <f t="shared" ref="D1340:D1345" si="34">D1341</f>
        <v>-55083</v>
      </c>
      <c r="E1340" s="325" t="s">
        <v>4</v>
      </c>
      <c r="F1340" s="900">
        <v>85572147</v>
      </c>
      <c r="G1340" s="156">
        <f>G1341+G1342+G1347</f>
        <v>55083</v>
      </c>
      <c r="H1340" s="2302"/>
    </row>
    <row r="1341" spans="1:8" s="147" customFormat="1" ht="26.4">
      <c r="A1341" s="144"/>
      <c r="B1341" s="327" t="s">
        <v>10</v>
      </c>
      <c r="C1341" s="901">
        <v>23785389</v>
      </c>
      <c r="D1341" s="87">
        <f t="shared" si="34"/>
        <v>-55083</v>
      </c>
      <c r="E1341" s="327" t="s">
        <v>37</v>
      </c>
      <c r="F1341" s="901">
        <v>3253317</v>
      </c>
      <c r="G1341" s="87"/>
      <c r="H1341" s="144"/>
    </row>
    <row r="1342" spans="1:8" s="147" customFormat="1" ht="26.4">
      <c r="A1342" s="144"/>
      <c r="B1342" s="328" t="s">
        <v>11</v>
      </c>
      <c r="C1342" s="901">
        <v>23785389</v>
      </c>
      <c r="D1342" s="87">
        <f t="shared" si="34"/>
        <v>-55083</v>
      </c>
      <c r="E1342" s="327" t="s">
        <v>7</v>
      </c>
      <c r="F1342" s="901">
        <v>20000</v>
      </c>
      <c r="G1342" s="87">
        <f>G1343</f>
        <v>0</v>
      </c>
      <c r="H1342" s="144"/>
    </row>
    <row r="1343" spans="1:8" s="147" customFormat="1">
      <c r="A1343" s="144"/>
      <c r="B1343" s="325" t="s">
        <v>28</v>
      </c>
      <c r="C1343" s="900">
        <v>23785389</v>
      </c>
      <c r="D1343" s="87">
        <f t="shared" si="34"/>
        <v>-55083</v>
      </c>
      <c r="E1343" s="328" t="s">
        <v>8</v>
      </c>
      <c r="F1343" s="901">
        <v>20000</v>
      </c>
      <c r="G1343" s="87">
        <f>G1344</f>
        <v>0</v>
      </c>
      <c r="H1343" s="144"/>
    </row>
    <row r="1344" spans="1:8" s="2320" customFormat="1">
      <c r="A1344" s="2302"/>
      <c r="B1344" s="327" t="s">
        <v>2</v>
      </c>
      <c r="C1344" s="901">
        <v>23785389</v>
      </c>
      <c r="D1344" s="87">
        <f t="shared" si="34"/>
        <v>-55083</v>
      </c>
      <c r="E1344" s="352" t="s">
        <v>9</v>
      </c>
      <c r="F1344" s="901">
        <v>20000</v>
      </c>
      <c r="G1344" s="89">
        <v>0</v>
      </c>
      <c r="H1344" s="2302"/>
    </row>
    <row r="1345" spans="1:8" s="147" customFormat="1" ht="26.4">
      <c r="A1345" s="144"/>
      <c r="B1345" s="328" t="s">
        <v>16</v>
      </c>
      <c r="C1345" s="901">
        <v>23785389</v>
      </c>
      <c r="D1345" s="87">
        <f t="shared" si="34"/>
        <v>-55083</v>
      </c>
      <c r="E1345" s="353" t="s">
        <v>63</v>
      </c>
      <c r="F1345" s="901">
        <v>20000</v>
      </c>
      <c r="G1345" s="87">
        <v>0</v>
      </c>
      <c r="H1345" s="144"/>
    </row>
    <row r="1346" spans="1:8" s="147" customFormat="1" ht="39.6">
      <c r="A1346" s="144"/>
      <c r="B1346" s="352" t="s">
        <v>17</v>
      </c>
      <c r="C1346" s="901">
        <v>23785389</v>
      </c>
      <c r="D1346" s="87">
        <v>-55083</v>
      </c>
      <c r="E1346" s="358" t="s">
        <v>165</v>
      </c>
      <c r="F1346" s="901">
        <v>20000</v>
      </c>
      <c r="G1346" s="87">
        <v>0</v>
      </c>
      <c r="H1346" s="144"/>
    </row>
    <row r="1347" spans="1:8" s="147" customFormat="1">
      <c r="A1347" s="144"/>
      <c r="B1347" s="281"/>
      <c r="C1347" s="901"/>
      <c r="D1347" s="87"/>
      <c r="E1347" s="327" t="s">
        <v>10</v>
      </c>
      <c r="F1347" s="901">
        <v>82298830</v>
      </c>
      <c r="G1347" s="87">
        <f>G1348</f>
        <v>55083</v>
      </c>
      <c r="H1347" s="144"/>
    </row>
    <row r="1348" spans="1:8" s="147" customFormat="1" ht="26.4">
      <c r="A1348" s="144"/>
      <c r="B1348" s="325"/>
      <c r="C1348" s="900"/>
      <c r="D1348" s="87"/>
      <c r="E1348" s="328" t="s">
        <v>11</v>
      </c>
      <c r="F1348" s="901">
        <v>82298830</v>
      </c>
      <c r="G1348" s="87">
        <f>G1349</f>
        <v>55083</v>
      </c>
      <c r="H1348" s="144"/>
    </row>
    <row r="1349" spans="1:8" s="147" customFormat="1">
      <c r="A1349" s="144"/>
      <c r="B1349" s="327"/>
      <c r="C1349" s="901"/>
      <c r="D1349" s="87"/>
      <c r="E1349" s="325" t="s">
        <v>28</v>
      </c>
      <c r="F1349" s="900">
        <v>85572147</v>
      </c>
      <c r="G1349" s="87">
        <f>G1350</f>
        <v>55083</v>
      </c>
      <c r="H1349" s="144"/>
    </row>
    <row r="1350" spans="1:8" s="147" customFormat="1">
      <c r="A1350" s="144"/>
      <c r="B1350" s="328"/>
      <c r="C1350" s="901"/>
      <c r="D1350" s="87"/>
      <c r="E1350" s="327" t="s">
        <v>2</v>
      </c>
      <c r="F1350" s="901">
        <v>65252825</v>
      </c>
      <c r="G1350" s="87">
        <f>G1355</f>
        <v>55083</v>
      </c>
      <c r="H1350" s="144"/>
    </row>
    <row r="1351" spans="1:8" s="147" customFormat="1">
      <c r="A1351" s="144"/>
      <c r="B1351" s="325"/>
      <c r="C1351" s="900"/>
      <c r="D1351" s="87"/>
      <c r="E1351" s="328" t="s">
        <v>12</v>
      </c>
      <c r="F1351" s="901">
        <v>30812659</v>
      </c>
      <c r="G1351" s="87">
        <v>0</v>
      </c>
      <c r="H1351" s="144"/>
    </row>
    <row r="1352" spans="1:8" s="147" customFormat="1">
      <c r="A1352" s="144"/>
      <c r="B1352" s="327"/>
      <c r="C1352" s="901"/>
      <c r="D1352" s="87"/>
      <c r="E1352" s="352" t="s">
        <v>38</v>
      </c>
      <c r="F1352" s="901">
        <v>21024762</v>
      </c>
      <c r="G1352" s="87">
        <v>0</v>
      </c>
      <c r="H1352" s="144"/>
    </row>
    <row r="1353" spans="1:8" s="147" customFormat="1">
      <c r="A1353" s="144"/>
      <c r="B1353" s="328"/>
      <c r="C1353" s="901"/>
      <c r="D1353" s="2332"/>
      <c r="E1353" s="353" t="s">
        <v>36</v>
      </c>
      <c r="F1353" s="901">
        <v>16982740</v>
      </c>
      <c r="G1353" s="87"/>
      <c r="H1353" s="144"/>
    </row>
    <row r="1354" spans="1:8" s="147" customFormat="1">
      <c r="A1354" s="144"/>
      <c r="B1354" s="352"/>
      <c r="C1354" s="901"/>
      <c r="D1354" s="2332"/>
      <c r="E1354" s="352" t="s">
        <v>15</v>
      </c>
      <c r="F1354" s="901">
        <v>9787897</v>
      </c>
      <c r="G1354" s="87"/>
      <c r="H1354" s="144"/>
    </row>
    <row r="1355" spans="1:8" s="147" customFormat="1">
      <c r="A1355" s="144"/>
      <c r="B1355" s="281"/>
      <c r="C1355" s="901"/>
      <c r="D1355" s="87"/>
      <c r="E1355" s="328" t="s">
        <v>16</v>
      </c>
      <c r="F1355" s="901">
        <v>19396086</v>
      </c>
      <c r="G1355" s="87">
        <f>G1356</f>
        <v>55083</v>
      </c>
      <c r="H1355" s="144"/>
    </row>
    <row r="1356" spans="1:8" s="147" customFormat="1">
      <c r="A1356" s="144"/>
      <c r="B1356" s="325"/>
      <c r="C1356" s="900"/>
      <c r="D1356" s="87"/>
      <c r="E1356" s="352" t="s">
        <v>17</v>
      </c>
      <c r="F1356" s="901">
        <v>19008726</v>
      </c>
      <c r="G1356" s="87">
        <v>55083</v>
      </c>
      <c r="H1356" s="144"/>
    </row>
    <row r="1357" spans="1:8" s="147" customFormat="1">
      <c r="A1357" s="144"/>
      <c r="B1357" s="327"/>
      <c r="C1357" s="901"/>
      <c r="D1357" s="87"/>
      <c r="E1357" s="352" t="s">
        <v>162</v>
      </c>
      <c r="F1357" s="901">
        <v>387360</v>
      </c>
      <c r="G1357" s="87"/>
      <c r="H1357" s="144"/>
    </row>
    <row r="1358" spans="1:8" s="147" customFormat="1" ht="26.4">
      <c r="A1358" s="144"/>
      <c r="B1358" s="328"/>
      <c r="C1358" s="901"/>
      <c r="D1358" s="87"/>
      <c r="E1358" s="328" t="s">
        <v>54</v>
      </c>
      <c r="F1358" s="901">
        <v>126372</v>
      </c>
      <c r="G1358" s="87"/>
      <c r="H1358" s="144"/>
    </row>
    <row r="1359" spans="1:8" s="147" customFormat="1">
      <c r="A1359" s="144"/>
      <c r="B1359" s="325"/>
      <c r="C1359" s="900"/>
      <c r="D1359" s="87"/>
      <c r="E1359" s="352" t="s">
        <v>39</v>
      </c>
      <c r="F1359" s="901">
        <v>126372</v>
      </c>
      <c r="G1359" s="87"/>
      <c r="H1359" s="144"/>
    </row>
    <row r="1360" spans="1:8" s="147" customFormat="1">
      <c r="A1360" s="144"/>
      <c r="B1360" s="327"/>
      <c r="C1360" s="901"/>
      <c r="D1360" s="87"/>
      <c r="E1360" s="328" t="s">
        <v>19</v>
      </c>
      <c r="F1360" s="901">
        <v>14917708</v>
      </c>
      <c r="G1360" s="89">
        <f>G1361</f>
        <v>0</v>
      </c>
      <c r="H1360" s="144"/>
    </row>
    <row r="1361" spans="1:8" s="147" customFormat="1" ht="26.4">
      <c r="A1361" s="144"/>
      <c r="B1361" s="328"/>
      <c r="C1361" s="901"/>
      <c r="D1361" s="2332"/>
      <c r="E1361" s="352" t="s">
        <v>56</v>
      </c>
      <c r="F1361" s="901">
        <v>14402700</v>
      </c>
      <c r="G1361" s="87"/>
      <c r="H1361" s="144"/>
    </row>
    <row r="1362" spans="1:8" s="147" customFormat="1" ht="26.4">
      <c r="A1362" s="144"/>
      <c r="B1362" s="352"/>
      <c r="C1362" s="901"/>
      <c r="D1362" s="2332"/>
      <c r="E1362" s="353" t="s">
        <v>57</v>
      </c>
      <c r="F1362" s="901">
        <v>9684625</v>
      </c>
      <c r="G1362" s="87"/>
      <c r="H1362" s="144"/>
    </row>
    <row r="1363" spans="1:8" s="147" customFormat="1" ht="39.6">
      <c r="A1363" s="144"/>
      <c r="B1363" s="2309"/>
      <c r="C1363" s="86"/>
      <c r="D1363" s="2332"/>
      <c r="E1363" s="353" t="s">
        <v>58</v>
      </c>
      <c r="F1363" s="901">
        <v>4718075</v>
      </c>
      <c r="G1363" s="87"/>
      <c r="H1363" s="144"/>
    </row>
    <row r="1364" spans="1:8" s="147" customFormat="1" ht="26.4">
      <c r="A1364" s="144"/>
      <c r="B1364" s="2333"/>
      <c r="C1364" s="93"/>
      <c r="D1364" s="2334"/>
      <c r="E1364" s="352" t="s">
        <v>55</v>
      </c>
      <c r="F1364" s="901">
        <v>515008</v>
      </c>
      <c r="G1364" s="87"/>
      <c r="H1364" s="144"/>
    </row>
    <row r="1365" spans="1:8" s="147" customFormat="1" ht="26.4">
      <c r="A1365" s="144"/>
      <c r="B1365" s="2333"/>
      <c r="C1365" s="93"/>
      <c r="D1365" s="2334"/>
      <c r="E1365" s="353" t="s">
        <v>158</v>
      </c>
      <c r="F1365" s="901">
        <v>184355</v>
      </c>
      <c r="G1365" s="87"/>
      <c r="H1365" s="144"/>
    </row>
    <row r="1366" spans="1:8" s="147" customFormat="1" ht="39.75" customHeight="1">
      <c r="A1366" s="144"/>
      <c r="B1366" s="2297"/>
      <c r="C1366" s="2295"/>
      <c r="D1366" s="600"/>
      <c r="E1366" s="353" t="s">
        <v>294</v>
      </c>
      <c r="F1366" s="901">
        <v>330653</v>
      </c>
      <c r="G1366" s="600"/>
      <c r="H1366" s="144"/>
    </row>
    <row r="1367" spans="1:8" s="147" customFormat="1">
      <c r="A1367" s="144"/>
      <c r="B1367" s="2294"/>
      <c r="C1367" s="2296"/>
      <c r="D1367" s="142"/>
      <c r="E1367" s="327" t="s">
        <v>3</v>
      </c>
      <c r="F1367" s="901">
        <v>20319322</v>
      </c>
      <c r="G1367" s="600"/>
      <c r="H1367" s="144"/>
    </row>
    <row r="1368" spans="1:8" s="147" customFormat="1">
      <c r="A1368" s="144"/>
      <c r="B1368" s="2294"/>
      <c r="C1368" s="2296"/>
      <c r="D1368" s="142"/>
      <c r="E1368" s="328" t="s">
        <v>20</v>
      </c>
      <c r="F1368" s="901">
        <v>20319322</v>
      </c>
      <c r="G1368" s="600"/>
      <c r="H1368" s="144"/>
    </row>
    <row r="1369" spans="1:8" s="147" customFormat="1">
      <c r="A1369" s="144"/>
      <c r="B1369" s="281" t="s">
        <v>125</v>
      </c>
      <c r="C1369" s="901"/>
      <c r="D1369" s="87"/>
      <c r="E1369" s="2319" t="s">
        <v>125</v>
      </c>
      <c r="F1369" s="88"/>
      <c r="G1369" s="600"/>
      <c r="H1369" s="144"/>
    </row>
    <row r="1370" spans="1:8" s="147" customFormat="1">
      <c r="A1370" s="144"/>
      <c r="B1370" s="325" t="s">
        <v>4</v>
      </c>
      <c r="C1370" s="900">
        <v>47031271</v>
      </c>
      <c r="D1370" s="2324">
        <f t="shared" ref="D1370:D1375" si="35">D1371</f>
        <v>-55083</v>
      </c>
      <c r="E1370" s="325" t="s">
        <v>4</v>
      </c>
      <c r="F1370" s="900">
        <v>65859152</v>
      </c>
      <c r="G1370" s="156">
        <f>G1371+G1372+G1377</f>
        <v>55083</v>
      </c>
      <c r="H1370" s="144"/>
    </row>
    <row r="1371" spans="1:8" s="147" customFormat="1" ht="26.4">
      <c r="A1371" s="144"/>
      <c r="B1371" s="327" t="s">
        <v>10</v>
      </c>
      <c r="C1371" s="901">
        <v>47031271</v>
      </c>
      <c r="D1371" s="87">
        <f t="shared" si="35"/>
        <v>-55083</v>
      </c>
      <c r="E1371" s="327" t="s">
        <v>37</v>
      </c>
      <c r="F1371" s="901">
        <v>3043317</v>
      </c>
      <c r="G1371" s="87"/>
      <c r="H1371" s="144"/>
    </row>
    <row r="1372" spans="1:8" s="81" customFormat="1" ht="26.4">
      <c r="A1372" s="79"/>
      <c r="B1372" s="328" t="s">
        <v>11</v>
      </c>
      <c r="C1372" s="901">
        <v>47031271</v>
      </c>
      <c r="D1372" s="87">
        <f t="shared" si="35"/>
        <v>-55083</v>
      </c>
      <c r="E1372" s="327" t="s">
        <v>10</v>
      </c>
      <c r="F1372" s="901">
        <v>62815835</v>
      </c>
      <c r="G1372" s="87">
        <f>G1373</f>
        <v>55083</v>
      </c>
      <c r="H1372" s="79"/>
    </row>
    <row r="1373" spans="1:8" s="81" customFormat="1" ht="32.25" customHeight="1">
      <c r="A1373" s="79"/>
      <c r="B1373" s="325" t="s">
        <v>28</v>
      </c>
      <c r="C1373" s="900">
        <v>47031271</v>
      </c>
      <c r="D1373" s="87">
        <f t="shared" si="35"/>
        <v>-55083</v>
      </c>
      <c r="E1373" s="328" t="s">
        <v>11</v>
      </c>
      <c r="F1373" s="901">
        <v>62815835</v>
      </c>
      <c r="G1373" s="87">
        <f>G1374</f>
        <v>55083</v>
      </c>
      <c r="H1373" s="79"/>
    </row>
    <row r="1374" spans="1:8" s="81" customFormat="1">
      <c r="A1374" s="79"/>
      <c r="B1374" s="327" t="s">
        <v>2</v>
      </c>
      <c r="C1374" s="901">
        <v>47031271</v>
      </c>
      <c r="D1374" s="87">
        <f t="shared" si="35"/>
        <v>-55083</v>
      </c>
      <c r="E1374" s="325" t="s">
        <v>28</v>
      </c>
      <c r="F1374" s="900">
        <v>65859152</v>
      </c>
      <c r="G1374" s="89">
        <f>G1375</f>
        <v>55083</v>
      </c>
      <c r="H1374" s="79"/>
    </row>
    <row r="1375" spans="1:8" s="81" customFormat="1">
      <c r="A1375" s="79"/>
      <c r="B1375" s="328" t="s">
        <v>16</v>
      </c>
      <c r="C1375" s="901">
        <v>47031271</v>
      </c>
      <c r="D1375" s="87">
        <f t="shared" si="35"/>
        <v>-55083</v>
      </c>
      <c r="E1375" s="327" t="s">
        <v>2</v>
      </c>
      <c r="F1375" s="901">
        <v>65309559</v>
      </c>
      <c r="G1375" s="87">
        <f>G1380</f>
        <v>55083</v>
      </c>
      <c r="H1375" s="79"/>
    </row>
    <row r="1376" spans="1:8" s="81" customFormat="1">
      <c r="A1376" s="79"/>
      <c r="B1376" s="352" t="s">
        <v>17</v>
      </c>
      <c r="C1376" s="901">
        <v>47031271</v>
      </c>
      <c r="D1376" s="87">
        <v>-55083</v>
      </c>
      <c r="E1376" s="328" t="s">
        <v>12</v>
      </c>
      <c r="F1376" s="901">
        <v>31086470</v>
      </c>
      <c r="G1376" s="87">
        <v>0</v>
      </c>
      <c r="H1376" s="79"/>
    </row>
    <row r="1377" spans="1:8" s="81" customFormat="1">
      <c r="A1377" s="79"/>
      <c r="B1377" s="281"/>
      <c r="C1377" s="901"/>
      <c r="D1377" s="87"/>
      <c r="E1377" s="352" t="s">
        <v>38</v>
      </c>
      <c r="F1377" s="901">
        <v>21994484</v>
      </c>
      <c r="G1377" s="87">
        <v>0</v>
      </c>
      <c r="H1377" s="79"/>
    </row>
    <row r="1378" spans="1:8" s="81" customFormat="1">
      <c r="A1378" s="79"/>
      <c r="B1378" s="325"/>
      <c r="C1378" s="900"/>
      <c r="D1378" s="87"/>
      <c r="E1378" s="353" t="s">
        <v>36</v>
      </c>
      <c r="F1378" s="901">
        <v>17738998</v>
      </c>
      <c r="G1378" s="87">
        <v>0</v>
      </c>
      <c r="H1378" s="79"/>
    </row>
    <row r="1379" spans="1:8" s="133" customFormat="1">
      <c r="A1379" s="134"/>
      <c r="B1379" s="327"/>
      <c r="C1379" s="901"/>
      <c r="D1379" s="87"/>
      <c r="E1379" s="352" t="s">
        <v>15</v>
      </c>
      <c r="F1379" s="901">
        <v>9091986</v>
      </c>
      <c r="G1379" s="87">
        <v>0</v>
      </c>
      <c r="H1379" s="134"/>
    </row>
    <row r="1380" spans="1:8" s="133" customFormat="1">
      <c r="A1380" s="134"/>
      <c r="B1380" s="328"/>
      <c r="C1380" s="901"/>
      <c r="D1380" s="87"/>
      <c r="E1380" s="328" t="s">
        <v>16</v>
      </c>
      <c r="F1380" s="901">
        <v>20067354</v>
      </c>
      <c r="G1380" s="87">
        <f>G1381</f>
        <v>55083</v>
      </c>
      <c r="H1380" s="134"/>
    </row>
    <row r="1381" spans="1:8" s="147" customFormat="1">
      <c r="A1381" s="144"/>
      <c r="B1381" s="325"/>
      <c r="C1381" s="900"/>
      <c r="D1381" s="87"/>
      <c r="E1381" s="352" t="s">
        <v>17</v>
      </c>
      <c r="F1381" s="901">
        <v>19679994</v>
      </c>
      <c r="G1381" s="87">
        <v>55083</v>
      </c>
      <c r="H1381" s="144"/>
    </row>
    <row r="1382" spans="1:8" s="147" customFormat="1">
      <c r="A1382" s="144"/>
      <c r="B1382" s="327"/>
      <c r="C1382" s="901"/>
      <c r="D1382" s="87"/>
      <c r="E1382" s="352" t="s">
        <v>162</v>
      </c>
      <c r="F1382" s="901">
        <v>387360</v>
      </c>
      <c r="G1382" s="87">
        <v>0</v>
      </c>
      <c r="H1382" s="144"/>
    </row>
    <row r="1383" spans="1:8" s="147" customFormat="1" ht="26.4">
      <c r="A1383" s="144"/>
      <c r="B1383" s="328"/>
      <c r="C1383" s="901"/>
      <c r="D1383" s="2332"/>
      <c r="E1383" s="328" t="s">
        <v>54</v>
      </c>
      <c r="F1383" s="901">
        <v>126372</v>
      </c>
      <c r="G1383" s="87">
        <v>0</v>
      </c>
      <c r="H1383" s="144"/>
    </row>
    <row r="1384" spans="1:8" s="147" customFormat="1">
      <c r="A1384" s="144"/>
      <c r="B1384" s="352"/>
      <c r="C1384" s="901"/>
      <c r="D1384" s="2332"/>
      <c r="E1384" s="352" t="s">
        <v>39</v>
      </c>
      <c r="F1384" s="901">
        <v>126372</v>
      </c>
      <c r="G1384" s="87"/>
      <c r="H1384" s="144"/>
    </row>
    <row r="1385" spans="1:8" s="147" customFormat="1">
      <c r="A1385" s="144"/>
      <c r="B1385" s="2294"/>
      <c r="C1385" s="2296"/>
      <c r="D1385" s="142"/>
      <c r="E1385" s="328" t="s">
        <v>19</v>
      </c>
      <c r="F1385" s="901">
        <v>14029363</v>
      </c>
      <c r="G1385" s="87">
        <v>0</v>
      </c>
      <c r="H1385" s="144"/>
    </row>
    <row r="1386" spans="1:8" s="147" customFormat="1" ht="26.4">
      <c r="A1386" s="144"/>
      <c r="B1386" s="2294"/>
      <c r="C1386" s="2296"/>
      <c r="D1386" s="142"/>
      <c r="E1386" s="352" t="s">
        <v>56</v>
      </c>
      <c r="F1386" s="901">
        <v>13518493</v>
      </c>
      <c r="G1386" s="87">
        <v>0</v>
      </c>
      <c r="H1386" s="144"/>
    </row>
    <row r="1387" spans="1:8" s="147" customFormat="1" ht="26.4">
      <c r="A1387" s="144"/>
      <c r="B1387" s="2294"/>
      <c r="C1387" s="2296"/>
      <c r="D1387" s="142"/>
      <c r="E1387" s="353" t="s">
        <v>57</v>
      </c>
      <c r="F1387" s="901">
        <v>8709625</v>
      </c>
      <c r="G1387" s="87"/>
      <c r="H1387" s="144"/>
    </row>
    <row r="1388" spans="1:8" s="147" customFormat="1" ht="39.6">
      <c r="A1388" s="144"/>
      <c r="B1388" s="2294"/>
      <c r="C1388" s="2296"/>
      <c r="D1388" s="142"/>
      <c r="E1388" s="353" t="s">
        <v>58</v>
      </c>
      <c r="F1388" s="901">
        <v>4808868</v>
      </c>
      <c r="G1388" s="600"/>
      <c r="H1388" s="144"/>
    </row>
    <row r="1389" spans="1:8" s="147" customFormat="1" ht="26.4">
      <c r="A1389" s="144"/>
      <c r="B1389" s="2294"/>
      <c r="C1389" s="2296"/>
      <c r="D1389" s="142"/>
      <c r="E1389" s="352" t="s">
        <v>55</v>
      </c>
      <c r="F1389" s="901">
        <v>510870</v>
      </c>
      <c r="G1389" s="600"/>
      <c r="H1389" s="144"/>
    </row>
    <row r="1390" spans="1:8" s="147" customFormat="1" ht="26.4">
      <c r="A1390" s="144"/>
      <c r="B1390" s="2294"/>
      <c r="C1390" s="2296"/>
      <c r="D1390" s="142"/>
      <c r="E1390" s="353" t="s">
        <v>158</v>
      </c>
      <c r="F1390" s="901">
        <v>184355</v>
      </c>
      <c r="G1390" s="600"/>
      <c r="H1390" s="144"/>
    </row>
    <row r="1391" spans="1:8" s="147" customFormat="1" ht="52.8">
      <c r="A1391" s="144"/>
      <c r="B1391" s="2294"/>
      <c r="C1391" s="2296"/>
      <c r="D1391" s="142"/>
      <c r="E1391" s="353" t="s">
        <v>294</v>
      </c>
      <c r="F1391" s="901">
        <v>326515</v>
      </c>
      <c r="G1391" s="600"/>
      <c r="H1391" s="144"/>
    </row>
    <row r="1392" spans="1:8" s="147" customFormat="1">
      <c r="A1392" s="144"/>
      <c r="B1392" s="2294"/>
      <c r="C1392" s="2296"/>
      <c r="D1392" s="142"/>
      <c r="E1392" s="327" t="s">
        <v>3</v>
      </c>
      <c r="F1392" s="901">
        <v>549593</v>
      </c>
      <c r="G1392" s="600"/>
      <c r="H1392" s="144"/>
    </row>
    <row r="1393" spans="1:8" s="147" customFormat="1">
      <c r="A1393" s="144"/>
      <c r="B1393" s="2294"/>
      <c r="C1393" s="2296"/>
      <c r="D1393" s="142"/>
      <c r="E1393" s="328" t="s">
        <v>20</v>
      </c>
      <c r="F1393" s="901">
        <v>549593</v>
      </c>
      <c r="G1393" s="600"/>
      <c r="H1393" s="144"/>
    </row>
    <row r="1394" spans="1:8" s="147" customFormat="1">
      <c r="A1394" s="144"/>
      <c r="B1394" s="281" t="s">
        <v>126</v>
      </c>
      <c r="C1394" s="901"/>
      <c r="D1394" s="87"/>
      <c r="E1394" s="281" t="s">
        <v>126</v>
      </c>
      <c r="F1394" s="86"/>
      <c r="G1394" s="600"/>
      <c r="H1394" s="144"/>
    </row>
    <row r="1395" spans="1:8" s="147" customFormat="1">
      <c r="A1395" s="144"/>
      <c r="B1395" s="325" t="s">
        <v>4</v>
      </c>
      <c r="C1395" s="900">
        <v>55010757</v>
      </c>
      <c r="D1395" s="87">
        <f t="shared" ref="D1395:D1400" si="36">D1396</f>
        <v>-55083</v>
      </c>
      <c r="E1395" s="2305" t="s">
        <v>4</v>
      </c>
      <c r="F1395" s="900">
        <v>61636750</v>
      </c>
      <c r="G1395" s="156">
        <f>G1396+G1397+G1402</f>
        <v>55083</v>
      </c>
      <c r="H1395" s="144"/>
    </row>
    <row r="1396" spans="1:8" s="147" customFormat="1" ht="26.4">
      <c r="A1396" s="144"/>
      <c r="B1396" s="327" t="s">
        <v>10</v>
      </c>
      <c r="C1396" s="901">
        <v>55010757</v>
      </c>
      <c r="D1396" s="87">
        <f t="shared" si="36"/>
        <v>-55083</v>
      </c>
      <c r="E1396" s="2308" t="s">
        <v>37</v>
      </c>
      <c r="F1396" s="901">
        <v>3043317</v>
      </c>
      <c r="G1396" s="87"/>
      <c r="H1396" s="144"/>
    </row>
    <row r="1397" spans="1:8" s="147" customFormat="1" ht="26.4">
      <c r="A1397" s="144"/>
      <c r="B1397" s="328" t="s">
        <v>11</v>
      </c>
      <c r="C1397" s="901">
        <v>55010757</v>
      </c>
      <c r="D1397" s="87">
        <f t="shared" si="36"/>
        <v>-55083</v>
      </c>
      <c r="E1397" s="2308" t="s">
        <v>7</v>
      </c>
      <c r="F1397" s="901"/>
      <c r="G1397" s="87">
        <f>G1398</f>
        <v>0</v>
      </c>
      <c r="H1397" s="144"/>
    </row>
    <row r="1398" spans="1:8" s="147" customFormat="1">
      <c r="A1398" s="144"/>
      <c r="B1398" s="325" t="s">
        <v>28</v>
      </c>
      <c r="C1398" s="900">
        <v>55010757</v>
      </c>
      <c r="D1398" s="87">
        <f t="shared" si="36"/>
        <v>-55083</v>
      </c>
      <c r="E1398" s="2309" t="s">
        <v>8</v>
      </c>
      <c r="F1398" s="901"/>
      <c r="G1398" s="87">
        <f>G1399</f>
        <v>0</v>
      </c>
      <c r="H1398" s="144"/>
    </row>
    <row r="1399" spans="1:8" s="147" customFormat="1">
      <c r="A1399" s="144"/>
      <c r="B1399" s="327" t="s">
        <v>2</v>
      </c>
      <c r="C1399" s="901">
        <v>55010757</v>
      </c>
      <c r="D1399" s="87">
        <f t="shared" si="36"/>
        <v>-55083</v>
      </c>
      <c r="E1399" s="2308" t="s">
        <v>9</v>
      </c>
      <c r="F1399" s="901"/>
      <c r="G1399" s="89">
        <v>0</v>
      </c>
      <c r="H1399" s="144"/>
    </row>
    <row r="1400" spans="1:8" s="147" customFormat="1" ht="26.4">
      <c r="A1400" s="144"/>
      <c r="B1400" s="328" t="s">
        <v>16</v>
      </c>
      <c r="C1400" s="901">
        <v>55010757</v>
      </c>
      <c r="D1400" s="2332">
        <f t="shared" si="36"/>
        <v>-55083</v>
      </c>
      <c r="E1400" s="2308" t="s">
        <v>63</v>
      </c>
      <c r="F1400" s="901"/>
      <c r="G1400" s="87">
        <v>0</v>
      </c>
      <c r="H1400" s="144"/>
    </row>
    <row r="1401" spans="1:8" s="147" customFormat="1" ht="26.4">
      <c r="A1401" s="144"/>
      <c r="B1401" s="352" t="s">
        <v>17</v>
      </c>
      <c r="C1401" s="901">
        <v>55010757</v>
      </c>
      <c r="D1401" s="2332">
        <v>-55083</v>
      </c>
      <c r="E1401" s="2309" t="s">
        <v>165</v>
      </c>
      <c r="F1401" s="901"/>
      <c r="G1401" s="87"/>
      <c r="H1401" s="144"/>
    </row>
    <row r="1402" spans="1:8" s="147" customFormat="1">
      <c r="A1402" s="144"/>
      <c r="B1402" s="2294"/>
      <c r="C1402" s="2296"/>
      <c r="D1402" s="142"/>
      <c r="E1402" s="2310" t="s">
        <v>10</v>
      </c>
      <c r="F1402" s="901">
        <v>58593433</v>
      </c>
      <c r="G1402" s="87">
        <f>G1403</f>
        <v>55083</v>
      </c>
      <c r="H1402" s="144"/>
    </row>
    <row r="1403" spans="1:8" s="147" customFormat="1" ht="26.4">
      <c r="A1403" s="144"/>
      <c r="B1403" s="2294"/>
      <c r="C1403" s="2296"/>
      <c r="D1403" s="142"/>
      <c r="E1403" s="2312" t="s">
        <v>11</v>
      </c>
      <c r="F1403" s="901">
        <v>58593433</v>
      </c>
      <c r="G1403" s="87">
        <f>G1404</f>
        <v>55083</v>
      </c>
      <c r="H1403" s="144"/>
    </row>
    <row r="1404" spans="1:8" s="147" customFormat="1">
      <c r="A1404" s="144"/>
      <c r="B1404" s="2294"/>
      <c r="C1404" s="2296"/>
      <c r="D1404" s="142"/>
      <c r="E1404" s="2305" t="s">
        <v>28</v>
      </c>
      <c r="F1404" s="900">
        <v>61636750</v>
      </c>
      <c r="G1404" s="87">
        <f>G1405</f>
        <v>55083</v>
      </c>
      <c r="H1404" s="144"/>
    </row>
    <row r="1405" spans="1:8" s="147" customFormat="1">
      <c r="A1405" s="144"/>
      <c r="B1405" s="2294"/>
      <c r="C1405" s="2296"/>
      <c r="D1405" s="142"/>
      <c r="E1405" s="2309" t="s">
        <v>2</v>
      </c>
      <c r="F1405" s="901">
        <v>61095657</v>
      </c>
      <c r="G1405" s="87">
        <f>G1410</f>
        <v>55083</v>
      </c>
      <c r="H1405" s="144"/>
    </row>
    <row r="1406" spans="1:8" s="147" customFormat="1">
      <c r="A1406" s="144"/>
      <c r="B1406" s="2294"/>
      <c r="C1406" s="2296"/>
      <c r="D1406" s="142"/>
      <c r="E1406" s="2310" t="s">
        <v>12</v>
      </c>
      <c r="F1406" s="901">
        <v>29931205</v>
      </c>
      <c r="G1406" s="87">
        <v>0</v>
      </c>
      <c r="H1406" s="144"/>
    </row>
    <row r="1407" spans="1:8" s="147" customFormat="1">
      <c r="A1407" s="144"/>
      <c r="B1407" s="2294"/>
      <c r="C1407" s="2296"/>
      <c r="D1407" s="142"/>
      <c r="E1407" s="2309" t="s">
        <v>38</v>
      </c>
      <c r="F1407" s="901">
        <v>21677496</v>
      </c>
      <c r="G1407" s="87">
        <v>0</v>
      </c>
      <c r="H1407" s="144"/>
    </row>
    <row r="1408" spans="1:8" s="147" customFormat="1">
      <c r="A1408" s="144"/>
      <c r="B1408" s="2294"/>
      <c r="C1408" s="2296"/>
      <c r="D1408" s="142"/>
      <c r="E1408" s="2310" t="s">
        <v>36</v>
      </c>
      <c r="F1408" s="901">
        <v>17442814</v>
      </c>
      <c r="G1408" s="87"/>
      <c r="H1408" s="144"/>
    </row>
    <row r="1409" spans="1:8" s="147" customFormat="1">
      <c r="A1409" s="144"/>
      <c r="B1409" s="2294"/>
      <c r="C1409" s="2296"/>
      <c r="D1409" s="142"/>
      <c r="E1409" s="2309" t="s">
        <v>15</v>
      </c>
      <c r="F1409" s="901">
        <v>8253709</v>
      </c>
      <c r="G1409" s="87"/>
      <c r="H1409" s="144"/>
    </row>
    <row r="1410" spans="1:8" s="147" customFormat="1">
      <c r="A1410" s="144"/>
      <c r="B1410" s="2294"/>
      <c r="C1410" s="2296"/>
      <c r="D1410" s="142"/>
      <c r="E1410" s="2337" t="s">
        <v>16</v>
      </c>
      <c r="F1410" s="901">
        <v>17135860</v>
      </c>
      <c r="G1410" s="87">
        <f>G1411</f>
        <v>55083</v>
      </c>
      <c r="H1410" s="144"/>
    </row>
    <row r="1411" spans="1:8" s="147" customFormat="1">
      <c r="A1411" s="144"/>
      <c r="B1411" s="2294"/>
      <c r="C1411" s="2296"/>
      <c r="D1411" s="142"/>
      <c r="E1411" s="2338" t="s">
        <v>17</v>
      </c>
      <c r="F1411" s="901">
        <v>16748500</v>
      </c>
      <c r="G1411" s="87">
        <v>55083</v>
      </c>
      <c r="H1411" s="144"/>
    </row>
    <row r="1412" spans="1:8" s="147" customFormat="1">
      <c r="A1412" s="144"/>
      <c r="B1412" s="2294"/>
      <c r="C1412" s="2296"/>
      <c r="D1412" s="142"/>
      <c r="E1412" s="2337" t="s">
        <v>162</v>
      </c>
      <c r="F1412" s="901">
        <v>387360</v>
      </c>
      <c r="G1412" s="600"/>
      <c r="H1412" s="144"/>
    </row>
    <row r="1413" spans="1:8" s="147" customFormat="1" ht="26.4">
      <c r="A1413" s="144"/>
      <c r="B1413" s="2294"/>
      <c r="C1413" s="2296"/>
      <c r="D1413" s="142"/>
      <c r="E1413" s="2338" t="s">
        <v>54</v>
      </c>
      <c r="F1413" s="901">
        <v>126372</v>
      </c>
      <c r="G1413" s="600"/>
      <c r="H1413" s="144"/>
    </row>
    <row r="1414" spans="1:8" s="147" customFormat="1">
      <c r="A1414" s="144"/>
      <c r="B1414" s="2294"/>
      <c r="C1414" s="2296"/>
      <c r="D1414" s="142"/>
      <c r="E1414" s="2338" t="s">
        <v>39</v>
      </c>
      <c r="F1414" s="901">
        <v>126372</v>
      </c>
      <c r="G1414" s="600"/>
      <c r="H1414" s="144"/>
    </row>
    <row r="1415" spans="1:8" s="147" customFormat="1">
      <c r="A1415" s="144"/>
      <c r="B1415" s="2294"/>
      <c r="C1415" s="2296"/>
      <c r="D1415" s="142"/>
      <c r="E1415" s="2308" t="s">
        <v>19</v>
      </c>
      <c r="F1415" s="901">
        <v>13902220</v>
      </c>
      <c r="G1415" s="600"/>
      <c r="H1415" s="144"/>
    </row>
    <row r="1416" spans="1:8" s="147" customFormat="1" ht="26.4">
      <c r="A1416" s="144"/>
      <c r="B1416" s="2294"/>
      <c r="C1416" s="2296"/>
      <c r="D1416" s="142"/>
      <c r="E1416" s="2309" t="s">
        <v>56</v>
      </c>
      <c r="F1416" s="901">
        <v>13391350</v>
      </c>
      <c r="G1416" s="600"/>
      <c r="H1416" s="144"/>
    </row>
    <row r="1417" spans="1:8" s="147" customFormat="1" ht="26.4">
      <c r="A1417" s="144"/>
      <c r="B1417" s="2294"/>
      <c r="C1417" s="2296"/>
      <c r="D1417" s="142"/>
      <c r="E1417" s="2309" t="s">
        <v>57</v>
      </c>
      <c r="F1417" s="901">
        <v>8709625</v>
      </c>
      <c r="G1417" s="600"/>
      <c r="H1417" s="144"/>
    </row>
    <row r="1418" spans="1:8" s="147" customFormat="1" ht="39.6">
      <c r="A1418" s="144"/>
      <c r="B1418" s="2294"/>
      <c r="C1418" s="2296"/>
      <c r="D1418" s="142"/>
      <c r="E1418" s="2309" t="s">
        <v>58</v>
      </c>
      <c r="F1418" s="901">
        <v>4681725</v>
      </c>
      <c r="G1418" s="600"/>
      <c r="H1418" s="144"/>
    </row>
    <row r="1419" spans="1:8" s="147" customFormat="1" ht="26.4">
      <c r="A1419" s="144"/>
      <c r="B1419" s="2294"/>
      <c r="C1419" s="2296"/>
      <c r="D1419" s="142"/>
      <c r="E1419" s="2309" t="s">
        <v>55</v>
      </c>
      <c r="F1419" s="901">
        <v>510870</v>
      </c>
      <c r="G1419" s="600"/>
      <c r="H1419" s="144"/>
    </row>
    <row r="1420" spans="1:8" s="147" customFormat="1" ht="26.4">
      <c r="A1420" s="144"/>
      <c r="B1420" s="2294"/>
      <c r="C1420" s="2296"/>
      <c r="D1420" s="142"/>
      <c r="E1420" s="2309" t="s">
        <v>158</v>
      </c>
      <c r="F1420" s="901">
        <v>184355</v>
      </c>
      <c r="G1420" s="600"/>
      <c r="H1420" s="144"/>
    </row>
    <row r="1421" spans="1:8" s="147" customFormat="1" ht="39.6">
      <c r="A1421" s="144"/>
      <c r="B1421" s="2294"/>
      <c r="C1421" s="2296"/>
      <c r="D1421" s="142"/>
      <c r="E1421" s="2309" t="s">
        <v>294</v>
      </c>
      <c r="F1421" s="901">
        <v>326515</v>
      </c>
      <c r="G1421" s="600"/>
      <c r="H1421" s="144"/>
    </row>
    <row r="1422" spans="1:8" s="147" customFormat="1">
      <c r="A1422" s="144"/>
      <c r="B1422" s="2294"/>
      <c r="C1422" s="2296"/>
      <c r="D1422" s="142"/>
      <c r="E1422" s="2308" t="s">
        <v>3</v>
      </c>
      <c r="F1422" s="901">
        <v>541093</v>
      </c>
      <c r="G1422" s="600"/>
      <c r="H1422" s="144"/>
    </row>
    <row r="1423" spans="1:8" s="147" customFormat="1" ht="13.8" thickBot="1">
      <c r="A1423" s="144"/>
      <c r="B1423" s="2428"/>
      <c r="C1423" s="2429"/>
      <c r="D1423" s="2430"/>
      <c r="E1423" s="2309" t="s">
        <v>20</v>
      </c>
      <c r="F1423" s="2414">
        <v>541093</v>
      </c>
      <c r="G1423" s="2431"/>
      <c r="H1423" s="144"/>
    </row>
    <row r="1424" spans="1:8" s="147" customFormat="1" ht="27.75" customHeight="1" thickBot="1">
      <c r="A1424" s="144"/>
      <c r="B1424" s="3813" t="s">
        <v>895</v>
      </c>
      <c r="C1424" s="3814"/>
      <c r="D1424" s="3814"/>
      <c r="E1424" s="3814"/>
      <c r="F1424" s="3814"/>
      <c r="G1424" s="3815"/>
      <c r="H1424" s="144"/>
    </row>
    <row r="1425" spans="1:8" s="147" customFormat="1">
      <c r="A1425" s="144"/>
      <c r="B1425" s="157"/>
      <c r="C1425" s="145"/>
      <c r="D1425" s="145"/>
      <c r="H1425" s="144"/>
    </row>
    <row r="1426" spans="1:8" s="52" customFormat="1">
      <c r="A1426" s="175"/>
      <c r="B1426" s="206" t="s">
        <v>113</v>
      </c>
      <c r="C1426" s="3270"/>
      <c r="D1426" s="3270"/>
      <c r="E1426" s="742"/>
      <c r="F1426" s="742"/>
      <c r="G1426" s="742"/>
      <c r="H1426" s="574"/>
    </row>
    <row r="1427" spans="1:8" s="147" customFormat="1" ht="13.8" thickBot="1">
      <c r="A1427" s="144"/>
      <c r="B1427" s="157"/>
      <c r="C1427" s="145"/>
      <c r="D1427" s="145"/>
      <c r="H1427" s="144"/>
    </row>
    <row r="1428" spans="1:8" s="147" customFormat="1" ht="26.4">
      <c r="A1428" s="2908">
        <f>A1307+1</f>
        <v>177</v>
      </c>
      <c r="B1428" s="148" t="s">
        <v>29</v>
      </c>
      <c r="C1428" s="149"/>
      <c r="D1428" s="150"/>
      <c r="E1428" s="2299" t="s">
        <v>41</v>
      </c>
      <c r="F1428" s="149"/>
      <c r="G1428" s="150"/>
      <c r="H1428" s="2566" t="s">
        <v>232</v>
      </c>
    </row>
    <row r="1429" spans="1:8" s="147" customFormat="1">
      <c r="A1429" s="144"/>
      <c r="B1429" s="113" t="s">
        <v>22</v>
      </c>
      <c r="C1429" s="99"/>
      <c r="D1429" s="143"/>
      <c r="E1429" s="113" t="s">
        <v>22</v>
      </c>
      <c r="F1429" s="99"/>
      <c r="G1429" s="143"/>
      <c r="H1429" s="144"/>
    </row>
    <row r="1430" spans="1:8" s="147" customFormat="1" ht="26.4">
      <c r="A1430" s="144"/>
      <c r="B1430" s="322" t="s">
        <v>676</v>
      </c>
      <c r="C1430" s="323"/>
      <c r="D1430" s="324"/>
      <c r="E1430" s="322" t="s">
        <v>693</v>
      </c>
      <c r="F1430" s="323"/>
      <c r="G1430" s="324"/>
      <c r="H1430" s="144"/>
    </row>
    <row r="1431" spans="1:8" s="2320" customFormat="1">
      <c r="A1431" s="2302"/>
      <c r="B1431" s="2305" t="s">
        <v>4</v>
      </c>
      <c r="C1431" s="2306">
        <f t="shared" ref="C1431:D1436" si="37">C1432</f>
        <v>16497394</v>
      </c>
      <c r="D1431" s="2304">
        <f t="shared" si="37"/>
        <v>-80000</v>
      </c>
      <c r="E1431" s="2305" t="s">
        <v>4</v>
      </c>
      <c r="F1431" s="2306">
        <f>F1432</f>
        <v>245817</v>
      </c>
      <c r="G1431" s="2304">
        <f>G1438</f>
        <v>80000</v>
      </c>
      <c r="H1431" s="2302"/>
    </row>
    <row r="1432" spans="1:8" s="147" customFormat="1">
      <c r="A1432" s="144"/>
      <c r="B1432" s="2308" t="s">
        <v>10</v>
      </c>
      <c r="C1432" s="86">
        <f t="shared" si="37"/>
        <v>16497394</v>
      </c>
      <c r="D1432" s="87">
        <f t="shared" si="37"/>
        <v>-80000</v>
      </c>
      <c r="E1432" s="2308" t="s">
        <v>10</v>
      </c>
      <c r="F1432" s="86">
        <f t="shared" ref="F1432:G1434" si="38">F1433</f>
        <v>245817</v>
      </c>
      <c r="G1432" s="87">
        <f t="shared" si="38"/>
        <v>80000</v>
      </c>
      <c r="H1432" s="144"/>
    </row>
    <row r="1433" spans="1:8" s="147" customFormat="1" ht="26.4">
      <c r="A1433" s="144"/>
      <c r="B1433" s="2309" t="s">
        <v>11</v>
      </c>
      <c r="C1433" s="86">
        <f t="shared" si="37"/>
        <v>16497394</v>
      </c>
      <c r="D1433" s="87">
        <f t="shared" si="37"/>
        <v>-80000</v>
      </c>
      <c r="E1433" s="2309" t="s">
        <v>11</v>
      </c>
      <c r="F1433" s="1165">
        <f t="shared" si="38"/>
        <v>245817</v>
      </c>
      <c r="G1433" s="87">
        <f t="shared" si="38"/>
        <v>80000</v>
      </c>
      <c r="H1433" s="144"/>
    </row>
    <row r="1434" spans="1:8" s="147" customFormat="1">
      <c r="A1434" s="144"/>
      <c r="B1434" s="2305" t="s">
        <v>28</v>
      </c>
      <c r="C1434" s="2306">
        <f t="shared" si="37"/>
        <v>16497394</v>
      </c>
      <c r="D1434" s="87">
        <f t="shared" si="37"/>
        <v>-80000</v>
      </c>
      <c r="E1434" s="2305" t="s">
        <v>28</v>
      </c>
      <c r="F1434" s="2306">
        <f t="shared" si="38"/>
        <v>245817</v>
      </c>
      <c r="G1434" s="2304">
        <f t="shared" si="38"/>
        <v>80000</v>
      </c>
      <c r="H1434" s="144"/>
    </row>
    <row r="1435" spans="1:8" s="147" customFormat="1">
      <c r="A1435" s="144"/>
      <c r="B1435" s="2308" t="s">
        <v>2</v>
      </c>
      <c r="C1435" s="86">
        <f t="shared" si="37"/>
        <v>16497394</v>
      </c>
      <c r="D1435" s="87">
        <f t="shared" si="37"/>
        <v>-80000</v>
      </c>
      <c r="E1435" s="2308" t="s">
        <v>2</v>
      </c>
      <c r="F1435" s="86">
        <f>F1436+F1438+F1441+F1443</f>
        <v>245817</v>
      </c>
      <c r="G1435" s="87">
        <f>G1438</f>
        <v>80000</v>
      </c>
      <c r="H1435" s="144"/>
    </row>
    <row r="1436" spans="1:8" s="147" customFormat="1">
      <c r="A1436" s="144"/>
      <c r="B1436" s="2309" t="s">
        <v>16</v>
      </c>
      <c r="C1436" s="86">
        <f t="shared" si="37"/>
        <v>16497394</v>
      </c>
      <c r="D1436" s="87">
        <f t="shared" si="37"/>
        <v>-80000</v>
      </c>
      <c r="E1436" s="2309" t="s">
        <v>12</v>
      </c>
      <c r="F1436" s="86">
        <f>F1437</f>
        <v>48912</v>
      </c>
      <c r="G1436" s="87"/>
      <c r="H1436" s="144"/>
    </row>
    <row r="1437" spans="1:8" s="147" customFormat="1">
      <c r="A1437" s="144"/>
      <c r="B1437" s="2310" t="s">
        <v>17</v>
      </c>
      <c r="C1437" s="86">
        <v>16497394</v>
      </c>
      <c r="D1437" s="87">
        <v>-80000</v>
      </c>
      <c r="E1437" s="2310" t="s">
        <v>15</v>
      </c>
      <c r="F1437" s="2311">
        <v>48912</v>
      </c>
      <c r="G1437" s="87"/>
      <c r="H1437" s="144"/>
    </row>
    <row r="1438" spans="1:8" s="147" customFormat="1">
      <c r="A1438" s="144"/>
      <c r="B1438" s="2309"/>
      <c r="C1438" s="86"/>
      <c r="D1438" s="87"/>
      <c r="E1438" s="2309" t="s">
        <v>16</v>
      </c>
      <c r="F1438" s="86">
        <f>F1439+F1440</f>
        <v>165378</v>
      </c>
      <c r="G1438" s="87">
        <f>G1439</f>
        <v>80000</v>
      </c>
      <c r="H1438" s="144"/>
    </row>
    <row r="1439" spans="1:8" s="147" customFormat="1">
      <c r="A1439" s="144"/>
      <c r="B1439" s="2310"/>
      <c r="C1439" s="86"/>
      <c r="D1439" s="87"/>
      <c r="E1439" s="2310" t="s">
        <v>0</v>
      </c>
      <c r="F1439" s="2311">
        <v>158498</v>
      </c>
      <c r="G1439" s="87">
        <v>80000</v>
      </c>
      <c r="H1439" s="144"/>
    </row>
    <row r="1440" spans="1:8" s="2320" customFormat="1">
      <c r="A1440" s="2302"/>
      <c r="B1440" s="2309"/>
      <c r="C1440" s="86"/>
      <c r="D1440" s="2304"/>
      <c r="E1440" s="2310" t="s">
        <v>162</v>
      </c>
      <c r="F1440" s="2311">
        <v>6880</v>
      </c>
      <c r="G1440" s="87"/>
      <c r="H1440" s="2302"/>
    </row>
    <row r="1441" spans="1:8" s="147" customFormat="1" ht="26.4">
      <c r="A1441" s="144"/>
      <c r="B1441" s="2310"/>
      <c r="C1441" s="86"/>
      <c r="D1441" s="87"/>
      <c r="E1441" s="2309" t="s">
        <v>691</v>
      </c>
      <c r="F1441" s="86">
        <f>F1442</f>
        <v>31527</v>
      </c>
      <c r="G1441" s="87"/>
      <c r="H1441" s="144"/>
    </row>
    <row r="1442" spans="1:8" s="147" customFormat="1">
      <c r="A1442" s="144"/>
      <c r="B1442" s="2309"/>
      <c r="C1442" s="86"/>
      <c r="D1442" s="87"/>
      <c r="E1442" s="2310" t="s">
        <v>39</v>
      </c>
      <c r="F1442" s="105">
        <v>31527</v>
      </c>
      <c r="G1442" s="87"/>
      <c r="H1442" s="144"/>
    </row>
    <row r="1443" spans="1:8" s="147" customFormat="1">
      <c r="A1443" s="144"/>
      <c r="B1443" s="2310"/>
      <c r="C1443" s="86"/>
      <c r="D1443" s="87"/>
      <c r="E1443" s="2326" t="s">
        <v>2</v>
      </c>
      <c r="F1443" s="86">
        <f>F1444</f>
        <v>0</v>
      </c>
      <c r="G1443" s="87"/>
      <c r="H1443" s="144"/>
    </row>
    <row r="1444" spans="1:8" s="147" customFormat="1">
      <c r="A1444" s="144"/>
      <c r="B1444" s="2309"/>
      <c r="C1444" s="86"/>
      <c r="D1444" s="87"/>
      <c r="E1444" s="2432" t="s">
        <v>19</v>
      </c>
      <c r="F1444" s="86">
        <f>F1445</f>
        <v>0</v>
      </c>
      <c r="G1444" s="87"/>
      <c r="H1444" s="144"/>
    </row>
    <row r="1445" spans="1:8" s="147" customFormat="1" ht="26.4">
      <c r="A1445" s="144"/>
      <c r="B1445" s="2310"/>
      <c r="C1445" s="86"/>
      <c r="D1445" s="87"/>
      <c r="E1445" s="2433" t="s">
        <v>55</v>
      </c>
      <c r="F1445" s="86">
        <f>F1446</f>
        <v>0</v>
      </c>
      <c r="G1445" s="87"/>
      <c r="H1445" s="144"/>
    </row>
    <row r="1446" spans="1:8" s="147" customFormat="1" ht="52.8">
      <c r="A1446" s="144"/>
      <c r="B1446" s="2310"/>
      <c r="C1446" s="86"/>
      <c r="D1446" s="87"/>
      <c r="E1446" s="2434" t="s">
        <v>293</v>
      </c>
      <c r="F1446" s="105"/>
      <c r="G1446" s="87"/>
      <c r="H1446" s="144"/>
    </row>
    <row r="1447" spans="1:8" s="147" customFormat="1" ht="42.75" customHeight="1" thickBot="1">
      <c r="A1447" s="144"/>
      <c r="B1447" s="3816" t="s">
        <v>1122</v>
      </c>
      <c r="C1447" s="3817"/>
      <c r="D1447" s="3817"/>
      <c r="E1447" s="3817"/>
      <c r="F1447" s="3817"/>
      <c r="G1447" s="3818"/>
      <c r="H1447" s="144"/>
    </row>
    <row r="1448" spans="1:8" s="147" customFormat="1">
      <c r="A1448" s="144"/>
      <c r="B1448" s="157"/>
      <c r="C1448" s="145"/>
      <c r="D1448" s="145"/>
      <c r="H1448" s="144"/>
    </row>
    <row r="1449" spans="1:8" s="147" customFormat="1">
      <c r="A1449" s="175"/>
      <c r="B1449" s="206" t="s">
        <v>115</v>
      </c>
      <c r="C1449" s="3270"/>
      <c r="D1449" s="3270"/>
      <c r="E1449" s="3270"/>
      <c r="F1449" s="3270"/>
      <c r="G1449" s="3270"/>
      <c r="H1449" s="144"/>
    </row>
    <row r="1450" spans="1:8" s="147" customFormat="1" ht="13.8" thickBot="1">
      <c r="A1450" s="144"/>
      <c r="B1450" s="233"/>
      <c r="C1450" s="233"/>
      <c r="D1450" s="233"/>
      <c r="E1450" s="233"/>
      <c r="F1450" s="233"/>
      <c r="G1450" s="233"/>
      <c r="H1450" s="144"/>
    </row>
    <row r="1451" spans="1:8" s="147" customFormat="1" ht="26.4">
      <c r="A1451" s="2907">
        <f>A1336+1</f>
        <v>177</v>
      </c>
      <c r="B1451" s="2298" t="s">
        <v>29</v>
      </c>
      <c r="C1451" s="341"/>
      <c r="D1451" s="150"/>
      <c r="E1451" s="2299" t="s">
        <v>41</v>
      </c>
      <c r="F1451" s="341"/>
      <c r="G1451" s="150"/>
      <c r="H1451" s="2566" t="s">
        <v>232</v>
      </c>
    </row>
    <row r="1452" spans="1:8" s="147" customFormat="1">
      <c r="A1452" s="144"/>
      <c r="B1452" s="280" t="s">
        <v>116</v>
      </c>
      <c r="C1452" s="343"/>
      <c r="D1452" s="143"/>
      <c r="E1452" s="280" t="s">
        <v>116</v>
      </c>
      <c r="F1452" s="343"/>
      <c r="G1452" s="143"/>
      <c r="H1452" s="144"/>
    </row>
    <row r="1453" spans="1:8" s="147" customFormat="1">
      <c r="A1453" s="144"/>
      <c r="B1453" s="2330" t="s">
        <v>117</v>
      </c>
      <c r="C1453" s="505"/>
      <c r="D1453" s="2331"/>
      <c r="E1453" s="2330" t="s">
        <v>117</v>
      </c>
      <c r="F1453" s="505"/>
      <c r="G1453" s="2331"/>
      <c r="H1453" s="144"/>
    </row>
    <row r="1454" spans="1:8" s="147" customFormat="1">
      <c r="A1454" s="144"/>
      <c r="B1454" s="281" t="s">
        <v>118</v>
      </c>
      <c r="C1454" s="346"/>
      <c r="D1454" s="380"/>
      <c r="E1454" s="281" t="s">
        <v>118</v>
      </c>
      <c r="F1454" s="346"/>
      <c r="G1454" s="380"/>
      <c r="H1454" s="144"/>
    </row>
    <row r="1455" spans="1:8" s="147" customFormat="1">
      <c r="A1455" s="2302"/>
      <c r="B1455" s="325" t="s">
        <v>4</v>
      </c>
      <c r="C1455" s="900">
        <v>23785389</v>
      </c>
      <c r="D1455" s="2324">
        <f t="shared" ref="D1455:D1460" si="39">D1456</f>
        <v>-80000</v>
      </c>
      <c r="E1455" s="325" t="s">
        <v>4</v>
      </c>
      <c r="F1455" s="900">
        <v>85572147</v>
      </c>
      <c r="G1455" s="156">
        <f>G1456+G1457+G1462</f>
        <v>80000</v>
      </c>
      <c r="H1455" s="144"/>
    </row>
    <row r="1456" spans="1:8" s="147" customFormat="1" ht="26.4">
      <c r="A1456" s="144"/>
      <c r="B1456" s="327" t="s">
        <v>10</v>
      </c>
      <c r="C1456" s="901">
        <v>23785389</v>
      </c>
      <c r="D1456" s="87">
        <f t="shared" si="39"/>
        <v>-80000</v>
      </c>
      <c r="E1456" s="327" t="s">
        <v>37</v>
      </c>
      <c r="F1456" s="901">
        <v>3253317</v>
      </c>
      <c r="G1456" s="87"/>
      <c r="H1456" s="144"/>
    </row>
    <row r="1457" spans="1:8" s="147" customFormat="1" ht="26.4">
      <c r="A1457" s="144"/>
      <c r="B1457" s="328" t="s">
        <v>11</v>
      </c>
      <c r="C1457" s="901">
        <v>23785389</v>
      </c>
      <c r="D1457" s="87">
        <f t="shared" si="39"/>
        <v>-80000</v>
      </c>
      <c r="E1457" s="327" t="s">
        <v>7</v>
      </c>
      <c r="F1457" s="901">
        <v>20000</v>
      </c>
      <c r="G1457" s="87">
        <f>G1458</f>
        <v>0</v>
      </c>
      <c r="H1457" s="144"/>
    </row>
    <row r="1458" spans="1:8" s="147" customFormat="1">
      <c r="A1458" s="144"/>
      <c r="B1458" s="325" t="s">
        <v>28</v>
      </c>
      <c r="C1458" s="900">
        <v>23785389</v>
      </c>
      <c r="D1458" s="87">
        <f t="shared" si="39"/>
        <v>-80000</v>
      </c>
      <c r="E1458" s="328" t="s">
        <v>8</v>
      </c>
      <c r="F1458" s="901">
        <v>20000</v>
      </c>
      <c r="G1458" s="87">
        <f>G1459</f>
        <v>0</v>
      </c>
      <c r="H1458" s="144"/>
    </row>
    <row r="1459" spans="1:8" s="147" customFormat="1">
      <c r="A1459" s="2302"/>
      <c r="B1459" s="327" t="s">
        <v>2</v>
      </c>
      <c r="C1459" s="901">
        <v>23785389</v>
      </c>
      <c r="D1459" s="87">
        <f t="shared" si="39"/>
        <v>-80000</v>
      </c>
      <c r="E1459" s="352" t="s">
        <v>9</v>
      </c>
      <c r="F1459" s="901">
        <v>20000</v>
      </c>
      <c r="G1459" s="89">
        <v>0</v>
      </c>
      <c r="H1459" s="144"/>
    </row>
    <row r="1460" spans="1:8" s="147" customFormat="1" ht="26.4">
      <c r="A1460" s="144"/>
      <c r="B1460" s="328" t="s">
        <v>16</v>
      </c>
      <c r="C1460" s="901">
        <v>23785389</v>
      </c>
      <c r="D1460" s="87">
        <f t="shared" si="39"/>
        <v>-80000</v>
      </c>
      <c r="E1460" s="353" t="s">
        <v>63</v>
      </c>
      <c r="F1460" s="901">
        <v>20000</v>
      </c>
      <c r="G1460" s="87">
        <v>0</v>
      </c>
      <c r="H1460" s="144"/>
    </row>
    <row r="1461" spans="1:8" s="147" customFormat="1" ht="39.6">
      <c r="A1461" s="144"/>
      <c r="B1461" s="352" t="s">
        <v>17</v>
      </c>
      <c r="C1461" s="901">
        <v>23785389</v>
      </c>
      <c r="D1461" s="87">
        <v>-80000</v>
      </c>
      <c r="E1461" s="358" t="s">
        <v>165</v>
      </c>
      <c r="F1461" s="901">
        <v>20000</v>
      </c>
      <c r="G1461" s="87"/>
      <c r="H1461" s="144"/>
    </row>
    <row r="1462" spans="1:8" s="147" customFormat="1">
      <c r="A1462" s="144"/>
      <c r="B1462" s="281"/>
      <c r="C1462" s="901"/>
      <c r="D1462" s="87"/>
      <c r="E1462" s="327" t="s">
        <v>10</v>
      </c>
      <c r="F1462" s="901">
        <v>82298830</v>
      </c>
      <c r="G1462" s="87">
        <f>G1463</f>
        <v>80000</v>
      </c>
      <c r="H1462" s="144"/>
    </row>
    <row r="1463" spans="1:8" s="147" customFormat="1" ht="26.4">
      <c r="A1463" s="144"/>
      <c r="B1463" s="325"/>
      <c r="C1463" s="900"/>
      <c r="D1463" s="87"/>
      <c r="E1463" s="328" t="s">
        <v>11</v>
      </c>
      <c r="F1463" s="901">
        <v>82298830</v>
      </c>
      <c r="G1463" s="87">
        <f>G1464</f>
        <v>80000</v>
      </c>
      <c r="H1463" s="144"/>
    </row>
    <row r="1464" spans="1:8" s="147" customFormat="1">
      <c r="A1464" s="144"/>
      <c r="B1464" s="327"/>
      <c r="C1464" s="901"/>
      <c r="D1464" s="87"/>
      <c r="E1464" s="325" t="s">
        <v>28</v>
      </c>
      <c r="F1464" s="900">
        <v>85572147</v>
      </c>
      <c r="G1464" s="87">
        <f>G1465+G1482</f>
        <v>80000</v>
      </c>
      <c r="H1464" s="144"/>
    </row>
    <row r="1465" spans="1:8" s="147" customFormat="1">
      <c r="A1465" s="144"/>
      <c r="B1465" s="328"/>
      <c r="C1465" s="901"/>
      <c r="D1465" s="87"/>
      <c r="E1465" s="327" t="s">
        <v>2</v>
      </c>
      <c r="F1465" s="901">
        <v>65252825</v>
      </c>
      <c r="G1465" s="87">
        <f>G1466+G1470+G1479</f>
        <v>80000</v>
      </c>
      <c r="H1465" s="144"/>
    </row>
    <row r="1466" spans="1:8" s="147" customFormat="1">
      <c r="A1466" s="144"/>
      <c r="B1466" s="325"/>
      <c r="C1466" s="900"/>
      <c r="D1466" s="87"/>
      <c r="E1466" s="328" t="s">
        <v>12</v>
      </c>
      <c r="F1466" s="901">
        <v>30812659</v>
      </c>
      <c r="G1466" s="619">
        <f>G1469+G1467</f>
        <v>0</v>
      </c>
      <c r="H1466" s="144"/>
    </row>
    <row r="1467" spans="1:8" s="147" customFormat="1">
      <c r="A1467" s="144"/>
      <c r="B1467" s="327"/>
      <c r="C1467" s="901"/>
      <c r="D1467" s="87"/>
      <c r="E1467" s="352" t="s">
        <v>38</v>
      </c>
      <c r="F1467" s="901">
        <v>21024762</v>
      </c>
      <c r="G1467" s="619"/>
      <c r="H1467" s="144"/>
    </row>
    <row r="1468" spans="1:8" s="147" customFormat="1">
      <c r="A1468" s="144"/>
      <c r="B1468" s="328"/>
      <c r="C1468" s="901"/>
      <c r="D1468" s="2332"/>
      <c r="E1468" s="353" t="s">
        <v>36</v>
      </c>
      <c r="F1468" s="901">
        <v>16982740</v>
      </c>
      <c r="G1468" s="619"/>
      <c r="H1468" s="144"/>
    </row>
    <row r="1469" spans="1:8" s="147" customFormat="1">
      <c r="A1469" s="144"/>
      <c r="B1469" s="352"/>
      <c r="C1469" s="901"/>
      <c r="D1469" s="2332"/>
      <c r="E1469" s="352" t="s">
        <v>15</v>
      </c>
      <c r="F1469" s="901">
        <v>9787897</v>
      </c>
      <c r="G1469" s="619"/>
      <c r="H1469" s="144"/>
    </row>
    <row r="1470" spans="1:8" s="147" customFormat="1">
      <c r="A1470" s="144"/>
      <c r="B1470" s="281"/>
      <c r="C1470" s="901"/>
      <c r="D1470" s="87"/>
      <c r="E1470" s="328" t="s">
        <v>16</v>
      </c>
      <c r="F1470" s="901">
        <v>19396086</v>
      </c>
      <c r="G1470" s="619">
        <f>G1471</f>
        <v>80000</v>
      </c>
      <c r="H1470" s="144"/>
    </row>
    <row r="1471" spans="1:8" s="147" customFormat="1">
      <c r="A1471" s="144"/>
      <c r="B1471" s="325"/>
      <c r="C1471" s="900"/>
      <c r="D1471" s="87"/>
      <c r="E1471" s="352" t="s">
        <v>17</v>
      </c>
      <c r="F1471" s="901">
        <v>19008726</v>
      </c>
      <c r="G1471" s="619">
        <v>80000</v>
      </c>
      <c r="H1471" s="144"/>
    </row>
    <row r="1472" spans="1:8" s="147" customFormat="1">
      <c r="A1472" s="144"/>
      <c r="B1472" s="327"/>
      <c r="C1472" s="901"/>
      <c r="D1472" s="87"/>
      <c r="E1472" s="352" t="s">
        <v>162</v>
      </c>
      <c r="F1472" s="901">
        <v>387360</v>
      </c>
      <c r="G1472" s="87"/>
      <c r="H1472" s="144"/>
    </row>
    <row r="1473" spans="1:8" s="147" customFormat="1" ht="26.4">
      <c r="A1473" s="144"/>
      <c r="B1473" s="328"/>
      <c r="C1473" s="901"/>
      <c r="D1473" s="87"/>
      <c r="E1473" s="328" t="s">
        <v>54</v>
      </c>
      <c r="F1473" s="901">
        <v>126372</v>
      </c>
      <c r="G1473" s="87"/>
      <c r="H1473" s="144"/>
    </row>
    <row r="1474" spans="1:8" s="147" customFormat="1">
      <c r="A1474" s="144"/>
      <c r="B1474" s="325"/>
      <c r="C1474" s="900"/>
      <c r="D1474" s="87"/>
      <c r="E1474" s="352" t="s">
        <v>39</v>
      </c>
      <c r="F1474" s="901">
        <v>126372</v>
      </c>
      <c r="G1474" s="87"/>
      <c r="H1474" s="144"/>
    </row>
    <row r="1475" spans="1:8" s="147" customFormat="1">
      <c r="A1475" s="144"/>
      <c r="B1475" s="327"/>
      <c r="C1475" s="901"/>
      <c r="D1475" s="87"/>
      <c r="E1475" s="328" t="s">
        <v>19</v>
      </c>
      <c r="F1475" s="901">
        <v>14917708</v>
      </c>
      <c r="G1475" s="89">
        <f>G1476</f>
        <v>0</v>
      </c>
      <c r="H1475" s="144"/>
    </row>
    <row r="1476" spans="1:8" s="147" customFormat="1" ht="26.4">
      <c r="A1476" s="144"/>
      <c r="B1476" s="328"/>
      <c r="C1476" s="901"/>
      <c r="D1476" s="2332"/>
      <c r="E1476" s="352" t="s">
        <v>56</v>
      </c>
      <c r="F1476" s="901">
        <v>14402700</v>
      </c>
      <c r="G1476" s="87"/>
      <c r="H1476" s="144"/>
    </row>
    <row r="1477" spans="1:8" s="147" customFormat="1" ht="26.4">
      <c r="A1477" s="144"/>
      <c r="B1477" s="352"/>
      <c r="C1477" s="901"/>
      <c r="D1477" s="2332"/>
      <c r="E1477" s="353" t="s">
        <v>57</v>
      </c>
      <c r="F1477" s="901">
        <v>9684625</v>
      </c>
      <c r="G1477" s="87"/>
      <c r="H1477" s="144"/>
    </row>
    <row r="1478" spans="1:8" s="147" customFormat="1" ht="39.6">
      <c r="A1478" s="144"/>
      <c r="B1478" s="2309"/>
      <c r="C1478" s="86"/>
      <c r="D1478" s="2332"/>
      <c r="E1478" s="353" t="s">
        <v>58</v>
      </c>
      <c r="F1478" s="901">
        <v>4718075</v>
      </c>
      <c r="G1478" s="87"/>
      <c r="H1478" s="144"/>
    </row>
    <row r="1479" spans="1:8" s="147" customFormat="1" ht="26.4">
      <c r="A1479" s="144"/>
      <c r="B1479" s="2333"/>
      <c r="C1479" s="93"/>
      <c r="D1479" s="2334"/>
      <c r="E1479" s="352" t="s">
        <v>55</v>
      </c>
      <c r="F1479" s="901">
        <v>515008</v>
      </c>
      <c r="G1479" s="87">
        <f>G1481</f>
        <v>0</v>
      </c>
      <c r="H1479" s="144"/>
    </row>
    <row r="1480" spans="1:8" s="147" customFormat="1" ht="26.4">
      <c r="A1480" s="144"/>
      <c r="B1480" s="2333"/>
      <c r="C1480" s="93"/>
      <c r="D1480" s="2334"/>
      <c r="E1480" s="353" t="s">
        <v>158</v>
      </c>
      <c r="F1480" s="901">
        <v>184355</v>
      </c>
      <c r="G1480" s="87"/>
      <c r="H1480" s="144"/>
    </row>
    <row r="1481" spans="1:8" s="147" customFormat="1" ht="52.8">
      <c r="A1481" s="144"/>
      <c r="B1481" s="2297"/>
      <c r="C1481" s="2295"/>
      <c r="D1481" s="600"/>
      <c r="E1481" s="353" t="s">
        <v>294</v>
      </c>
      <c r="F1481" s="901">
        <v>330653</v>
      </c>
      <c r="G1481" s="619"/>
      <c r="H1481" s="144"/>
    </row>
    <row r="1482" spans="1:8" s="147" customFormat="1">
      <c r="A1482" s="144"/>
      <c r="B1482" s="2294"/>
      <c r="C1482" s="2296"/>
      <c r="D1482" s="142"/>
      <c r="E1482" s="327" t="s">
        <v>3</v>
      </c>
      <c r="F1482" s="901">
        <v>20319322</v>
      </c>
      <c r="G1482" s="619">
        <f>G1483</f>
        <v>0</v>
      </c>
      <c r="H1482" s="144"/>
    </row>
    <row r="1483" spans="1:8" s="147" customFormat="1">
      <c r="A1483" s="144"/>
      <c r="B1483" s="2294"/>
      <c r="C1483" s="2296"/>
      <c r="D1483" s="142"/>
      <c r="E1483" s="328" t="s">
        <v>20</v>
      </c>
      <c r="F1483" s="901">
        <v>20319322</v>
      </c>
      <c r="G1483" s="619"/>
      <c r="H1483" s="144"/>
    </row>
    <row r="1484" spans="1:8" s="147" customFormat="1" ht="30" customHeight="1" thickBot="1">
      <c r="A1484" s="144"/>
      <c r="B1484" s="3816" t="s">
        <v>896</v>
      </c>
      <c r="C1484" s="3817"/>
      <c r="D1484" s="3817"/>
      <c r="E1484" s="3817"/>
      <c r="F1484" s="3817"/>
      <c r="G1484" s="3818"/>
      <c r="H1484" s="144"/>
    </row>
    <row r="1485" spans="1:8" s="147" customFormat="1">
      <c r="A1485" s="144"/>
      <c r="B1485" s="157"/>
      <c r="C1485" s="145"/>
      <c r="D1485" s="145"/>
      <c r="H1485" s="144"/>
    </row>
    <row r="1486" spans="1:8" s="52" customFormat="1">
      <c r="A1486" s="175"/>
      <c r="B1486" s="206" t="s">
        <v>113</v>
      </c>
      <c r="C1486" s="3270"/>
      <c r="D1486" s="3270"/>
      <c r="E1486" s="742"/>
      <c r="F1486" s="742"/>
      <c r="G1486" s="742"/>
      <c r="H1486" s="574"/>
    </row>
    <row r="1487" spans="1:8" s="147" customFormat="1" ht="14.25" customHeight="1" thickBot="1">
      <c r="A1487" s="144"/>
      <c r="B1487" s="233"/>
      <c r="C1487" s="233"/>
      <c r="D1487" s="233"/>
      <c r="E1487" s="233"/>
      <c r="F1487" s="233"/>
      <c r="G1487" s="233"/>
      <c r="H1487" s="144"/>
    </row>
    <row r="1488" spans="1:8" s="147" customFormat="1">
      <c r="A1488" s="2908">
        <f>A1428+1</f>
        <v>178</v>
      </c>
      <c r="B1488" s="2299" t="s">
        <v>41</v>
      </c>
      <c r="C1488" s="149"/>
      <c r="D1488" s="150"/>
      <c r="E1488" s="2299" t="s">
        <v>41</v>
      </c>
      <c r="F1488" s="149"/>
      <c r="G1488" s="150"/>
      <c r="H1488" s="144" t="s">
        <v>34</v>
      </c>
    </row>
    <row r="1489" spans="1:8" s="147" customFormat="1">
      <c r="A1489" s="144"/>
      <c r="B1489" s="113" t="s">
        <v>22</v>
      </c>
      <c r="C1489" s="99"/>
      <c r="D1489" s="143"/>
      <c r="E1489" s="113" t="s">
        <v>22</v>
      </c>
      <c r="F1489" s="99"/>
      <c r="G1489" s="143"/>
      <c r="H1489" s="144"/>
    </row>
    <row r="1490" spans="1:8" s="147" customFormat="1" ht="26.4">
      <c r="A1490" s="144"/>
      <c r="B1490" s="2435" t="s">
        <v>694</v>
      </c>
      <c r="C1490" s="2436"/>
      <c r="D1490" s="2437"/>
      <c r="E1490" s="2438" t="s">
        <v>690</v>
      </c>
      <c r="F1490" s="2439"/>
      <c r="G1490" s="2437"/>
      <c r="H1490" s="144"/>
    </row>
    <row r="1491" spans="1:8" s="147" customFormat="1">
      <c r="A1491" s="2302"/>
      <c r="B1491" s="2390" t="s">
        <v>4</v>
      </c>
      <c r="C1491" s="2440">
        <v>2041728</v>
      </c>
      <c r="D1491" s="2304">
        <f t="shared" ref="D1491:D1496" si="40">D1492</f>
        <v>-1871</v>
      </c>
      <c r="E1491" s="2415" t="s">
        <v>4</v>
      </c>
      <c r="F1491" s="2323">
        <f>F1492+F1493</f>
        <v>17688914</v>
      </c>
      <c r="G1491" s="2324">
        <f>G1493</f>
        <v>1871</v>
      </c>
      <c r="H1491" s="144"/>
    </row>
    <row r="1492" spans="1:8" s="147" customFormat="1" ht="26.4">
      <c r="A1492" s="144"/>
      <c r="B1492" s="213" t="s">
        <v>10</v>
      </c>
      <c r="C1492" s="2440">
        <v>2041728</v>
      </c>
      <c r="D1492" s="619">
        <f t="shared" si="40"/>
        <v>-1871</v>
      </c>
      <c r="E1492" s="2416" t="s">
        <v>37</v>
      </c>
      <c r="F1492" s="1165">
        <v>2792960</v>
      </c>
      <c r="G1492" s="619"/>
      <c r="H1492" s="144"/>
    </row>
    <row r="1493" spans="1:8" s="147" customFormat="1" ht="26.4">
      <c r="A1493" s="144"/>
      <c r="B1493" s="214" t="s">
        <v>11</v>
      </c>
      <c r="C1493" s="2440">
        <v>2041728</v>
      </c>
      <c r="D1493" s="619">
        <f t="shared" si="40"/>
        <v>-1871</v>
      </c>
      <c r="E1493" s="2416" t="s">
        <v>10</v>
      </c>
      <c r="F1493" s="86">
        <f>F1494</f>
        <v>14895954</v>
      </c>
      <c r="G1493" s="619">
        <f>G1494</f>
        <v>1871</v>
      </c>
      <c r="H1493" s="144"/>
    </row>
    <row r="1494" spans="1:8" s="147" customFormat="1" ht="26.4">
      <c r="A1494" s="144"/>
      <c r="B1494" s="2390" t="s">
        <v>28</v>
      </c>
      <c r="C1494" s="2440">
        <v>2041728</v>
      </c>
      <c r="D1494" s="619">
        <f t="shared" si="40"/>
        <v>-1871</v>
      </c>
      <c r="E1494" s="2417" t="s">
        <v>11</v>
      </c>
      <c r="F1494" s="1165">
        <v>14895954</v>
      </c>
      <c r="G1494" s="619">
        <f>G1495</f>
        <v>1871</v>
      </c>
      <c r="H1494" s="144"/>
    </row>
    <row r="1495" spans="1:8" s="147" customFormat="1">
      <c r="A1495" s="2302"/>
      <c r="B1495" s="213" t="s">
        <v>2</v>
      </c>
      <c r="C1495" s="2440">
        <v>2041728</v>
      </c>
      <c r="D1495" s="619">
        <f t="shared" si="40"/>
        <v>-1871</v>
      </c>
      <c r="E1495" s="2418" t="s">
        <v>28</v>
      </c>
      <c r="F1495" s="2306">
        <f>F1496+F1511</f>
        <v>17688914</v>
      </c>
      <c r="G1495" s="2304">
        <f>G1496</f>
        <v>1871</v>
      </c>
      <c r="H1495" s="144"/>
    </row>
    <row r="1496" spans="1:8" s="147" customFormat="1">
      <c r="A1496" s="144"/>
      <c r="B1496" s="214" t="s">
        <v>12</v>
      </c>
      <c r="C1496" s="2440">
        <v>2041728</v>
      </c>
      <c r="D1496" s="619">
        <f t="shared" si="40"/>
        <v>-1871</v>
      </c>
      <c r="E1496" s="2416" t="s">
        <v>2</v>
      </c>
      <c r="F1496" s="86">
        <f>F1497+F1501+F1503+F1505</f>
        <v>17352488</v>
      </c>
      <c r="G1496" s="619">
        <f>G1497</f>
        <v>1871</v>
      </c>
      <c r="H1496" s="144"/>
    </row>
    <row r="1497" spans="1:8" s="147" customFormat="1">
      <c r="A1497" s="144"/>
      <c r="B1497" s="215" t="s">
        <v>15</v>
      </c>
      <c r="C1497" s="2440">
        <v>2041728</v>
      </c>
      <c r="D1497" s="619">
        <v>-1871</v>
      </c>
      <c r="E1497" s="2417" t="s">
        <v>12</v>
      </c>
      <c r="F1497" s="86">
        <f>F1498+F1500</f>
        <v>15975415</v>
      </c>
      <c r="G1497" s="619">
        <f>G1500</f>
        <v>1871</v>
      </c>
      <c r="H1497" s="144"/>
    </row>
    <row r="1498" spans="1:8" s="147" customFormat="1">
      <c r="A1498" s="144"/>
      <c r="B1498" s="2310"/>
      <c r="C1498" s="86"/>
      <c r="D1498" s="87"/>
      <c r="E1498" s="2419" t="s">
        <v>38</v>
      </c>
      <c r="F1498" s="2311">
        <v>10712993</v>
      </c>
      <c r="G1498" s="619"/>
      <c r="H1498" s="144"/>
    </row>
    <row r="1499" spans="1:8" s="147" customFormat="1">
      <c r="A1499" s="144"/>
      <c r="B1499" s="2312"/>
      <c r="C1499" s="86"/>
      <c r="D1499" s="87"/>
      <c r="E1499" s="2312" t="s">
        <v>36</v>
      </c>
      <c r="F1499" s="2311">
        <v>8675314</v>
      </c>
      <c r="G1499" s="619"/>
      <c r="H1499" s="144"/>
    </row>
    <row r="1500" spans="1:8" s="147" customFormat="1">
      <c r="A1500" s="144"/>
      <c r="B1500" s="2310"/>
      <c r="C1500" s="86"/>
      <c r="D1500" s="87"/>
      <c r="E1500" s="2310" t="s">
        <v>15</v>
      </c>
      <c r="F1500" s="2311">
        <v>5262422</v>
      </c>
      <c r="G1500" s="619">
        <v>1871</v>
      </c>
      <c r="H1500" s="144"/>
    </row>
    <row r="1501" spans="1:8" s="147" customFormat="1">
      <c r="A1501" s="144"/>
      <c r="B1501" s="2309"/>
      <c r="C1501" s="86"/>
      <c r="D1501" s="87"/>
      <c r="E1501" s="2309" t="s">
        <v>16</v>
      </c>
      <c r="F1501" s="86">
        <f>F1502</f>
        <v>165713</v>
      </c>
      <c r="G1501" s="619">
        <f>G1502</f>
        <v>0</v>
      </c>
      <c r="H1501" s="144"/>
    </row>
    <row r="1502" spans="1:8" s="147" customFormat="1">
      <c r="A1502" s="144"/>
      <c r="B1502" s="2310"/>
      <c r="C1502" s="2420"/>
      <c r="D1502" s="87"/>
      <c r="E1502" s="2310" t="s">
        <v>17</v>
      </c>
      <c r="F1502" s="2311">
        <v>165713</v>
      </c>
      <c r="G1502" s="619"/>
      <c r="H1502" s="144"/>
    </row>
    <row r="1503" spans="1:8" s="147" customFormat="1" ht="26.4">
      <c r="A1503" s="144"/>
      <c r="B1503" s="2309"/>
      <c r="C1503" s="86"/>
      <c r="D1503" s="87"/>
      <c r="E1503" s="2309" t="s">
        <v>691</v>
      </c>
      <c r="F1503" s="86">
        <f>F1504</f>
        <v>11176</v>
      </c>
      <c r="G1503" s="619">
        <v>0</v>
      </c>
      <c r="H1503" s="144"/>
    </row>
    <row r="1504" spans="1:8" s="147" customFormat="1">
      <c r="A1504" s="144"/>
      <c r="B1504" s="2310"/>
      <c r="C1504" s="86"/>
      <c r="D1504" s="87"/>
      <c r="E1504" s="2310" t="s">
        <v>39</v>
      </c>
      <c r="F1504" s="105">
        <v>11176</v>
      </c>
      <c r="G1504" s="87"/>
      <c r="H1504" s="144"/>
    </row>
    <row r="1505" spans="1:8" s="147" customFormat="1">
      <c r="A1505" s="144"/>
      <c r="B1505" s="2309"/>
      <c r="C1505" s="86"/>
      <c r="D1505" s="87"/>
      <c r="E1505" s="2309" t="s">
        <v>19</v>
      </c>
      <c r="F1505" s="86">
        <f>F1506+F1508</f>
        <v>1200184</v>
      </c>
      <c r="G1505" s="87">
        <f>G1508</f>
        <v>0</v>
      </c>
      <c r="H1505" s="144"/>
    </row>
    <row r="1506" spans="1:8" s="147" customFormat="1" ht="26.4">
      <c r="A1506" s="144"/>
      <c r="B1506" s="2309"/>
      <c r="C1506" s="86"/>
      <c r="D1506" s="87"/>
      <c r="E1506" s="2337" t="s">
        <v>56</v>
      </c>
      <c r="F1506" s="86">
        <f>F1507</f>
        <v>975000</v>
      </c>
      <c r="G1506" s="87"/>
      <c r="H1506" s="144"/>
    </row>
    <row r="1507" spans="1:8" s="147" customFormat="1" ht="26.4">
      <c r="A1507" s="144"/>
      <c r="B1507" s="2309"/>
      <c r="C1507" s="86"/>
      <c r="D1507" s="87"/>
      <c r="E1507" s="2338" t="s">
        <v>57</v>
      </c>
      <c r="F1507" s="86">
        <v>975000</v>
      </c>
      <c r="G1507" s="87"/>
      <c r="H1507" s="144"/>
    </row>
    <row r="1508" spans="1:8" s="147" customFormat="1" ht="26.4">
      <c r="A1508" s="144"/>
      <c r="B1508" s="2309"/>
      <c r="C1508" s="86"/>
      <c r="D1508" s="87"/>
      <c r="E1508" s="2337" t="s">
        <v>55</v>
      </c>
      <c r="F1508" s="86">
        <f>F1509+F1510</f>
        <v>225184</v>
      </c>
      <c r="G1508" s="87">
        <f>G1509</f>
        <v>0</v>
      </c>
      <c r="H1508" s="144"/>
    </row>
    <row r="1509" spans="1:8" s="147" customFormat="1" ht="26.4">
      <c r="A1509" s="144"/>
      <c r="B1509" s="2309"/>
      <c r="C1509" s="86"/>
      <c r="D1509" s="87"/>
      <c r="E1509" s="2338" t="s">
        <v>158</v>
      </c>
      <c r="F1509" s="86">
        <v>64355</v>
      </c>
      <c r="G1509" s="87"/>
      <c r="H1509" s="144"/>
    </row>
    <row r="1510" spans="1:8" s="147" customFormat="1" ht="52.8">
      <c r="A1510" s="144"/>
      <c r="B1510" s="2310"/>
      <c r="C1510" s="88"/>
      <c r="D1510" s="87"/>
      <c r="E1510" s="2338" t="s">
        <v>293</v>
      </c>
      <c r="F1510" s="105">
        <v>160829</v>
      </c>
      <c r="G1510" s="87"/>
      <c r="H1510" s="144"/>
    </row>
    <row r="1511" spans="1:8" s="147" customFormat="1">
      <c r="A1511" s="144"/>
      <c r="B1511" s="2308"/>
      <c r="C1511" s="86"/>
      <c r="D1511" s="89"/>
      <c r="E1511" s="2308" t="s">
        <v>3</v>
      </c>
      <c r="F1511" s="88">
        <f>F1512</f>
        <v>336426</v>
      </c>
      <c r="G1511" s="89">
        <v>0</v>
      </c>
      <c r="H1511" s="144"/>
    </row>
    <row r="1512" spans="1:8" s="147" customFormat="1">
      <c r="A1512" s="144"/>
      <c r="B1512" s="2309"/>
      <c r="C1512" s="86"/>
      <c r="D1512" s="87"/>
      <c r="E1512" s="2441" t="s">
        <v>20</v>
      </c>
      <c r="F1512" s="2311">
        <v>336426</v>
      </c>
      <c r="G1512" s="87"/>
      <c r="H1512" s="144"/>
    </row>
    <row r="1513" spans="1:8" s="147" customFormat="1">
      <c r="A1513" s="144"/>
      <c r="B1513" s="280" t="s">
        <v>59</v>
      </c>
      <c r="C1513" s="86"/>
      <c r="D1513" s="87"/>
      <c r="E1513" s="2394"/>
      <c r="F1513" s="2396"/>
      <c r="G1513" s="2442"/>
      <c r="H1513" s="144"/>
    </row>
    <row r="1514" spans="1:8" s="147" customFormat="1" ht="26.4">
      <c r="A1514" s="144"/>
      <c r="B1514" s="527" t="s">
        <v>694</v>
      </c>
      <c r="C1514" s="86"/>
      <c r="D1514" s="87"/>
      <c r="E1514" s="2394"/>
      <c r="F1514" s="2396"/>
      <c r="G1514" s="2442"/>
      <c r="H1514" s="144"/>
    </row>
    <row r="1515" spans="1:8" s="147" customFormat="1">
      <c r="A1515" s="144"/>
      <c r="B1515" s="1410" t="s">
        <v>128</v>
      </c>
      <c r="C1515" s="86"/>
      <c r="D1515" s="87"/>
      <c r="E1515" s="2394"/>
      <c r="F1515" s="2396"/>
      <c r="G1515" s="2442"/>
      <c r="H1515" s="144"/>
    </row>
    <row r="1516" spans="1:8" s="147" customFormat="1">
      <c r="A1516" s="144"/>
      <c r="B1516" s="280"/>
      <c r="C1516" s="86"/>
      <c r="D1516" s="87"/>
      <c r="E1516" s="2394"/>
      <c r="F1516" s="2396"/>
      <c r="G1516" s="2442"/>
      <c r="H1516" s="144"/>
    </row>
    <row r="1517" spans="1:8" s="147" customFormat="1">
      <c r="A1517" s="144"/>
      <c r="B1517" s="281" t="s">
        <v>118</v>
      </c>
      <c r="C1517" s="86"/>
      <c r="D1517" s="87"/>
      <c r="E1517" s="2394"/>
      <c r="F1517" s="2396"/>
      <c r="G1517" s="2442"/>
      <c r="H1517" s="144"/>
    </row>
    <row r="1518" spans="1:8" s="147" customFormat="1">
      <c r="A1518" s="144"/>
      <c r="B1518" s="239" t="s">
        <v>4</v>
      </c>
      <c r="C1518" s="2440">
        <v>2041728</v>
      </c>
      <c r="D1518" s="2304">
        <f t="shared" ref="D1518:D1523" si="41">D1519</f>
        <v>-1871</v>
      </c>
      <c r="E1518" s="2394"/>
      <c r="F1518" s="2396"/>
      <c r="G1518" s="2442"/>
      <c r="H1518" s="144"/>
    </row>
    <row r="1519" spans="1:8" s="147" customFormat="1">
      <c r="A1519" s="144"/>
      <c r="B1519" s="213" t="s">
        <v>10</v>
      </c>
      <c r="C1519" s="2440">
        <v>2041728</v>
      </c>
      <c r="D1519" s="619">
        <f t="shared" si="41"/>
        <v>-1871</v>
      </c>
      <c r="E1519" s="2394"/>
      <c r="F1519" s="2396"/>
      <c r="G1519" s="2442"/>
      <c r="H1519" s="144"/>
    </row>
    <row r="1520" spans="1:8" s="147" customFormat="1" ht="26.4">
      <c r="A1520" s="144"/>
      <c r="B1520" s="214" t="s">
        <v>11</v>
      </c>
      <c r="C1520" s="2440">
        <v>2041728</v>
      </c>
      <c r="D1520" s="619">
        <f t="shared" si="41"/>
        <v>-1871</v>
      </c>
      <c r="E1520" s="2394"/>
      <c r="F1520" s="2396"/>
      <c r="G1520" s="2442"/>
      <c r="H1520" s="144"/>
    </row>
    <row r="1521" spans="1:8" s="147" customFormat="1">
      <c r="A1521" s="144"/>
      <c r="B1521" s="239" t="s">
        <v>28</v>
      </c>
      <c r="C1521" s="2440">
        <v>2041728</v>
      </c>
      <c r="D1521" s="619">
        <f t="shared" si="41"/>
        <v>-1871</v>
      </c>
      <c r="E1521" s="2394"/>
      <c r="F1521" s="2396"/>
      <c r="G1521" s="2442"/>
      <c r="H1521" s="144"/>
    </row>
    <row r="1522" spans="1:8" s="147" customFormat="1">
      <c r="A1522" s="144"/>
      <c r="B1522" s="213" t="s">
        <v>2</v>
      </c>
      <c r="C1522" s="2440">
        <v>2041728</v>
      </c>
      <c r="D1522" s="619">
        <f t="shared" si="41"/>
        <v>-1871</v>
      </c>
      <c r="E1522" s="2394"/>
      <c r="F1522" s="2396"/>
      <c r="G1522" s="2442"/>
      <c r="H1522" s="144"/>
    </row>
    <row r="1523" spans="1:8" s="147" customFormat="1">
      <c r="A1523" s="144"/>
      <c r="B1523" s="214" t="s">
        <v>12</v>
      </c>
      <c r="C1523" s="2440">
        <v>2041728</v>
      </c>
      <c r="D1523" s="619">
        <f t="shared" si="41"/>
        <v>-1871</v>
      </c>
      <c r="E1523" s="2394"/>
      <c r="F1523" s="2396"/>
      <c r="G1523" s="2442"/>
      <c r="H1523" s="144"/>
    </row>
    <row r="1524" spans="1:8" s="147" customFormat="1">
      <c r="A1524" s="144"/>
      <c r="B1524" s="215" t="s">
        <v>15</v>
      </c>
      <c r="C1524" s="2440">
        <v>2041728</v>
      </c>
      <c r="D1524" s="619">
        <v>-1871</v>
      </c>
      <c r="E1524" s="2394"/>
      <c r="F1524" s="2396"/>
      <c r="G1524" s="2442"/>
      <c r="H1524" s="144"/>
    </row>
    <row r="1525" spans="1:8" s="147" customFormat="1">
      <c r="A1525" s="144"/>
      <c r="B1525" s="281" t="s">
        <v>125</v>
      </c>
      <c r="C1525" s="86"/>
      <c r="D1525" s="619"/>
      <c r="E1525" s="2394"/>
      <c r="F1525" s="2396"/>
      <c r="G1525" s="2442"/>
      <c r="H1525" s="144"/>
    </row>
    <row r="1526" spans="1:8" s="147" customFormat="1">
      <c r="A1526" s="144"/>
      <c r="B1526" s="239" t="s">
        <v>4</v>
      </c>
      <c r="C1526" s="1293">
        <v>2041728</v>
      </c>
      <c r="D1526" s="2304">
        <f t="shared" ref="D1526:D1531" si="42">D1527</f>
        <v>-1871</v>
      </c>
      <c r="E1526" s="2394"/>
      <c r="F1526" s="2396"/>
      <c r="G1526" s="2442"/>
      <c r="H1526" s="144"/>
    </row>
    <row r="1527" spans="1:8" s="147" customFormat="1">
      <c r="A1527" s="144"/>
      <c r="B1527" s="213" t="s">
        <v>10</v>
      </c>
      <c r="C1527" s="1293">
        <v>2041728</v>
      </c>
      <c r="D1527" s="619">
        <f t="shared" si="42"/>
        <v>-1871</v>
      </c>
      <c r="E1527" s="2394"/>
      <c r="F1527" s="2396"/>
      <c r="G1527" s="2442"/>
      <c r="H1527" s="144"/>
    </row>
    <row r="1528" spans="1:8" s="147" customFormat="1" ht="26.4">
      <c r="A1528" s="144"/>
      <c r="B1528" s="214" t="s">
        <v>11</v>
      </c>
      <c r="C1528" s="1293">
        <v>2041728</v>
      </c>
      <c r="D1528" s="619">
        <f t="shared" si="42"/>
        <v>-1871</v>
      </c>
      <c r="E1528" s="2394"/>
      <c r="F1528" s="2396"/>
      <c r="G1528" s="2442"/>
      <c r="H1528" s="144"/>
    </row>
    <row r="1529" spans="1:8" s="147" customFormat="1">
      <c r="A1529" s="144"/>
      <c r="B1529" s="239" t="s">
        <v>28</v>
      </c>
      <c r="C1529" s="1293">
        <v>2041728</v>
      </c>
      <c r="D1529" s="619">
        <f t="shared" si="42"/>
        <v>-1871</v>
      </c>
      <c r="E1529" s="2394"/>
      <c r="F1529" s="2396"/>
      <c r="G1529" s="2442"/>
      <c r="H1529" s="144"/>
    </row>
    <row r="1530" spans="1:8" s="147" customFormat="1">
      <c r="A1530" s="144"/>
      <c r="B1530" s="213" t="s">
        <v>2</v>
      </c>
      <c r="C1530" s="1293">
        <v>2041728</v>
      </c>
      <c r="D1530" s="619">
        <f t="shared" si="42"/>
        <v>-1871</v>
      </c>
      <c r="E1530" s="2394"/>
      <c r="F1530" s="2396"/>
      <c r="G1530" s="2442"/>
      <c r="H1530" s="144"/>
    </row>
    <row r="1531" spans="1:8" s="147" customFormat="1">
      <c r="A1531" s="144"/>
      <c r="B1531" s="214" t="s">
        <v>12</v>
      </c>
      <c r="C1531" s="1293">
        <v>2041728</v>
      </c>
      <c r="D1531" s="619">
        <f t="shared" si="42"/>
        <v>-1871</v>
      </c>
      <c r="E1531" s="2394"/>
      <c r="F1531" s="2396"/>
      <c r="G1531" s="2442"/>
      <c r="H1531" s="144"/>
    </row>
    <row r="1532" spans="1:8" s="147" customFormat="1">
      <c r="A1532" s="144"/>
      <c r="B1532" s="215" t="s">
        <v>15</v>
      </c>
      <c r="C1532" s="1293">
        <v>2041728</v>
      </c>
      <c r="D1532" s="619">
        <v>-1871</v>
      </c>
      <c r="E1532" s="2394"/>
      <c r="F1532" s="2396"/>
      <c r="G1532" s="2442"/>
      <c r="H1532" s="144"/>
    </row>
    <row r="1533" spans="1:8" s="147" customFormat="1">
      <c r="A1533" s="144"/>
      <c r="B1533" s="281" t="s">
        <v>126</v>
      </c>
      <c r="C1533" s="86"/>
      <c r="D1533" s="619"/>
      <c r="E1533" s="2394"/>
      <c r="F1533" s="2396"/>
      <c r="G1533" s="2442"/>
      <c r="H1533" s="144"/>
    </row>
    <row r="1534" spans="1:8" s="147" customFormat="1">
      <c r="A1534" s="144"/>
      <c r="B1534" s="239" t="s">
        <v>4</v>
      </c>
      <c r="C1534" s="1293">
        <v>2094999</v>
      </c>
      <c r="D1534" s="2304">
        <f t="shared" ref="D1534:D1539" si="43">D1535</f>
        <v>-2307</v>
      </c>
      <c r="E1534" s="2394"/>
      <c r="F1534" s="2396"/>
      <c r="G1534" s="2442"/>
      <c r="H1534" s="144"/>
    </row>
    <row r="1535" spans="1:8" s="147" customFormat="1">
      <c r="A1535" s="144"/>
      <c r="B1535" s="213" t="s">
        <v>10</v>
      </c>
      <c r="C1535" s="1293">
        <v>2094999</v>
      </c>
      <c r="D1535" s="619">
        <f t="shared" si="43"/>
        <v>-2307</v>
      </c>
      <c r="E1535" s="2394"/>
      <c r="F1535" s="2396"/>
      <c r="G1535" s="2442"/>
      <c r="H1535" s="144"/>
    </row>
    <row r="1536" spans="1:8" s="147" customFormat="1" ht="26.4">
      <c r="A1536" s="144"/>
      <c r="B1536" s="214" t="s">
        <v>11</v>
      </c>
      <c r="C1536" s="1293">
        <v>2094999</v>
      </c>
      <c r="D1536" s="619">
        <f t="shared" si="43"/>
        <v>-2307</v>
      </c>
      <c r="E1536" s="2394"/>
      <c r="F1536" s="2396"/>
      <c r="G1536" s="2442"/>
      <c r="H1536" s="144"/>
    </row>
    <row r="1537" spans="1:8" s="147" customFormat="1">
      <c r="A1537" s="144"/>
      <c r="B1537" s="239" t="s">
        <v>28</v>
      </c>
      <c r="C1537" s="1293">
        <v>2094999</v>
      </c>
      <c r="D1537" s="619">
        <f t="shared" si="43"/>
        <v>-2307</v>
      </c>
      <c r="E1537" s="2394"/>
      <c r="F1537" s="2396"/>
      <c r="G1537" s="2442"/>
      <c r="H1537" s="144"/>
    </row>
    <row r="1538" spans="1:8" s="147" customFormat="1">
      <c r="A1538" s="144"/>
      <c r="B1538" s="213" t="s">
        <v>2</v>
      </c>
      <c r="C1538" s="1293">
        <v>2094999</v>
      </c>
      <c r="D1538" s="619">
        <f t="shared" si="43"/>
        <v>-2307</v>
      </c>
      <c r="E1538" s="2394"/>
      <c r="F1538" s="2396"/>
      <c r="G1538" s="2442"/>
      <c r="H1538" s="144"/>
    </row>
    <row r="1539" spans="1:8" s="147" customFormat="1">
      <c r="A1539" s="144"/>
      <c r="B1539" s="214" t="s">
        <v>12</v>
      </c>
      <c r="C1539" s="1293">
        <v>2094999</v>
      </c>
      <c r="D1539" s="619">
        <f t="shared" si="43"/>
        <v>-2307</v>
      </c>
      <c r="E1539" s="2394"/>
      <c r="F1539" s="2396"/>
      <c r="G1539" s="2442"/>
      <c r="H1539" s="144"/>
    </row>
    <row r="1540" spans="1:8" s="147" customFormat="1">
      <c r="A1540" s="144"/>
      <c r="B1540" s="215" t="s">
        <v>15</v>
      </c>
      <c r="C1540" s="1293">
        <v>2094999</v>
      </c>
      <c r="D1540" s="619">
        <v>-2307</v>
      </c>
      <c r="E1540" s="2394"/>
      <c r="F1540" s="2396"/>
      <c r="G1540" s="2442"/>
      <c r="H1540" s="144"/>
    </row>
    <row r="1541" spans="1:8" s="147" customFormat="1">
      <c r="A1541" s="144"/>
      <c r="B1541" s="1418" t="s">
        <v>695</v>
      </c>
      <c r="C1541" s="2406"/>
      <c r="D1541" s="619"/>
      <c r="E1541" s="2394"/>
      <c r="F1541" s="2396"/>
      <c r="G1541" s="2442"/>
      <c r="H1541" s="144"/>
    </row>
    <row r="1542" spans="1:8" s="147" customFormat="1">
      <c r="A1542" s="144"/>
      <c r="B1542" s="2305" t="s">
        <v>4</v>
      </c>
      <c r="C1542" s="2443">
        <v>28689708</v>
      </c>
      <c r="D1542" s="2304">
        <f t="shared" ref="D1542:D1547" si="44">D1543</f>
        <v>-12180</v>
      </c>
      <c r="E1542" s="2394"/>
      <c r="F1542" s="2396"/>
      <c r="G1542" s="2442"/>
      <c r="H1542" s="144"/>
    </row>
    <row r="1543" spans="1:8" s="147" customFormat="1">
      <c r="A1543" s="144"/>
      <c r="B1543" s="2444" t="s">
        <v>10</v>
      </c>
      <c r="C1543" s="2443">
        <v>28689708</v>
      </c>
      <c r="D1543" s="619">
        <f t="shared" si="44"/>
        <v>-12180</v>
      </c>
      <c r="E1543" s="2394"/>
      <c r="F1543" s="2396"/>
      <c r="G1543" s="2442"/>
      <c r="H1543" s="144"/>
    </row>
    <row r="1544" spans="1:8" s="147" customFormat="1" ht="26.4">
      <c r="A1544" s="144"/>
      <c r="B1544" s="2445" t="s">
        <v>11</v>
      </c>
      <c r="C1544" s="2443">
        <v>28689708</v>
      </c>
      <c r="D1544" s="619">
        <f t="shared" si="44"/>
        <v>-12180</v>
      </c>
      <c r="E1544" s="2394"/>
      <c r="F1544" s="2396"/>
      <c r="G1544" s="2442"/>
      <c r="H1544" s="144"/>
    </row>
    <row r="1545" spans="1:8" s="147" customFormat="1">
      <c r="A1545" s="144"/>
      <c r="B1545" s="2305" t="s">
        <v>28</v>
      </c>
      <c r="C1545" s="2443">
        <v>28689708</v>
      </c>
      <c r="D1545" s="619">
        <f t="shared" si="44"/>
        <v>-12180</v>
      </c>
      <c r="E1545" s="2394"/>
      <c r="F1545" s="2396"/>
      <c r="G1545" s="2442"/>
      <c r="H1545" s="144"/>
    </row>
    <row r="1546" spans="1:8" s="147" customFormat="1">
      <c r="A1546" s="144"/>
      <c r="B1546" s="2444" t="s">
        <v>2</v>
      </c>
      <c r="C1546" s="2443">
        <v>28689708</v>
      </c>
      <c r="D1546" s="619">
        <f t="shared" si="44"/>
        <v>-12180</v>
      </c>
      <c r="E1546" s="2394"/>
      <c r="F1546" s="2396"/>
      <c r="G1546" s="2442"/>
      <c r="H1546" s="144"/>
    </row>
    <row r="1547" spans="1:8" s="147" customFormat="1">
      <c r="A1547" s="144"/>
      <c r="B1547" s="2445" t="s">
        <v>12</v>
      </c>
      <c r="C1547" s="2443">
        <v>28689708</v>
      </c>
      <c r="D1547" s="619">
        <f t="shared" si="44"/>
        <v>-12180</v>
      </c>
      <c r="E1547" s="2394"/>
      <c r="F1547" s="2396"/>
      <c r="G1547" s="2442"/>
      <c r="H1547" s="144"/>
    </row>
    <row r="1548" spans="1:8" s="147" customFormat="1">
      <c r="A1548" s="144"/>
      <c r="B1548" s="2446" t="s">
        <v>15</v>
      </c>
      <c r="C1548" s="2443">
        <v>28689708</v>
      </c>
      <c r="D1548" s="619">
        <v>-12180</v>
      </c>
      <c r="E1548" s="2394"/>
      <c r="F1548" s="2396"/>
      <c r="G1548" s="2442"/>
      <c r="H1548" s="144"/>
    </row>
    <row r="1549" spans="1:8" s="147" customFormat="1" ht="29.4" customHeight="1" thickBot="1">
      <c r="A1549" s="144"/>
      <c r="B1549" s="3816" t="s">
        <v>897</v>
      </c>
      <c r="C1549" s="3817"/>
      <c r="D1549" s="3817"/>
      <c r="E1549" s="3817"/>
      <c r="F1549" s="3817"/>
      <c r="G1549" s="3818"/>
      <c r="H1549" s="144"/>
    </row>
    <row r="1550" spans="1:8" s="147" customFormat="1" ht="14.25" customHeight="1">
      <c r="A1550" s="144"/>
      <c r="B1550" s="233"/>
      <c r="C1550" s="233"/>
      <c r="D1550" s="233"/>
      <c r="E1550" s="233"/>
      <c r="F1550" s="233"/>
      <c r="G1550" s="233"/>
      <c r="H1550" s="144"/>
    </row>
    <row r="1551" spans="1:8" s="52" customFormat="1">
      <c r="A1551" s="175"/>
      <c r="B1551" s="206" t="s">
        <v>113</v>
      </c>
      <c r="C1551" s="3270"/>
      <c r="D1551" s="3270"/>
      <c r="E1551" s="742"/>
      <c r="F1551" s="742"/>
      <c r="G1551" s="742"/>
      <c r="H1551" s="574"/>
    </row>
    <row r="1552" spans="1:8" s="147" customFormat="1" ht="13.8" thickBot="1">
      <c r="A1552" s="144"/>
      <c r="B1552" s="157"/>
      <c r="C1552" s="145"/>
      <c r="D1552" s="145"/>
      <c r="H1552" s="144"/>
    </row>
    <row r="1553" spans="1:8" s="147" customFormat="1" ht="13.8">
      <c r="A1553" s="2908">
        <f>A1488+1</f>
        <v>179</v>
      </c>
      <c r="B1553" s="3434"/>
      <c r="C1553" s="3435"/>
      <c r="D1553" s="3436"/>
      <c r="E1553" s="2299" t="s">
        <v>41</v>
      </c>
      <c r="F1553" s="149"/>
      <c r="G1553" s="150"/>
      <c r="H1553" s="144" t="s">
        <v>34</v>
      </c>
    </row>
    <row r="1554" spans="1:8" s="147" customFormat="1">
      <c r="A1554" s="144"/>
      <c r="B1554" s="253" t="s">
        <v>167</v>
      </c>
      <c r="C1554" s="343"/>
      <c r="D1554" s="344"/>
      <c r="E1554" s="113" t="s">
        <v>22</v>
      </c>
      <c r="F1554" s="99"/>
      <c r="G1554" s="143"/>
      <c r="H1554" s="144"/>
    </row>
    <row r="1555" spans="1:8" s="147" customFormat="1" ht="26.4">
      <c r="A1555" s="144"/>
      <c r="B1555" s="611" t="s">
        <v>223</v>
      </c>
      <c r="C1555" s="367"/>
      <c r="D1555" s="368"/>
      <c r="E1555" s="2567" t="s">
        <v>696</v>
      </c>
      <c r="F1555" s="323"/>
      <c r="G1555" s="324"/>
      <c r="H1555" s="144"/>
    </row>
    <row r="1556" spans="1:8" s="147" customFormat="1">
      <c r="A1556" s="144"/>
      <c r="B1556" s="612" t="s">
        <v>225</v>
      </c>
      <c r="C1556" s="2099">
        <v>1116286580</v>
      </c>
      <c r="D1556" s="87">
        <f>G1559</f>
        <v>87500</v>
      </c>
      <c r="E1556" s="2415" t="s">
        <v>4</v>
      </c>
      <c r="F1556" s="2323">
        <f>F1557+F1558</f>
        <v>32628</v>
      </c>
      <c r="G1556" s="2324">
        <f>G1558</f>
        <v>87500</v>
      </c>
      <c r="H1556" s="144"/>
    </row>
    <row r="1557" spans="1:8" s="147" customFormat="1" ht="26.4">
      <c r="A1557" s="144"/>
      <c r="B1557" s="2308"/>
      <c r="C1557" s="86"/>
      <c r="D1557" s="87"/>
      <c r="E1557" s="2416" t="s">
        <v>37</v>
      </c>
      <c r="F1557" s="1165"/>
      <c r="G1557" s="619"/>
      <c r="H1557" s="144"/>
    </row>
    <row r="1558" spans="1:8" s="147" customFormat="1">
      <c r="A1558" s="144"/>
      <c r="B1558" s="2309"/>
      <c r="C1558" s="86"/>
      <c r="D1558" s="87"/>
      <c r="E1558" s="2416" t="s">
        <v>10</v>
      </c>
      <c r="F1558" s="86">
        <f>F1559</f>
        <v>32628</v>
      </c>
      <c r="G1558" s="619">
        <f>G1559</f>
        <v>87500</v>
      </c>
      <c r="H1558" s="144"/>
    </row>
    <row r="1559" spans="1:8" s="147" customFormat="1" ht="26.4">
      <c r="A1559" s="144"/>
      <c r="B1559" s="2305"/>
      <c r="C1559" s="2306"/>
      <c r="D1559" s="87"/>
      <c r="E1559" s="2417" t="s">
        <v>11</v>
      </c>
      <c r="F1559" s="1165">
        <v>32628</v>
      </c>
      <c r="G1559" s="619">
        <f>G1560</f>
        <v>87500</v>
      </c>
      <c r="H1559" s="144"/>
    </row>
    <row r="1560" spans="1:8" s="147" customFormat="1">
      <c r="A1560" s="144"/>
      <c r="B1560" s="2308"/>
      <c r="C1560" s="86"/>
      <c r="D1560" s="87"/>
      <c r="E1560" s="2418" t="s">
        <v>28</v>
      </c>
      <c r="F1560" s="2306">
        <f>F1561</f>
        <v>10000</v>
      </c>
      <c r="G1560" s="2304">
        <f>G1561+G1570</f>
        <v>87500</v>
      </c>
      <c r="H1560" s="144"/>
    </row>
    <row r="1561" spans="1:8" s="147" customFormat="1">
      <c r="A1561" s="144"/>
      <c r="B1561" s="2309"/>
      <c r="C1561" s="86"/>
      <c r="D1561" s="87"/>
      <c r="E1561" s="2416" t="s">
        <v>2</v>
      </c>
      <c r="F1561" s="86">
        <f>F1562</f>
        <v>10000</v>
      </c>
      <c r="G1561" s="619">
        <f>G1566+G1562+G1568</f>
        <v>69750</v>
      </c>
      <c r="H1561" s="144"/>
    </row>
    <row r="1562" spans="1:8" s="147" customFormat="1">
      <c r="A1562" s="144"/>
      <c r="B1562" s="2308"/>
      <c r="C1562" s="86"/>
      <c r="D1562" s="87"/>
      <c r="E1562" s="2417" t="s">
        <v>12</v>
      </c>
      <c r="F1562" s="86">
        <f>F1565</f>
        <v>10000</v>
      </c>
      <c r="G1562" s="619">
        <f>G1565+G1563</f>
        <v>7250</v>
      </c>
      <c r="H1562" s="144"/>
    </row>
    <row r="1563" spans="1:8" s="147" customFormat="1">
      <c r="A1563" s="144"/>
      <c r="B1563" s="2309"/>
      <c r="C1563" s="86"/>
      <c r="D1563" s="87"/>
      <c r="E1563" s="2441" t="s">
        <v>38</v>
      </c>
      <c r="F1563" s="86"/>
      <c r="G1563" s="619">
        <v>1750</v>
      </c>
      <c r="H1563" s="144"/>
    </row>
    <row r="1564" spans="1:8" s="147" customFormat="1">
      <c r="A1564" s="144"/>
      <c r="B1564" s="2308"/>
      <c r="C1564" s="86"/>
      <c r="D1564" s="87"/>
      <c r="E1564" s="2447" t="s">
        <v>36</v>
      </c>
      <c r="F1564" s="86"/>
      <c r="G1564" s="619">
        <v>1716</v>
      </c>
      <c r="H1564" s="144"/>
    </row>
    <row r="1565" spans="1:8" s="147" customFormat="1">
      <c r="A1565" s="144"/>
      <c r="B1565" s="2309"/>
      <c r="C1565" s="86"/>
      <c r="D1565" s="87"/>
      <c r="E1565" s="2447" t="s">
        <v>15</v>
      </c>
      <c r="F1565" s="2311">
        <v>10000</v>
      </c>
      <c r="G1565" s="619">
        <v>5500</v>
      </c>
      <c r="H1565" s="144"/>
    </row>
    <row r="1566" spans="1:8" s="147" customFormat="1">
      <c r="A1566" s="144"/>
      <c r="B1566" s="2308"/>
      <c r="C1566" s="86"/>
      <c r="D1566" s="87"/>
      <c r="E1566" s="2441" t="s">
        <v>16</v>
      </c>
      <c r="F1566" s="86">
        <f>F1567</f>
        <v>22628</v>
      </c>
      <c r="G1566" s="619">
        <f>G1567</f>
        <v>60000</v>
      </c>
      <c r="H1566" s="144"/>
    </row>
    <row r="1567" spans="1:8" s="147" customFormat="1">
      <c r="A1567" s="144"/>
      <c r="B1567" s="2309"/>
      <c r="C1567" s="86"/>
      <c r="D1567" s="87"/>
      <c r="E1567" s="2447" t="s">
        <v>17</v>
      </c>
      <c r="F1567" s="2311">
        <v>22628</v>
      </c>
      <c r="G1567" s="619">
        <v>60000</v>
      </c>
      <c r="H1567" s="144"/>
    </row>
    <row r="1568" spans="1:8" s="147" customFormat="1" ht="26.4">
      <c r="A1568" s="144"/>
      <c r="B1568" s="2308"/>
      <c r="C1568" s="86"/>
      <c r="D1568" s="87"/>
      <c r="E1568" s="2441" t="s">
        <v>55</v>
      </c>
      <c r="F1568" s="2311"/>
      <c r="G1568" s="619">
        <f>G1569</f>
        <v>2500</v>
      </c>
      <c r="H1568" s="144"/>
    </row>
    <row r="1569" spans="1:8" s="147" customFormat="1" ht="39.6">
      <c r="A1569" s="144"/>
      <c r="B1569" s="2309"/>
      <c r="C1569" s="86"/>
      <c r="D1569" s="87"/>
      <c r="E1569" s="2441" t="s">
        <v>294</v>
      </c>
      <c r="F1569" s="2311"/>
      <c r="G1569" s="619">
        <v>2500</v>
      </c>
      <c r="H1569" s="144"/>
    </row>
    <row r="1570" spans="1:8" s="147" customFormat="1">
      <c r="A1570" s="144"/>
      <c r="B1570" s="2308"/>
      <c r="C1570" s="86"/>
      <c r="D1570" s="87"/>
      <c r="E1570" s="2448" t="s">
        <v>3</v>
      </c>
      <c r="F1570" s="2311"/>
      <c r="G1570" s="619">
        <f>G1571</f>
        <v>17750</v>
      </c>
      <c r="H1570" s="144"/>
    </row>
    <row r="1571" spans="1:8" s="147" customFormat="1">
      <c r="A1571" s="144"/>
      <c r="B1571" s="2309"/>
      <c r="C1571" s="86"/>
      <c r="D1571" s="87"/>
      <c r="E1571" s="2441" t="s">
        <v>20</v>
      </c>
      <c r="F1571" s="2311"/>
      <c r="G1571" s="619">
        <v>17750</v>
      </c>
      <c r="H1571" s="144"/>
    </row>
    <row r="1572" spans="1:8" s="147" customFormat="1" ht="35.25" customHeight="1" thickBot="1">
      <c r="A1572" s="144"/>
      <c r="B1572" s="3833" t="s">
        <v>898</v>
      </c>
      <c r="C1572" s="3834"/>
      <c r="D1572" s="3834"/>
      <c r="E1572" s="3814"/>
      <c r="F1572" s="3814"/>
      <c r="G1572" s="3815"/>
      <c r="H1572" s="144"/>
    </row>
    <row r="1573" spans="1:8" s="147" customFormat="1">
      <c r="A1573" s="144"/>
      <c r="B1573" s="157"/>
      <c r="C1573" s="145"/>
      <c r="D1573" s="145"/>
      <c r="H1573" s="144"/>
    </row>
    <row r="1574" spans="1:8" s="147" customFormat="1">
      <c r="A1574" s="175"/>
      <c r="B1574" s="206" t="s">
        <v>115</v>
      </c>
      <c r="C1574" s="3270"/>
      <c r="D1574" s="3270"/>
      <c r="E1574" s="3270"/>
      <c r="F1574" s="3270"/>
      <c r="G1574" s="3270"/>
      <c r="H1574" s="144"/>
    </row>
    <row r="1575" spans="1:8" s="147" customFormat="1" ht="13.8" thickBot="1">
      <c r="A1575" s="144"/>
      <c r="B1575" s="233"/>
      <c r="C1575" s="233"/>
      <c r="D1575" s="233"/>
      <c r="E1575" s="233"/>
      <c r="F1575" s="233"/>
      <c r="G1575" s="233"/>
      <c r="H1575" s="144"/>
    </row>
    <row r="1576" spans="1:8" s="147" customFormat="1" ht="13.8">
      <c r="A1576" s="2907">
        <f>A1553</f>
        <v>179</v>
      </c>
      <c r="B1576" s="3434"/>
      <c r="C1576" s="3435"/>
      <c r="D1576" s="3436"/>
      <c r="E1576" s="2299" t="s">
        <v>41</v>
      </c>
      <c r="F1576" s="341"/>
      <c r="G1576" s="150"/>
      <c r="H1576" s="144" t="s">
        <v>34</v>
      </c>
    </row>
    <row r="1577" spans="1:8" s="147" customFormat="1">
      <c r="A1577" s="144"/>
      <c r="B1577" s="253" t="s">
        <v>167</v>
      </c>
      <c r="C1577" s="343"/>
      <c r="D1577" s="344"/>
      <c r="E1577" s="280" t="s">
        <v>116</v>
      </c>
      <c r="F1577" s="343"/>
      <c r="G1577" s="143"/>
      <c r="H1577" s="144"/>
    </row>
    <row r="1578" spans="1:8" s="147" customFormat="1">
      <c r="A1578" s="144"/>
      <c r="B1578" s="611" t="s">
        <v>223</v>
      </c>
      <c r="C1578" s="367"/>
      <c r="D1578" s="368"/>
      <c r="E1578" s="2563" t="s">
        <v>117</v>
      </c>
      <c r="F1578" s="532"/>
      <c r="G1578" s="324"/>
      <c r="H1578" s="144"/>
    </row>
    <row r="1579" spans="1:8" s="147" customFormat="1">
      <c r="A1579" s="144"/>
      <c r="B1579" s="612" t="s">
        <v>225</v>
      </c>
      <c r="C1579" s="2099">
        <v>1116286580</v>
      </c>
      <c r="D1579" s="87">
        <f>G1580</f>
        <v>87500</v>
      </c>
      <c r="E1579" s="281" t="s">
        <v>118</v>
      </c>
      <c r="F1579" s="346"/>
      <c r="G1579" s="380"/>
      <c r="H1579" s="144"/>
    </row>
    <row r="1580" spans="1:8" s="147" customFormat="1">
      <c r="A1580" s="2302"/>
      <c r="B1580" s="281" t="s">
        <v>118</v>
      </c>
      <c r="C1580" s="900"/>
      <c r="D1580" s="2324"/>
      <c r="E1580" s="325" t="s">
        <v>4</v>
      </c>
      <c r="F1580" s="900">
        <v>85572147</v>
      </c>
      <c r="G1580" s="156">
        <f>G1581+G1582+G1587</f>
        <v>87500</v>
      </c>
      <c r="H1580" s="144"/>
    </row>
    <row r="1581" spans="1:8" s="147" customFormat="1" ht="26.4">
      <c r="A1581" s="144"/>
      <c r="B1581" s="327"/>
      <c r="C1581" s="901"/>
      <c r="D1581" s="87"/>
      <c r="E1581" s="327" t="s">
        <v>37</v>
      </c>
      <c r="F1581" s="901">
        <v>3253317</v>
      </c>
      <c r="G1581" s="87"/>
      <c r="H1581" s="144"/>
    </row>
    <row r="1582" spans="1:8" s="147" customFormat="1">
      <c r="A1582" s="144"/>
      <c r="B1582" s="328"/>
      <c r="C1582" s="901"/>
      <c r="D1582" s="87"/>
      <c r="E1582" s="327" t="s">
        <v>7</v>
      </c>
      <c r="F1582" s="901">
        <v>20000</v>
      </c>
      <c r="G1582" s="87">
        <f>G1583</f>
        <v>0</v>
      </c>
      <c r="H1582" s="144"/>
    </row>
    <row r="1583" spans="1:8" s="147" customFormat="1">
      <c r="A1583" s="144"/>
      <c r="B1583" s="325"/>
      <c r="C1583" s="900"/>
      <c r="D1583" s="87"/>
      <c r="E1583" s="328" t="s">
        <v>8</v>
      </c>
      <c r="F1583" s="901">
        <v>20000</v>
      </c>
      <c r="G1583" s="87">
        <f>G1584</f>
        <v>0</v>
      </c>
      <c r="H1583" s="144"/>
    </row>
    <row r="1584" spans="1:8" s="147" customFormat="1">
      <c r="A1584" s="2302"/>
      <c r="B1584" s="327"/>
      <c r="C1584" s="901"/>
      <c r="D1584" s="87"/>
      <c r="E1584" s="352" t="s">
        <v>9</v>
      </c>
      <c r="F1584" s="901">
        <v>20000</v>
      </c>
      <c r="G1584" s="89">
        <v>0</v>
      </c>
      <c r="H1584" s="144"/>
    </row>
    <row r="1585" spans="1:8" s="147" customFormat="1" ht="26.4">
      <c r="A1585" s="144"/>
      <c r="B1585" s="328"/>
      <c r="C1585" s="901"/>
      <c r="D1585" s="87"/>
      <c r="E1585" s="353" t="s">
        <v>63</v>
      </c>
      <c r="F1585" s="901">
        <v>20000</v>
      </c>
      <c r="G1585" s="87">
        <v>0</v>
      </c>
      <c r="H1585" s="144"/>
    </row>
    <row r="1586" spans="1:8" s="147" customFormat="1" ht="39.6">
      <c r="A1586" s="144"/>
      <c r="B1586" s="352"/>
      <c r="C1586" s="901"/>
      <c r="D1586" s="87"/>
      <c r="E1586" s="358" t="s">
        <v>165</v>
      </c>
      <c r="F1586" s="901">
        <v>20000</v>
      </c>
      <c r="G1586" s="87">
        <v>0</v>
      </c>
      <c r="H1586" s="144"/>
    </row>
    <row r="1587" spans="1:8" s="147" customFormat="1">
      <c r="A1587" s="144"/>
      <c r="B1587" s="281"/>
      <c r="C1587" s="901"/>
      <c r="D1587" s="87"/>
      <c r="E1587" s="327" t="s">
        <v>10</v>
      </c>
      <c r="F1587" s="901">
        <v>82298830</v>
      </c>
      <c r="G1587" s="87">
        <f>G1588</f>
        <v>87500</v>
      </c>
      <c r="H1587" s="144"/>
    </row>
    <row r="1588" spans="1:8" s="147" customFormat="1" ht="26.4">
      <c r="A1588" s="144"/>
      <c r="B1588" s="325"/>
      <c r="C1588" s="900"/>
      <c r="D1588" s="87"/>
      <c r="E1588" s="328" t="s">
        <v>11</v>
      </c>
      <c r="F1588" s="901">
        <v>82298830</v>
      </c>
      <c r="G1588" s="87">
        <f>G1589</f>
        <v>87500</v>
      </c>
      <c r="H1588" s="144"/>
    </row>
    <row r="1589" spans="1:8" s="147" customFormat="1">
      <c r="A1589" s="144"/>
      <c r="B1589" s="327"/>
      <c r="C1589" s="901"/>
      <c r="D1589" s="87"/>
      <c r="E1589" s="325" t="s">
        <v>28</v>
      </c>
      <c r="F1589" s="900">
        <v>85572147</v>
      </c>
      <c r="G1589" s="87">
        <f>G1590+G1607</f>
        <v>87500</v>
      </c>
      <c r="H1589" s="144"/>
    </row>
    <row r="1590" spans="1:8" s="147" customFormat="1">
      <c r="A1590" s="144"/>
      <c r="B1590" s="328"/>
      <c r="C1590" s="901"/>
      <c r="D1590" s="87"/>
      <c r="E1590" s="327" t="s">
        <v>2</v>
      </c>
      <c r="F1590" s="901">
        <v>65252825</v>
      </c>
      <c r="G1590" s="87">
        <f>G1591+G1595+G1604</f>
        <v>69750</v>
      </c>
      <c r="H1590" s="144"/>
    </row>
    <row r="1591" spans="1:8" s="147" customFormat="1">
      <c r="A1591" s="144"/>
      <c r="B1591" s="325"/>
      <c r="C1591" s="900"/>
      <c r="D1591" s="87"/>
      <c r="E1591" s="328" t="s">
        <v>12</v>
      </c>
      <c r="F1591" s="901">
        <v>30812659</v>
      </c>
      <c r="G1591" s="619">
        <f>G1594+G1592</f>
        <v>7250</v>
      </c>
      <c r="H1591" s="144"/>
    </row>
    <row r="1592" spans="1:8" s="147" customFormat="1">
      <c r="A1592" s="144"/>
      <c r="B1592" s="327"/>
      <c r="C1592" s="901"/>
      <c r="D1592" s="87"/>
      <c r="E1592" s="352" t="s">
        <v>38</v>
      </c>
      <c r="F1592" s="901">
        <v>21024762</v>
      </c>
      <c r="G1592" s="619">
        <v>1750</v>
      </c>
      <c r="H1592" s="144"/>
    </row>
    <row r="1593" spans="1:8" s="147" customFormat="1">
      <c r="A1593" s="144"/>
      <c r="B1593" s="328"/>
      <c r="C1593" s="901"/>
      <c r="D1593" s="2332"/>
      <c r="E1593" s="353" t="s">
        <v>36</v>
      </c>
      <c r="F1593" s="901">
        <v>16982740</v>
      </c>
      <c r="G1593" s="619">
        <v>1716</v>
      </c>
      <c r="H1593" s="144"/>
    </row>
    <row r="1594" spans="1:8" s="147" customFormat="1">
      <c r="A1594" s="144"/>
      <c r="B1594" s="352"/>
      <c r="C1594" s="901"/>
      <c r="D1594" s="2332"/>
      <c r="E1594" s="352" t="s">
        <v>15</v>
      </c>
      <c r="F1594" s="901">
        <v>9787897</v>
      </c>
      <c r="G1594" s="619">
        <v>5500</v>
      </c>
      <c r="H1594" s="144"/>
    </row>
    <row r="1595" spans="1:8" s="147" customFormat="1">
      <c r="A1595" s="144"/>
      <c r="B1595" s="281"/>
      <c r="C1595" s="901"/>
      <c r="D1595" s="87"/>
      <c r="E1595" s="328" t="s">
        <v>16</v>
      </c>
      <c r="F1595" s="901">
        <v>19396086</v>
      </c>
      <c r="G1595" s="619">
        <f>G1596</f>
        <v>60000</v>
      </c>
      <c r="H1595" s="144"/>
    </row>
    <row r="1596" spans="1:8" s="147" customFormat="1">
      <c r="A1596" s="144"/>
      <c r="B1596" s="325"/>
      <c r="C1596" s="900"/>
      <c r="D1596" s="87"/>
      <c r="E1596" s="352" t="s">
        <v>17</v>
      </c>
      <c r="F1596" s="901">
        <v>19008726</v>
      </c>
      <c r="G1596" s="619">
        <v>60000</v>
      </c>
      <c r="H1596" s="144"/>
    </row>
    <row r="1597" spans="1:8" s="147" customFormat="1">
      <c r="A1597" s="144"/>
      <c r="B1597" s="327"/>
      <c r="C1597" s="901"/>
      <c r="D1597" s="87"/>
      <c r="E1597" s="352" t="s">
        <v>162</v>
      </c>
      <c r="F1597" s="901">
        <v>387360</v>
      </c>
      <c r="G1597" s="87"/>
      <c r="H1597" s="144"/>
    </row>
    <row r="1598" spans="1:8" s="147" customFormat="1" ht="26.4">
      <c r="A1598" s="144"/>
      <c r="B1598" s="328"/>
      <c r="C1598" s="901"/>
      <c r="D1598" s="87"/>
      <c r="E1598" s="328" t="s">
        <v>54</v>
      </c>
      <c r="F1598" s="901">
        <v>126372</v>
      </c>
      <c r="G1598" s="87"/>
      <c r="H1598" s="144"/>
    </row>
    <row r="1599" spans="1:8" s="147" customFormat="1">
      <c r="A1599" s="144"/>
      <c r="B1599" s="325"/>
      <c r="C1599" s="900"/>
      <c r="D1599" s="87"/>
      <c r="E1599" s="352" t="s">
        <v>39</v>
      </c>
      <c r="F1599" s="901">
        <v>126372</v>
      </c>
      <c r="G1599" s="87"/>
      <c r="H1599" s="144"/>
    </row>
    <row r="1600" spans="1:8" s="147" customFormat="1">
      <c r="A1600" s="144"/>
      <c r="B1600" s="327"/>
      <c r="C1600" s="901"/>
      <c r="D1600" s="87"/>
      <c r="E1600" s="328" t="s">
        <v>19</v>
      </c>
      <c r="F1600" s="901">
        <v>14917708</v>
      </c>
      <c r="G1600" s="89">
        <f>G1601</f>
        <v>0</v>
      </c>
      <c r="H1600" s="144"/>
    </row>
    <row r="1601" spans="1:8" s="147" customFormat="1" ht="26.4">
      <c r="A1601" s="144"/>
      <c r="B1601" s="328"/>
      <c r="C1601" s="901"/>
      <c r="D1601" s="2332"/>
      <c r="E1601" s="352" t="s">
        <v>56</v>
      </c>
      <c r="F1601" s="901">
        <v>14402700</v>
      </c>
      <c r="G1601" s="87"/>
      <c r="H1601" s="144"/>
    </row>
    <row r="1602" spans="1:8" s="147" customFormat="1" ht="26.4">
      <c r="A1602" s="144"/>
      <c r="B1602" s="352"/>
      <c r="C1602" s="901"/>
      <c r="D1602" s="2332"/>
      <c r="E1602" s="353" t="s">
        <v>57</v>
      </c>
      <c r="F1602" s="901">
        <v>9684625</v>
      </c>
      <c r="G1602" s="87"/>
      <c r="H1602" s="144"/>
    </row>
    <row r="1603" spans="1:8" s="147" customFormat="1" ht="39.6">
      <c r="A1603" s="144"/>
      <c r="B1603" s="2309"/>
      <c r="C1603" s="86"/>
      <c r="D1603" s="2332"/>
      <c r="E1603" s="353" t="s">
        <v>58</v>
      </c>
      <c r="F1603" s="901">
        <v>4718075</v>
      </c>
      <c r="G1603" s="87"/>
      <c r="H1603" s="144"/>
    </row>
    <row r="1604" spans="1:8" s="147" customFormat="1" ht="26.4">
      <c r="A1604" s="144"/>
      <c r="B1604" s="2333"/>
      <c r="C1604" s="93"/>
      <c r="D1604" s="2334"/>
      <c r="E1604" s="352" t="s">
        <v>55</v>
      </c>
      <c r="F1604" s="901">
        <v>515008</v>
      </c>
      <c r="G1604" s="87">
        <f>G1606</f>
        <v>2500</v>
      </c>
      <c r="H1604" s="144"/>
    </row>
    <row r="1605" spans="1:8" s="147" customFormat="1" ht="26.4">
      <c r="A1605" s="144"/>
      <c r="B1605" s="2333"/>
      <c r="C1605" s="93"/>
      <c r="D1605" s="2334"/>
      <c r="E1605" s="353" t="s">
        <v>158</v>
      </c>
      <c r="F1605" s="901">
        <v>184355</v>
      </c>
      <c r="G1605" s="87"/>
      <c r="H1605" s="144"/>
    </row>
    <row r="1606" spans="1:8" s="147" customFormat="1" ht="52.8">
      <c r="A1606" s="144"/>
      <c r="B1606" s="2297"/>
      <c r="C1606" s="2295"/>
      <c r="D1606" s="600"/>
      <c r="E1606" s="353" t="s">
        <v>294</v>
      </c>
      <c r="F1606" s="901">
        <v>330653</v>
      </c>
      <c r="G1606" s="619">
        <v>2500</v>
      </c>
      <c r="H1606" s="144"/>
    </row>
    <row r="1607" spans="1:8" s="147" customFormat="1">
      <c r="A1607" s="144"/>
      <c r="B1607" s="2294"/>
      <c r="C1607" s="2296"/>
      <c r="D1607" s="142"/>
      <c r="E1607" s="327" t="s">
        <v>3</v>
      </c>
      <c r="F1607" s="901">
        <v>20319322</v>
      </c>
      <c r="G1607" s="619">
        <f>G1608</f>
        <v>17750</v>
      </c>
      <c r="H1607" s="144"/>
    </row>
    <row r="1608" spans="1:8" s="147" customFormat="1">
      <c r="A1608" s="144"/>
      <c r="B1608" s="2294"/>
      <c r="C1608" s="2296"/>
      <c r="D1608" s="142"/>
      <c r="E1608" s="328" t="s">
        <v>20</v>
      </c>
      <c r="F1608" s="901">
        <v>20319322</v>
      </c>
      <c r="G1608" s="619">
        <v>17750</v>
      </c>
      <c r="H1608" s="144"/>
    </row>
    <row r="1609" spans="1:8" s="147" customFormat="1" ht="42.75" customHeight="1" thickBot="1">
      <c r="A1609" s="144"/>
      <c r="B1609" s="3833" t="s">
        <v>898</v>
      </c>
      <c r="C1609" s="3834"/>
      <c r="D1609" s="3834"/>
      <c r="E1609" s="3814"/>
      <c r="F1609" s="3814"/>
      <c r="G1609" s="3815"/>
      <c r="H1609" s="144"/>
    </row>
    <row r="1610" spans="1:8" s="147" customFormat="1" ht="14.25" customHeight="1">
      <c r="A1610" s="144"/>
      <c r="B1610" s="233"/>
      <c r="C1610" s="233"/>
      <c r="D1610" s="233"/>
      <c r="E1610" s="233"/>
      <c r="F1610" s="233"/>
      <c r="G1610" s="233"/>
      <c r="H1610" s="144"/>
    </row>
    <row r="1611" spans="1:8" s="52" customFormat="1">
      <c r="A1611" s="175"/>
      <c r="B1611" s="206" t="s">
        <v>113</v>
      </c>
      <c r="C1611" s="3270"/>
      <c r="D1611" s="3270"/>
      <c r="E1611" s="742"/>
      <c r="F1611" s="742"/>
      <c r="G1611" s="742"/>
      <c r="H1611" s="574"/>
    </row>
    <row r="1612" spans="1:8" s="147" customFormat="1" ht="13.8" thickBot="1">
      <c r="A1612" s="144"/>
      <c r="B1612" s="157"/>
      <c r="C1612" s="145"/>
      <c r="D1612" s="145"/>
      <c r="H1612" s="144"/>
    </row>
    <row r="1613" spans="1:8" s="2454" customFormat="1" ht="13.8">
      <c r="A1613" s="79">
        <f>A1553+1</f>
        <v>180</v>
      </c>
      <c r="B1613" s="3437" t="s">
        <v>26</v>
      </c>
      <c r="C1613" s="2449"/>
      <c r="D1613" s="2450"/>
      <c r="E1613" s="2451" t="s">
        <v>41</v>
      </c>
      <c r="F1613" s="2452"/>
      <c r="G1613" s="2453"/>
      <c r="H1613" s="1657" t="s">
        <v>1135</v>
      </c>
    </row>
    <row r="1614" spans="1:8" s="2454" customFormat="1">
      <c r="A1614" s="79"/>
      <c r="B1614" s="2455" t="s">
        <v>22</v>
      </c>
      <c r="C1614" s="2456"/>
      <c r="D1614" s="2457"/>
      <c r="E1614" s="2455" t="s">
        <v>22</v>
      </c>
      <c r="F1614" s="2458"/>
      <c r="G1614" s="2459"/>
      <c r="H1614" s="134" t="s">
        <v>1137</v>
      </c>
    </row>
    <row r="1615" spans="1:8" s="2454" customFormat="1" ht="55.2">
      <c r="A1615" s="79"/>
      <c r="B1615" s="2460" t="s">
        <v>697</v>
      </c>
      <c r="C1615" s="2461"/>
      <c r="D1615" s="2462"/>
      <c r="E1615" s="2460" t="s">
        <v>698</v>
      </c>
      <c r="F1615" s="2463"/>
      <c r="G1615" s="2464"/>
      <c r="H1615" s="134" t="s">
        <v>833</v>
      </c>
    </row>
    <row r="1616" spans="1:8" s="2454" customFormat="1">
      <c r="A1616" s="79"/>
      <c r="B1616" s="2465" t="s">
        <v>4</v>
      </c>
      <c r="C1616" s="2466">
        <v>13194801</v>
      </c>
      <c r="D1616" s="2466">
        <v>0</v>
      </c>
      <c r="E1616" s="2467" t="s">
        <v>4</v>
      </c>
      <c r="F1616" s="2468">
        <f>F1618</f>
        <v>158041</v>
      </c>
      <c r="G1616" s="2469">
        <f>G1618</f>
        <v>15085</v>
      </c>
      <c r="H1616" s="3148">
        <f>'15'!A1115</f>
        <v>84</v>
      </c>
    </row>
    <row r="1617" spans="1:8" s="2454" customFormat="1">
      <c r="A1617" s="79"/>
      <c r="B1617" s="2470" t="s">
        <v>75</v>
      </c>
      <c r="C1617" s="2471">
        <v>10038363</v>
      </c>
      <c r="D1617" s="2472"/>
      <c r="E1617" s="2473" t="s">
        <v>75</v>
      </c>
      <c r="F1617" s="2406">
        <v>0</v>
      </c>
      <c r="G1617" s="619">
        <v>0</v>
      </c>
      <c r="H1617" s="134" t="s">
        <v>808</v>
      </c>
    </row>
    <row r="1618" spans="1:8" s="2454" customFormat="1">
      <c r="A1618" s="79"/>
      <c r="B1618" s="2474" t="s">
        <v>10</v>
      </c>
      <c r="C1618" s="2471">
        <v>3156438</v>
      </c>
      <c r="D1618" s="2472">
        <v>0</v>
      </c>
      <c r="E1618" s="2473" t="s">
        <v>7</v>
      </c>
      <c r="F1618" s="2406">
        <f t="shared" ref="F1618:G1621" si="45">F1619</f>
        <v>158041</v>
      </c>
      <c r="G1618" s="619">
        <f t="shared" si="45"/>
        <v>15085</v>
      </c>
      <c r="H1618" s="2561"/>
    </row>
    <row r="1619" spans="1:8" s="2454" customFormat="1">
      <c r="A1619" s="79"/>
      <c r="B1619" s="2475" t="s">
        <v>11</v>
      </c>
      <c r="C1619" s="2471">
        <v>3156438</v>
      </c>
      <c r="D1619" s="2476"/>
      <c r="E1619" s="2473" t="s">
        <v>8</v>
      </c>
      <c r="F1619" s="2406">
        <f t="shared" si="45"/>
        <v>158041</v>
      </c>
      <c r="G1619" s="619">
        <f t="shared" si="45"/>
        <v>15085</v>
      </c>
      <c r="H1619" s="2561"/>
    </row>
    <row r="1620" spans="1:8" s="2454" customFormat="1">
      <c r="A1620" s="79"/>
      <c r="B1620" s="2477" t="s">
        <v>28</v>
      </c>
      <c r="C1620" s="2478">
        <v>15194801</v>
      </c>
      <c r="D1620" s="2472">
        <v>0</v>
      </c>
      <c r="E1620" s="2473" t="s">
        <v>9</v>
      </c>
      <c r="F1620" s="2406">
        <f t="shared" si="45"/>
        <v>158041</v>
      </c>
      <c r="G1620" s="619">
        <f t="shared" si="45"/>
        <v>15085</v>
      </c>
      <c r="H1620" s="2561"/>
    </row>
    <row r="1621" spans="1:8" s="2454" customFormat="1" ht="26.4">
      <c r="A1621" s="79"/>
      <c r="B1621" s="2474" t="s">
        <v>2</v>
      </c>
      <c r="C1621" s="2471">
        <v>15194801</v>
      </c>
      <c r="D1621" s="2472">
        <v>0</v>
      </c>
      <c r="E1621" s="2473" t="s">
        <v>63</v>
      </c>
      <c r="F1621" s="2406">
        <f t="shared" si="45"/>
        <v>158041</v>
      </c>
      <c r="G1621" s="619">
        <f t="shared" si="45"/>
        <v>15085</v>
      </c>
      <c r="H1621" s="2561"/>
    </row>
    <row r="1622" spans="1:8" s="2454" customFormat="1" ht="26.4">
      <c r="A1622" s="79"/>
      <c r="B1622" s="2475" t="s">
        <v>12</v>
      </c>
      <c r="C1622" s="2471">
        <v>1791610</v>
      </c>
      <c r="D1622" s="2479">
        <v>0</v>
      </c>
      <c r="E1622" s="2473" t="s">
        <v>467</v>
      </c>
      <c r="F1622" s="2406">
        <v>158041</v>
      </c>
      <c r="G1622" s="619">
        <v>15085</v>
      </c>
      <c r="H1622" s="2561"/>
    </row>
    <row r="1623" spans="1:8" s="2454" customFormat="1">
      <c r="A1623" s="79"/>
      <c r="B1623" s="2480" t="s">
        <v>38</v>
      </c>
      <c r="C1623" s="2471">
        <v>321610</v>
      </c>
      <c r="D1623" s="2476"/>
      <c r="E1623" s="2473" t="s">
        <v>10</v>
      </c>
      <c r="F1623" s="2406">
        <f>F1624</f>
        <v>0</v>
      </c>
      <c r="G1623" s="619">
        <f>G1624</f>
        <v>0</v>
      </c>
      <c r="H1623" s="2561"/>
    </row>
    <row r="1624" spans="1:8" s="2454" customFormat="1">
      <c r="A1624" s="79"/>
      <c r="B1624" s="2480" t="s">
        <v>36</v>
      </c>
      <c r="C1624" s="2471">
        <v>259180</v>
      </c>
      <c r="D1624" s="2476"/>
      <c r="E1624" s="2473" t="s">
        <v>11</v>
      </c>
      <c r="F1624" s="86">
        <v>0</v>
      </c>
      <c r="G1624" s="619">
        <v>0</v>
      </c>
      <c r="H1624" s="2561"/>
    </row>
    <row r="1625" spans="1:8" s="2454" customFormat="1" ht="26.4">
      <c r="A1625" s="79"/>
      <c r="B1625" s="2481" t="s">
        <v>15</v>
      </c>
      <c r="C1625" s="2471">
        <v>1470000</v>
      </c>
      <c r="D1625" s="2476"/>
      <c r="E1625" s="2473" t="s">
        <v>67</v>
      </c>
      <c r="F1625" s="2406">
        <v>0</v>
      </c>
      <c r="G1625" s="619">
        <v>0</v>
      </c>
      <c r="H1625" s="2561"/>
    </row>
    <row r="1626" spans="1:8" s="2454" customFormat="1">
      <c r="A1626" s="79"/>
      <c r="B1626" s="2482" t="s">
        <v>16</v>
      </c>
      <c r="C1626" s="2478">
        <v>4325644</v>
      </c>
      <c r="D1626" s="2472">
        <v>0</v>
      </c>
      <c r="E1626" s="2483" t="s">
        <v>1</v>
      </c>
      <c r="F1626" s="2306">
        <v>158041</v>
      </c>
      <c r="G1626" s="2304">
        <v>15085</v>
      </c>
      <c r="H1626" s="2561"/>
    </row>
    <row r="1627" spans="1:8" s="2454" customFormat="1">
      <c r="A1627" s="79"/>
      <c r="B1627" s="2481" t="s">
        <v>17</v>
      </c>
      <c r="C1627" s="2471">
        <v>3718644</v>
      </c>
      <c r="D1627" s="2476"/>
      <c r="E1627" s="2473" t="s">
        <v>2</v>
      </c>
      <c r="F1627" s="2406">
        <v>158041</v>
      </c>
      <c r="G1627" s="619">
        <v>15085</v>
      </c>
      <c r="H1627" s="2561"/>
    </row>
    <row r="1628" spans="1:8" s="2454" customFormat="1">
      <c r="A1628" s="79"/>
      <c r="B1628" s="2481" t="s">
        <v>162</v>
      </c>
      <c r="C1628" s="2471">
        <v>607000</v>
      </c>
      <c r="D1628" s="2476"/>
      <c r="E1628" s="2473" t="s">
        <v>12</v>
      </c>
      <c r="F1628" s="2406">
        <v>104980</v>
      </c>
      <c r="G1628" s="619">
        <v>15085</v>
      </c>
      <c r="H1628" s="2561"/>
    </row>
    <row r="1629" spans="1:8" s="2454" customFormat="1" ht="26.4">
      <c r="A1629" s="79"/>
      <c r="B1629" s="2481" t="s">
        <v>691</v>
      </c>
      <c r="C1629" s="2471">
        <v>130000</v>
      </c>
      <c r="D1629" s="2472">
        <v>0</v>
      </c>
      <c r="E1629" s="2473" t="s">
        <v>13</v>
      </c>
      <c r="F1629" s="86">
        <v>17165</v>
      </c>
      <c r="G1629" s="619">
        <v>1124</v>
      </c>
      <c r="H1629" s="2561"/>
    </row>
    <row r="1630" spans="1:8" s="2454" customFormat="1">
      <c r="A1630" s="79"/>
      <c r="B1630" s="2481" t="s">
        <v>39</v>
      </c>
      <c r="C1630" s="2471">
        <v>130000</v>
      </c>
      <c r="D1630" s="2476"/>
      <c r="E1630" s="2473" t="s">
        <v>14</v>
      </c>
      <c r="F1630" s="86">
        <v>13833</v>
      </c>
      <c r="G1630" s="619">
        <v>906</v>
      </c>
      <c r="H1630" s="2561"/>
    </row>
    <row r="1631" spans="1:8" s="2454" customFormat="1">
      <c r="A1631" s="79"/>
      <c r="B1631" s="2480" t="s">
        <v>699</v>
      </c>
      <c r="C1631" s="2471">
        <v>8947547</v>
      </c>
      <c r="D1631" s="2472">
        <v>0</v>
      </c>
      <c r="E1631" s="2484" t="s">
        <v>15</v>
      </c>
      <c r="F1631" s="86">
        <v>87815</v>
      </c>
      <c r="G1631" s="87">
        <v>13961</v>
      </c>
      <c r="H1631" s="2561"/>
    </row>
    <row r="1632" spans="1:8" s="2454" customFormat="1">
      <c r="A1632" s="79"/>
      <c r="B1632" s="2480" t="s">
        <v>700</v>
      </c>
      <c r="C1632" s="2471">
        <v>165837</v>
      </c>
      <c r="D1632" s="2479">
        <v>15085</v>
      </c>
      <c r="E1632" s="2484" t="s">
        <v>16</v>
      </c>
      <c r="F1632" s="86">
        <v>53061</v>
      </c>
      <c r="G1632" s="87">
        <v>0</v>
      </c>
      <c r="H1632" s="2561"/>
    </row>
    <row r="1633" spans="1:8" s="2454" customFormat="1" ht="26.4">
      <c r="A1633" s="79"/>
      <c r="B1633" s="2481" t="s">
        <v>701</v>
      </c>
      <c r="C1633" s="2471">
        <v>165837</v>
      </c>
      <c r="D1633" s="2479">
        <v>15085</v>
      </c>
      <c r="E1633" s="2484" t="s">
        <v>17</v>
      </c>
      <c r="F1633" s="86">
        <v>53061</v>
      </c>
      <c r="G1633" s="87">
        <v>0</v>
      </c>
      <c r="H1633" s="2561"/>
    </row>
    <row r="1634" spans="1:8" s="2454" customFormat="1" ht="39.6">
      <c r="A1634" s="79"/>
      <c r="B1634" s="2480" t="s">
        <v>702</v>
      </c>
      <c r="C1634" s="2471">
        <v>165837</v>
      </c>
      <c r="D1634" s="2476">
        <v>15085</v>
      </c>
      <c r="E1634" s="2484"/>
      <c r="F1634" s="86"/>
      <c r="G1634" s="87"/>
      <c r="H1634" s="2561"/>
    </row>
    <row r="1635" spans="1:8" s="2454" customFormat="1" ht="26.4">
      <c r="A1635" s="79"/>
      <c r="B1635" s="2485" t="s">
        <v>703</v>
      </c>
      <c r="C1635" s="2471">
        <v>8781710</v>
      </c>
      <c r="D1635" s="2479">
        <v>-15085</v>
      </c>
      <c r="E1635" s="2484"/>
      <c r="F1635" s="86"/>
      <c r="G1635" s="87"/>
      <c r="H1635" s="2561"/>
    </row>
    <row r="1636" spans="1:8" s="2454" customFormat="1" ht="48.75" customHeight="1">
      <c r="A1636" s="79"/>
      <c r="B1636" s="2486" t="s">
        <v>704</v>
      </c>
      <c r="C1636" s="2471">
        <v>2150000</v>
      </c>
      <c r="D1636" s="2479">
        <v>-15085</v>
      </c>
      <c r="E1636" s="2484"/>
      <c r="F1636" s="86"/>
      <c r="G1636" s="87"/>
      <c r="H1636" s="2561"/>
    </row>
    <row r="1637" spans="1:8" s="2454" customFormat="1">
      <c r="A1637" s="79"/>
      <c r="B1637" s="2487"/>
      <c r="C1637" s="2488"/>
      <c r="D1637" s="2489"/>
      <c r="E1637" s="2490"/>
      <c r="F1637" s="2406"/>
      <c r="G1637" s="619"/>
      <c r="H1637" s="2561"/>
    </row>
    <row r="1638" spans="1:8" s="2454" customFormat="1">
      <c r="A1638" s="79"/>
      <c r="B1638" s="2455" t="s">
        <v>59</v>
      </c>
      <c r="C1638" s="2491"/>
      <c r="D1638" s="2491"/>
      <c r="E1638" s="2492" t="s">
        <v>59</v>
      </c>
      <c r="F1638" s="2456"/>
      <c r="G1638" s="2457"/>
      <c r="H1638" s="2561"/>
    </row>
    <row r="1639" spans="1:8" s="2454" customFormat="1" ht="13.8">
      <c r="A1639" s="79"/>
      <c r="B1639" s="2493" t="s">
        <v>705</v>
      </c>
      <c r="C1639" s="2363"/>
      <c r="D1639" s="2363"/>
      <c r="E1639" s="2494" t="s">
        <v>705</v>
      </c>
      <c r="F1639" s="2495"/>
      <c r="G1639" s="2496"/>
      <c r="H1639" s="2561"/>
    </row>
    <row r="1640" spans="1:8" s="2454" customFormat="1">
      <c r="A1640" s="79"/>
      <c r="B1640" s="2455" t="s">
        <v>118</v>
      </c>
      <c r="C1640" s="1873"/>
      <c r="D1640" s="1873"/>
      <c r="E1640" s="2492" t="s">
        <v>118</v>
      </c>
      <c r="F1640" s="2456"/>
      <c r="G1640" s="2457"/>
      <c r="H1640" s="2561"/>
    </row>
    <row r="1641" spans="1:8" s="2454" customFormat="1">
      <c r="A1641" s="79"/>
      <c r="B1641" s="2497" t="s">
        <v>4</v>
      </c>
      <c r="C1641" s="2478">
        <v>13194801</v>
      </c>
      <c r="D1641" s="2478">
        <v>0</v>
      </c>
      <c r="E1641" s="2483" t="s">
        <v>4</v>
      </c>
      <c r="F1641" s="2306">
        <v>158041</v>
      </c>
      <c r="G1641" s="2304">
        <v>15085</v>
      </c>
      <c r="H1641" s="2561"/>
    </row>
    <row r="1642" spans="1:8" s="2454" customFormat="1">
      <c r="A1642" s="79"/>
      <c r="B1642" s="2470" t="s">
        <v>75</v>
      </c>
      <c r="C1642" s="2471">
        <v>10038363</v>
      </c>
      <c r="D1642" s="2472"/>
      <c r="E1642" s="2473" t="s">
        <v>75</v>
      </c>
      <c r="F1642" s="2406">
        <v>0</v>
      </c>
      <c r="G1642" s="619">
        <v>0</v>
      </c>
      <c r="H1642" s="2561"/>
    </row>
    <row r="1643" spans="1:8" s="2454" customFormat="1">
      <c r="A1643" s="79"/>
      <c r="B1643" s="2474" t="s">
        <v>10</v>
      </c>
      <c r="C1643" s="2471">
        <v>3156438</v>
      </c>
      <c r="D1643" s="2472">
        <v>0</v>
      </c>
      <c r="E1643" s="2473" t="s">
        <v>7</v>
      </c>
      <c r="F1643" s="2406">
        <v>158041</v>
      </c>
      <c r="G1643" s="619">
        <v>15085</v>
      </c>
      <c r="H1643" s="2561"/>
    </row>
    <row r="1644" spans="1:8" s="2454" customFormat="1">
      <c r="A1644" s="79"/>
      <c r="B1644" s="2475" t="s">
        <v>11</v>
      </c>
      <c r="C1644" s="2471">
        <v>3156438</v>
      </c>
      <c r="D1644" s="2476"/>
      <c r="E1644" s="2473" t="s">
        <v>8</v>
      </c>
      <c r="F1644" s="2406">
        <v>158041</v>
      </c>
      <c r="G1644" s="619">
        <v>15085</v>
      </c>
      <c r="H1644" s="2561"/>
    </row>
    <row r="1645" spans="1:8" s="2454" customFormat="1">
      <c r="A1645" s="79"/>
      <c r="B1645" s="2477" t="s">
        <v>28</v>
      </c>
      <c r="C1645" s="2478">
        <v>15194801</v>
      </c>
      <c r="D1645" s="2472">
        <v>0</v>
      </c>
      <c r="E1645" s="2473" t="s">
        <v>9</v>
      </c>
      <c r="F1645" s="2406">
        <v>158041</v>
      </c>
      <c r="G1645" s="619">
        <v>15085</v>
      </c>
      <c r="H1645" s="2561"/>
    </row>
    <row r="1646" spans="1:8" s="2454" customFormat="1" ht="26.4">
      <c r="A1646" s="79"/>
      <c r="B1646" s="2474" t="s">
        <v>2</v>
      </c>
      <c r="C1646" s="2471">
        <v>15194801</v>
      </c>
      <c r="D1646" s="2472">
        <v>0</v>
      </c>
      <c r="E1646" s="2473" t="s">
        <v>63</v>
      </c>
      <c r="F1646" s="2406">
        <v>158041</v>
      </c>
      <c r="G1646" s="619">
        <v>15085</v>
      </c>
      <c r="H1646" s="2561"/>
    </row>
    <row r="1647" spans="1:8" s="2454" customFormat="1" ht="26.4">
      <c r="A1647" s="79"/>
      <c r="B1647" s="2475" t="s">
        <v>12</v>
      </c>
      <c r="C1647" s="2471">
        <v>1791610</v>
      </c>
      <c r="D1647" s="2479">
        <v>0</v>
      </c>
      <c r="E1647" s="2473" t="s">
        <v>467</v>
      </c>
      <c r="F1647" s="2406">
        <v>158041</v>
      </c>
      <c r="G1647" s="619">
        <v>15085</v>
      </c>
      <c r="H1647" s="2561"/>
    </row>
    <row r="1648" spans="1:8" s="2454" customFormat="1">
      <c r="A1648" s="79"/>
      <c r="B1648" s="2480" t="s">
        <v>38</v>
      </c>
      <c r="C1648" s="2471">
        <v>321610</v>
      </c>
      <c r="D1648" s="2476">
        <v>0</v>
      </c>
      <c r="E1648" s="2473" t="s">
        <v>10</v>
      </c>
      <c r="F1648" s="2406">
        <v>0</v>
      </c>
      <c r="G1648" s="619">
        <v>0</v>
      </c>
      <c r="H1648" s="2561"/>
    </row>
    <row r="1649" spans="1:8" s="2454" customFormat="1">
      <c r="A1649" s="79"/>
      <c r="B1649" s="2480" t="s">
        <v>36</v>
      </c>
      <c r="C1649" s="2471">
        <v>259180</v>
      </c>
      <c r="D1649" s="2476">
        <v>0</v>
      </c>
      <c r="E1649" s="2473" t="s">
        <v>11</v>
      </c>
      <c r="F1649" s="86">
        <v>0</v>
      </c>
      <c r="G1649" s="619">
        <v>0</v>
      </c>
      <c r="H1649" s="2561"/>
    </row>
    <row r="1650" spans="1:8" s="2454" customFormat="1" ht="26.4">
      <c r="A1650" s="79"/>
      <c r="B1650" s="2481" t="s">
        <v>15</v>
      </c>
      <c r="C1650" s="2471">
        <v>1470000</v>
      </c>
      <c r="D1650" s="2476">
        <v>0</v>
      </c>
      <c r="E1650" s="2473" t="s">
        <v>67</v>
      </c>
      <c r="F1650" s="2406">
        <v>0</v>
      </c>
      <c r="G1650" s="619">
        <v>0</v>
      </c>
      <c r="H1650" s="2561"/>
    </row>
    <row r="1651" spans="1:8" s="2454" customFormat="1">
      <c r="A1651" s="79"/>
      <c r="B1651" s="2498" t="s">
        <v>16</v>
      </c>
      <c r="C1651" s="2471">
        <v>4325644</v>
      </c>
      <c r="D1651" s="2472">
        <v>0</v>
      </c>
      <c r="E1651" s="2483" t="s">
        <v>1</v>
      </c>
      <c r="F1651" s="2306">
        <v>158041</v>
      </c>
      <c r="G1651" s="2304">
        <v>15085</v>
      </c>
      <c r="H1651" s="2561"/>
    </row>
    <row r="1652" spans="1:8" s="2454" customFormat="1">
      <c r="A1652" s="79"/>
      <c r="B1652" s="2481" t="s">
        <v>17</v>
      </c>
      <c r="C1652" s="2471">
        <v>3718644</v>
      </c>
      <c r="D1652" s="2476">
        <v>0</v>
      </c>
      <c r="E1652" s="2473" t="s">
        <v>2</v>
      </c>
      <c r="F1652" s="2406">
        <v>158041</v>
      </c>
      <c r="G1652" s="619">
        <v>15085</v>
      </c>
      <c r="H1652" s="2561"/>
    </row>
    <row r="1653" spans="1:8" s="2454" customFormat="1">
      <c r="A1653" s="79"/>
      <c r="B1653" s="2481" t="s">
        <v>162</v>
      </c>
      <c r="C1653" s="2471">
        <v>607000</v>
      </c>
      <c r="D1653" s="2476">
        <v>0</v>
      </c>
      <c r="E1653" s="2473" t="s">
        <v>12</v>
      </c>
      <c r="F1653" s="2406">
        <v>104980</v>
      </c>
      <c r="G1653" s="619">
        <v>15085</v>
      </c>
      <c r="H1653" s="2561"/>
    </row>
    <row r="1654" spans="1:8" s="2454" customFormat="1" ht="26.4">
      <c r="A1654" s="79"/>
      <c r="B1654" s="2481" t="s">
        <v>691</v>
      </c>
      <c r="C1654" s="2471">
        <v>130000</v>
      </c>
      <c r="D1654" s="2472">
        <v>0</v>
      </c>
      <c r="E1654" s="2473" t="s">
        <v>13</v>
      </c>
      <c r="F1654" s="86">
        <v>17165</v>
      </c>
      <c r="G1654" s="619">
        <v>1124</v>
      </c>
      <c r="H1654" s="2561"/>
    </row>
    <row r="1655" spans="1:8" s="2454" customFormat="1">
      <c r="A1655" s="79"/>
      <c r="B1655" s="2481" t="s">
        <v>39</v>
      </c>
      <c r="C1655" s="2471">
        <v>130000</v>
      </c>
      <c r="D1655" s="2476">
        <v>0</v>
      </c>
      <c r="E1655" s="2473" t="s">
        <v>14</v>
      </c>
      <c r="F1655" s="86">
        <v>13833</v>
      </c>
      <c r="G1655" s="619">
        <v>906</v>
      </c>
      <c r="H1655" s="2561"/>
    </row>
    <row r="1656" spans="1:8" s="2454" customFormat="1">
      <c r="A1656" s="79"/>
      <c r="B1656" s="2480" t="s">
        <v>699</v>
      </c>
      <c r="C1656" s="2471">
        <v>8947547</v>
      </c>
      <c r="D1656" s="2472">
        <v>0</v>
      </c>
      <c r="E1656" s="2484" t="s">
        <v>15</v>
      </c>
      <c r="F1656" s="86">
        <v>87815</v>
      </c>
      <c r="G1656" s="87">
        <v>13961</v>
      </c>
      <c r="H1656" s="2561"/>
    </row>
    <row r="1657" spans="1:8" s="2454" customFormat="1">
      <c r="A1657" s="79"/>
      <c r="B1657" s="2480" t="s">
        <v>700</v>
      </c>
      <c r="C1657" s="2471">
        <v>165837</v>
      </c>
      <c r="D1657" s="2479">
        <v>15085</v>
      </c>
      <c r="E1657" s="2484" t="s">
        <v>16</v>
      </c>
      <c r="F1657" s="86">
        <v>53061</v>
      </c>
      <c r="G1657" s="87">
        <v>0</v>
      </c>
      <c r="H1657" s="2561"/>
    </row>
    <row r="1658" spans="1:8" s="2454" customFormat="1" ht="26.4">
      <c r="A1658" s="79"/>
      <c r="B1658" s="2481" t="s">
        <v>701</v>
      </c>
      <c r="C1658" s="2471">
        <v>165837</v>
      </c>
      <c r="D1658" s="2479">
        <v>15085</v>
      </c>
      <c r="E1658" s="2484" t="s">
        <v>17</v>
      </c>
      <c r="F1658" s="86">
        <v>53061</v>
      </c>
      <c r="G1658" s="87">
        <v>0</v>
      </c>
      <c r="H1658" s="2561"/>
    </row>
    <row r="1659" spans="1:8" s="2454" customFormat="1" ht="39.6">
      <c r="A1659" s="79"/>
      <c r="B1659" s="2480" t="s">
        <v>702</v>
      </c>
      <c r="C1659" s="2471">
        <v>165837</v>
      </c>
      <c r="D1659" s="2499">
        <v>15085</v>
      </c>
      <c r="E1659" s="2492"/>
      <c r="F1659" s="1873"/>
      <c r="G1659" s="2361"/>
      <c r="H1659" s="2561"/>
    </row>
    <row r="1660" spans="1:8" s="2454" customFormat="1" ht="26.4">
      <c r="A1660" s="79"/>
      <c r="B1660" s="2486" t="s">
        <v>703</v>
      </c>
      <c r="C1660" s="2471">
        <v>8781710</v>
      </c>
      <c r="D1660" s="2471">
        <v>-15085</v>
      </c>
      <c r="E1660" s="2492"/>
      <c r="F1660" s="1873"/>
      <c r="G1660" s="2361"/>
      <c r="H1660" s="2561"/>
    </row>
    <row r="1661" spans="1:8" s="2454" customFormat="1" ht="40.200000000000003" thickBot="1">
      <c r="A1661" s="79"/>
      <c r="B1661" s="2486" t="s">
        <v>704</v>
      </c>
      <c r="C1661" s="2471">
        <v>2150000</v>
      </c>
      <c r="D1661" s="2471">
        <v>-15085</v>
      </c>
      <c r="E1661" s="2492"/>
      <c r="F1661" s="1873"/>
      <c r="G1661" s="2361"/>
      <c r="H1661" s="2561"/>
    </row>
    <row r="1662" spans="1:8" s="2454" customFormat="1" ht="59.25" customHeight="1" thickBot="1">
      <c r="A1662" s="79"/>
      <c r="B1662" s="3835" t="s">
        <v>899</v>
      </c>
      <c r="C1662" s="3836"/>
      <c r="D1662" s="3836"/>
      <c r="E1662" s="3836"/>
      <c r="F1662" s="3836"/>
      <c r="G1662" s="3837"/>
      <c r="H1662" s="2561"/>
    </row>
    <row r="1663" spans="1:8" s="2454" customFormat="1">
      <c r="A1663" s="3838"/>
      <c r="B1663" s="3838"/>
      <c r="C1663" s="3838"/>
      <c r="D1663" s="3838"/>
      <c r="E1663" s="3838"/>
      <c r="F1663" s="3838"/>
      <c r="G1663" s="3838"/>
      <c r="H1663" s="2561"/>
    </row>
    <row r="1664" spans="1:8" s="2454" customFormat="1">
      <c r="A1664" s="79"/>
      <c r="B1664" s="992" t="s">
        <v>115</v>
      </c>
      <c r="C1664" s="284"/>
      <c r="D1664" s="284"/>
      <c r="E1664" s="284"/>
      <c r="F1664" s="284"/>
      <c r="G1664" s="284"/>
      <c r="H1664" s="2561"/>
    </row>
    <row r="1665" spans="1:8" s="2454" customFormat="1" ht="13.8" thickBot="1">
      <c r="A1665" s="79"/>
      <c r="B1665" s="284"/>
      <c r="C1665" s="284"/>
      <c r="D1665" s="284"/>
      <c r="E1665" s="284"/>
      <c r="F1665" s="284"/>
      <c r="G1665" s="284"/>
      <c r="H1665" s="2561"/>
    </row>
    <row r="1666" spans="1:8" s="2454" customFormat="1">
      <c r="A1666" s="2909">
        <f>A1576+1</f>
        <v>180</v>
      </c>
      <c r="B1666" s="3437" t="s">
        <v>26</v>
      </c>
      <c r="C1666" s="2452"/>
      <c r="D1666" s="2500"/>
      <c r="E1666" s="2501" t="s">
        <v>41</v>
      </c>
      <c r="F1666" s="2452"/>
      <c r="G1666" s="2453"/>
      <c r="H1666" s="1657" t="s">
        <v>1135</v>
      </c>
    </row>
    <row r="1667" spans="1:8" s="2454" customFormat="1" ht="13.8">
      <c r="A1667" s="79"/>
      <c r="B1667" s="2455" t="s">
        <v>116</v>
      </c>
      <c r="C1667" s="2502"/>
      <c r="D1667" s="2503"/>
      <c r="E1667" s="2492" t="s">
        <v>116</v>
      </c>
      <c r="F1667" s="2491"/>
      <c r="G1667" s="2459"/>
      <c r="H1667" s="134" t="s">
        <v>1137</v>
      </c>
    </row>
    <row r="1668" spans="1:8" s="2454" customFormat="1" ht="27.6">
      <c r="A1668" s="79"/>
      <c r="B1668" s="2460" t="s">
        <v>123</v>
      </c>
      <c r="C1668" s="2504"/>
      <c r="D1668" s="2504"/>
      <c r="E1668" s="2505" t="s">
        <v>123</v>
      </c>
      <c r="F1668" s="2506"/>
      <c r="G1668" s="2462"/>
      <c r="H1668" s="134" t="s">
        <v>833</v>
      </c>
    </row>
    <row r="1669" spans="1:8" s="2454" customFormat="1">
      <c r="A1669" s="79"/>
      <c r="B1669" s="2455" t="s">
        <v>118</v>
      </c>
      <c r="C1669" s="2507"/>
      <c r="D1669" s="2507"/>
      <c r="E1669" s="2492" t="s">
        <v>118</v>
      </c>
      <c r="F1669" s="2507"/>
      <c r="G1669" s="2508"/>
      <c r="H1669" s="3148">
        <f>'15'!A1167</f>
        <v>84</v>
      </c>
    </row>
    <row r="1670" spans="1:8" s="2454" customFormat="1">
      <c r="A1670" s="79"/>
      <c r="B1670" s="2349" t="s">
        <v>4</v>
      </c>
      <c r="C1670" s="2509">
        <v>109547160</v>
      </c>
      <c r="D1670" s="2478"/>
      <c r="E1670" s="2510" t="s">
        <v>4</v>
      </c>
      <c r="F1670" s="2509">
        <v>3381791</v>
      </c>
      <c r="G1670" s="2511">
        <v>15085</v>
      </c>
      <c r="H1670" s="134" t="s">
        <v>808</v>
      </c>
    </row>
    <row r="1671" spans="1:8" s="2454" customFormat="1">
      <c r="A1671" s="79"/>
      <c r="B1671" s="2350" t="s">
        <v>5</v>
      </c>
      <c r="C1671" s="2512">
        <v>5000</v>
      </c>
      <c r="D1671" s="2478"/>
      <c r="E1671" s="2513" t="s">
        <v>75</v>
      </c>
      <c r="F1671" s="2512">
        <v>1056429</v>
      </c>
      <c r="G1671" s="87">
        <v>0</v>
      </c>
      <c r="H1671" s="2561"/>
    </row>
    <row r="1672" spans="1:8" s="2454" customFormat="1">
      <c r="A1672" s="79"/>
      <c r="B1672" s="2350" t="s">
        <v>75</v>
      </c>
      <c r="C1672" s="2512">
        <v>12808021</v>
      </c>
      <c r="D1672" s="2478"/>
      <c r="E1672" s="2513" t="s">
        <v>6</v>
      </c>
      <c r="F1672" s="2512">
        <v>960842</v>
      </c>
      <c r="G1672" s="87">
        <v>0</v>
      </c>
      <c r="H1672" s="2561"/>
    </row>
    <row r="1673" spans="1:8" s="2454" customFormat="1">
      <c r="A1673" s="79"/>
      <c r="B1673" s="2350" t="s">
        <v>6</v>
      </c>
      <c r="C1673" s="2512">
        <v>12808021</v>
      </c>
      <c r="D1673" s="2499"/>
      <c r="E1673" s="2513" t="s">
        <v>7</v>
      </c>
      <c r="F1673" s="2512">
        <v>371711</v>
      </c>
      <c r="G1673" s="2514">
        <v>15085</v>
      </c>
      <c r="H1673" s="2561"/>
    </row>
    <row r="1674" spans="1:8" s="2454" customFormat="1">
      <c r="A1674" s="79"/>
      <c r="B1674" s="2350" t="s">
        <v>7</v>
      </c>
      <c r="C1674" s="2512">
        <v>1917569</v>
      </c>
      <c r="D1674" s="2478"/>
      <c r="E1674" s="2513" t="s">
        <v>8</v>
      </c>
      <c r="F1674" s="2512">
        <v>371711</v>
      </c>
      <c r="G1674" s="2514">
        <v>15085</v>
      </c>
      <c r="H1674" s="2561"/>
    </row>
    <row r="1675" spans="1:8" s="2454" customFormat="1">
      <c r="A1675" s="79"/>
      <c r="B1675" s="2350" t="s">
        <v>8</v>
      </c>
      <c r="C1675" s="2512">
        <v>17311</v>
      </c>
      <c r="D1675" s="2478"/>
      <c r="E1675" s="2513" t="s">
        <v>9</v>
      </c>
      <c r="F1675" s="2512">
        <v>371711</v>
      </c>
      <c r="G1675" s="2514">
        <v>15085</v>
      </c>
      <c r="H1675" s="2561"/>
    </row>
    <row r="1676" spans="1:8" s="2454" customFormat="1" ht="26.4">
      <c r="A1676" s="79"/>
      <c r="B1676" s="2350" t="s">
        <v>9</v>
      </c>
      <c r="C1676" s="2512">
        <v>17311</v>
      </c>
      <c r="D1676" s="2471"/>
      <c r="E1676" s="2513" t="s">
        <v>63</v>
      </c>
      <c r="F1676" s="2512">
        <v>371711</v>
      </c>
      <c r="G1676" s="2514">
        <v>15085</v>
      </c>
      <c r="H1676" s="2561"/>
    </row>
    <row r="1677" spans="1:8" s="2454" customFormat="1" ht="26.4">
      <c r="A1677" s="79"/>
      <c r="B1677" s="2350" t="s">
        <v>63</v>
      </c>
      <c r="C1677" s="2512">
        <v>17311</v>
      </c>
      <c r="D1677" s="2499"/>
      <c r="E1677" s="2513" t="s">
        <v>706</v>
      </c>
      <c r="F1677" s="2512">
        <v>213670</v>
      </c>
      <c r="G1677" s="87">
        <v>0</v>
      </c>
      <c r="H1677" s="2561"/>
    </row>
    <row r="1678" spans="1:8" s="2454" customFormat="1" ht="26.4">
      <c r="A1678" s="79"/>
      <c r="B1678" s="2350" t="s">
        <v>165</v>
      </c>
      <c r="C1678" s="2512">
        <v>17311</v>
      </c>
      <c r="D1678" s="2499"/>
      <c r="E1678" s="2513" t="s">
        <v>467</v>
      </c>
      <c r="F1678" s="2512">
        <v>158041</v>
      </c>
      <c r="G1678" s="87">
        <v>15085</v>
      </c>
      <c r="H1678" s="2561"/>
    </row>
    <row r="1679" spans="1:8" s="2454" customFormat="1" ht="26.4">
      <c r="A1679" s="79"/>
      <c r="B1679" s="2350" t="s">
        <v>82</v>
      </c>
      <c r="C1679" s="2512">
        <v>1900258</v>
      </c>
      <c r="D1679" s="2499"/>
      <c r="E1679" s="2513" t="s">
        <v>10</v>
      </c>
      <c r="F1679" s="2512">
        <v>1953651</v>
      </c>
      <c r="G1679" s="2515">
        <v>0</v>
      </c>
      <c r="H1679" s="2561"/>
    </row>
    <row r="1680" spans="1:8" s="2454" customFormat="1" ht="39.6">
      <c r="A1680" s="79"/>
      <c r="B1680" s="2350" t="s">
        <v>83</v>
      </c>
      <c r="C1680" s="2512">
        <v>1900258</v>
      </c>
      <c r="D1680" s="2478"/>
      <c r="E1680" s="2513" t="s">
        <v>11</v>
      </c>
      <c r="F1680" s="2512">
        <v>1953651</v>
      </c>
      <c r="G1680" s="2515">
        <v>0</v>
      </c>
      <c r="H1680" s="2561"/>
    </row>
    <row r="1681" spans="1:8" s="2454" customFormat="1">
      <c r="A1681" s="79"/>
      <c r="B1681" s="2350" t="s">
        <v>10</v>
      </c>
      <c r="C1681" s="2512">
        <v>94816570</v>
      </c>
      <c r="D1681" s="2499"/>
      <c r="E1681" s="2510" t="s">
        <v>28</v>
      </c>
      <c r="F1681" s="2509">
        <v>3381791</v>
      </c>
      <c r="G1681" s="2511">
        <v>15085</v>
      </c>
      <c r="H1681" s="2561"/>
    </row>
    <row r="1682" spans="1:8" s="2454" customFormat="1">
      <c r="A1682" s="79"/>
      <c r="B1682" s="2350" t="s">
        <v>11</v>
      </c>
      <c r="C1682" s="2512">
        <v>79249534</v>
      </c>
      <c r="D1682" s="2499"/>
      <c r="E1682" s="2513" t="s">
        <v>2</v>
      </c>
      <c r="F1682" s="2512">
        <v>3221989</v>
      </c>
      <c r="G1682" s="2514">
        <v>15085</v>
      </c>
      <c r="H1682" s="2561"/>
    </row>
    <row r="1683" spans="1:8" s="2454" customFormat="1">
      <c r="A1683" s="79"/>
      <c r="B1683" s="2350" t="s">
        <v>67</v>
      </c>
      <c r="C1683" s="2512">
        <v>15567036</v>
      </c>
      <c r="D1683" s="2478"/>
      <c r="E1683" s="2513" t="s">
        <v>12</v>
      </c>
      <c r="F1683" s="2512">
        <v>418859</v>
      </c>
      <c r="G1683" s="2514">
        <v>15085</v>
      </c>
      <c r="H1683" s="2561"/>
    </row>
    <row r="1684" spans="1:8" s="2454" customFormat="1">
      <c r="A1684" s="79"/>
      <c r="B1684" s="2349" t="s">
        <v>28</v>
      </c>
      <c r="C1684" s="2509">
        <v>111697160</v>
      </c>
      <c r="D1684" s="2499"/>
      <c r="E1684" s="2513" t="s">
        <v>38</v>
      </c>
      <c r="F1684" s="2512">
        <v>219656</v>
      </c>
      <c r="G1684" s="2515">
        <v>1124</v>
      </c>
      <c r="H1684" s="2561"/>
    </row>
    <row r="1685" spans="1:8" s="2454" customFormat="1">
      <c r="A1685" s="79"/>
      <c r="B1685" s="2350" t="s">
        <v>2</v>
      </c>
      <c r="C1685" s="2512">
        <v>66680477</v>
      </c>
      <c r="D1685" s="2478"/>
      <c r="E1685" s="2513" t="s">
        <v>36</v>
      </c>
      <c r="F1685" s="2512">
        <v>176252</v>
      </c>
      <c r="G1685" s="2515">
        <v>906</v>
      </c>
      <c r="H1685" s="2561"/>
    </row>
    <row r="1686" spans="1:8" s="2454" customFormat="1">
      <c r="A1686" s="79"/>
      <c r="B1686" s="2350" t="s">
        <v>12</v>
      </c>
      <c r="C1686" s="2512">
        <v>14150502</v>
      </c>
      <c r="D1686" s="2471"/>
      <c r="E1686" s="2513" t="s">
        <v>15</v>
      </c>
      <c r="F1686" s="2512">
        <v>199203</v>
      </c>
      <c r="G1686" s="2515">
        <v>13961</v>
      </c>
      <c r="H1686" s="2561"/>
    </row>
    <row r="1687" spans="1:8" s="2454" customFormat="1">
      <c r="A1687" s="79"/>
      <c r="B1687" s="2350" t="s">
        <v>38</v>
      </c>
      <c r="C1687" s="2512">
        <v>6268622</v>
      </c>
      <c r="D1687" s="2471"/>
      <c r="E1687" s="2513" t="s">
        <v>16</v>
      </c>
      <c r="F1687" s="2512">
        <v>1739497</v>
      </c>
      <c r="G1687" s="2516">
        <v>0</v>
      </c>
      <c r="H1687" s="2561"/>
    </row>
    <row r="1688" spans="1:8" s="2454" customFormat="1">
      <c r="A1688" s="79"/>
      <c r="B1688" s="2350" t="s">
        <v>36</v>
      </c>
      <c r="C1688" s="2512">
        <v>5021691</v>
      </c>
      <c r="D1688" s="2471"/>
      <c r="E1688" s="2513" t="s">
        <v>17</v>
      </c>
      <c r="F1688" s="2512">
        <v>1552072</v>
      </c>
      <c r="G1688" s="2516">
        <v>0</v>
      </c>
      <c r="H1688" s="2561"/>
    </row>
    <row r="1689" spans="1:8" s="2454" customFormat="1">
      <c r="A1689" s="79"/>
      <c r="B1689" s="2350" t="s">
        <v>15</v>
      </c>
      <c r="C1689" s="2512">
        <v>7881880</v>
      </c>
      <c r="D1689" s="2499"/>
      <c r="E1689" s="2513" t="s">
        <v>162</v>
      </c>
      <c r="F1689" s="2512">
        <v>187425</v>
      </c>
      <c r="G1689" s="2516">
        <v>0</v>
      </c>
      <c r="H1689" s="2561"/>
    </row>
    <row r="1690" spans="1:8" s="2454" customFormat="1">
      <c r="A1690" s="79"/>
      <c r="B1690" s="2350" t="s">
        <v>16</v>
      </c>
      <c r="C1690" s="2512">
        <v>11022403</v>
      </c>
      <c r="D1690" s="2478"/>
      <c r="E1690" s="2513" t="s">
        <v>19</v>
      </c>
      <c r="F1690" s="2512">
        <v>1063633</v>
      </c>
      <c r="G1690" s="2516">
        <v>0</v>
      </c>
      <c r="H1690" s="2561"/>
    </row>
    <row r="1691" spans="1:8" s="2454" customFormat="1" ht="26.4">
      <c r="A1691" s="79"/>
      <c r="B1691" s="2350" t="s">
        <v>17</v>
      </c>
      <c r="C1691" s="2512">
        <v>11022403</v>
      </c>
      <c r="D1691" s="2471"/>
      <c r="E1691" s="2513" t="s">
        <v>56</v>
      </c>
      <c r="F1691" s="2517">
        <v>102791</v>
      </c>
      <c r="G1691" s="2516">
        <v>0</v>
      </c>
      <c r="H1691" s="2561"/>
    </row>
    <row r="1692" spans="1:8" s="2454" customFormat="1" ht="39.6">
      <c r="A1692" s="79"/>
      <c r="B1692" s="2350" t="s">
        <v>54</v>
      </c>
      <c r="C1692" s="2512">
        <v>618000</v>
      </c>
      <c r="D1692" s="2499"/>
      <c r="E1692" s="2513" t="s">
        <v>77</v>
      </c>
      <c r="F1692" s="2517">
        <v>1898</v>
      </c>
      <c r="G1692" s="2516">
        <v>0</v>
      </c>
      <c r="H1692" s="2561"/>
    </row>
    <row r="1693" spans="1:8" s="2454" customFormat="1" ht="39.6">
      <c r="A1693" s="79"/>
      <c r="B1693" s="2350" t="s">
        <v>331</v>
      </c>
      <c r="C1693" s="2512">
        <v>300000</v>
      </c>
      <c r="D1693" s="2499"/>
      <c r="E1693" s="2513" t="s">
        <v>58</v>
      </c>
      <c r="F1693" s="2517">
        <v>100893</v>
      </c>
      <c r="G1693" s="2516">
        <v>0</v>
      </c>
      <c r="H1693" s="2561"/>
    </row>
    <row r="1694" spans="1:8" s="2454" customFormat="1">
      <c r="A1694" s="79"/>
      <c r="B1694" s="2350" t="s">
        <v>39</v>
      </c>
      <c r="C1694" s="2512">
        <v>318000</v>
      </c>
      <c r="D1694" s="2499"/>
      <c r="E1694" s="2513" t="s">
        <v>105</v>
      </c>
      <c r="F1694" s="2517">
        <v>960842</v>
      </c>
      <c r="G1694" s="2516">
        <v>0</v>
      </c>
      <c r="H1694" s="2561"/>
    </row>
    <row r="1695" spans="1:8" s="2454" customFormat="1">
      <c r="A1695" s="79"/>
      <c r="B1695" s="2350" t="s">
        <v>19</v>
      </c>
      <c r="C1695" s="2512">
        <v>40889572</v>
      </c>
      <c r="D1695" s="2512">
        <v>0</v>
      </c>
      <c r="E1695" s="2513" t="s">
        <v>3</v>
      </c>
      <c r="F1695" s="2517">
        <v>159802</v>
      </c>
      <c r="G1695" s="2516">
        <v>0</v>
      </c>
      <c r="H1695" s="2561"/>
    </row>
    <row r="1696" spans="1:8" s="2454" customFormat="1">
      <c r="A1696" s="79"/>
      <c r="B1696" s="2350" t="s">
        <v>119</v>
      </c>
      <c r="C1696" s="2512">
        <v>393820</v>
      </c>
      <c r="D1696" s="2512">
        <v>15085</v>
      </c>
      <c r="E1696" s="2518" t="s">
        <v>20</v>
      </c>
      <c r="F1696" s="2517">
        <v>159802</v>
      </c>
      <c r="G1696" s="2516">
        <v>0</v>
      </c>
      <c r="H1696" s="2561"/>
    </row>
    <row r="1697" spans="1:8" s="2454" customFormat="1" ht="26.4">
      <c r="A1697" s="79"/>
      <c r="B1697" s="2350" t="s">
        <v>120</v>
      </c>
      <c r="C1697" s="2512">
        <v>393820</v>
      </c>
      <c r="D1697" s="2512">
        <v>15085</v>
      </c>
      <c r="E1697" s="2513"/>
      <c r="F1697" s="2517"/>
      <c r="G1697" s="843"/>
      <c r="H1697" s="2561"/>
    </row>
    <row r="1698" spans="1:8" s="2454" customFormat="1" ht="39.6">
      <c r="A1698" s="79"/>
      <c r="B1698" s="2350" t="s">
        <v>71</v>
      </c>
      <c r="C1698" s="2512">
        <v>227983</v>
      </c>
      <c r="D1698" s="2499">
        <v>0</v>
      </c>
      <c r="E1698" s="2518"/>
      <c r="F1698" s="2517"/>
      <c r="G1698" s="843"/>
      <c r="H1698" s="2561"/>
    </row>
    <row r="1699" spans="1:8" s="2454" customFormat="1" ht="39.6">
      <c r="A1699" s="79"/>
      <c r="B1699" s="2350" t="s">
        <v>707</v>
      </c>
      <c r="C1699" s="2512">
        <v>165837</v>
      </c>
      <c r="D1699" s="2499">
        <v>15085</v>
      </c>
      <c r="E1699" s="2492"/>
      <c r="F1699" s="1873"/>
      <c r="G1699" s="2361"/>
      <c r="H1699" s="2561"/>
    </row>
    <row r="1700" spans="1:8" s="2454" customFormat="1" ht="26.4">
      <c r="A1700" s="79"/>
      <c r="B1700" s="2350" t="s">
        <v>56</v>
      </c>
      <c r="C1700" s="2512">
        <v>28749918</v>
      </c>
      <c r="D1700" s="2512">
        <v>-15085</v>
      </c>
      <c r="E1700" s="2510"/>
      <c r="F1700" s="2519"/>
      <c r="G1700" s="121"/>
      <c r="H1700" s="2561"/>
    </row>
    <row r="1701" spans="1:8" s="2454" customFormat="1" ht="40.200000000000003" thickBot="1">
      <c r="A1701" s="79"/>
      <c r="B1701" s="2350" t="s">
        <v>58</v>
      </c>
      <c r="C1701" s="2512">
        <v>25883655</v>
      </c>
      <c r="D1701" s="1266">
        <v>-15085</v>
      </c>
      <c r="E1701" s="2513"/>
      <c r="F1701" s="2517"/>
      <c r="G1701" s="843"/>
      <c r="H1701" s="2561"/>
    </row>
    <row r="1702" spans="1:8" s="2454" customFormat="1" ht="46.2" customHeight="1" thickBot="1">
      <c r="A1702" s="79"/>
      <c r="B1702" s="3835" t="s">
        <v>900</v>
      </c>
      <c r="C1702" s="3836"/>
      <c r="D1702" s="3836"/>
      <c r="E1702" s="3836"/>
      <c r="F1702" s="3836"/>
      <c r="G1702" s="3837"/>
      <c r="H1702" s="2561"/>
    </row>
    <row r="1703" spans="1:8" s="147" customFormat="1">
      <c r="A1703" s="144"/>
      <c r="B1703" s="157"/>
      <c r="C1703" s="145"/>
      <c r="D1703" s="145"/>
      <c r="H1703" s="144"/>
    </row>
    <row r="1704" spans="1:8" s="147" customFormat="1">
      <c r="A1704" s="144"/>
      <c r="B1704" s="206" t="s">
        <v>113</v>
      </c>
      <c r="C1704" s="145"/>
      <c r="D1704" s="145"/>
      <c r="H1704" s="144"/>
    </row>
    <row r="1705" spans="1:8" s="147" customFormat="1" ht="13.8" thickBot="1">
      <c r="A1705" s="144"/>
      <c r="B1705" s="157"/>
      <c r="C1705" s="145"/>
      <c r="D1705" s="145"/>
      <c r="H1705" s="144"/>
    </row>
    <row r="1706" spans="1:8" s="284" customFormat="1" ht="13.8">
      <c r="A1706" s="79">
        <f>A1613+1</f>
        <v>181</v>
      </c>
      <c r="B1706" s="2520" t="s">
        <v>41</v>
      </c>
      <c r="C1706" s="2521"/>
      <c r="D1706" s="628"/>
      <c r="E1706" s="2520" t="s">
        <v>682</v>
      </c>
      <c r="F1706" s="2521"/>
      <c r="G1706" s="628"/>
      <c r="H1706" s="1657" t="s">
        <v>1135</v>
      </c>
    </row>
    <row r="1707" spans="1:8" s="284" customFormat="1">
      <c r="A1707" s="79"/>
      <c r="B1707" s="725" t="s">
        <v>22</v>
      </c>
      <c r="C1707" s="99"/>
      <c r="D1707" s="143"/>
      <c r="E1707" s="725" t="s">
        <v>22</v>
      </c>
      <c r="F1707" s="99"/>
      <c r="G1707" s="143"/>
      <c r="H1707" s="134" t="s">
        <v>1137</v>
      </c>
    </row>
    <row r="1708" spans="1:8" s="284" customFormat="1" ht="27.6">
      <c r="A1708" s="79"/>
      <c r="B1708" s="2522" t="s">
        <v>708</v>
      </c>
      <c r="C1708" s="2523"/>
      <c r="D1708" s="2524"/>
      <c r="E1708" s="2522" t="s">
        <v>708</v>
      </c>
      <c r="F1708" s="2523"/>
      <c r="G1708" s="2524"/>
      <c r="H1708" s="134" t="s">
        <v>833</v>
      </c>
    </row>
    <row r="1709" spans="1:8" s="284" customFormat="1">
      <c r="A1709" s="79"/>
      <c r="B1709" s="2482" t="s">
        <v>4</v>
      </c>
      <c r="C1709" s="85">
        <v>46456</v>
      </c>
      <c r="D1709" s="121"/>
      <c r="E1709" s="2482" t="s">
        <v>4</v>
      </c>
      <c r="F1709" s="85">
        <v>233710</v>
      </c>
      <c r="G1709" s="121">
        <v>3320</v>
      </c>
      <c r="H1709" s="3148">
        <f>'15'!A1473</f>
        <v>90</v>
      </c>
    </row>
    <row r="1710" spans="1:8" s="284" customFormat="1">
      <c r="A1710" s="79"/>
      <c r="B1710" s="2498" t="s">
        <v>236</v>
      </c>
      <c r="C1710" s="1266">
        <v>42993</v>
      </c>
      <c r="D1710" s="843"/>
      <c r="E1710" s="2498" t="s">
        <v>236</v>
      </c>
      <c r="F1710" s="1266">
        <v>90890</v>
      </c>
      <c r="G1710" s="843">
        <v>0</v>
      </c>
      <c r="H1710" s="134" t="s">
        <v>808</v>
      </c>
    </row>
    <row r="1711" spans="1:8" s="284" customFormat="1">
      <c r="A1711" s="79"/>
      <c r="B1711" s="2498" t="s">
        <v>7</v>
      </c>
      <c r="C1711" s="86">
        <v>0</v>
      </c>
      <c r="D1711" s="87"/>
      <c r="E1711" s="2498" t="s">
        <v>7</v>
      </c>
      <c r="F1711" s="86">
        <v>0</v>
      </c>
      <c r="G1711" s="87">
        <v>3320</v>
      </c>
      <c r="H1711" s="79"/>
    </row>
    <row r="1712" spans="1:8" s="284" customFormat="1">
      <c r="A1712" s="79"/>
      <c r="B1712" s="2498" t="s">
        <v>8</v>
      </c>
      <c r="C1712" s="86">
        <v>0</v>
      </c>
      <c r="D1712" s="87"/>
      <c r="E1712" s="2498" t="s">
        <v>8</v>
      </c>
      <c r="F1712" s="86">
        <v>0</v>
      </c>
      <c r="G1712" s="87">
        <v>3320</v>
      </c>
      <c r="H1712" s="79"/>
    </row>
    <row r="1713" spans="1:8" s="284" customFormat="1">
      <c r="A1713" s="79"/>
      <c r="B1713" s="2498" t="s">
        <v>9</v>
      </c>
      <c r="C1713" s="86">
        <v>0</v>
      </c>
      <c r="D1713" s="87"/>
      <c r="E1713" s="2498" t="s">
        <v>9</v>
      </c>
      <c r="F1713" s="86">
        <v>0</v>
      </c>
      <c r="G1713" s="87">
        <v>3320</v>
      </c>
      <c r="H1713" s="79"/>
    </row>
    <row r="1714" spans="1:8" s="284" customFormat="1" ht="26.4">
      <c r="A1714" s="79"/>
      <c r="B1714" s="2525" t="s">
        <v>63</v>
      </c>
      <c r="C1714" s="86">
        <v>0</v>
      </c>
      <c r="D1714" s="87"/>
      <c r="E1714" s="2526" t="s">
        <v>63</v>
      </c>
      <c r="F1714" s="86">
        <v>0</v>
      </c>
      <c r="G1714" s="87">
        <v>3320</v>
      </c>
      <c r="H1714" s="79"/>
    </row>
    <row r="1715" spans="1:8" s="284" customFormat="1" ht="26.4">
      <c r="A1715" s="79"/>
      <c r="B1715" s="2525" t="s">
        <v>467</v>
      </c>
      <c r="C1715" s="86"/>
      <c r="D1715" s="87"/>
      <c r="E1715" s="2526" t="s">
        <v>467</v>
      </c>
      <c r="F1715" s="86"/>
      <c r="G1715" s="87">
        <v>3320</v>
      </c>
      <c r="H1715" s="79"/>
    </row>
    <row r="1716" spans="1:8" s="284" customFormat="1">
      <c r="A1716" s="79"/>
      <c r="B1716" s="2498" t="s">
        <v>10</v>
      </c>
      <c r="C1716" s="86">
        <v>3463</v>
      </c>
      <c r="D1716" s="87"/>
      <c r="E1716" s="2498" t="s">
        <v>10</v>
      </c>
      <c r="F1716" s="86">
        <v>142820</v>
      </c>
      <c r="G1716" s="87">
        <v>0</v>
      </c>
      <c r="H1716" s="79"/>
    </row>
    <row r="1717" spans="1:8" s="284" customFormat="1">
      <c r="A1717" s="79"/>
      <c r="B1717" s="2498" t="s">
        <v>11</v>
      </c>
      <c r="C1717" s="86">
        <v>3463</v>
      </c>
      <c r="D1717" s="87"/>
      <c r="E1717" s="2498" t="s">
        <v>11</v>
      </c>
      <c r="F1717" s="86">
        <v>142820</v>
      </c>
      <c r="G1717" s="87">
        <v>0</v>
      </c>
      <c r="H1717" s="79"/>
    </row>
    <row r="1718" spans="1:8" s="284" customFormat="1">
      <c r="A1718" s="79"/>
      <c r="B1718" s="2482" t="s">
        <v>1</v>
      </c>
      <c r="C1718" s="88">
        <v>46456</v>
      </c>
      <c r="D1718" s="89"/>
      <c r="E1718" s="2482" t="s">
        <v>1</v>
      </c>
      <c r="F1718" s="88">
        <v>233710</v>
      </c>
      <c r="G1718" s="89">
        <v>3320</v>
      </c>
      <c r="H1718" s="79"/>
    </row>
    <row r="1719" spans="1:8" s="284" customFormat="1">
      <c r="A1719" s="79"/>
      <c r="B1719" s="2498" t="s">
        <v>2</v>
      </c>
      <c r="C1719" s="86">
        <v>46456</v>
      </c>
      <c r="D1719" s="87"/>
      <c r="E1719" s="2498" t="s">
        <v>2</v>
      </c>
      <c r="F1719" s="86">
        <v>233710</v>
      </c>
      <c r="G1719" s="87">
        <v>3320</v>
      </c>
      <c r="H1719" s="79"/>
    </row>
    <row r="1720" spans="1:8" s="284" customFormat="1">
      <c r="A1720" s="79"/>
      <c r="B1720" s="2498" t="s">
        <v>12</v>
      </c>
      <c r="C1720" s="86">
        <v>29821</v>
      </c>
      <c r="D1720" s="87"/>
      <c r="E1720" s="2498" t="s">
        <v>12</v>
      </c>
      <c r="F1720" s="86">
        <v>115362</v>
      </c>
      <c r="G1720" s="87">
        <v>3320</v>
      </c>
      <c r="H1720" s="79"/>
    </row>
    <row r="1721" spans="1:8" s="284" customFormat="1">
      <c r="A1721" s="79"/>
      <c r="B1721" s="2498" t="s">
        <v>13</v>
      </c>
      <c r="C1721" s="86">
        <v>23599</v>
      </c>
      <c r="D1721" s="87"/>
      <c r="E1721" s="2498" t="s">
        <v>13</v>
      </c>
      <c r="F1721" s="86">
        <v>72946</v>
      </c>
      <c r="G1721" s="87">
        <v>1899</v>
      </c>
      <c r="H1721" s="79"/>
    </row>
    <row r="1722" spans="1:8" s="284" customFormat="1">
      <c r="A1722" s="79"/>
      <c r="B1722" s="2498" t="s">
        <v>14</v>
      </c>
      <c r="C1722" s="86">
        <v>18255</v>
      </c>
      <c r="D1722" s="87"/>
      <c r="E1722" s="2498" t="s">
        <v>14</v>
      </c>
      <c r="F1722" s="86">
        <v>58784</v>
      </c>
      <c r="G1722" s="87">
        <v>1530</v>
      </c>
      <c r="H1722" s="79"/>
    </row>
    <row r="1723" spans="1:8" s="284" customFormat="1">
      <c r="A1723" s="79"/>
      <c r="B1723" s="2498" t="s">
        <v>15</v>
      </c>
      <c r="C1723" s="86">
        <v>6222</v>
      </c>
      <c r="D1723" s="87"/>
      <c r="E1723" s="2498" t="s">
        <v>15</v>
      </c>
      <c r="F1723" s="86">
        <v>42416</v>
      </c>
      <c r="G1723" s="87">
        <v>1421</v>
      </c>
      <c r="H1723" s="79"/>
    </row>
    <row r="1724" spans="1:8" s="284" customFormat="1">
      <c r="A1724" s="79"/>
      <c r="B1724" s="2498" t="s">
        <v>16</v>
      </c>
      <c r="C1724" s="86">
        <v>11417</v>
      </c>
      <c r="D1724" s="87"/>
      <c r="E1724" s="2482" t="s">
        <v>16</v>
      </c>
      <c r="F1724" s="86">
        <v>118348</v>
      </c>
      <c r="G1724" s="87">
        <v>0</v>
      </c>
      <c r="H1724" s="79"/>
    </row>
    <row r="1725" spans="1:8" s="284" customFormat="1">
      <c r="A1725" s="79"/>
      <c r="B1725" s="2498" t="s">
        <v>17</v>
      </c>
      <c r="C1725" s="1264">
        <v>11417</v>
      </c>
      <c r="D1725" s="87"/>
      <c r="E1725" s="2498" t="s">
        <v>17</v>
      </c>
      <c r="F1725" s="1264">
        <v>118348</v>
      </c>
      <c r="G1725" s="87">
        <v>0</v>
      </c>
      <c r="H1725" s="79"/>
    </row>
    <row r="1726" spans="1:8" s="284" customFormat="1">
      <c r="A1726" s="79"/>
      <c r="B1726" s="2498" t="s">
        <v>19</v>
      </c>
      <c r="C1726" s="86">
        <v>5218</v>
      </c>
      <c r="D1726" s="87"/>
      <c r="E1726" s="2498" t="s">
        <v>19</v>
      </c>
      <c r="F1726" s="86">
        <v>0</v>
      </c>
      <c r="G1726" s="87">
        <v>0</v>
      </c>
      <c r="H1726" s="79"/>
    </row>
    <row r="1727" spans="1:8" s="284" customFormat="1">
      <c r="A1727" s="79"/>
      <c r="B1727" s="2525" t="s">
        <v>520</v>
      </c>
      <c r="C1727" s="86">
        <v>0</v>
      </c>
      <c r="D1727" s="2527">
        <v>3320</v>
      </c>
      <c r="E1727" s="2525"/>
      <c r="F1727" s="86"/>
      <c r="G1727" s="2527"/>
      <c r="H1727" s="79"/>
    </row>
    <row r="1728" spans="1:8" s="284" customFormat="1" ht="26.4">
      <c r="A1728" s="79"/>
      <c r="B1728" s="2525" t="s">
        <v>709</v>
      </c>
      <c r="C1728" s="86">
        <v>0</v>
      </c>
      <c r="D1728" s="87">
        <v>3320</v>
      </c>
      <c r="E1728" s="2525"/>
      <c r="F1728" s="86"/>
      <c r="G1728" s="87"/>
      <c r="H1728" s="79"/>
    </row>
    <row r="1729" spans="1:8" s="284" customFormat="1" ht="26.4" customHeight="1">
      <c r="A1729" s="79"/>
      <c r="B1729" s="2525" t="s">
        <v>710</v>
      </c>
      <c r="C1729" s="86">
        <v>0</v>
      </c>
      <c r="D1729" s="87">
        <v>3320</v>
      </c>
      <c r="E1729" s="2525"/>
      <c r="F1729" s="86"/>
      <c r="G1729" s="87"/>
      <c r="H1729" s="79"/>
    </row>
    <row r="1730" spans="1:8" s="284" customFormat="1" ht="26.4">
      <c r="A1730" s="79"/>
      <c r="B1730" s="2526" t="s">
        <v>56</v>
      </c>
      <c r="C1730" s="86">
        <v>5218</v>
      </c>
      <c r="D1730" s="87">
        <v>-3320</v>
      </c>
      <c r="E1730" s="2525"/>
      <c r="F1730" s="86"/>
      <c r="G1730" s="87"/>
      <c r="H1730" s="79"/>
    </row>
    <row r="1731" spans="1:8" s="284" customFormat="1" ht="39.6">
      <c r="A1731" s="79"/>
      <c r="B1731" s="2525" t="s">
        <v>77</v>
      </c>
      <c r="C1731" s="86">
        <v>1898</v>
      </c>
      <c r="D1731" s="87">
        <v>0</v>
      </c>
      <c r="E1731" s="2525"/>
      <c r="F1731" s="86"/>
      <c r="G1731" s="87"/>
      <c r="H1731" s="79"/>
    </row>
    <row r="1732" spans="1:8" s="284" customFormat="1" ht="39.6">
      <c r="A1732" s="79"/>
      <c r="B1732" s="2525" t="s">
        <v>58</v>
      </c>
      <c r="C1732" s="86">
        <v>3320</v>
      </c>
      <c r="D1732" s="87">
        <v>-3320</v>
      </c>
      <c r="E1732" s="2525"/>
      <c r="F1732" s="86"/>
      <c r="G1732" s="87"/>
      <c r="H1732" s="79"/>
    </row>
    <row r="1733" spans="1:8" s="284" customFormat="1">
      <c r="A1733" s="79"/>
      <c r="B1733" s="2528" t="s">
        <v>711</v>
      </c>
      <c r="C1733" s="2529"/>
      <c r="D1733" s="2530"/>
      <c r="E1733" s="2528" t="s">
        <v>711</v>
      </c>
      <c r="F1733" s="2529"/>
      <c r="G1733" s="2530"/>
      <c r="H1733" s="79"/>
    </row>
    <row r="1734" spans="1:8" s="284" customFormat="1" ht="27.6">
      <c r="A1734" s="79"/>
      <c r="B1734" s="2522" t="s">
        <v>708</v>
      </c>
      <c r="C1734" s="2523"/>
      <c r="D1734" s="2524"/>
      <c r="E1734" s="2522" t="s">
        <v>708</v>
      </c>
      <c r="F1734" s="2523"/>
      <c r="G1734" s="2524"/>
      <c r="H1734" s="79"/>
    </row>
    <row r="1735" spans="1:8" s="284" customFormat="1">
      <c r="A1735" s="79"/>
      <c r="B1735" s="435" t="s">
        <v>712</v>
      </c>
      <c r="C1735" s="2531"/>
      <c r="D1735" s="2532"/>
      <c r="E1735" s="435" t="s">
        <v>712</v>
      </c>
      <c r="F1735" s="2531"/>
      <c r="G1735" s="2532"/>
      <c r="H1735" s="79"/>
    </row>
    <row r="1736" spans="1:8" s="284" customFormat="1">
      <c r="A1736" s="79"/>
      <c r="B1736" s="2533" t="s">
        <v>168</v>
      </c>
      <c r="C1736" s="196"/>
      <c r="D1736" s="2534"/>
      <c r="E1736" s="2533" t="s">
        <v>168</v>
      </c>
      <c r="F1736" s="196"/>
      <c r="G1736" s="2534"/>
      <c r="H1736" s="79"/>
    </row>
    <row r="1737" spans="1:8" s="284" customFormat="1">
      <c r="A1737" s="79"/>
      <c r="B1737" s="2482" t="s">
        <v>4</v>
      </c>
      <c r="C1737" s="85">
        <v>46456</v>
      </c>
      <c r="D1737" s="121"/>
      <c r="E1737" s="2482" t="s">
        <v>4</v>
      </c>
      <c r="F1737" s="85">
        <v>233710</v>
      </c>
      <c r="G1737" s="121">
        <v>3320</v>
      </c>
      <c r="H1737" s="79"/>
    </row>
    <row r="1738" spans="1:8" s="284" customFormat="1">
      <c r="A1738" s="79"/>
      <c r="B1738" s="2498" t="s">
        <v>236</v>
      </c>
      <c r="C1738" s="1266">
        <v>42993</v>
      </c>
      <c r="D1738" s="843"/>
      <c r="E1738" s="2498" t="s">
        <v>236</v>
      </c>
      <c r="F1738" s="1266">
        <v>90890</v>
      </c>
      <c r="G1738" s="843">
        <v>0</v>
      </c>
      <c r="H1738" s="79"/>
    </row>
    <row r="1739" spans="1:8" s="284" customFormat="1">
      <c r="A1739" s="79"/>
      <c r="B1739" s="2498" t="s">
        <v>7</v>
      </c>
      <c r="C1739" s="86"/>
      <c r="D1739" s="87"/>
      <c r="E1739" s="2498" t="s">
        <v>7</v>
      </c>
      <c r="F1739" s="86">
        <v>0</v>
      </c>
      <c r="G1739" s="87">
        <v>3320</v>
      </c>
      <c r="H1739" s="79"/>
    </row>
    <row r="1740" spans="1:8" s="284" customFormat="1">
      <c r="A1740" s="79"/>
      <c r="B1740" s="2498" t="s">
        <v>8</v>
      </c>
      <c r="C1740" s="86"/>
      <c r="D1740" s="87"/>
      <c r="E1740" s="2498" t="s">
        <v>8</v>
      </c>
      <c r="F1740" s="86">
        <v>0</v>
      </c>
      <c r="G1740" s="87">
        <v>3320</v>
      </c>
      <c r="H1740" s="79"/>
    </row>
    <row r="1741" spans="1:8" s="284" customFormat="1">
      <c r="A1741" s="79"/>
      <c r="B1741" s="2498" t="s">
        <v>9</v>
      </c>
      <c r="C1741" s="86"/>
      <c r="D1741" s="87"/>
      <c r="E1741" s="2498" t="s">
        <v>9</v>
      </c>
      <c r="F1741" s="86">
        <v>0</v>
      </c>
      <c r="G1741" s="87">
        <v>3320</v>
      </c>
      <c r="H1741" s="79"/>
    </row>
    <row r="1742" spans="1:8" s="284" customFormat="1" ht="26.4">
      <c r="A1742" s="79"/>
      <c r="B1742" s="2525" t="s">
        <v>63</v>
      </c>
      <c r="C1742" s="86"/>
      <c r="D1742" s="87"/>
      <c r="E1742" s="2525" t="s">
        <v>63</v>
      </c>
      <c r="F1742" s="86">
        <v>0</v>
      </c>
      <c r="G1742" s="87">
        <v>3320</v>
      </c>
      <c r="H1742" s="79"/>
    </row>
    <row r="1743" spans="1:8" s="284" customFormat="1" ht="26.4">
      <c r="A1743" s="79"/>
      <c r="B1743" s="2525" t="s">
        <v>467</v>
      </c>
      <c r="C1743" s="86"/>
      <c r="D1743" s="87"/>
      <c r="E1743" s="2525" t="s">
        <v>467</v>
      </c>
      <c r="F1743" s="86"/>
      <c r="G1743" s="87">
        <v>3320</v>
      </c>
      <c r="H1743" s="79"/>
    </row>
    <row r="1744" spans="1:8" s="284" customFormat="1">
      <c r="A1744" s="79"/>
      <c r="B1744" s="2498" t="s">
        <v>10</v>
      </c>
      <c r="C1744" s="86">
        <f>C1745</f>
        <v>3463</v>
      </c>
      <c r="D1744" s="87"/>
      <c r="E1744" s="2498" t="s">
        <v>10</v>
      </c>
      <c r="F1744" s="86">
        <v>142820</v>
      </c>
      <c r="G1744" s="87">
        <v>0</v>
      </c>
      <c r="H1744" s="79"/>
    </row>
    <row r="1745" spans="1:8" s="284" customFormat="1">
      <c r="A1745" s="79"/>
      <c r="B1745" s="2498" t="s">
        <v>11</v>
      </c>
      <c r="C1745" s="86">
        <v>3463</v>
      </c>
      <c r="D1745" s="87"/>
      <c r="E1745" s="2498" t="s">
        <v>11</v>
      </c>
      <c r="F1745" s="86">
        <v>142820</v>
      </c>
      <c r="G1745" s="87">
        <v>0</v>
      </c>
      <c r="H1745" s="79"/>
    </row>
    <row r="1746" spans="1:8" s="284" customFormat="1">
      <c r="A1746" s="79"/>
      <c r="B1746" s="2482" t="s">
        <v>1</v>
      </c>
      <c r="C1746" s="88">
        <v>46456</v>
      </c>
      <c r="D1746" s="89"/>
      <c r="E1746" s="2482" t="s">
        <v>1</v>
      </c>
      <c r="F1746" s="88">
        <v>233710</v>
      </c>
      <c r="G1746" s="89">
        <v>3320</v>
      </c>
      <c r="H1746" s="79"/>
    </row>
    <row r="1747" spans="1:8" s="284" customFormat="1">
      <c r="A1747" s="79"/>
      <c r="B1747" s="2498" t="s">
        <v>2</v>
      </c>
      <c r="C1747" s="86">
        <v>46456</v>
      </c>
      <c r="D1747" s="87"/>
      <c r="E1747" s="2498" t="s">
        <v>2</v>
      </c>
      <c r="F1747" s="86">
        <v>233710</v>
      </c>
      <c r="G1747" s="87">
        <v>3320</v>
      </c>
      <c r="H1747" s="79"/>
    </row>
    <row r="1748" spans="1:8" s="284" customFormat="1">
      <c r="A1748" s="79"/>
      <c r="B1748" s="2498" t="s">
        <v>12</v>
      </c>
      <c r="C1748" s="86">
        <v>29821</v>
      </c>
      <c r="D1748" s="87"/>
      <c r="E1748" s="2498" t="s">
        <v>12</v>
      </c>
      <c r="F1748" s="86">
        <v>115362</v>
      </c>
      <c r="G1748" s="87">
        <v>3320</v>
      </c>
      <c r="H1748" s="79"/>
    </row>
    <row r="1749" spans="1:8" s="284" customFormat="1">
      <c r="A1749" s="79"/>
      <c r="B1749" s="2498" t="s">
        <v>13</v>
      </c>
      <c r="C1749" s="86">
        <v>23599</v>
      </c>
      <c r="D1749" s="87"/>
      <c r="E1749" s="2498" t="s">
        <v>13</v>
      </c>
      <c r="F1749" s="86">
        <v>72946</v>
      </c>
      <c r="G1749" s="87">
        <v>1899</v>
      </c>
      <c r="H1749" s="79"/>
    </row>
    <row r="1750" spans="1:8" s="284" customFormat="1">
      <c r="A1750" s="79"/>
      <c r="B1750" s="2498" t="s">
        <v>14</v>
      </c>
      <c r="C1750" s="86">
        <v>18255</v>
      </c>
      <c r="D1750" s="87"/>
      <c r="E1750" s="2498" t="s">
        <v>14</v>
      </c>
      <c r="F1750" s="86">
        <v>58784</v>
      </c>
      <c r="G1750" s="87">
        <v>1530</v>
      </c>
      <c r="H1750" s="79"/>
    </row>
    <row r="1751" spans="1:8" s="284" customFormat="1">
      <c r="A1751" s="79"/>
      <c r="B1751" s="2498" t="s">
        <v>15</v>
      </c>
      <c r="C1751" s="86">
        <v>6222</v>
      </c>
      <c r="D1751" s="87"/>
      <c r="E1751" s="2498" t="s">
        <v>15</v>
      </c>
      <c r="F1751" s="86">
        <v>42416</v>
      </c>
      <c r="G1751" s="87">
        <v>1421</v>
      </c>
      <c r="H1751" s="79"/>
    </row>
    <row r="1752" spans="1:8" s="284" customFormat="1">
      <c r="A1752" s="79"/>
      <c r="B1752" s="2498" t="s">
        <v>16</v>
      </c>
      <c r="C1752" s="86">
        <v>11417</v>
      </c>
      <c r="D1752" s="87"/>
      <c r="E1752" s="2498" t="s">
        <v>16</v>
      </c>
      <c r="F1752" s="86">
        <v>118348</v>
      </c>
      <c r="G1752" s="87">
        <v>0</v>
      </c>
      <c r="H1752" s="79"/>
    </row>
    <row r="1753" spans="1:8" s="284" customFormat="1">
      <c r="A1753" s="79"/>
      <c r="B1753" s="2498" t="s">
        <v>17</v>
      </c>
      <c r="C1753" s="1264">
        <v>11417</v>
      </c>
      <c r="D1753" s="87"/>
      <c r="E1753" s="2498" t="s">
        <v>17</v>
      </c>
      <c r="F1753" s="1264">
        <v>118348</v>
      </c>
      <c r="G1753" s="87">
        <v>0</v>
      </c>
      <c r="H1753" s="79"/>
    </row>
    <row r="1754" spans="1:8" s="284" customFormat="1">
      <c r="A1754" s="79"/>
      <c r="B1754" s="2498" t="s">
        <v>19</v>
      </c>
      <c r="C1754" s="86">
        <v>5218</v>
      </c>
      <c r="D1754" s="87"/>
      <c r="E1754" s="2498"/>
      <c r="F1754" s="1264"/>
      <c r="G1754" s="87"/>
      <c r="H1754" s="79"/>
    </row>
    <row r="1755" spans="1:8" s="284" customFormat="1">
      <c r="A1755" s="79"/>
      <c r="B1755" s="2525" t="s">
        <v>520</v>
      </c>
      <c r="C1755" s="86">
        <v>0</v>
      </c>
      <c r="D1755" s="2527">
        <v>3320</v>
      </c>
      <c r="E1755" s="2498"/>
      <c r="F1755" s="1264"/>
      <c r="G1755" s="87"/>
      <c r="H1755" s="79"/>
    </row>
    <row r="1756" spans="1:8" s="284" customFormat="1" ht="26.4">
      <c r="A1756" s="79"/>
      <c r="B1756" s="2525" t="s">
        <v>709</v>
      </c>
      <c r="C1756" s="86">
        <v>0</v>
      </c>
      <c r="D1756" s="87">
        <v>3320</v>
      </c>
      <c r="E1756" s="2498"/>
      <c r="F1756" s="1264"/>
      <c r="G1756" s="87"/>
      <c r="H1756" s="79"/>
    </row>
    <row r="1757" spans="1:8" s="284" customFormat="1" ht="26.4" customHeight="1">
      <c r="A1757" s="79"/>
      <c r="B1757" s="2525" t="s">
        <v>710</v>
      </c>
      <c r="C1757" s="86">
        <v>0</v>
      </c>
      <c r="D1757" s="87">
        <v>3320</v>
      </c>
      <c r="E1757" s="2498"/>
      <c r="F1757" s="1264"/>
      <c r="G1757" s="87"/>
      <c r="H1757" s="79"/>
    </row>
    <row r="1758" spans="1:8" s="284" customFormat="1" ht="26.4">
      <c r="A1758" s="79"/>
      <c r="B1758" s="2526" t="s">
        <v>56</v>
      </c>
      <c r="C1758" s="86">
        <v>5218</v>
      </c>
      <c r="D1758" s="87">
        <v>-3320</v>
      </c>
      <c r="E1758" s="2498"/>
      <c r="F1758" s="1264"/>
      <c r="G1758" s="87"/>
      <c r="H1758" s="79"/>
    </row>
    <row r="1759" spans="1:8" s="284" customFormat="1" ht="39.6">
      <c r="A1759" s="79"/>
      <c r="B1759" s="2525" t="s">
        <v>77</v>
      </c>
      <c r="C1759" s="86">
        <v>1898</v>
      </c>
      <c r="D1759" s="87">
        <v>0</v>
      </c>
      <c r="E1759" s="2498"/>
      <c r="F1759" s="1264"/>
      <c r="G1759" s="87"/>
      <c r="H1759" s="79"/>
    </row>
    <row r="1760" spans="1:8" s="284" customFormat="1" ht="40.200000000000003" thickBot="1">
      <c r="A1760" s="79"/>
      <c r="B1760" s="2525" t="s">
        <v>58</v>
      </c>
      <c r="C1760" s="86">
        <v>3320</v>
      </c>
      <c r="D1760" s="87">
        <v>-3320</v>
      </c>
      <c r="E1760" s="2535"/>
      <c r="F1760" s="2536"/>
      <c r="G1760" s="124"/>
      <c r="H1760" s="79"/>
    </row>
    <row r="1761" spans="1:8" s="284" customFormat="1" ht="67.2" customHeight="1" thickBot="1">
      <c r="A1761" s="79"/>
      <c r="B1761" s="3830" t="s">
        <v>901</v>
      </c>
      <c r="C1761" s="3831"/>
      <c r="D1761" s="3831"/>
      <c r="E1761" s="3831"/>
      <c r="F1761" s="3831"/>
      <c r="G1761" s="3832"/>
      <c r="H1761" s="79"/>
    </row>
    <row r="1762" spans="1:8" s="284" customFormat="1">
      <c r="A1762" s="79"/>
      <c r="H1762" s="79"/>
    </row>
    <row r="1763" spans="1:8" s="284" customFormat="1">
      <c r="A1763" s="79"/>
      <c r="B1763" s="992" t="s">
        <v>686</v>
      </c>
      <c r="H1763" s="79"/>
    </row>
    <row r="1764" spans="1:8" s="284" customFormat="1" ht="13.8" thickBot="1">
      <c r="A1764" s="79"/>
      <c r="H1764" s="79"/>
    </row>
    <row r="1765" spans="1:8" s="284" customFormat="1" ht="13.8">
      <c r="A1765" s="2909">
        <f>A1666+1</f>
        <v>181</v>
      </c>
      <c r="B1765" s="2537" t="s">
        <v>687</v>
      </c>
      <c r="C1765" s="2452"/>
      <c r="D1765" s="2453"/>
      <c r="E1765" s="2537" t="s">
        <v>713</v>
      </c>
      <c r="F1765" s="2452"/>
      <c r="G1765" s="2453"/>
      <c r="H1765" s="1657" t="s">
        <v>1135</v>
      </c>
    </row>
    <row r="1766" spans="1:8" s="284" customFormat="1">
      <c r="A1766" s="79"/>
      <c r="B1766" s="2455" t="s">
        <v>116</v>
      </c>
      <c r="C1766" s="2538"/>
      <c r="D1766" s="2539"/>
      <c r="E1766" s="2455" t="s">
        <v>116</v>
      </c>
      <c r="F1766" s="2538"/>
      <c r="G1766" s="2459"/>
      <c r="H1766" s="134" t="s">
        <v>1137</v>
      </c>
    </row>
    <row r="1767" spans="1:8" s="284" customFormat="1" ht="27.6">
      <c r="A1767" s="79"/>
      <c r="B1767" s="2460" t="s">
        <v>123</v>
      </c>
      <c r="C1767" s="2506"/>
      <c r="D1767" s="2462"/>
      <c r="E1767" s="2460" t="s">
        <v>123</v>
      </c>
      <c r="F1767" s="2506"/>
      <c r="G1767" s="2462"/>
      <c r="H1767" s="134" t="s">
        <v>833</v>
      </c>
    </row>
    <row r="1768" spans="1:8" s="284" customFormat="1">
      <c r="A1768" s="79"/>
      <c r="B1768" s="2455" t="s">
        <v>118</v>
      </c>
      <c r="C1768" s="2507"/>
      <c r="D1768" s="2508"/>
      <c r="E1768" s="2455" t="s">
        <v>118</v>
      </c>
      <c r="F1768" s="2507"/>
      <c r="G1768" s="2508"/>
      <c r="H1768" s="3148">
        <f>'15'!A1530</f>
        <v>90</v>
      </c>
    </row>
    <row r="1769" spans="1:8" s="284" customFormat="1">
      <c r="A1769" s="79"/>
      <c r="B1769" s="2349" t="s">
        <v>4</v>
      </c>
      <c r="C1769" s="2509">
        <v>3381791</v>
      </c>
      <c r="D1769" s="121"/>
      <c r="E1769" s="2349" t="s">
        <v>4</v>
      </c>
      <c r="F1769" s="2509">
        <v>109547160</v>
      </c>
      <c r="G1769" s="121">
        <v>3320</v>
      </c>
      <c r="H1769" s="134" t="s">
        <v>808</v>
      </c>
    </row>
    <row r="1770" spans="1:8" s="284" customFormat="1">
      <c r="A1770" s="79"/>
      <c r="B1770" s="2350" t="s">
        <v>5</v>
      </c>
      <c r="C1770" s="2512">
        <v>0</v>
      </c>
      <c r="D1770" s="121"/>
      <c r="E1770" s="2350" t="s">
        <v>5</v>
      </c>
      <c r="F1770" s="2512">
        <v>5000</v>
      </c>
      <c r="G1770" s="121">
        <v>0</v>
      </c>
      <c r="H1770" s="79"/>
    </row>
    <row r="1771" spans="1:8" s="284" customFormat="1">
      <c r="A1771" s="79"/>
      <c r="B1771" s="2350" t="s">
        <v>75</v>
      </c>
      <c r="C1771" s="2512">
        <v>1056429</v>
      </c>
      <c r="D1771" s="843"/>
      <c r="E1771" s="2350" t="s">
        <v>75</v>
      </c>
      <c r="F1771" s="2512">
        <v>12808021</v>
      </c>
      <c r="G1771" s="843">
        <v>0</v>
      </c>
      <c r="H1771" s="79"/>
    </row>
    <row r="1772" spans="1:8" s="284" customFormat="1">
      <c r="A1772" s="79"/>
      <c r="B1772" s="2350" t="s">
        <v>6</v>
      </c>
      <c r="C1772" s="2512">
        <v>960842</v>
      </c>
      <c r="D1772" s="843"/>
      <c r="E1772" s="2350" t="s">
        <v>6</v>
      </c>
      <c r="F1772" s="2512">
        <v>12808021</v>
      </c>
      <c r="G1772" s="843">
        <v>0</v>
      </c>
      <c r="H1772" s="79"/>
    </row>
    <row r="1773" spans="1:8" s="284" customFormat="1">
      <c r="A1773" s="79"/>
      <c r="B1773" s="2350" t="s">
        <v>7</v>
      </c>
      <c r="C1773" s="2512">
        <v>371711</v>
      </c>
      <c r="D1773" s="843"/>
      <c r="E1773" s="2350" t="s">
        <v>7</v>
      </c>
      <c r="F1773" s="2512">
        <v>1917569</v>
      </c>
      <c r="G1773" s="843">
        <v>3320</v>
      </c>
      <c r="H1773" s="79"/>
    </row>
    <row r="1774" spans="1:8" s="284" customFormat="1">
      <c r="A1774" s="79"/>
      <c r="B1774" s="2350" t="s">
        <v>8</v>
      </c>
      <c r="C1774" s="2512">
        <v>371711</v>
      </c>
      <c r="D1774" s="843"/>
      <c r="E1774" s="2350" t="s">
        <v>8</v>
      </c>
      <c r="F1774" s="2512">
        <v>17311</v>
      </c>
      <c r="G1774" s="843">
        <v>3320</v>
      </c>
      <c r="H1774" s="79"/>
    </row>
    <row r="1775" spans="1:8" s="284" customFormat="1">
      <c r="A1775" s="79"/>
      <c r="B1775" s="2350" t="s">
        <v>9</v>
      </c>
      <c r="C1775" s="2512">
        <v>371711</v>
      </c>
      <c r="D1775" s="843"/>
      <c r="E1775" s="2350" t="s">
        <v>9</v>
      </c>
      <c r="F1775" s="2512">
        <v>17311</v>
      </c>
      <c r="G1775" s="843">
        <v>3320</v>
      </c>
      <c r="H1775" s="79"/>
    </row>
    <row r="1776" spans="1:8" s="284" customFormat="1" ht="26.4">
      <c r="A1776" s="79"/>
      <c r="B1776" s="2350" t="s">
        <v>63</v>
      </c>
      <c r="C1776" s="2512">
        <v>371711</v>
      </c>
      <c r="D1776" s="843"/>
      <c r="E1776" s="2350" t="s">
        <v>63</v>
      </c>
      <c r="F1776" s="2512">
        <v>17311</v>
      </c>
      <c r="G1776" s="843">
        <v>3320</v>
      </c>
      <c r="H1776" s="79"/>
    </row>
    <row r="1777" spans="1:8" s="284" customFormat="1" ht="26.4">
      <c r="A1777" s="79"/>
      <c r="B1777" s="2350" t="s">
        <v>165</v>
      </c>
      <c r="C1777" s="2512">
        <v>213670</v>
      </c>
      <c r="D1777" s="843"/>
      <c r="E1777" s="2350" t="s">
        <v>165</v>
      </c>
      <c r="F1777" s="2512">
        <v>17311</v>
      </c>
      <c r="G1777" s="843">
        <v>0</v>
      </c>
      <c r="H1777" s="79"/>
    </row>
    <row r="1778" spans="1:8" s="284" customFormat="1" ht="26.4">
      <c r="A1778" s="79"/>
      <c r="B1778" s="2350" t="s">
        <v>714</v>
      </c>
      <c r="C1778" s="2512">
        <v>158041</v>
      </c>
      <c r="D1778" s="843"/>
      <c r="E1778" s="2350" t="s">
        <v>714</v>
      </c>
      <c r="F1778" s="2512">
        <v>0</v>
      </c>
      <c r="G1778" s="843">
        <v>3320</v>
      </c>
      <c r="H1778" s="79"/>
    </row>
    <row r="1779" spans="1:8" s="284" customFormat="1" ht="26.4">
      <c r="A1779" s="79"/>
      <c r="B1779" s="2350" t="s">
        <v>82</v>
      </c>
      <c r="C1779" s="2512">
        <v>0</v>
      </c>
      <c r="D1779" s="843">
        <v>0</v>
      </c>
      <c r="E1779" s="2350" t="s">
        <v>82</v>
      </c>
      <c r="F1779" s="2512">
        <v>1900258</v>
      </c>
      <c r="G1779" s="843">
        <v>0</v>
      </c>
      <c r="H1779" s="79"/>
    </row>
    <row r="1780" spans="1:8" s="284" customFormat="1" ht="39.6">
      <c r="A1780" s="79"/>
      <c r="B1780" s="2350" t="s">
        <v>83</v>
      </c>
      <c r="C1780" s="2512">
        <v>0</v>
      </c>
      <c r="D1780" s="843">
        <v>0</v>
      </c>
      <c r="E1780" s="2350" t="s">
        <v>83</v>
      </c>
      <c r="F1780" s="2512">
        <v>1900258</v>
      </c>
      <c r="G1780" s="843">
        <v>0</v>
      </c>
      <c r="H1780" s="79"/>
    </row>
    <row r="1781" spans="1:8" s="284" customFormat="1">
      <c r="A1781" s="79"/>
      <c r="B1781" s="2350" t="s">
        <v>10</v>
      </c>
      <c r="C1781" s="2512">
        <v>1953651</v>
      </c>
      <c r="D1781" s="843">
        <v>0</v>
      </c>
      <c r="E1781" s="2350" t="s">
        <v>10</v>
      </c>
      <c r="F1781" s="2512">
        <v>94816570</v>
      </c>
      <c r="G1781" s="843">
        <v>0</v>
      </c>
      <c r="H1781" s="79"/>
    </row>
    <row r="1782" spans="1:8" s="284" customFormat="1">
      <c r="A1782" s="79"/>
      <c r="B1782" s="2350" t="s">
        <v>11</v>
      </c>
      <c r="C1782" s="2512">
        <v>1953651</v>
      </c>
      <c r="D1782" s="843">
        <v>0</v>
      </c>
      <c r="E1782" s="2350" t="s">
        <v>11</v>
      </c>
      <c r="F1782" s="2512">
        <v>79249534</v>
      </c>
      <c r="G1782" s="843">
        <v>0</v>
      </c>
      <c r="H1782" s="79"/>
    </row>
    <row r="1783" spans="1:8" s="284" customFormat="1" ht="26.4">
      <c r="A1783" s="79"/>
      <c r="B1783" s="2350" t="s">
        <v>67</v>
      </c>
      <c r="C1783" s="2512">
        <v>0</v>
      </c>
      <c r="D1783" s="843">
        <v>0</v>
      </c>
      <c r="E1783" s="2350" t="s">
        <v>67</v>
      </c>
      <c r="F1783" s="2512">
        <v>15567036</v>
      </c>
      <c r="G1783" s="843">
        <v>0</v>
      </c>
      <c r="H1783" s="79"/>
    </row>
    <row r="1784" spans="1:8" s="284" customFormat="1">
      <c r="A1784" s="79"/>
      <c r="B1784" s="2349" t="s">
        <v>28</v>
      </c>
      <c r="C1784" s="2509">
        <v>3381791</v>
      </c>
      <c r="D1784" s="121"/>
      <c r="E1784" s="2349" t="s">
        <v>28</v>
      </c>
      <c r="F1784" s="2509">
        <v>111697160</v>
      </c>
      <c r="G1784" s="121">
        <v>3320</v>
      </c>
      <c r="H1784" s="79"/>
    </row>
    <row r="1785" spans="1:8" s="284" customFormat="1">
      <c r="A1785" s="79"/>
      <c r="B1785" s="2350" t="s">
        <v>2</v>
      </c>
      <c r="C1785" s="2512">
        <v>3221989</v>
      </c>
      <c r="D1785" s="843"/>
      <c r="E1785" s="2350" t="s">
        <v>2</v>
      </c>
      <c r="F1785" s="2512">
        <v>66680477</v>
      </c>
      <c r="G1785" s="843">
        <v>3320</v>
      </c>
      <c r="H1785" s="79"/>
    </row>
    <row r="1786" spans="1:8" s="284" customFormat="1">
      <c r="A1786" s="79"/>
      <c r="B1786" s="2350" t="s">
        <v>12</v>
      </c>
      <c r="C1786" s="2512">
        <v>418859</v>
      </c>
      <c r="D1786" s="843"/>
      <c r="E1786" s="2350" t="s">
        <v>12</v>
      </c>
      <c r="F1786" s="2512">
        <v>14150502</v>
      </c>
      <c r="G1786" s="843">
        <v>3320</v>
      </c>
      <c r="H1786" s="79"/>
    </row>
    <row r="1787" spans="1:8" s="284" customFormat="1">
      <c r="A1787" s="79"/>
      <c r="B1787" s="2350" t="s">
        <v>38</v>
      </c>
      <c r="C1787" s="2512">
        <v>219656</v>
      </c>
      <c r="D1787" s="843"/>
      <c r="E1787" s="2350" t="s">
        <v>38</v>
      </c>
      <c r="F1787" s="2512">
        <v>6268622</v>
      </c>
      <c r="G1787" s="843">
        <v>1899</v>
      </c>
      <c r="H1787" s="79"/>
    </row>
    <row r="1788" spans="1:8" s="284" customFormat="1">
      <c r="A1788" s="79"/>
      <c r="B1788" s="2350" t="s">
        <v>36</v>
      </c>
      <c r="C1788" s="2512">
        <v>176252</v>
      </c>
      <c r="D1788" s="843"/>
      <c r="E1788" s="2350" t="s">
        <v>36</v>
      </c>
      <c r="F1788" s="2512">
        <v>5021691</v>
      </c>
      <c r="G1788" s="843">
        <v>1530</v>
      </c>
      <c r="H1788" s="79"/>
    </row>
    <row r="1789" spans="1:8" s="284" customFormat="1">
      <c r="A1789" s="79"/>
      <c r="B1789" s="2350" t="s">
        <v>15</v>
      </c>
      <c r="C1789" s="2512">
        <v>199203</v>
      </c>
      <c r="D1789" s="843"/>
      <c r="E1789" s="2350" t="s">
        <v>15</v>
      </c>
      <c r="F1789" s="2512">
        <v>7881880</v>
      </c>
      <c r="G1789" s="843">
        <v>1421</v>
      </c>
      <c r="H1789" s="79"/>
    </row>
    <row r="1790" spans="1:8" s="284" customFormat="1">
      <c r="A1790" s="79"/>
      <c r="B1790" s="2540" t="s">
        <v>16</v>
      </c>
      <c r="C1790" s="2512">
        <v>1739497</v>
      </c>
      <c r="D1790" s="843"/>
      <c r="E1790" s="2350"/>
      <c r="F1790" s="2512"/>
      <c r="G1790" s="843"/>
      <c r="H1790" s="79"/>
    </row>
    <row r="1791" spans="1:8" s="284" customFormat="1">
      <c r="A1791" s="79"/>
      <c r="B1791" s="136" t="s">
        <v>17</v>
      </c>
      <c r="C1791" s="2512">
        <v>1552072</v>
      </c>
      <c r="D1791" s="843"/>
      <c r="E1791" s="2350"/>
      <c r="F1791" s="2512"/>
      <c r="G1791" s="843"/>
      <c r="H1791" s="79"/>
    </row>
    <row r="1792" spans="1:8" s="284" customFormat="1">
      <c r="A1792" s="79"/>
      <c r="B1792" s="1751" t="s">
        <v>162</v>
      </c>
      <c r="C1792" s="2541">
        <v>187425</v>
      </c>
      <c r="D1792" s="2542"/>
      <c r="E1792" s="2356"/>
      <c r="F1792" s="2541"/>
      <c r="G1792" s="843"/>
      <c r="H1792" s="79"/>
    </row>
    <row r="1793" spans="1:8" s="284" customFormat="1">
      <c r="A1793" s="79"/>
      <c r="B1793" s="1751" t="s">
        <v>19</v>
      </c>
      <c r="C1793" s="2541">
        <v>1063633</v>
      </c>
      <c r="D1793" s="2542"/>
      <c r="E1793" s="2356"/>
      <c r="F1793" s="2541"/>
      <c r="G1793" s="843"/>
      <c r="H1793" s="79"/>
    </row>
    <row r="1794" spans="1:8" s="284" customFormat="1">
      <c r="A1794" s="79"/>
      <c r="B1794" s="2525" t="s">
        <v>520</v>
      </c>
      <c r="C1794" s="2541">
        <v>0</v>
      </c>
      <c r="D1794" s="2542">
        <v>3320</v>
      </c>
      <c r="E1794" s="2356"/>
      <c r="F1794" s="2541"/>
      <c r="G1794" s="843"/>
      <c r="H1794" s="79"/>
    </row>
    <row r="1795" spans="1:8" s="284" customFormat="1" ht="26.4">
      <c r="A1795" s="79"/>
      <c r="B1795" s="2525" t="s">
        <v>709</v>
      </c>
      <c r="C1795" s="2541">
        <v>0</v>
      </c>
      <c r="D1795" s="2542">
        <v>3320</v>
      </c>
      <c r="E1795" s="2356"/>
      <c r="F1795" s="2541"/>
      <c r="G1795" s="843"/>
      <c r="H1795" s="79"/>
    </row>
    <row r="1796" spans="1:8" s="284" customFormat="1" ht="26.4" customHeight="1">
      <c r="A1796" s="79"/>
      <c r="B1796" s="2525" t="s">
        <v>710</v>
      </c>
      <c r="C1796" s="2541">
        <v>0</v>
      </c>
      <c r="D1796" s="2542">
        <v>3320</v>
      </c>
      <c r="E1796" s="2356"/>
      <c r="F1796" s="2541"/>
      <c r="G1796" s="843"/>
      <c r="H1796" s="79"/>
    </row>
    <row r="1797" spans="1:8" s="284" customFormat="1" ht="26.4">
      <c r="A1797" s="79"/>
      <c r="B1797" s="2526" t="s">
        <v>56</v>
      </c>
      <c r="C1797" s="2541">
        <v>102791</v>
      </c>
      <c r="D1797" s="2542">
        <v>-3320</v>
      </c>
      <c r="E1797" s="2356"/>
      <c r="F1797" s="2541"/>
      <c r="G1797" s="843"/>
      <c r="H1797" s="79"/>
    </row>
    <row r="1798" spans="1:8" s="284" customFormat="1" ht="39.6">
      <c r="A1798" s="79"/>
      <c r="B1798" s="2543" t="s">
        <v>77</v>
      </c>
      <c r="C1798" s="2541">
        <v>1898</v>
      </c>
      <c r="D1798" s="2542"/>
      <c r="E1798" s="2356"/>
      <c r="F1798" s="2541"/>
      <c r="G1798" s="2542"/>
      <c r="H1798" s="79"/>
    </row>
    <row r="1799" spans="1:8" s="284" customFormat="1" ht="39.6">
      <c r="A1799" s="79"/>
      <c r="B1799" s="4" t="s">
        <v>58</v>
      </c>
      <c r="C1799" s="2541">
        <v>100893</v>
      </c>
      <c r="D1799" s="2544">
        <v>-3320</v>
      </c>
      <c r="E1799" s="2356"/>
      <c r="F1799" s="2541"/>
      <c r="G1799" s="2542"/>
      <c r="H1799" s="79"/>
    </row>
    <row r="1800" spans="1:8" s="284" customFormat="1">
      <c r="A1800" s="79"/>
      <c r="B1800" s="4" t="s">
        <v>105</v>
      </c>
      <c r="C1800" s="2545">
        <v>960842</v>
      </c>
      <c r="D1800" s="2546"/>
      <c r="E1800" s="2547"/>
      <c r="F1800" s="2545"/>
      <c r="G1800" s="2548"/>
      <c r="H1800" s="79"/>
    </row>
    <row r="1801" spans="1:8" s="284" customFormat="1">
      <c r="A1801" s="79"/>
      <c r="B1801" s="3" t="s">
        <v>3</v>
      </c>
      <c r="C1801" s="2512">
        <f>C1802</f>
        <v>159802</v>
      </c>
      <c r="D1801" s="2549"/>
      <c r="E1801" s="2350"/>
      <c r="F1801" s="2512"/>
      <c r="G1801" s="843"/>
      <c r="H1801" s="79"/>
    </row>
    <row r="1802" spans="1:8" s="284" customFormat="1" ht="13.8" thickBot="1">
      <c r="A1802" s="79"/>
      <c r="B1802" s="3" t="s">
        <v>20</v>
      </c>
      <c r="C1802" s="2512">
        <v>159802</v>
      </c>
      <c r="D1802" s="2549"/>
      <c r="E1802" s="2350"/>
      <c r="F1802" s="2512"/>
      <c r="G1802" s="843"/>
      <c r="H1802" s="79"/>
    </row>
    <row r="1803" spans="1:8" s="284" customFormat="1" ht="31.95" customHeight="1" thickBot="1">
      <c r="A1803" s="79"/>
      <c r="B1803" s="3839" t="s">
        <v>902</v>
      </c>
      <c r="C1803" s="3840"/>
      <c r="D1803" s="3840"/>
      <c r="E1803" s="3840"/>
      <c r="F1803" s="3840"/>
      <c r="G1803" s="3841"/>
      <c r="H1803" s="79"/>
    </row>
    <row r="1804" spans="1:8" s="147" customFormat="1">
      <c r="A1804" s="144"/>
      <c r="B1804" s="233"/>
      <c r="C1804" s="233"/>
      <c r="D1804" s="233"/>
      <c r="E1804" s="233"/>
      <c r="F1804" s="233"/>
      <c r="G1804" s="233"/>
      <c r="H1804" s="144"/>
    </row>
    <row r="1805" spans="1:8" s="147" customFormat="1">
      <c r="A1805" s="144"/>
      <c r="B1805" s="206" t="s">
        <v>113</v>
      </c>
      <c r="C1805" s="233"/>
      <c r="D1805" s="233"/>
      <c r="E1805" s="233"/>
      <c r="F1805" s="233"/>
      <c r="G1805" s="233"/>
      <c r="H1805" s="144"/>
    </row>
    <row r="1806" spans="1:8" s="147" customFormat="1" ht="13.8" thickBot="1">
      <c r="A1806" s="144"/>
      <c r="B1806" s="157"/>
      <c r="C1806" s="145"/>
      <c r="D1806" s="145"/>
      <c r="H1806" s="144"/>
    </row>
    <row r="1807" spans="1:8" s="147" customFormat="1">
      <c r="A1807" s="2908">
        <f>A1706+1</f>
        <v>182</v>
      </c>
      <c r="B1807" s="148" t="s">
        <v>41</v>
      </c>
      <c r="C1807" s="149"/>
      <c r="D1807" s="2398"/>
      <c r="E1807" s="1786"/>
      <c r="F1807" s="589"/>
      <c r="G1807" s="590"/>
      <c r="H1807" s="144" t="s">
        <v>34</v>
      </c>
    </row>
    <row r="1808" spans="1:8" s="147" customFormat="1">
      <c r="A1808" s="144"/>
      <c r="B1808" s="113" t="s">
        <v>22</v>
      </c>
      <c r="C1808" s="99"/>
      <c r="D1808" s="2399"/>
      <c r="E1808" s="1785"/>
      <c r="F1808" s="589"/>
      <c r="G1808" s="590"/>
      <c r="H1808" s="144"/>
    </row>
    <row r="1809" spans="1:8" s="147" customFormat="1" ht="26.4">
      <c r="A1809" s="144"/>
      <c r="B1809" s="2550" t="s">
        <v>708</v>
      </c>
      <c r="C1809" s="2551"/>
      <c r="D1809" s="2568"/>
      <c r="E1809" s="2581"/>
      <c r="F1809" s="2582"/>
      <c r="G1809" s="599"/>
      <c r="H1809" s="144"/>
    </row>
    <row r="1810" spans="1:8" s="147" customFormat="1">
      <c r="A1810" s="144"/>
      <c r="B1810" s="2552" t="s">
        <v>4</v>
      </c>
      <c r="C1810" s="2306">
        <f>C1811+C1812</f>
        <v>46456</v>
      </c>
      <c r="D1810" s="2402">
        <f>D1811+D1812</f>
        <v>72082</v>
      </c>
      <c r="E1810" s="2571"/>
      <c r="F1810" s="2392"/>
      <c r="G1810" s="2392"/>
      <c r="H1810" s="144"/>
    </row>
    <row r="1811" spans="1:8" s="147" customFormat="1">
      <c r="A1811" s="144"/>
      <c r="B1811" s="2553" t="s">
        <v>75</v>
      </c>
      <c r="C1811" s="2406">
        <v>42993</v>
      </c>
      <c r="D1811" s="2569">
        <v>72082</v>
      </c>
      <c r="E1811" s="2572"/>
      <c r="F1811" s="2573"/>
      <c r="G1811" s="2573"/>
      <c r="H1811" s="144"/>
    </row>
    <row r="1812" spans="1:8" s="147" customFormat="1">
      <c r="A1812" s="144"/>
      <c r="B1812" s="2552" t="s">
        <v>10</v>
      </c>
      <c r="C1812" s="2406">
        <f>C1813</f>
        <v>3463</v>
      </c>
      <c r="D1812" s="2569">
        <f>D1813</f>
        <v>0</v>
      </c>
      <c r="E1812" s="2571"/>
      <c r="F1812" s="2573"/>
      <c r="G1812" s="2573"/>
      <c r="H1812" s="144"/>
    </row>
    <row r="1813" spans="1:8" s="147" customFormat="1">
      <c r="A1813" s="144"/>
      <c r="B1813" s="2553" t="s">
        <v>11</v>
      </c>
      <c r="C1813" s="2406">
        <v>3463</v>
      </c>
      <c r="D1813" s="2569">
        <v>0</v>
      </c>
      <c r="E1813" s="2572"/>
      <c r="F1813" s="2573"/>
      <c r="G1813" s="2573"/>
      <c r="H1813" s="144"/>
    </row>
    <row r="1814" spans="1:8" s="147" customFormat="1" ht="13.2" hidden="1" customHeight="1">
      <c r="A1814" s="144"/>
      <c r="B1814" s="2553" t="s">
        <v>67</v>
      </c>
      <c r="C1814" s="2406"/>
      <c r="D1814" s="2569"/>
      <c r="E1814" s="2572"/>
      <c r="F1814" s="2573"/>
      <c r="G1814" s="2573"/>
      <c r="H1814" s="144"/>
    </row>
    <row r="1815" spans="1:8" s="147" customFormat="1">
      <c r="A1815" s="144"/>
      <c r="B1815" s="2552" t="s">
        <v>1</v>
      </c>
      <c r="C1815" s="2306">
        <f>C1816</f>
        <v>46456</v>
      </c>
      <c r="D1815" s="2402">
        <f>D1816</f>
        <v>72082</v>
      </c>
      <c r="E1815" s="2571"/>
      <c r="F1815" s="2392"/>
      <c r="G1815" s="2392"/>
      <c r="H1815" s="144"/>
    </row>
    <row r="1816" spans="1:8" s="147" customFormat="1">
      <c r="A1816" s="144"/>
      <c r="B1816" s="2553" t="s">
        <v>2</v>
      </c>
      <c r="C1816" s="2406">
        <f>C1817+C1821+C1823</f>
        <v>46456</v>
      </c>
      <c r="D1816" s="2569">
        <f>D1817+D1821</f>
        <v>72082</v>
      </c>
      <c r="E1816" s="2572"/>
      <c r="F1816" s="2573"/>
      <c r="G1816" s="2573"/>
      <c r="H1816" s="144"/>
    </row>
    <row r="1817" spans="1:8" s="147" customFormat="1">
      <c r="A1817" s="144"/>
      <c r="B1817" s="2553" t="s">
        <v>12</v>
      </c>
      <c r="C1817" s="2406">
        <f>C1818+C1820</f>
        <v>29821</v>
      </c>
      <c r="D1817" s="2569">
        <f>D1818+D1820</f>
        <v>9434</v>
      </c>
      <c r="E1817" s="2572"/>
      <c r="F1817" s="2573"/>
      <c r="G1817" s="2573"/>
      <c r="H1817" s="144"/>
    </row>
    <row r="1818" spans="1:8" s="147" customFormat="1">
      <c r="A1818" s="144"/>
      <c r="B1818" s="2553" t="s">
        <v>13</v>
      </c>
      <c r="C1818" s="2406">
        <v>23599</v>
      </c>
      <c r="D1818" s="2569">
        <v>4745</v>
      </c>
      <c r="E1818" s="2572"/>
      <c r="F1818" s="2573"/>
      <c r="G1818" s="2573"/>
      <c r="H1818" s="144"/>
    </row>
    <row r="1819" spans="1:8" s="147" customFormat="1">
      <c r="A1819" s="144"/>
      <c r="B1819" s="2553" t="s">
        <v>14</v>
      </c>
      <c r="C1819" s="2406">
        <v>18255</v>
      </c>
      <c r="D1819" s="2569">
        <v>3824</v>
      </c>
      <c r="E1819" s="2572"/>
      <c r="F1819" s="2573"/>
      <c r="G1819" s="2573"/>
      <c r="H1819" s="144"/>
    </row>
    <row r="1820" spans="1:8" s="147" customFormat="1">
      <c r="A1820" s="144"/>
      <c r="B1820" s="4" t="s">
        <v>15</v>
      </c>
      <c r="C1820" s="86">
        <v>6222</v>
      </c>
      <c r="D1820" s="2332">
        <v>4689</v>
      </c>
      <c r="E1820" s="2574"/>
      <c r="F1820" s="80"/>
      <c r="G1820" s="80"/>
      <c r="H1820" s="144"/>
    </row>
    <row r="1821" spans="1:8" s="147" customFormat="1">
      <c r="A1821" s="144"/>
      <c r="B1821" s="3" t="s">
        <v>16</v>
      </c>
      <c r="C1821" s="86">
        <f>C1822</f>
        <v>11417</v>
      </c>
      <c r="D1821" s="2332">
        <f>D1822</f>
        <v>62648</v>
      </c>
      <c r="E1821" s="602"/>
      <c r="F1821" s="80"/>
      <c r="G1821" s="80"/>
      <c r="H1821" s="144"/>
    </row>
    <row r="1822" spans="1:8" s="147" customFormat="1">
      <c r="A1822" s="144"/>
      <c r="B1822" s="4" t="s">
        <v>17</v>
      </c>
      <c r="C1822" s="86">
        <v>11417</v>
      </c>
      <c r="D1822" s="2332">
        <v>62648</v>
      </c>
      <c r="E1822" s="2574"/>
      <c r="F1822" s="80"/>
      <c r="G1822" s="80"/>
      <c r="H1822" s="144"/>
    </row>
    <row r="1823" spans="1:8" s="147" customFormat="1">
      <c r="A1823" s="144"/>
      <c r="B1823" s="3" t="s">
        <v>19</v>
      </c>
      <c r="C1823" s="86">
        <f>C1824+C1827</f>
        <v>5218</v>
      </c>
      <c r="D1823" s="2332">
        <f>D1824+D1827</f>
        <v>0</v>
      </c>
      <c r="E1823" s="602"/>
      <c r="F1823" s="80"/>
      <c r="G1823" s="80"/>
      <c r="H1823" s="144"/>
    </row>
    <row r="1824" spans="1:8" s="147" customFormat="1" ht="13.2" hidden="1" customHeight="1">
      <c r="A1824" s="144"/>
      <c r="B1824" s="4" t="s">
        <v>520</v>
      </c>
      <c r="C1824" s="86">
        <f>C1825</f>
        <v>0</v>
      </c>
      <c r="D1824" s="2332">
        <f>D1825</f>
        <v>0</v>
      </c>
      <c r="E1824" s="2574"/>
      <c r="F1824" s="80"/>
      <c r="G1824" s="80"/>
      <c r="H1824" s="144"/>
    </row>
    <row r="1825" spans="1:8" s="147" customFormat="1" ht="26.4" hidden="1" customHeight="1">
      <c r="A1825" s="144"/>
      <c r="B1825" s="4" t="s">
        <v>522</v>
      </c>
      <c r="C1825" s="86">
        <f>C1826</f>
        <v>0</v>
      </c>
      <c r="D1825" s="2332">
        <f>D1826</f>
        <v>0</v>
      </c>
      <c r="E1825" s="2574"/>
      <c r="F1825" s="80"/>
      <c r="G1825" s="80"/>
      <c r="H1825" s="144"/>
    </row>
    <row r="1826" spans="1:8" s="147" customFormat="1" ht="39.6" hidden="1" customHeight="1">
      <c r="A1826" s="144"/>
      <c r="B1826" s="4" t="s">
        <v>524</v>
      </c>
      <c r="C1826" s="86">
        <v>0</v>
      </c>
      <c r="D1826" s="2332">
        <v>0</v>
      </c>
      <c r="E1826" s="2574"/>
      <c r="F1826" s="80"/>
      <c r="G1826" s="80"/>
      <c r="H1826" s="144"/>
    </row>
    <row r="1827" spans="1:8" s="147" customFormat="1" ht="26.4">
      <c r="A1827" s="144"/>
      <c r="B1827" s="4" t="s">
        <v>56</v>
      </c>
      <c r="C1827" s="86">
        <f>C1828+C1829</f>
        <v>5218</v>
      </c>
      <c r="D1827" s="2332">
        <f>D1828+D1829</f>
        <v>0</v>
      </c>
      <c r="E1827" s="2574"/>
      <c r="F1827" s="80"/>
      <c r="G1827" s="80"/>
      <c r="H1827" s="144"/>
    </row>
    <row r="1828" spans="1:8" s="147" customFormat="1" ht="39.6">
      <c r="A1828" s="144"/>
      <c r="B1828" s="4" t="s">
        <v>77</v>
      </c>
      <c r="C1828" s="86">
        <v>1898</v>
      </c>
      <c r="D1828" s="2332">
        <v>0</v>
      </c>
      <c r="E1828" s="2574"/>
      <c r="F1828" s="80"/>
      <c r="G1828" s="80"/>
      <c r="H1828" s="144"/>
    </row>
    <row r="1829" spans="1:8" s="147" customFormat="1" ht="39.6">
      <c r="A1829" s="144"/>
      <c r="B1829" s="4" t="s">
        <v>58</v>
      </c>
      <c r="C1829" s="86">
        <v>3320</v>
      </c>
      <c r="D1829" s="2332">
        <v>0</v>
      </c>
      <c r="E1829" s="2574"/>
      <c r="F1829" s="80"/>
      <c r="G1829" s="80"/>
      <c r="H1829" s="144"/>
    </row>
    <row r="1830" spans="1:8" s="147" customFormat="1" ht="13.2" hidden="1" customHeight="1">
      <c r="A1830" s="144"/>
      <c r="B1830" s="3" t="s">
        <v>3</v>
      </c>
      <c r="C1830" s="88">
        <v>0</v>
      </c>
      <c r="D1830" s="2410">
        <v>0</v>
      </c>
      <c r="E1830" s="602"/>
      <c r="F1830" s="128"/>
      <c r="G1830" s="128"/>
      <c r="H1830" s="144"/>
    </row>
    <row r="1831" spans="1:8" s="147" customFormat="1" ht="13.2" hidden="1" customHeight="1">
      <c r="A1831" s="144"/>
      <c r="B1831" s="3" t="s">
        <v>20</v>
      </c>
      <c r="C1831" s="86">
        <v>0</v>
      </c>
      <c r="D1831" s="2332">
        <v>0</v>
      </c>
      <c r="E1831" s="602"/>
      <c r="F1831" s="80"/>
      <c r="G1831" s="80"/>
      <c r="H1831" s="144"/>
    </row>
    <row r="1832" spans="1:8" s="147" customFormat="1" ht="13.2" hidden="1" customHeight="1">
      <c r="A1832" s="144"/>
      <c r="B1832" s="4" t="s">
        <v>715</v>
      </c>
      <c r="C1832" s="86">
        <f>C1810-C1815</f>
        <v>0</v>
      </c>
      <c r="D1832" s="2332">
        <f>D1810-D1815</f>
        <v>0</v>
      </c>
      <c r="E1832" s="2574"/>
      <c r="F1832" s="80"/>
      <c r="G1832" s="80"/>
      <c r="H1832" s="144"/>
    </row>
    <row r="1833" spans="1:8" s="147" customFormat="1" ht="13.2" hidden="1" customHeight="1">
      <c r="A1833" s="144"/>
      <c r="B1833" s="4" t="s">
        <v>680</v>
      </c>
      <c r="C1833" s="86">
        <f>C1834</f>
        <v>0</v>
      </c>
      <c r="D1833" s="2332">
        <f>D1834</f>
        <v>0</v>
      </c>
      <c r="E1833" s="2574"/>
      <c r="F1833" s="80"/>
      <c r="G1833" s="80"/>
      <c r="H1833" s="144"/>
    </row>
    <row r="1834" spans="1:8" s="147" customFormat="1" ht="13.2" hidden="1" customHeight="1">
      <c r="A1834" s="144"/>
      <c r="B1834" s="4" t="s">
        <v>24</v>
      </c>
      <c r="C1834" s="86">
        <f>C1835</f>
        <v>0</v>
      </c>
      <c r="D1834" s="2332">
        <f>D1835</f>
        <v>0</v>
      </c>
      <c r="E1834" s="2574"/>
      <c r="F1834" s="80"/>
      <c r="G1834" s="80"/>
      <c r="H1834" s="144"/>
    </row>
    <row r="1835" spans="1:8" s="147" customFormat="1" ht="26.4" hidden="1" customHeight="1">
      <c r="A1835" s="144"/>
      <c r="B1835" s="4" t="s">
        <v>25</v>
      </c>
      <c r="C1835" s="86">
        <v>0</v>
      </c>
      <c r="D1835" s="2332">
        <v>0</v>
      </c>
      <c r="E1835" s="2574"/>
      <c r="F1835" s="80"/>
      <c r="G1835" s="80"/>
      <c r="H1835" s="144"/>
    </row>
    <row r="1836" spans="1:8" s="147" customFormat="1">
      <c r="A1836" s="144"/>
      <c r="B1836" s="4"/>
      <c r="C1836" s="86"/>
      <c r="D1836" s="2332"/>
      <c r="E1836" s="2574"/>
      <c r="F1836" s="80"/>
      <c r="G1836" s="80"/>
      <c r="H1836" s="144"/>
    </row>
    <row r="1837" spans="1:8" s="147" customFormat="1">
      <c r="A1837" s="144"/>
      <c r="B1837" s="113" t="s">
        <v>716</v>
      </c>
      <c r="C1837" s="99"/>
      <c r="D1837" s="2399"/>
      <c r="E1837" s="1785"/>
      <c r="F1837" s="589"/>
      <c r="G1837" s="590"/>
      <c r="H1837" s="144"/>
    </row>
    <row r="1838" spans="1:8" s="147" customFormat="1">
      <c r="A1838" s="144"/>
      <c r="B1838" s="2554" t="s">
        <v>717</v>
      </c>
      <c r="C1838" s="99"/>
      <c r="D1838" s="2399"/>
      <c r="E1838" s="2575"/>
      <c r="F1838" s="589"/>
      <c r="G1838" s="590"/>
      <c r="H1838" s="144"/>
    </row>
    <row r="1839" spans="1:8" s="147" customFormat="1" ht="39.6">
      <c r="A1839" s="144"/>
      <c r="B1839" s="2555" t="s">
        <v>718</v>
      </c>
      <c r="C1839" s="2556"/>
      <c r="D1839" s="2570"/>
      <c r="E1839" s="2576"/>
      <c r="F1839" s="2577"/>
      <c r="G1839" s="2578"/>
      <c r="H1839" s="144"/>
    </row>
    <row r="1840" spans="1:8" s="147" customFormat="1">
      <c r="A1840" s="144"/>
      <c r="B1840" s="754" t="s">
        <v>118</v>
      </c>
      <c r="C1840" s="99"/>
      <c r="D1840" s="2399"/>
      <c r="E1840" s="2579"/>
      <c r="F1840" s="589"/>
      <c r="G1840" s="590"/>
      <c r="H1840" s="144"/>
    </row>
    <row r="1841" spans="1:8" s="147" customFormat="1">
      <c r="A1841" s="144"/>
      <c r="B1841" s="2552" t="s">
        <v>4</v>
      </c>
      <c r="C1841" s="2306">
        <f>C1842+C1843</f>
        <v>46456</v>
      </c>
      <c r="D1841" s="2402">
        <f>D1842</f>
        <v>72082</v>
      </c>
      <c r="E1841" s="2571"/>
      <c r="F1841" s="2392"/>
      <c r="G1841" s="2392"/>
      <c r="H1841" s="144"/>
    </row>
    <row r="1842" spans="1:8" s="147" customFormat="1">
      <c r="A1842" s="144"/>
      <c r="B1842" s="2553" t="s">
        <v>75</v>
      </c>
      <c r="C1842" s="2406">
        <v>42993</v>
      </c>
      <c r="D1842" s="2569">
        <v>72082</v>
      </c>
      <c r="E1842" s="2572"/>
      <c r="F1842" s="2573"/>
      <c r="G1842" s="2573"/>
      <c r="H1842" s="144"/>
    </row>
    <row r="1843" spans="1:8" s="147" customFormat="1">
      <c r="A1843" s="144"/>
      <c r="B1843" s="2552" t="s">
        <v>10</v>
      </c>
      <c r="C1843" s="2406">
        <f>C1844</f>
        <v>3463</v>
      </c>
      <c r="D1843" s="2569">
        <f>D1844</f>
        <v>0</v>
      </c>
      <c r="E1843" s="2571"/>
      <c r="F1843" s="2573"/>
      <c r="G1843" s="2573"/>
      <c r="H1843" s="144"/>
    </row>
    <row r="1844" spans="1:8" s="147" customFormat="1">
      <c r="A1844" s="144"/>
      <c r="B1844" s="2553" t="s">
        <v>11</v>
      </c>
      <c r="C1844" s="870">
        <v>3463</v>
      </c>
      <c r="D1844" s="2569">
        <v>0</v>
      </c>
      <c r="E1844" s="2572"/>
      <c r="F1844" s="80"/>
      <c r="G1844" s="2573"/>
      <c r="H1844" s="144"/>
    </row>
    <row r="1845" spans="1:8" s="147" customFormat="1" ht="13.2" hidden="1" customHeight="1">
      <c r="A1845" s="144"/>
      <c r="B1845" s="2553" t="s">
        <v>67</v>
      </c>
      <c r="C1845" s="2406"/>
      <c r="D1845" s="2569"/>
      <c r="E1845" s="2572"/>
      <c r="F1845" s="2573"/>
      <c r="G1845" s="2573"/>
      <c r="H1845" s="144"/>
    </row>
    <row r="1846" spans="1:8" s="147" customFormat="1">
      <c r="A1846" s="144"/>
      <c r="B1846" s="2552" t="s">
        <v>1</v>
      </c>
      <c r="C1846" s="2306">
        <f>C1847</f>
        <v>46456</v>
      </c>
      <c r="D1846" s="2402">
        <f>D1847</f>
        <v>72082</v>
      </c>
      <c r="E1846" s="2571"/>
      <c r="F1846" s="2392"/>
      <c r="G1846" s="2392"/>
      <c r="H1846" s="144"/>
    </row>
    <row r="1847" spans="1:8" s="147" customFormat="1">
      <c r="A1847" s="144"/>
      <c r="B1847" s="2553" t="s">
        <v>2</v>
      </c>
      <c r="C1847" s="2406">
        <f>C1848+C1852+C1854</f>
        <v>46456</v>
      </c>
      <c r="D1847" s="2569">
        <f>D1848+D1852</f>
        <v>72082</v>
      </c>
      <c r="E1847" s="2572"/>
      <c r="F1847" s="2573"/>
      <c r="G1847" s="2573"/>
      <c r="H1847" s="144"/>
    </row>
    <row r="1848" spans="1:8" s="147" customFormat="1">
      <c r="A1848" s="144"/>
      <c r="B1848" s="2553" t="s">
        <v>12</v>
      </c>
      <c r="C1848" s="2406">
        <f>C1849+C1851</f>
        <v>29821</v>
      </c>
      <c r="D1848" s="2569">
        <f>D1849+D1851</f>
        <v>9434</v>
      </c>
      <c r="E1848" s="2572"/>
      <c r="F1848" s="2573"/>
      <c r="G1848" s="2573"/>
      <c r="H1848" s="144"/>
    </row>
    <row r="1849" spans="1:8" s="147" customFormat="1">
      <c r="A1849" s="144"/>
      <c r="B1849" s="2553" t="s">
        <v>13</v>
      </c>
      <c r="C1849" s="2406">
        <v>23599</v>
      </c>
      <c r="D1849" s="2569">
        <v>4745</v>
      </c>
      <c r="E1849" s="2572"/>
      <c r="F1849" s="2573"/>
      <c r="G1849" s="2573"/>
      <c r="H1849" s="144"/>
    </row>
    <row r="1850" spans="1:8" s="147" customFormat="1">
      <c r="A1850" s="144"/>
      <c r="B1850" s="2553" t="s">
        <v>14</v>
      </c>
      <c r="C1850" s="2406">
        <v>18255</v>
      </c>
      <c r="D1850" s="2569">
        <v>3824</v>
      </c>
      <c r="E1850" s="2572"/>
      <c r="F1850" s="2573"/>
      <c r="G1850" s="2573"/>
      <c r="H1850" s="144"/>
    </row>
    <row r="1851" spans="1:8" s="147" customFormat="1">
      <c r="A1851" s="144"/>
      <c r="B1851" s="4" t="s">
        <v>15</v>
      </c>
      <c r="C1851" s="86">
        <v>6222</v>
      </c>
      <c r="D1851" s="2332">
        <v>4689</v>
      </c>
      <c r="E1851" s="2574"/>
      <c r="F1851" s="80"/>
      <c r="G1851" s="80"/>
      <c r="H1851" s="144"/>
    </row>
    <row r="1852" spans="1:8" s="147" customFormat="1">
      <c r="A1852" s="144"/>
      <c r="B1852" s="3" t="s">
        <v>16</v>
      </c>
      <c r="C1852" s="86">
        <f>C1853</f>
        <v>11417</v>
      </c>
      <c r="D1852" s="2332">
        <f>D1853</f>
        <v>62648</v>
      </c>
      <c r="E1852" s="602"/>
      <c r="F1852" s="80"/>
      <c r="G1852" s="80"/>
      <c r="H1852" s="144"/>
    </row>
    <row r="1853" spans="1:8" s="147" customFormat="1">
      <c r="A1853" s="144"/>
      <c r="B1853" s="4" t="s">
        <v>17</v>
      </c>
      <c r="C1853" s="86">
        <v>11417</v>
      </c>
      <c r="D1853" s="2332">
        <v>62648</v>
      </c>
      <c r="E1853" s="2574"/>
      <c r="F1853" s="80"/>
      <c r="G1853" s="80"/>
      <c r="H1853" s="144"/>
    </row>
    <row r="1854" spans="1:8" s="147" customFormat="1">
      <c r="A1854" s="144"/>
      <c r="B1854" s="3" t="s">
        <v>19</v>
      </c>
      <c r="C1854" s="86">
        <f>C1855+C1858</f>
        <v>5218</v>
      </c>
      <c r="D1854" s="2332">
        <f>D1855+D1858</f>
        <v>0</v>
      </c>
      <c r="E1854" s="602"/>
      <c r="F1854" s="80"/>
      <c r="G1854" s="80"/>
      <c r="H1854" s="144"/>
    </row>
    <row r="1855" spans="1:8" s="147" customFormat="1" ht="13.2" hidden="1" customHeight="1">
      <c r="A1855" s="144"/>
      <c r="B1855" s="4" t="s">
        <v>520</v>
      </c>
      <c r="C1855" s="86">
        <f>C1856</f>
        <v>0</v>
      </c>
      <c r="D1855" s="2332">
        <f>D1856</f>
        <v>0</v>
      </c>
      <c r="E1855" s="2574"/>
      <c r="F1855" s="80"/>
      <c r="G1855" s="80"/>
      <c r="H1855" s="144"/>
    </row>
    <row r="1856" spans="1:8" s="147" customFormat="1" ht="26.4" hidden="1" customHeight="1">
      <c r="A1856" s="144"/>
      <c r="B1856" s="4" t="s">
        <v>522</v>
      </c>
      <c r="C1856" s="86">
        <f>C1857</f>
        <v>0</v>
      </c>
      <c r="D1856" s="2332">
        <f>D1857</f>
        <v>0</v>
      </c>
      <c r="E1856" s="2574"/>
      <c r="F1856" s="80"/>
      <c r="G1856" s="80"/>
      <c r="H1856" s="144"/>
    </row>
    <row r="1857" spans="1:8" s="147" customFormat="1" ht="39.6" hidden="1" customHeight="1">
      <c r="A1857" s="144"/>
      <c r="B1857" s="4" t="s">
        <v>524</v>
      </c>
      <c r="C1857" s="86">
        <v>0</v>
      </c>
      <c r="D1857" s="2332">
        <v>0</v>
      </c>
      <c r="E1857" s="2574"/>
      <c r="F1857" s="80"/>
      <c r="G1857" s="80"/>
      <c r="H1857" s="144"/>
    </row>
    <row r="1858" spans="1:8" s="147" customFormat="1" ht="26.4">
      <c r="A1858" s="144"/>
      <c r="B1858" s="4" t="s">
        <v>56</v>
      </c>
      <c r="C1858" s="86">
        <f>C1859+C1860</f>
        <v>5218</v>
      </c>
      <c r="D1858" s="2332">
        <f>D1859+D1860</f>
        <v>0</v>
      </c>
      <c r="E1858" s="2574"/>
      <c r="F1858" s="80"/>
      <c r="G1858" s="80"/>
      <c r="H1858" s="144"/>
    </row>
    <row r="1859" spans="1:8" s="147" customFormat="1" ht="39.6">
      <c r="A1859" s="144"/>
      <c r="B1859" s="4" t="s">
        <v>77</v>
      </c>
      <c r="C1859" s="86">
        <v>1898</v>
      </c>
      <c r="D1859" s="2332">
        <v>0</v>
      </c>
      <c r="E1859" s="2574"/>
      <c r="F1859" s="80"/>
      <c r="G1859" s="80"/>
      <c r="H1859" s="144"/>
    </row>
    <row r="1860" spans="1:8" s="147" customFormat="1" ht="39.6">
      <c r="A1860" s="144"/>
      <c r="B1860" s="4" t="s">
        <v>58</v>
      </c>
      <c r="C1860" s="86">
        <v>3320</v>
      </c>
      <c r="D1860" s="2332">
        <v>0</v>
      </c>
      <c r="E1860" s="2574"/>
      <c r="F1860" s="80"/>
      <c r="G1860" s="80"/>
      <c r="H1860" s="144"/>
    </row>
    <row r="1861" spans="1:8" s="147" customFormat="1" ht="13.2" hidden="1" customHeight="1">
      <c r="A1861" s="144"/>
      <c r="B1861" s="3" t="s">
        <v>3</v>
      </c>
      <c r="C1861" s="88">
        <v>0</v>
      </c>
      <c r="D1861" s="2410">
        <v>0</v>
      </c>
      <c r="E1861" s="602"/>
      <c r="F1861" s="128"/>
      <c r="G1861" s="128"/>
      <c r="H1861" s="144"/>
    </row>
    <row r="1862" spans="1:8" s="147" customFormat="1" ht="13.2" hidden="1" customHeight="1">
      <c r="A1862" s="144"/>
      <c r="B1862" s="3" t="s">
        <v>20</v>
      </c>
      <c r="C1862" s="86">
        <v>0</v>
      </c>
      <c r="D1862" s="2332">
        <v>0</v>
      </c>
      <c r="E1862" s="602"/>
      <c r="F1862" s="80"/>
      <c r="G1862" s="80"/>
      <c r="H1862" s="144"/>
    </row>
    <row r="1863" spans="1:8" s="147" customFormat="1" ht="13.2" hidden="1" customHeight="1">
      <c r="A1863" s="144"/>
      <c r="B1863" s="4" t="s">
        <v>715</v>
      </c>
      <c r="C1863" s="86">
        <f>C1841-C1846</f>
        <v>0</v>
      </c>
      <c r="D1863" s="2332">
        <v>0</v>
      </c>
      <c r="E1863" s="2574"/>
      <c r="F1863" s="80"/>
      <c r="G1863" s="80"/>
      <c r="H1863" s="144"/>
    </row>
    <row r="1864" spans="1:8" s="147" customFormat="1" ht="13.2" hidden="1" customHeight="1">
      <c r="A1864" s="144"/>
      <c r="B1864" s="4" t="s">
        <v>680</v>
      </c>
      <c r="C1864" s="86">
        <f>C1865</f>
        <v>0</v>
      </c>
      <c r="D1864" s="2332">
        <v>0</v>
      </c>
      <c r="E1864" s="2574"/>
      <c r="F1864" s="80"/>
      <c r="G1864" s="80"/>
      <c r="H1864" s="144"/>
    </row>
    <row r="1865" spans="1:8" s="147" customFormat="1" ht="13.2" hidden="1" customHeight="1">
      <c r="A1865" s="144"/>
      <c r="B1865" s="4" t="s">
        <v>24</v>
      </c>
      <c r="C1865" s="86">
        <f>C1866</f>
        <v>0</v>
      </c>
      <c r="D1865" s="2332">
        <v>0</v>
      </c>
      <c r="E1865" s="2574"/>
      <c r="F1865" s="80"/>
      <c r="G1865" s="80"/>
      <c r="H1865" s="144"/>
    </row>
    <row r="1866" spans="1:8" s="147" customFormat="1" ht="26.4" hidden="1" customHeight="1">
      <c r="A1866" s="144"/>
      <c r="B1866" s="4" t="s">
        <v>25</v>
      </c>
      <c r="C1866" s="86">
        <v>0</v>
      </c>
      <c r="D1866" s="2332">
        <v>0</v>
      </c>
      <c r="E1866" s="2574"/>
      <c r="F1866" s="80"/>
      <c r="G1866" s="80"/>
      <c r="H1866" s="144"/>
    </row>
    <row r="1867" spans="1:8" s="147" customFormat="1">
      <c r="A1867" s="144"/>
      <c r="B1867" s="754" t="s">
        <v>125</v>
      </c>
      <c r="C1867" s="99"/>
      <c r="D1867" s="2399"/>
      <c r="E1867" s="2579"/>
      <c r="F1867" s="589"/>
      <c r="G1867" s="590"/>
      <c r="H1867" s="144"/>
    </row>
    <row r="1868" spans="1:8" s="147" customFormat="1">
      <c r="A1868" s="144"/>
      <c r="B1868" s="2552" t="s">
        <v>4</v>
      </c>
      <c r="C1868" s="2306">
        <f>C1869+C1870</f>
        <v>27186</v>
      </c>
      <c r="D1868" s="2402">
        <f>D1869+D1870</f>
        <v>10405</v>
      </c>
      <c r="E1868" s="2571"/>
      <c r="F1868" s="2392"/>
      <c r="G1868" s="2392"/>
      <c r="H1868" s="144"/>
    </row>
    <row r="1869" spans="1:8" s="147" customFormat="1">
      <c r="A1869" s="144"/>
      <c r="B1869" s="2553" t="s">
        <v>75</v>
      </c>
      <c r="C1869" s="2406">
        <v>16760</v>
      </c>
      <c r="D1869" s="2569">
        <v>10405</v>
      </c>
      <c r="E1869" s="2572"/>
      <c r="F1869" s="2573"/>
      <c r="G1869" s="2573"/>
      <c r="H1869" s="144"/>
    </row>
    <row r="1870" spans="1:8" s="147" customFormat="1">
      <c r="A1870" s="144"/>
      <c r="B1870" s="2552" t="s">
        <v>10</v>
      </c>
      <c r="C1870" s="2406">
        <f>C1871</f>
        <v>10426</v>
      </c>
      <c r="D1870" s="2569">
        <f>D1871</f>
        <v>0</v>
      </c>
      <c r="E1870" s="2571"/>
      <c r="F1870" s="2573"/>
      <c r="G1870" s="2573"/>
      <c r="H1870" s="144"/>
    </row>
    <row r="1871" spans="1:8" s="147" customFormat="1">
      <c r="A1871" s="144"/>
      <c r="B1871" s="2553" t="s">
        <v>11</v>
      </c>
      <c r="C1871" s="2406">
        <v>10426</v>
      </c>
      <c r="D1871" s="2569">
        <v>0</v>
      </c>
      <c r="E1871" s="2572"/>
      <c r="F1871" s="2573"/>
      <c r="G1871" s="2573"/>
      <c r="H1871" s="144"/>
    </row>
    <row r="1872" spans="1:8" s="147" customFormat="1" ht="13.2" hidden="1" customHeight="1">
      <c r="A1872" s="144"/>
      <c r="B1872" s="2553" t="s">
        <v>67</v>
      </c>
      <c r="C1872" s="2406"/>
      <c r="D1872" s="2569"/>
      <c r="E1872" s="2572"/>
      <c r="F1872" s="2573"/>
      <c r="G1872" s="2573"/>
      <c r="H1872" s="144"/>
    </row>
    <row r="1873" spans="1:8" s="147" customFormat="1">
      <c r="A1873" s="144"/>
      <c r="B1873" s="2552" t="s">
        <v>1</v>
      </c>
      <c r="C1873" s="2306">
        <f>C1874+C1881</f>
        <v>27186</v>
      </c>
      <c r="D1873" s="2402">
        <f>D1874</f>
        <v>10405</v>
      </c>
      <c r="E1873" s="2571"/>
      <c r="F1873" s="2392"/>
      <c r="G1873" s="2392"/>
      <c r="H1873" s="144"/>
    </row>
    <row r="1874" spans="1:8" s="147" customFormat="1">
      <c r="A1874" s="144"/>
      <c r="B1874" s="2553" t="s">
        <v>2</v>
      </c>
      <c r="C1874" s="2406">
        <f>C1875</f>
        <v>24694</v>
      </c>
      <c r="D1874" s="2569">
        <f>D1875+D1879</f>
        <v>10405</v>
      </c>
      <c r="E1874" s="2572"/>
      <c r="F1874" s="2573"/>
      <c r="G1874" s="2573"/>
      <c r="H1874" s="144"/>
    </row>
    <row r="1875" spans="1:8" s="147" customFormat="1">
      <c r="A1875" s="144"/>
      <c r="B1875" s="2553" t="s">
        <v>12</v>
      </c>
      <c r="C1875" s="2406">
        <f>C1876+C1878</f>
        <v>24694</v>
      </c>
      <c r="D1875" s="2569">
        <f>D1876+D1878</f>
        <v>10405</v>
      </c>
      <c r="E1875" s="2572"/>
      <c r="F1875" s="2573"/>
      <c r="G1875" s="2573"/>
      <c r="H1875" s="144"/>
    </row>
    <row r="1876" spans="1:8" s="147" customFormat="1">
      <c r="A1876" s="144"/>
      <c r="B1876" s="4" t="s">
        <v>13</v>
      </c>
      <c r="C1876" s="2406">
        <v>14463</v>
      </c>
      <c r="D1876" s="2569">
        <v>4228</v>
      </c>
      <c r="E1876" s="2574"/>
      <c r="F1876" s="2573"/>
      <c r="G1876" s="2573"/>
      <c r="H1876" s="144"/>
    </row>
    <row r="1877" spans="1:8" s="147" customFormat="1">
      <c r="A1877" s="144"/>
      <c r="B1877" s="4" t="s">
        <v>14</v>
      </c>
      <c r="C1877" s="2406">
        <v>11655</v>
      </c>
      <c r="D1877" s="2569">
        <v>3407</v>
      </c>
      <c r="E1877" s="2574"/>
      <c r="F1877" s="2573"/>
      <c r="G1877" s="2573"/>
      <c r="H1877" s="144"/>
    </row>
    <row r="1878" spans="1:8" s="147" customFormat="1">
      <c r="A1878" s="144"/>
      <c r="B1878" s="4" t="s">
        <v>15</v>
      </c>
      <c r="C1878" s="86">
        <v>10231</v>
      </c>
      <c r="D1878" s="2332">
        <v>6177</v>
      </c>
      <c r="E1878" s="2574"/>
      <c r="F1878" s="80"/>
      <c r="G1878" s="80"/>
      <c r="H1878" s="144"/>
    </row>
    <row r="1879" spans="1:8" s="147" customFormat="1" ht="13.2" hidden="1" customHeight="1">
      <c r="A1879" s="144"/>
      <c r="B1879" s="3" t="s">
        <v>16</v>
      </c>
      <c r="C1879" s="86">
        <f>C1880</f>
        <v>0</v>
      </c>
      <c r="D1879" s="2332">
        <f>D1880</f>
        <v>0</v>
      </c>
      <c r="E1879" s="602"/>
      <c r="F1879" s="80"/>
      <c r="G1879" s="80"/>
      <c r="H1879" s="144"/>
    </row>
    <row r="1880" spans="1:8" s="147" customFormat="1" ht="13.2" hidden="1" customHeight="1">
      <c r="A1880" s="144"/>
      <c r="B1880" s="4" t="s">
        <v>17</v>
      </c>
      <c r="C1880" s="86">
        <v>0</v>
      </c>
      <c r="D1880" s="2332">
        <v>0</v>
      </c>
      <c r="E1880" s="2574"/>
      <c r="F1880" s="80"/>
      <c r="G1880" s="80"/>
      <c r="H1880" s="144"/>
    </row>
    <row r="1881" spans="1:8" s="147" customFormat="1">
      <c r="A1881" s="144"/>
      <c r="B1881" s="3" t="s">
        <v>3</v>
      </c>
      <c r="C1881" s="88">
        <f>C1882</f>
        <v>2492</v>
      </c>
      <c r="D1881" s="2410">
        <v>0</v>
      </c>
      <c r="E1881" s="602"/>
      <c r="F1881" s="128"/>
      <c r="G1881" s="128"/>
      <c r="H1881" s="144"/>
    </row>
    <row r="1882" spans="1:8" s="147" customFormat="1">
      <c r="A1882" s="144"/>
      <c r="B1882" s="3" t="s">
        <v>20</v>
      </c>
      <c r="C1882" s="86">
        <v>2492</v>
      </c>
      <c r="D1882" s="2332">
        <v>0</v>
      </c>
      <c r="E1882" s="602"/>
      <c r="F1882" s="80"/>
      <c r="G1882" s="80"/>
      <c r="H1882" s="144"/>
    </row>
    <row r="1883" spans="1:8" s="147" customFormat="1" ht="13.2" hidden="1" customHeight="1">
      <c r="A1883" s="144"/>
      <c r="B1883" s="4" t="s">
        <v>715</v>
      </c>
      <c r="C1883" s="86">
        <f>C1868-C1873</f>
        <v>0</v>
      </c>
      <c r="D1883" s="2332">
        <v>0</v>
      </c>
      <c r="E1883" s="2574"/>
      <c r="F1883" s="80"/>
      <c r="G1883" s="80"/>
      <c r="H1883" s="144"/>
    </row>
    <row r="1884" spans="1:8" s="147" customFormat="1" ht="13.2" hidden="1" customHeight="1">
      <c r="A1884" s="144"/>
      <c r="B1884" s="4" t="s">
        <v>680</v>
      </c>
      <c r="C1884" s="86">
        <f>C1885</f>
        <v>0</v>
      </c>
      <c r="D1884" s="2332">
        <v>0</v>
      </c>
      <c r="E1884" s="2574"/>
      <c r="F1884" s="80"/>
      <c r="G1884" s="80"/>
      <c r="H1884" s="144"/>
    </row>
    <row r="1885" spans="1:8" s="147" customFormat="1" ht="13.2" hidden="1" customHeight="1">
      <c r="A1885" s="144"/>
      <c r="B1885" s="4" t="s">
        <v>24</v>
      </c>
      <c r="C1885" s="86">
        <f>C1886</f>
        <v>0</v>
      </c>
      <c r="D1885" s="2332">
        <v>0</v>
      </c>
      <c r="E1885" s="2574"/>
      <c r="F1885" s="80"/>
      <c r="G1885" s="80"/>
      <c r="H1885" s="144"/>
    </row>
    <row r="1886" spans="1:8" s="147" customFormat="1" ht="26.4" hidden="1" customHeight="1">
      <c r="A1886" s="144"/>
      <c r="B1886" s="4" t="s">
        <v>25</v>
      </c>
      <c r="C1886" s="86">
        <v>0</v>
      </c>
      <c r="D1886" s="2332">
        <v>0</v>
      </c>
      <c r="E1886" s="2574"/>
      <c r="F1886" s="80"/>
      <c r="G1886" s="80"/>
      <c r="H1886" s="144"/>
    </row>
    <row r="1887" spans="1:8" s="147" customFormat="1">
      <c r="A1887" s="144"/>
      <c r="B1887" s="754" t="s">
        <v>126</v>
      </c>
      <c r="C1887" s="99"/>
      <c r="D1887" s="2399"/>
      <c r="E1887" s="2579"/>
      <c r="F1887" s="589"/>
      <c r="G1887" s="590"/>
      <c r="H1887" s="144"/>
    </row>
    <row r="1888" spans="1:8" s="147" customFormat="1">
      <c r="A1888" s="144"/>
      <c r="B1888" s="2552" t="s">
        <v>4</v>
      </c>
      <c r="C1888" s="2306">
        <f>C1889+C1890</f>
        <v>4854</v>
      </c>
      <c r="D1888" s="2402">
        <f>D1889+D1890</f>
        <v>63251</v>
      </c>
      <c r="E1888" s="2571"/>
      <c r="F1888" s="2392"/>
      <c r="G1888" s="2392"/>
      <c r="H1888" s="144"/>
    </row>
    <row r="1889" spans="1:8" s="147" customFormat="1">
      <c r="A1889" s="144"/>
      <c r="B1889" s="2553" t="s">
        <v>75</v>
      </c>
      <c r="C1889" s="2406">
        <v>4854</v>
      </c>
      <c r="D1889" s="2569">
        <v>63251</v>
      </c>
      <c r="E1889" s="2572"/>
      <c r="F1889" s="2573"/>
      <c r="G1889" s="2573"/>
      <c r="H1889" s="144"/>
    </row>
    <row r="1890" spans="1:8" s="147" customFormat="1" ht="13.2" hidden="1" customHeight="1">
      <c r="A1890" s="144"/>
      <c r="B1890" s="2552" t="s">
        <v>10</v>
      </c>
      <c r="C1890" s="2406">
        <f>C1891</f>
        <v>0</v>
      </c>
      <c r="D1890" s="2569">
        <f>D1891</f>
        <v>0</v>
      </c>
      <c r="E1890" s="2571"/>
      <c r="F1890" s="2573"/>
      <c r="G1890" s="2573"/>
      <c r="H1890" s="144"/>
    </row>
    <row r="1891" spans="1:8" s="147" customFormat="1" ht="13.2" hidden="1" customHeight="1">
      <c r="A1891" s="144"/>
      <c r="B1891" s="2553" t="s">
        <v>11</v>
      </c>
      <c r="C1891" s="2406">
        <v>0</v>
      </c>
      <c r="D1891" s="2569">
        <v>0</v>
      </c>
      <c r="E1891" s="2572"/>
      <c r="F1891" s="2573"/>
      <c r="G1891" s="2573"/>
      <c r="H1891" s="144"/>
    </row>
    <row r="1892" spans="1:8" s="147" customFormat="1" ht="13.2" hidden="1" customHeight="1">
      <c r="A1892" s="144"/>
      <c r="B1892" s="2553" t="s">
        <v>67</v>
      </c>
      <c r="C1892" s="2406"/>
      <c r="D1892" s="2569"/>
      <c r="E1892" s="2572"/>
      <c r="F1892" s="2573"/>
      <c r="G1892" s="2573"/>
      <c r="H1892" s="144"/>
    </row>
    <row r="1893" spans="1:8" s="147" customFormat="1">
      <c r="A1893" s="144"/>
      <c r="B1893" s="2552" t="s">
        <v>1</v>
      </c>
      <c r="C1893" s="2306">
        <f>C1894</f>
        <v>4854</v>
      </c>
      <c r="D1893" s="2402">
        <f>D1894</f>
        <v>63251</v>
      </c>
      <c r="E1893" s="2571"/>
      <c r="F1893" s="2392"/>
      <c r="G1893" s="2392"/>
      <c r="H1893" s="144"/>
    </row>
    <row r="1894" spans="1:8" s="147" customFormat="1">
      <c r="A1894" s="144"/>
      <c r="B1894" s="2553" t="s">
        <v>2</v>
      </c>
      <c r="C1894" s="2406">
        <f>C1895</f>
        <v>4854</v>
      </c>
      <c r="D1894" s="2569">
        <f>D1895+D1899</f>
        <v>63251</v>
      </c>
      <c r="E1894" s="2572"/>
      <c r="F1894" s="2573"/>
      <c r="G1894" s="2573"/>
      <c r="H1894" s="144"/>
    </row>
    <row r="1895" spans="1:8" s="147" customFormat="1">
      <c r="A1895" s="144"/>
      <c r="B1895" s="2553" t="s">
        <v>12</v>
      </c>
      <c r="C1895" s="2406">
        <f>C1896+C1898</f>
        <v>4854</v>
      </c>
      <c r="D1895" s="2569">
        <f>D1896+D1898</f>
        <v>9552</v>
      </c>
      <c r="E1895" s="2572"/>
      <c r="F1895" s="2573"/>
      <c r="G1895" s="2573"/>
      <c r="H1895" s="144"/>
    </row>
    <row r="1896" spans="1:8" s="147" customFormat="1">
      <c r="A1896" s="144"/>
      <c r="B1896" s="4" t="s">
        <v>13</v>
      </c>
      <c r="C1896" s="2406">
        <v>3929</v>
      </c>
      <c r="D1896" s="2569">
        <v>5027</v>
      </c>
      <c r="E1896" s="2574"/>
      <c r="F1896" s="2573"/>
      <c r="G1896" s="2573"/>
      <c r="H1896" s="144"/>
    </row>
    <row r="1897" spans="1:8" s="147" customFormat="1">
      <c r="A1897" s="144"/>
      <c r="B1897" s="4" t="s">
        <v>14</v>
      </c>
      <c r="C1897" s="2406">
        <v>3166</v>
      </c>
      <c r="D1897" s="2569">
        <v>4052</v>
      </c>
      <c r="E1897" s="2574"/>
      <c r="F1897" s="2573"/>
      <c r="G1897" s="2573"/>
      <c r="H1897" s="144"/>
    </row>
    <row r="1898" spans="1:8" s="147" customFormat="1">
      <c r="A1898" s="144"/>
      <c r="B1898" s="4" t="s">
        <v>15</v>
      </c>
      <c r="C1898" s="86">
        <v>925</v>
      </c>
      <c r="D1898" s="2332">
        <v>4525</v>
      </c>
      <c r="E1898" s="2574"/>
      <c r="F1898" s="80"/>
      <c r="G1898" s="80"/>
      <c r="H1898" s="144"/>
    </row>
    <row r="1899" spans="1:8" s="147" customFormat="1">
      <c r="A1899" s="144"/>
      <c r="B1899" s="3" t="s">
        <v>16</v>
      </c>
      <c r="C1899" s="86">
        <f>C1900</f>
        <v>0</v>
      </c>
      <c r="D1899" s="2332">
        <f>D1900</f>
        <v>53699</v>
      </c>
      <c r="E1899" s="602"/>
      <c r="F1899" s="80"/>
      <c r="G1899" s="80"/>
      <c r="H1899" s="144"/>
    </row>
    <row r="1900" spans="1:8" s="147" customFormat="1">
      <c r="A1900" s="144"/>
      <c r="B1900" s="4" t="s">
        <v>17</v>
      </c>
      <c r="C1900" s="86">
        <v>0</v>
      </c>
      <c r="D1900" s="2332">
        <v>53699</v>
      </c>
      <c r="E1900" s="2574"/>
      <c r="F1900" s="80"/>
      <c r="G1900" s="80"/>
      <c r="H1900" s="144"/>
    </row>
    <row r="1901" spans="1:8" s="147" customFormat="1" ht="13.2" hidden="1" customHeight="1">
      <c r="A1901" s="144"/>
      <c r="B1901" s="3" t="s">
        <v>3</v>
      </c>
      <c r="C1901" s="88">
        <v>0</v>
      </c>
      <c r="D1901" s="2410">
        <v>0</v>
      </c>
      <c r="E1901" s="602"/>
      <c r="F1901" s="128"/>
      <c r="G1901" s="128"/>
      <c r="H1901" s="144"/>
    </row>
    <row r="1902" spans="1:8" s="147" customFormat="1" ht="13.2" hidden="1" customHeight="1">
      <c r="A1902" s="144"/>
      <c r="B1902" s="3" t="s">
        <v>20</v>
      </c>
      <c r="C1902" s="86">
        <v>0</v>
      </c>
      <c r="D1902" s="2332">
        <v>0</v>
      </c>
      <c r="E1902" s="602"/>
      <c r="F1902" s="80"/>
      <c r="G1902" s="80"/>
      <c r="H1902" s="144"/>
    </row>
    <row r="1903" spans="1:8" s="147" customFormat="1" ht="13.2" hidden="1" customHeight="1">
      <c r="A1903" s="144"/>
      <c r="B1903" s="4" t="s">
        <v>715</v>
      </c>
      <c r="C1903" s="86">
        <f>C1888-C1893</f>
        <v>0</v>
      </c>
      <c r="D1903" s="2332">
        <v>0</v>
      </c>
      <c r="E1903" s="2574"/>
      <c r="F1903" s="80"/>
      <c r="G1903" s="80"/>
      <c r="H1903" s="144"/>
    </row>
    <row r="1904" spans="1:8" s="147" customFormat="1" ht="13.2" hidden="1" customHeight="1">
      <c r="A1904" s="144"/>
      <c r="B1904" s="4" t="s">
        <v>680</v>
      </c>
      <c r="C1904" s="86">
        <f>C1905</f>
        <v>0</v>
      </c>
      <c r="D1904" s="2332">
        <v>0</v>
      </c>
      <c r="E1904" s="2574"/>
      <c r="F1904" s="80"/>
      <c r="G1904" s="80"/>
      <c r="H1904" s="144"/>
    </row>
    <row r="1905" spans="1:8" s="147" customFormat="1" ht="13.2" hidden="1" customHeight="1">
      <c r="A1905" s="144"/>
      <c r="B1905" s="4" t="s">
        <v>24</v>
      </c>
      <c r="C1905" s="86">
        <f>C1906</f>
        <v>0</v>
      </c>
      <c r="D1905" s="2332">
        <v>0</v>
      </c>
      <c r="E1905" s="2574"/>
      <c r="F1905" s="80"/>
      <c r="G1905" s="80"/>
      <c r="H1905" s="144"/>
    </row>
    <row r="1906" spans="1:8" s="147" customFormat="1" ht="26.4" hidden="1" customHeight="1">
      <c r="A1906" s="144"/>
      <c r="B1906" s="4" t="s">
        <v>25</v>
      </c>
      <c r="C1906" s="86">
        <v>0</v>
      </c>
      <c r="D1906" s="2332">
        <v>0</v>
      </c>
      <c r="E1906" s="2574"/>
      <c r="F1906" s="80"/>
      <c r="G1906" s="80"/>
      <c r="H1906" s="144"/>
    </row>
    <row r="1907" spans="1:8" s="147" customFormat="1" ht="67.2" customHeight="1" thickBot="1">
      <c r="A1907" s="144"/>
      <c r="B1907" s="3813" t="s">
        <v>903</v>
      </c>
      <c r="C1907" s="3814"/>
      <c r="D1907" s="3814"/>
      <c r="E1907" s="2580"/>
      <c r="F1907" s="1268"/>
      <c r="G1907" s="1268"/>
      <c r="H1907" s="144"/>
    </row>
    <row r="1908" spans="1:8" s="147" customFormat="1">
      <c r="A1908" s="144"/>
      <c r="B1908" s="157"/>
      <c r="C1908" s="145"/>
      <c r="D1908" s="145"/>
      <c r="H1908" s="144"/>
    </row>
    <row r="1909" spans="1:8" s="147" customFormat="1">
      <c r="A1909" s="144"/>
      <c r="B1909" s="206" t="s">
        <v>115</v>
      </c>
      <c r="C1909" s="145"/>
      <c r="D1909" s="145"/>
      <c r="H1909" s="144"/>
    </row>
    <row r="1910" spans="1:8" s="147" customFormat="1" ht="13.8" thickBot="1">
      <c r="A1910" s="144"/>
      <c r="B1910" s="157"/>
      <c r="C1910" s="145"/>
      <c r="D1910" s="145"/>
      <c r="H1910" s="144"/>
    </row>
    <row r="1911" spans="1:8" s="147" customFormat="1">
      <c r="A1911" s="2907">
        <f>A1765+1</f>
        <v>182</v>
      </c>
      <c r="B1911" s="148" t="s">
        <v>41</v>
      </c>
      <c r="C1911" s="149"/>
      <c r="D1911" s="2398"/>
      <c r="E1911" s="1786"/>
      <c r="F1911" s="589"/>
      <c r="G1911" s="590"/>
      <c r="H1911" s="144" t="s">
        <v>34</v>
      </c>
    </row>
    <row r="1912" spans="1:8" s="147" customFormat="1">
      <c r="A1912" s="144"/>
      <c r="B1912" s="113" t="s">
        <v>116</v>
      </c>
      <c r="C1912" s="99"/>
      <c r="D1912" s="2399"/>
      <c r="E1912" s="1785"/>
      <c r="F1912" s="589"/>
      <c r="G1912" s="590"/>
      <c r="H1912" s="144"/>
    </row>
    <row r="1913" spans="1:8" s="147" customFormat="1" ht="26.4">
      <c r="A1913" s="144"/>
      <c r="B1913" s="2558" t="s">
        <v>123</v>
      </c>
      <c r="C1913" s="2551"/>
      <c r="D1913" s="2568"/>
      <c r="E1913" s="2583"/>
      <c r="F1913" s="2582"/>
      <c r="G1913" s="599"/>
      <c r="H1913" s="144"/>
    </row>
    <row r="1914" spans="1:8" s="147" customFormat="1">
      <c r="A1914" s="144"/>
      <c r="B1914" s="754" t="s">
        <v>118</v>
      </c>
      <c r="C1914" s="99"/>
      <c r="D1914" s="2399"/>
      <c r="E1914" s="2579"/>
      <c r="F1914" s="589"/>
      <c r="G1914" s="590"/>
      <c r="H1914" s="144"/>
    </row>
    <row r="1915" spans="1:8" s="147" customFormat="1">
      <c r="A1915" s="144"/>
      <c r="B1915" s="2552" t="s">
        <v>4</v>
      </c>
      <c r="C1915" s="2306">
        <f>C1916+C1918+C1924</f>
        <v>3381791</v>
      </c>
      <c r="D1915" s="2402">
        <f>D1916+D1924</f>
        <v>72082</v>
      </c>
      <c r="E1915" s="2571"/>
      <c r="F1915" s="2392"/>
      <c r="G1915" s="2392"/>
      <c r="H1915" s="144"/>
    </row>
    <row r="1916" spans="1:8" s="147" customFormat="1">
      <c r="A1916" s="144"/>
      <c r="B1916" s="2553" t="s">
        <v>75</v>
      </c>
      <c r="C1916" s="2406">
        <v>1056429</v>
      </c>
      <c r="D1916" s="2569">
        <v>72082</v>
      </c>
      <c r="E1916" s="2572"/>
      <c r="F1916" s="2573"/>
      <c r="G1916" s="2573"/>
      <c r="H1916" s="144"/>
    </row>
    <row r="1917" spans="1:8" s="147" customFormat="1">
      <c r="A1917" s="144"/>
      <c r="B1917" s="2553" t="s">
        <v>6</v>
      </c>
      <c r="C1917" s="2406">
        <v>960842</v>
      </c>
      <c r="D1917" s="2569">
        <v>0</v>
      </c>
      <c r="E1917" s="2572"/>
      <c r="F1917" s="2573"/>
      <c r="G1917" s="2573"/>
      <c r="H1917" s="144"/>
    </row>
    <row r="1918" spans="1:8" s="147" customFormat="1">
      <c r="A1918" s="144"/>
      <c r="B1918" s="2553" t="s">
        <v>7</v>
      </c>
      <c r="C1918" s="2406">
        <f>C1919</f>
        <v>371711</v>
      </c>
      <c r="D1918" s="2569">
        <v>0</v>
      </c>
      <c r="E1918" s="2572"/>
      <c r="F1918" s="2573"/>
      <c r="G1918" s="2573"/>
      <c r="H1918" s="144"/>
    </row>
    <row r="1919" spans="1:8" s="147" customFormat="1">
      <c r="A1919" s="144"/>
      <c r="B1919" s="2553" t="s">
        <v>8</v>
      </c>
      <c r="C1919" s="2406">
        <f>C1920</f>
        <v>371711</v>
      </c>
      <c r="D1919" s="2569">
        <v>0</v>
      </c>
      <c r="E1919" s="2572"/>
      <c r="F1919" s="2573"/>
      <c r="G1919" s="2573"/>
      <c r="H1919" s="144"/>
    </row>
    <row r="1920" spans="1:8" s="147" customFormat="1">
      <c r="A1920" s="144"/>
      <c r="B1920" s="2553" t="s">
        <v>9</v>
      </c>
      <c r="C1920" s="2406">
        <f>C1921</f>
        <v>371711</v>
      </c>
      <c r="D1920" s="2569">
        <v>0</v>
      </c>
      <c r="E1920" s="2572"/>
      <c r="F1920" s="2573"/>
      <c r="G1920" s="2573"/>
      <c r="H1920" s="144"/>
    </row>
    <row r="1921" spans="1:8" s="147" customFormat="1" ht="26.4">
      <c r="A1921" s="144"/>
      <c r="B1921" s="2553" t="s">
        <v>63</v>
      </c>
      <c r="C1921" s="2406">
        <f>C1922+C1923</f>
        <v>371711</v>
      </c>
      <c r="D1921" s="2569">
        <v>0</v>
      </c>
      <c r="E1921" s="2572"/>
      <c r="F1921" s="2573"/>
      <c r="G1921" s="2573"/>
      <c r="H1921" s="144"/>
    </row>
    <row r="1922" spans="1:8" s="147" customFormat="1" ht="26.4">
      <c r="A1922" s="144"/>
      <c r="B1922" s="2553" t="s">
        <v>165</v>
      </c>
      <c r="C1922" s="2406">
        <v>213670</v>
      </c>
      <c r="D1922" s="2569">
        <v>0</v>
      </c>
      <c r="E1922" s="2572"/>
      <c r="F1922" s="2573"/>
      <c r="G1922" s="2573"/>
      <c r="H1922" s="144"/>
    </row>
    <row r="1923" spans="1:8" s="147" customFormat="1" ht="26.4">
      <c r="A1923" s="144"/>
      <c r="B1923" s="2553" t="s">
        <v>467</v>
      </c>
      <c r="C1923" s="2406">
        <v>158041</v>
      </c>
      <c r="D1923" s="2569">
        <v>0</v>
      </c>
      <c r="E1923" s="2572"/>
      <c r="F1923" s="2573"/>
      <c r="G1923" s="2573"/>
      <c r="H1923" s="144"/>
    </row>
    <row r="1924" spans="1:8" s="147" customFormat="1">
      <c r="A1924" s="144"/>
      <c r="B1924" s="2552" t="s">
        <v>10</v>
      </c>
      <c r="C1924" s="2406">
        <f>C1925</f>
        <v>1953651</v>
      </c>
      <c r="D1924" s="2569">
        <f>D1925</f>
        <v>0</v>
      </c>
      <c r="E1924" s="2571"/>
      <c r="F1924" s="2573"/>
      <c r="G1924" s="2573"/>
      <c r="H1924" s="144"/>
    </row>
    <row r="1925" spans="1:8" s="147" customFormat="1">
      <c r="A1925" s="144"/>
      <c r="B1925" s="2553" t="s">
        <v>11</v>
      </c>
      <c r="C1925" s="2406">
        <v>1953651</v>
      </c>
      <c r="D1925" s="2569">
        <v>0</v>
      </c>
      <c r="E1925" s="2572"/>
      <c r="F1925" s="2573"/>
      <c r="G1925" s="2573"/>
      <c r="H1925" s="144"/>
    </row>
    <row r="1926" spans="1:8" s="147" customFormat="1" ht="13.2" hidden="1" customHeight="1">
      <c r="A1926" s="144"/>
      <c r="B1926" s="2553" t="s">
        <v>67</v>
      </c>
      <c r="C1926" s="2406"/>
      <c r="D1926" s="2569"/>
      <c r="E1926" s="2572"/>
      <c r="F1926" s="2573"/>
      <c r="G1926" s="2573"/>
      <c r="H1926" s="144"/>
    </row>
    <row r="1927" spans="1:8" s="147" customFormat="1">
      <c r="A1927" s="144"/>
      <c r="B1927" s="2552" t="s">
        <v>1</v>
      </c>
      <c r="C1927" s="2306">
        <f>C1928+C1941</f>
        <v>3381791</v>
      </c>
      <c r="D1927" s="2402">
        <f>D1928</f>
        <v>72082</v>
      </c>
      <c r="E1927" s="2571"/>
      <c r="F1927" s="2392"/>
      <c r="G1927" s="2392"/>
      <c r="H1927" s="144"/>
    </row>
    <row r="1928" spans="1:8" s="147" customFormat="1">
      <c r="A1928" s="144"/>
      <c r="B1928" s="2553" t="s">
        <v>2</v>
      </c>
      <c r="C1928" s="2406">
        <v>3221989</v>
      </c>
      <c r="D1928" s="2569">
        <f>D1929+D1933</f>
        <v>72082</v>
      </c>
      <c r="E1928" s="2572"/>
      <c r="F1928" s="2573"/>
      <c r="G1928" s="2573"/>
      <c r="H1928" s="144"/>
    </row>
    <row r="1929" spans="1:8" s="147" customFormat="1">
      <c r="A1929" s="144"/>
      <c r="B1929" s="2553" t="s">
        <v>12</v>
      </c>
      <c r="C1929" s="2406">
        <f>C1930+C1932</f>
        <v>418859</v>
      </c>
      <c r="D1929" s="2569">
        <f>D1930+D1932</f>
        <v>9434</v>
      </c>
      <c r="E1929" s="2572"/>
      <c r="F1929" s="2573"/>
      <c r="G1929" s="2573"/>
      <c r="H1929" s="144"/>
    </row>
    <row r="1930" spans="1:8" s="147" customFormat="1">
      <c r="A1930" s="144"/>
      <c r="B1930" s="4" t="s">
        <v>13</v>
      </c>
      <c r="C1930" s="2406">
        <v>219656</v>
      </c>
      <c r="D1930" s="2569">
        <v>4745</v>
      </c>
      <c r="E1930" s="2574"/>
      <c r="F1930" s="2573"/>
      <c r="G1930" s="2573"/>
      <c r="H1930" s="144"/>
    </row>
    <row r="1931" spans="1:8" s="147" customFormat="1">
      <c r="A1931" s="144"/>
      <c r="B1931" s="4" t="s">
        <v>14</v>
      </c>
      <c r="C1931" s="2406">
        <v>176252</v>
      </c>
      <c r="D1931" s="2569">
        <v>3824</v>
      </c>
      <c r="E1931" s="2574"/>
      <c r="F1931" s="2573"/>
      <c r="G1931" s="2573"/>
      <c r="H1931" s="144"/>
    </row>
    <row r="1932" spans="1:8" s="147" customFormat="1">
      <c r="A1932" s="144"/>
      <c r="B1932" s="4" t="s">
        <v>15</v>
      </c>
      <c r="C1932" s="86">
        <v>199203</v>
      </c>
      <c r="D1932" s="2332">
        <v>4689</v>
      </c>
      <c r="E1932" s="2574"/>
      <c r="F1932" s="80"/>
      <c r="G1932" s="80"/>
      <c r="H1932" s="144"/>
    </row>
    <row r="1933" spans="1:8" s="147" customFormat="1">
      <c r="A1933" s="144"/>
      <c r="B1933" s="3" t="s">
        <v>16</v>
      </c>
      <c r="C1933" s="86">
        <f>C1934+C1935</f>
        <v>1739497</v>
      </c>
      <c r="D1933" s="2332">
        <f>D1934</f>
        <v>62648</v>
      </c>
      <c r="E1933" s="602"/>
      <c r="F1933" s="80"/>
      <c r="G1933" s="80"/>
      <c r="H1933" s="144"/>
    </row>
    <row r="1934" spans="1:8" s="147" customFormat="1">
      <c r="A1934" s="144"/>
      <c r="B1934" s="4" t="s">
        <v>17</v>
      </c>
      <c r="C1934" s="86">
        <v>1552072</v>
      </c>
      <c r="D1934" s="2332">
        <v>62648</v>
      </c>
      <c r="E1934" s="2574"/>
      <c r="F1934" s="80"/>
      <c r="G1934" s="80"/>
      <c r="H1934" s="144"/>
    </row>
    <row r="1935" spans="1:8" s="147" customFormat="1">
      <c r="A1935" s="144"/>
      <c r="B1935" s="4" t="s">
        <v>162</v>
      </c>
      <c r="C1935" s="86">
        <v>187425</v>
      </c>
      <c r="D1935" s="2332">
        <v>0</v>
      </c>
      <c r="E1935" s="2574"/>
      <c r="F1935" s="80"/>
      <c r="G1935" s="80"/>
      <c r="H1935" s="144"/>
    </row>
    <row r="1936" spans="1:8" s="147" customFormat="1">
      <c r="A1936" s="144"/>
      <c r="B1936" s="4" t="s">
        <v>19</v>
      </c>
      <c r="C1936" s="86">
        <f>C1937+C1940</f>
        <v>1063633</v>
      </c>
      <c r="D1936" s="2332">
        <v>0</v>
      </c>
      <c r="E1936" s="2574"/>
      <c r="F1936" s="80"/>
      <c r="G1936" s="80"/>
      <c r="H1936" s="144"/>
    </row>
    <row r="1937" spans="1:8" s="147" customFormat="1" ht="26.4">
      <c r="A1937" s="144"/>
      <c r="B1937" s="4" t="s">
        <v>56</v>
      </c>
      <c r="C1937" s="86">
        <f>C1938+C1939</f>
        <v>102791</v>
      </c>
      <c r="D1937" s="2332">
        <v>0</v>
      </c>
      <c r="E1937" s="2574"/>
      <c r="F1937" s="80"/>
      <c r="G1937" s="80"/>
      <c r="H1937" s="144"/>
    </row>
    <row r="1938" spans="1:8" s="147" customFormat="1" ht="39.6">
      <c r="A1938" s="144"/>
      <c r="B1938" s="4" t="s">
        <v>77</v>
      </c>
      <c r="C1938" s="86">
        <v>1898</v>
      </c>
      <c r="D1938" s="2332">
        <v>0</v>
      </c>
      <c r="E1938" s="2574"/>
      <c r="F1938" s="80"/>
      <c r="G1938" s="80"/>
      <c r="H1938" s="144"/>
    </row>
    <row r="1939" spans="1:8" s="147" customFormat="1" ht="39.6">
      <c r="A1939" s="144"/>
      <c r="B1939" s="4" t="s">
        <v>58</v>
      </c>
      <c r="C1939" s="86">
        <v>100893</v>
      </c>
      <c r="D1939" s="2332">
        <v>0</v>
      </c>
      <c r="E1939" s="2574"/>
      <c r="F1939" s="80"/>
      <c r="G1939" s="80"/>
      <c r="H1939" s="144"/>
    </row>
    <row r="1940" spans="1:8" s="147" customFormat="1">
      <c r="A1940" s="144"/>
      <c r="B1940" s="4" t="s">
        <v>105</v>
      </c>
      <c r="C1940" s="86">
        <v>960842</v>
      </c>
      <c r="D1940" s="2332"/>
      <c r="E1940" s="2574"/>
      <c r="F1940" s="80"/>
      <c r="G1940" s="80"/>
      <c r="H1940" s="144"/>
    </row>
    <row r="1941" spans="1:8" s="147" customFormat="1">
      <c r="A1941" s="144"/>
      <c r="B1941" s="3" t="s">
        <v>3</v>
      </c>
      <c r="C1941" s="88">
        <f>C1942</f>
        <v>159802</v>
      </c>
      <c r="D1941" s="2410">
        <v>0</v>
      </c>
      <c r="E1941" s="602"/>
      <c r="F1941" s="128"/>
      <c r="G1941" s="128"/>
      <c r="H1941" s="144"/>
    </row>
    <row r="1942" spans="1:8" s="147" customFormat="1">
      <c r="A1942" s="144"/>
      <c r="B1942" s="3" t="s">
        <v>20</v>
      </c>
      <c r="C1942" s="86">
        <v>159802</v>
      </c>
      <c r="D1942" s="2332">
        <v>0</v>
      </c>
      <c r="E1942" s="602"/>
      <c r="F1942" s="80"/>
      <c r="G1942" s="80"/>
      <c r="H1942" s="144"/>
    </row>
    <row r="1943" spans="1:8" s="147" customFormat="1" ht="13.2" hidden="1" customHeight="1">
      <c r="A1943" s="144"/>
      <c r="B1943" s="4" t="s">
        <v>715</v>
      </c>
      <c r="C1943" s="86">
        <f>C1915-C1927</f>
        <v>0</v>
      </c>
      <c r="D1943" s="2332">
        <v>0</v>
      </c>
      <c r="E1943" s="2574"/>
      <c r="F1943" s="80"/>
      <c r="G1943" s="80"/>
      <c r="H1943" s="144"/>
    </row>
    <row r="1944" spans="1:8" s="147" customFormat="1" ht="13.2" hidden="1" customHeight="1">
      <c r="A1944" s="144"/>
      <c r="B1944" s="4" t="s">
        <v>680</v>
      </c>
      <c r="C1944" s="86">
        <f>C1945</f>
        <v>0</v>
      </c>
      <c r="D1944" s="2332">
        <v>0</v>
      </c>
      <c r="E1944" s="2574"/>
      <c r="F1944" s="80"/>
      <c r="G1944" s="80"/>
      <c r="H1944" s="144"/>
    </row>
    <row r="1945" spans="1:8" s="147" customFormat="1" ht="13.2" hidden="1" customHeight="1">
      <c r="A1945" s="144"/>
      <c r="B1945" s="4" t="s">
        <v>24</v>
      </c>
      <c r="C1945" s="86">
        <f>C1946</f>
        <v>0</v>
      </c>
      <c r="D1945" s="2332">
        <v>0</v>
      </c>
      <c r="E1945" s="2574"/>
      <c r="F1945" s="80"/>
      <c r="G1945" s="80"/>
      <c r="H1945" s="144"/>
    </row>
    <row r="1946" spans="1:8" s="147" customFormat="1" ht="26.4" hidden="1" customHeight="1">
      <c r="A1946" s="144"/>
      <c r="B1946" s="4" t="s">
        <v>25</v>
      </c>
      <c r="C1946" s="86">
        <v>0</v>
      </c>
      <c r="D1946" s="2332">
        <v>0</v>
      </c>
      <c r="E1946" s="2574"/>
      <c r="F1946" s="80"/>
      <c r="G1946" s="80"/>
      <c r="H1946" s="144"/>
    </row>
    <row r="1947" spans="1:8" s="147" customFormat="1">
      <c r="A1947" s="144"/>
      <c r="B1947" s="754" t="s">
        <v>125</v>
      </c>
      <c r="C1947" s="99"/>
      <c r="D1947" s="2399"/>
      <c r="E1947" s="2579"/>
      <c r="F1947" s="589"/>
      <c r="G1947" s="590"/>
      <c r="H1947" s="144"/>
    </row>
    <row r="1948" spans="1:8" s="147" customFormat="1">
      <c r="A1948" s="144"/>
      <c r="B1948" s="2552" t="s">
        <v>4</v>
      </c>
      <c r="C1948" s="2306">
        <f>C1949+C1957</f>
        <v>3214896</v>
      </c>
      <c r="D1948" s="2402">
        <f>D1949+D1957</f>
        <v>10405</v>
      </c>
      <c r="E1948" s="2571"/>
      <c r="F1948" s="2392"/>
      <c r="G1948" s="2392"/>
      <c r="H1948" s="144"/>
    </row>
    <row r="1949" spans="1:8" s="147" customFormat="1">
      <c r="A1949" s="144"/>
      <c r="B1949" s="2553" t="s">
        <v>75</v>
      </c>
      <c r="C1949" s="2406">
        <v>1016483</v>
      </c>
      <c r="D1949" s="2569">
        <v>10405</v>
      </c>
      <c r="E1949" s="2572"/>
      <c r="F1949" s="2573"/>
      <c r="G1949" s="2573"/>
      <c r="H1949" s="144"/>
    </row>
    <row r="1950" spans="1:8" s="147" customFormat="1">
      <c r="A1950" s="144"/>
      <c r="B1950" s="2553" t="s">
        <v>6</v>
      </c>
      <c r="C1950" s="2406">
        <v>953449</v>
      </c>
      <c r="D1950" s="2569">
        <v>0</v>
      </c>
      <c r="E1950" s="2572"/>
      <c r="F1950" s="2573"/>
      <c r="G1950" s="2573"/>
      <c r="H1950" s="144"/>
    </row>
    <row r="1951" spans="1:8" s="147" customFormat="1" ht="13.2" hidden="1" customHeight="1">
      <c r="A1951" s="144"/>
      <c r="B1951" s="2553" t="s">
        <v>7</v>
      </c>
      <c r="C1951" s="2406">
        <f>C1952</f>
        <v>0</v>
      </c>
      <c r="D1951" s="2569">
        <v>0</v>
      </c>
      <c r="E1951" s="2572"/>
      <c r="F1951" s="2573"/>
      <c r="G1951" s="2573"/>
      <c r="H1951" s="144"/>
    </row>
    <row r="1952" spans="1:8" s="147" customFormat="1" ht="13.2" hidden="1" customHeight="1">
      <c r="A1952" s="144"/>
      <c r="B1952" s="2553" t="s">
        <v>8</v>
      </c>
      <c r="C1952" s="2406">
        <f>C1953</f>
        <v>0</v>
      </c>
      <c r="D1952" s="2569">
        <v>0</v>
      </c>
      <c r="E1952" s="2572"/>
      <c r="F1952" s="2573"/>
      <c r="G1952" s="2573"/>
      <c r="H1952" s="144"/>
    </row>
    <row r="1953" spans="1:8" s="147" customFormat="1" ht="13.2" hidden="1" customHeight="1">
      <c r="A1953" s="144"/>
      <c r="B1953" s="2553" t="s">
        <v>9</v>
      </c>
      <c r="C1953" s="2406">
        <f>C1954</f>
        <v>0</v>
      </c>
      <c r="D1953" s="2569">
        <v>0</v>
      </c>
      <c r="E1953" s="2572"/>
      <c r="F1953" s="2573"/>
      <c r="G1953" s="2573"/>
      <c r="H1953" s="144"/>
    </row>
    <row r="1954" spans="1:8" s="147" customFormat="1" ht="26.4" hidden="1" customHeight="1">
      <c r="A1954" s="144"/>
      <c r="B1954" s="2553" t="s">
        <v>63</v>
      </c>
      <c r="C1954" s="2406">
        <f>C1955+C1956</f>
        <v>0</v>
      </c>
      <c r="D1954" s="2569">
        <v>0</v>
      </c>
      <c r="E1954" s="2572"/>
      <c r="F1954" s="2573"/>
      <c r="G1954" s="2573"/>
      <c r="H1954" s="144"/>
    </row>
    <row r="1955" spans="1:8" s="147" customFormat="1" ht="26.4" hidden="1" customHeight="1">
      <c r="A1955" s="144"/>
      <c r="B1955" s="2553" t="s">
        <v>165</v>
      </c>
      <c r="C1955" s="2406">
        <v>0</v>
      </c>
      <c r="D1955" s="2569">
        <v>0</v>
      </c>
      <c r="E1955" s="2572"/>
      <c r="F1955" s="2573"/>
      <c r="G1955" s="2573"/>
      <c r="H1955" s="144"/>
    </row>
    <row r="1956" spans="1:8" s="147" customFormat="1" ht="26.4" hidden="1" customHeight="1">
      <c r="A1956" s="144"/>
      <c r="B1956" s="2553" t="s">
        <v>467</v>
      </c>
      <c r="C1956" s="2406">
        <v>0</v>
      </c>
      <c r="D1956" s="2569">
        <v>0</v>
      </c>
      <c r="E1956" s="2572"/>
      <c r="F1956" s="2573"/>
      <c r="G1956" s="2573"/>
      <c r="H1956" s="144"/>
    </row>
    <row r="1957" spans="1:8" s="147" customFormat="1">
      <c r="A1957" s="144"/>
      <c r="B1957" s="2552" t="s">
        <v>10</v>
      </c>
      <c r="C1957" s="2406">
        <f>C1958</f>
        <v>2198413</v>
      </c>
      <c r="D1957" s="2569">
        <f>D1958</f>
        <v>0</v>
      </c>
      <c r="E1957" s="2571"/>
      <c r="F1957" s="2573"/>
      <c r="G1957" s="2573"/>
      <c r="H1957" s="144"/>
    </row>
    <row r="1958" spans="1:8" s="147" customFormat="1">
      <c r="A1958" s="144"/>
      <c r="B1958" s="2553" t="s">
        <v>11</v>
      </c>
      <c r="C1958" s="2406">
        <v>2198413</v>
      </c>
      <c r="D1958" s="2569">
        <v>0</v>
      </c>
      <c r="E1958" s="2572"/>
      <c r="F1958" s="2573"/>
      <c r="G1958" s="2573"/>
      <c r="H1958" s="144"/>
    </row>
    <row r="1959" spans="1:8" s="147" customFormat="1" ht="13.2" hidden="1" customHeight="1">
      <c r="A1959" s="144"/>
      <c r="B1959" s="2553" t="s">
        <v>67</v>
      </c>
      <c r="C1959" s="2406"/>
      <c r="D1959" s="2569"/>
      <c r="E1959" s="2572"/>
      <c r="F1959" s="2573"/>
      <c r="G1959" s="2573"/>
      <c r="H1959" s="144"/>
    </row>
    <row r="1960" spans="1:8" s="147" customFormat="1">
      <c r="A1960" s="144"/>
      <c r="B1960" s="2552" t="s">
        <v>1</v>
      </c>
      <c r="C1960" s="2306">
        <f>C1961+C1974</f>
        <v>3214896</v>
      </c>
      <c r="D1960" s="2402">
        <f>D1961</f>
        <v>10405</v>
      </c>
      <c r="E1960" s="2571"/>
      <c r="F1960" s="2392"/>
      <c r="G1960" s="2392"/>
      <c r="H1960" s="144"/>
    </row>
    <row r="1961" spans="1:8" s="147" customFormat="1">
      <c r="A1961" s="144"/>
      <c r="B1961" s="2553" t="s">
        <v>2</v>
      </c>
      <c r="C1961" s="2406">
        <f>C1962+C1966+C1969</f>
        <v>3212404</v>
      </c>
      <c r="D1961" s="2569">
        <f>D1962+D1966</f>
        <v>10405</v>
      </c>
      <c r="E1961" s="2572"/>
      <c r="F1961" s="2573"/>
      <c r="G1961" s="2573"/>
      <c r="H1961" s="144"/>
    </row>
    <row r="1962" spans="1:8" s="147" customFormat="1">
      <c r="A1962" s="144"/>
      <c r="B1962" s="2553" t="s">
        <v>12</v>
      </c>
      <c r="C1962" s="2406">
        <f>C1963+C1965</f>
        <v>251947</v>
      </c>
      <c r="D1962" s="2569">
        <f>D1963+D1965</f>
        <v>10405</v>
      </c>
      <c r="E1962" s="2572"/>
      <c r="F1962" s="2573"/>
      <c r="G1962" s="2573"/>
      <c r="H1962" s="144"/>
    </row>
    <row r="1963" spans="1:8" s="147" customFormat="1">
      <c r="A1963" s="144"/>
      <c r="B1963" s="4" t="s">
        <v>13</v>
      </c>
      <c r="C1963" s="2406">
        <v>152471</v>
      </c>
      <c r="D1963" s="2569">
        <v>4228</v>
      </c>
      <c r="E1963" s="2574"/>
      <c r="F1963" s="2573"/>
      <c r="G1963" s="2573"/>
      <c r="H1963" s="144"/>
    </row>
    <row r="1964" spans="1:8" s="147" customFormat="1">
      <c r="A1964" s="144"/>
      <c r="B1964" s="4" t="s">
        <v>14</v>
      </c>
      <c r="C1964" s="2406">
        <v>123606</v>
      </c>
      <c r="D1964" s="2569">
        <v>3407</v>
      </c>
      <c r="E1964" s="2574"/>
      <c r="F1964" s="2573"/>
      <c r="G1964" s="2573"/>
      <c r="H1964" s="144"/>
    </row>
    <row r="1965" spans="1:8" s="147" customFormat="1">
      <c r="A1965" s="144"/>
      <c r="B1965" s="4" t="s">
        <v>15</v>
      </c>
      <c r="C1965" s="86">
        <v>99476</v>
      </c>
      <c r="D1965" s="2332">
        <v>6177</v>
      </c>
      <c r="E1965" s="2574"/>
      <c r="F1965" s="80"/>
      <c r="G1965" s="80"/>
      <c r="H1965" s="144"/>
    </row>
    <row r="1966" spans="1:8" s="147" customFormat="1">
      <c r="A1966" s="144"/>
      <c r="B1966" s="3" t="s">
        <v>16</v>
      </c>
      <c r="C1966" s="86">
        <f>C1967</f>
        <v>2002203</v>
      </c>
      <c r="D1966" s="2332">
        <f>D1967</f>
        <v>0</v>
      </c>
      <c r="E1966" s="602"/>
      <c r="F1966" s="80"/>
      <c r="G1966" s="80"/>
      <c r="H1966" s="144"/>
    </row>
    <row r="1967" spans="1:8" s="147" customFormat="1">
      <c r="A1967" s="144"/>
      <c r="B1967" s="4" t="s">
        <v>17</v>
      </c>
      <c r="C1967" s="86">
        <v>2002203</v>
      </c>
      <c r="D1967" s="2332">
        <v>0</v>
      </c>
      <c r="E1967" s="2574"/>
      <c r="F1967" s="80"/>
      <c r="G1967" s="80"/>
      <c r="H1967" s="144"/>
    </row>
    <row r="1968" spans="1:8" s="147" customFormat="1" ht="13.2" hidden="1" customHeight="1">
      <c r="A1968" s="144"/>
      <c r="B1968" s="4" t="s">
        <v>162</v>
      </c>
      <c r="C1968" s="86">
        <v>0</v>
      </c>
      <c r="D1968" s="2332">
        <v>0</v>
      </c>
      <c r="E1968" s="2574"/>
      <c r="F1968" s="80"/>
      <c r="G1968" s="80"/>
      <c r="H1968" s="144"/>
    </row>
    <row r="1969" spans="1:8" s="147" customFormat="1">
      <c r="A1969" s="144"/>
      <c r="B1969" s="4" t="s">
        <v>19</v>
      </c>
      <c r="C1969" s="86">
        <f>C1970+C1973</f>
        <v>958254</v>
      </c>
      <c r="D1969" s="2332">
        <v>0</v>
      </c>
      <c r="E1969" s="2574"/>
      <c r="F1969" s="80"/>
      <c r="G1969" s="80"/>
      <c r="H1969" s="144"/>
    </row>
    <row r="1970" spans="1:8" s="147" customFormat="1" ht="26.4">
      <c r="A1970" s="144"/>
      <c r="B1970" s="4" t="s">
        <v>56</v>
      </c>
      <c r="C1970" s="86">
        <f>C1971+C1972</f>
        <v>4805</v>
      </c>
      <c r="D1970" s="2332">
        <v>0</v>
      </c>
      <c r="E1970" s="2574"/>
      <c r="F1970" s="80"/>
      <c r="G1970" s="80"/>
      <c r="H1970" s="144"/>
    </row>
    <row r="1971" spans="1:8" s="147" customFormat="1" ht="39.6" hidden="1" customHeight="1">
      <c r="A1971" s="144"/>
      <c r="B1971" s="4" t="s">
        <v>77</v>
      </c>
      <c r="C1971" s="86">
        <v>0</v>
      </c>
      <c r="D1971" s="2332">
        <v>0</v>
      </c>
      <c r="E1971" s="2574"/>
      <c r="F1971" s="80"/>
      <c r="G1971" s="80"/>
      <c r="H1971" s="144"/>
    </row>
    <row r="1972" spans="1:8" s="147" customFormat="1" ht="39.6">
      <c r="A1972" s="144"/>
      <c r="B1972" s="4" t="s">
        <v>58</v>
      </c>
      <c r="C1972" s="86">
        <v>4805</v>
      </c>
      <c r="D1972" s="2332">
        <v>0</v>
      </c>
      <c r="E1972" s="2574"/>
      <c r="F1972" s="80"/>
      <c r="G1972" s="80"/>
      <c r="H1972" s="144"/>
    </row>
    <row r="1973" spans="1:8" s="147" customFormat="1">
      <c r="A1973" s="144"/>
      <c r="B1973" s="4" t="s">
        <v>105</v>
      </c>
      <c r="C1973" s="86">
        <v>953449</v>
      </c>
      <c r="D1973" s="2332"/>
      <c r="E1973" s="2574"/>
      <c r="F1973" s="80"/>
      <c r="G1973" s="80"/>
      <c r="H1973" s="144"/>
    </row>
    <row r="1974" spans="1:8" s="147" customFormat="1">
      <c r="A1974" s="144"/>
      <c r="B1974" s="3" t="s">
        <v>3</v>
      </c>
      <c r="C1974" s="88">
        <f>C1975</f>
        <v>2492</v>
      </c>
      <c r="D1974" s="2410">
        <v>0</v>
      </c>
      <c r="E1974" s="602"/>
      <c r="F1974" s="128"/>
      <c r="G1974" s="128"/>
      <c r="H1974" s="144"/>
    </row>
    <row r="1975" spans="1:8" s="147" customFormat="1">
      <c r="A1975" s="144"/>
      <c r="B1975" s="3" t="s">
        <v>20</v>
      </c>
      <c r="C1975" s="86">
        <v>2492</v>
      </c>
      <c r="D1975" s="2332">
        <v>0</v>
      </c>
      <c r="E1975" s="602"/>
      <c r="F1975" s="80"/>
      <c r="G1975" s="80"/>
      <c r="H1975" s="144"/>
    </row>
    <row r="1976" spans="1:8" s="147" customFormat="1" ht="13.2" hidden="1" customHeight="1">
      <c r="A1976" s="144"/>
      <c r="B1976" s="4" t="s">
        <v>715</v>
      </c>
      <c r="C1976" s="86">
        <f>C1948-C1960</f>
        <v>0</v>
      </c>
      <c r="D1976" s="2332">
        <v>0</v>
      </c>
      <c r="E1976" s="2574"/>
      <c r="F1976" s="80"/>
      <c r="G1976" s="80"/>
      <c r="H1976" s="144"/>
    </row>
    <row r="1977" spans="1:8" s="147" customFormat="1" ht="13.2" hidden="1" customHeight="1">
      <c r="A1977" s="144"/>
      <c r="B1977" s="4" t="s">
        <v>680</v>
      </c>
      <c r="C1977" s="86">
        <f>C1978</f>
        <v>0</v>
      </c>
      <c r="D1977" s="2332">
        <v>0</v>
      </c>
      <c r="E1977" s="2574"/>
      <c r="F1977" s="80"/>
      <c r="G1977" s="80"/>
      <c r="H1977" s="144"/>
    </row>
    <row r="1978" spans="1:8" s="147" customFormat="1" ht="13.2" hidden="1" customHeight="1">
      <c r="A1978" s="144"/>
      <c r="B1978" s="4" t="s">
        <v>24</v>
      </c>
      <c r="C1978" s="86">
        <f>C1979</f>
        <v>0</v>
      </c>
      <c r="D1978" s="2332">
        <v>0</v>
      </c>
      <c r="E1978" s="2574"/>
      <c r="F1978" s="80"/>
      <c r="G1978" s="80"/>
      <c r="H1978" s="144"/>
    </row>
    <row r="1979" spans="1:8" s="147" customFormat="1" ht="26.4" hidden="1" customHeight="1">
      <c r="A1979" s="144"/>
      <c r="B1979" s="4" t="s">
        <v>25</v>
      </c>
      <c r="C1979" s="86">
        <v>0</v>
      </c>
      <c r="D1979" s="2332">
        <v>0</v>
      </c>
      <c r="E1979" s="2574"/>
      <c r="F1979" s="80"/>
      <c r="G1979" s="80"/>
      <c r="H1979" s="144"/>
    </row>
    <row r="1980" spans="1:8" s="147" customFormat="1">
      <c r="A1980" s="144"/>
      <c r="B1980" s="754" t="s">
        <v>126</v>
      </c>
      <c r="C1980" s="99"/>
      <c r="D1980" s="2399"/>
      <c r="E1980" s="2579"/>
      <c r="F1980" s="589"/>
      <c r="G1980" s="590"/>
      <c r="H1980" s="144"/>
    </row>
    <row r="1981" spans="1:8" s="147" customFormat="1">
      <c r="A1981" s="144"/>
      <c r="B1981" s="2552" t="s">
        <v>4</v>
      </c>
      <c r="C1981" s="2306">
        <f>C1982+C1990</f>
        <v>2052864</v>
      </c>
      <c r="D1981" s="2402">
        <f>D1982+D1990</f>
        <v>63251</v>
      </c>
      <c r="E1981" s="2571"/>
      <c r="F1981" s="2392"/>
      <c r="G1981" s="2392"/>
      <c r="H1981" s="144"/>
    </row>
    <row r="1982" spans="1:8" s="147" customFormat="1">
      <c r="A1982" s="144"/>
      <c r="B1982" s="2553" t="s">
        <v>75</v>
      </c>
      <c r="C1982" s="2406">
        <v>834697</v>
      </c>
      <c r="D1982" s="2569">
        <v>63251</v>
      </c>
      <c r="E1982" s="2572"/>
      <c r="F1982" s="2573"/>
      <c r="G1982" s="2573"/>
      <c r="H1982" s="144"/>
    </row>
    <row r="1983" spans="1:8" s="147" customFormat="1">
      <c r="A1983" s="144"/>
      <c r="B1983" s="2553" t="s">
        <v>6</v>
      </c>
      <c r="C1983" s="2406">
        <v>820062</v>
      </c>
      <c r="D1983" s="2569">
        <v>0</v>
      </c>
      <c r="E1983" s="2572"/>
      <c r="F1983" s="2573"/>
      <c r="G1983" s="2573"/>
      <c r="H1983" s="144"/>
    </row>
    <row r="1984" spans="1:8" s="147" customFormat="1" ht="13.2" hidden="1" customHeight="1">
      <c r="A1984" s="144"/>
      <c r="B1984" s="2553" t="s">
        <v>7</v>
      </c>
      <c r="C1984" s="2406">
        <f>C1985</f>
        <v>0</v>
      </c>
      <c r="D1984" s="2569">
        <v>0</v>
      </c>
      <c r="E1984" s="2572"/>
      <c r="F1984" s="2573"/>
      <c r="G1984" s="2573"/>
      <c r="H1984" s="144"/>
    </row>
    <row r="1985" spans="1:8" s="147" customFormat="1" ht="13.2" hidden="1" customHeight="1">
      <c r="A1985" s="144"/>
      <c r="B1985" s="2553" t="s">
        <v>8</v>
      </c>
      <c r="C1985" s="2406">
        <f>C1986</f>
        <v>0</v>
      </c>
      <c r="D1985" s="2569">
        <v>0</v>
      </c>
      <c r="E1985" s="2572"/>
      <c r="F1985" s="2573"/>
      <c r="G1985" s="2573"/>
      <c r="H1985" s="144"/>
    </row>
    <row r="1986" spans="1:8" s="147" customFormat="1" ht="13.2" hidden="1" customHeight="1">
      <c r="A1986" s="144"/>
      <c r="B1986" s="2553" t="s">
        <v>9</v>
      </c>
      <c r="C1986" s="2406">
        <f>C1987</f>
        <v>0</v>
      </c>
      <c r="D1986" s="2569">
        <v>0</v>
      </c>
      <c r="E1986" s="2572"/>
      <c r="F1986" s="2573"/>
      <c r="G1986" s="2573"/>
      <c r="H1986" s="144"/>
    </row>
    <row r="1987" spans="1:8" s="147" customFormat="1" ht="26.4" hidden="1" customHeight="1">
      <c r="A1987" s="144"/>
      <c r="B1987" s="2553" t="s">
        <v>63</v>
      </c>
      <c r="C1987" s="2406">
        <f>C1988+C1989</f>
        <v>0</v>
      </c>
      <c r="D1987" s="2569">
        <v>0</v>
      </c>
      <c r="E1987" s="2572"/>
      <c r="F1987" s="2573"/>
      <c r="G1987" s="2573"/>
      <c r="H1987" s="144"/>
    </row>
    <row r="1988" spans="1:8" s="147" customFormat="1" ht="26.4" hidden="1" customHeight="1">
      <c r="A1988" s="144"/>
      <c r="B1988" s="2553" t="s">
        <v>165</v>
      </c>
      <c r="C1988" s="2406">
        <v>0</v>
      </c>
      <c r="D1988" s="2569">
        <v>0</v>
      </c>
      <c r="E1988" s="2572"/>
      <c r="F1988" s="2573"/>
      <c r="G1988" s="2573"/>
      <c r="H1988" s="144"/>
    </row>
    <row r="1989" spans="1:8" s="147" customFormat="1" ht="26.4" hidden="1" customHeight="1">
      <c r="A1989" s="144"/>
      <c r="B1989" s="2553" t="s">
        <v>467</v>
      </c>
      <c r="C1989" s="2406">
        <v>0</v>
      </c>
      <c r="D1989" s="2569">
        <v>0</v>
      </c>
      <c r="E1989" s="2572"/>
      <c r="F1989" s="2573"/>
      <c r="G1989" s="2573"/>
      <c r="H1989" s="144"/>
    </row>
    <row r="1990" spans="1:8" s="147" customFormat="1">
      <c r="A1990" s="144"/>
      <c r="B1990" s="2552" t="s">
        <v>10</v>
      </c>
      <c r="C1990" s="2406">
        <f>C1991</f>
        <v>1218167</v>
      </c>
      <c r="D1990" s="2569">
        <f>D1991</f>
        <v>0</v>
      </c>
      <c r="E1990" s="2571"/>
      <c r="F1990" s="2573"/>
      <c r="G1990" s="2573"/>
      <c r="H1990" s="144"/>
    </row>
    <row r="1991" spans="1:8" s="147" customFormat="1">
      <c r="A1991" s="144"/>
      <c r="B1991" s="2553" t="s">
        <v>11</v>
      </c>
      <c r="C1991" s="2406">
        <v>1218167</v>
      </c>
      <c r="D1991" s="2569">
        <v>0</v>
      </c>
      <c r="E1991" s="2572"/>
      <c r="F1991" s="2573"/>
      <c r="G1991" s="2573"/>
      <c r="H1991" s="144"/>
    </row>
    <row r="1992" spans="1:8" s="147" customFormat="1" ht="13.2" hidden="1" customHeight="1">
      <c r="A1992" s="144"/>
      <c r="B1992" s="2553" t="s">
        <v>67</v>
      </c>
      <c r="C1992" s="2406"/>
      <c r="D1992" s="2569"/>
      <c r="E1992" s="2572"/>
      <c r="F1992" s="2573"/>
      <c r="G1992" s="2573"/>
      <c r="H1992" s="144"/>
    </row>
    <row r="1993" spans="1:8" s="147" customFormat="1">
      <c r="A1993" s="144"/>
      <c r="B1993" s="2552" t="s">
        <v>1</v>
      </c>
      <c r="C1993" s="2306">
        <f>C1994</f>
        <v>2052864</v>
      </c>
      <c r="D1993" s="2402">
        <f>D1994</f>
        <v>63251</v>
      </c>
      <c r="E1993" s="2571"/>
      <c r="F1993" s="2392"/>
      <c r="G1993" s="2392"/>
      <c r="H1993" s="144"/>
    </row>
    <row r="1994" spans="1:8" s="147" customFormat="1">
      <c r="A1994" s="144"/>
      <c r="B1994" s="2553" t="s">
        <v>2</v>
      </c>
      <c r="C1994" s="2406">
        <f>C1995+C1999+C2002+C2007</f>
        <v>2052864</v>
      </c>
      <c r="D1994" s="2569">
        <f>D1995+D1999</f>
        <v>63251</v>
      </c>
      <c r="E1994" s="2572"/>
      <c r="F1994" s="2573"/>
      <c r="G1994" s="2573"/>
      <c r="H1994" s="144"/>
    </row>
    <row r="1995" spans="1:8" s="147" customFormat="1">
      <c r="A1995" s="144"/>
      <c r="B1995" s="2553" t="s">
        <v>12</v>
      </c>
      <c r="C1995" s="2406">
        <f>C1996+C1998</f>
        <v>148660</v>
      </c>
      <c r="D1995" s="2569">
        <f>D1996+D1998</f>
        <v>9552</v>
      </c>
      <c r="E1995" s="2572"/>
      <c r="F1995" s="2573"/>
      <c r="G1995" s="2573"/>
      <c r="H1995" s="144"/>
    </row>
    <row r="1996" spans="1:8" s="147" customFormat="1">
      <c r="A1996" s="144"/>
      <c r="B1996" s="4" t="s">
        <v>13</v>
      </c>
      <c r="C1996" s="2406">
        <v>116631</v>
      </c>
      <c r="D1996" s="2569">
        <v>5027</v>
      </c>
      <c r="E1996" s="2574"/>
      <c r="F1996" s="2573"/>
      <c r="G1996" s="2573"/>
      <c r="H1996" s="144"/>
    </row>
    <row r="1997" spans="1:8" s="147" customFormat="1">
      <c r="A1997" s="144"/>
      <c r="B1997" s="4" t="s">
        <v>14</v>
      </c>
      <c r="C1997" s="2406">
        <v>93989</v>
      </c>
      <c r="D1997" s="2569">
        <v>4052</v>
      </c>
      <c r="E1997" s="2574"/>
      <c r="F1997" s="2573"/>
      <c r="G1997" s="2573"/>
      <c r="H1997" s="144"/>
    </row>
    <row r="1998" spans="1:8" s="147" customFormat="1">
      <c r="A1998" s="144"/>
      <c r="B1998" s="4" t="s">
        <v>15</v>
      </c>
      <c r="C1998" s="86">
        <v>32029</v>
      </c>
      <c r="D1998" s="2332">
        <v>4525</v>
      </c>
      <c r="E1998" s="2574"/>
      <c r="F1998" s="80"/>
      <c r="G1998" s="80"/>
      <c r="H1998" s="144"/>
    </row>
    <row r="1999" spans="1:8" s="147" customFormat="1">
      <c r="A1999" s="144"/>
      <c r="B1999" s="3" t="s">
        <v>16</v>
      </c>
      <c r="C1999" s="86">
        <f>C2000</f>
        <v>1079337</v>
      </c>
      <c r="D1999" s="2332">
        <f>D2000</f>
        <v>53699</v>
      </c>
      <c r="E1999" s="602"/>
      <c r="F1999" s="80"/>
      <c r="G1999" s="80"/>
      <c r="H1999" s="144"/>
    </row>
    <row r="2000" spans="1:8" s="147" customFormat="1">
      <c r="A2000" s="144"/>
      <c r="B2000" s="4" t="s">
        <v>17</v>
      </c>
      <c r="C2000" s="86">
        <v>1079337</v>
      </c>
      <c r="D2000" s="2332">
        <v>53699</v>
      </c>
      <c r="E2000" s="2574"/>
      <c r="F2000" s="80"/>
      <c r="G2000" s="80"/>
      <c r="H2000" s="144"/>
    </row>
    <row r="2001" spans="1:8" s="147" customFormat="1">
      <c r="A2001" s="144"/>
      <c r="B2001" s="4" t="s">
        <v>162</v>
      </c>
      <c r="C2001" s="86">
        <v>0</v>
      </c>
      <c r="D2001" s="2332">
        <v>0</v>
      </c>
      <c r="E2001" s="2574"/>
      <c r="F2001" s="80"/>
      <c r="G2001" s="80"/>
      <c r="H2001" s="144"/>
    </row>
    <row r="2002" spans="1:8" s="147" customFormat="1">
      <c r="A2002" s="144"/>
      <c r="B2002" s="4" t="s">
        <v>19</v>
      </c>
      <c r="C2002" s="86">
        <f>C2003+C2006</f>
        <v>824867</v>
      </c>
      <c r="D2002" s="2332">
        <v>0</v>
      </c>
      <c r="E2002" s="2574"/>
      <c r="F2002" s="80"/>
      <c r="G2002" s="80"/>
      <c r="H2002" s="144"/>
    </row>
    <row r="2003" spans="1:8" s="147" customFormat="1" ht="26.4">
      <c r="A2003" s="144"/>
      <c r="B2003" s="4" t="s">
        <v>56</v>
      </c>
      <c r="C2003" s="86">
        <f>C2004+C2005</f>
        <v>4805</v>
      </c>
      <c r="D2003" s="2332">
        <v>0</v>
      </c>
      <c r="E2003" s="2574"/>
      <c r="F2003" s="80"/>
      <c r="G2003" s="80"/>
      <c r="H2003" s="144"/>
    </row>
    <row r="2004" spans="1:8" s="147" customFormat="1" ht="39.6" hidden="1" customHeight="1">
      <c r="A2004" s="144"/>
      <c r="B2004" s="4" t="s">
        <v>77</v>
      </c>
      <c r="C2004" s="86">
        <v>0</v>
      </c>
      <c r="D2004" s="2332">
        <v>0</v>
      </c>
      <c r="E2004" s="2574"/>
      <c r="F2004" s="80"/>
      <c r="G2004" s="80"/>
      <c r="H2004" s="144"/>
    </row>
    <row r="2005" spans="1:8" s="147" customFormat="1" ht="39.6">
      <c r="A2005" s="144"/>
      <c r="B2005" s="4" t="s">
        <v>58</v>
      </c>
      <c r="C2005" s="86">
        <v>4805</v>
      </c>
      <c r="D2005" s="2332">
        <v>0</v>
      </c>
      <c r="E2005" s="2574"/>
      <c r="F2005" s="80"/>
      <c r="G2005" s="80"/>
      <c r="H2005" s="144"/>
    </row>
    <row r="2006" spans="1:8" s="147" customFormat="1">
      <c r="A2006" s="144"/>
      <c r="B2006" s="4" t="s">
        <v>105</v>
      </c>
      <c r="C2006" s="86">
        <v>820062</v>
      </c>
      <c r="D2006" s="2332"/>
      <c r="E2006" s="2574"/>
      <c r="F2006" s="80"/>
      <c r="G2006" s="80"/>
      <c r="H2006" s="144"/>
    </row>
    <row r="2007" spans="1:8" s="147" customFormat="1" ht="13.2" hidden="1" customHeight="1">
      <c r="A2007" s="144"/>
      <c r="B2007" s="3" t="s">
        <v>3</v>
      </c>
      <c r="C2007" s="88">
        <v>0</v>
      </c>
      <c r="D2007" s="2410">
        <v>0</v>
      </c>
      <c r="E2007" s="602"/>
      <c r="F2007" s="128"/>
      <c r="G2007" s="128"/>
      <c r="H2007" s="144"/>
    </row>
    <row r="2008" spans="1:8" s="147" customFormat="1" ht="13.2" hidden="1" customHeight="1">
      <c r="A2008" s="144"/>
      <c r="B2008" s="3" t="s">
        <v>20</v>
      </c>
      <c r="C2008" s="86">
        <v>0</v>
      </c>
      <c r="D2008" s="2332">
        <v>0</v>
      </c>
      <c r="E2008" s="602"/>
      <c r="F2008" s="80"/>
      <c r="G2008" s="80"/>
      <c r="H2008" s="144"/>
    </row>
    <row r="2009" spans="1:8" s="147" customFormat="1" ht="13.2" hidden="1" customHeight="1">
      <c r="A2009" s="144"/>
      <c r="B2009" s="4" t="s">
        <v>715</v>
      </c>
      <c r="C2009" s="86">
        <f>C1981-C1993</f>
        <v>0</v>
      </c>
      <c r="D2009" s="2332">
        <v>0</v>
      </c>
      <c r="E2009" s="2574"/>
      <c r="F2009" s="80"/>
      <c r="G2009" s="80"/>
      <c r="H2009" s="144"/>
    </row>
    <row r="2010" spans="1:8" s="147" customFormat="1" ht="13.2" hidden="1" customHeight="1">
      <c r="A2010" s="144"/>
      <c r="B2010" s="4" t="s">
        <v>680</v>
      </c>
      <c r="C2010" s="86">
        <f>C2011</f>
        <v>0</v>
      </c>
      <c r="D2010" s="2332">
        <v>0</v>
      </c>
      <c r="E2010" s="2574"/>
      <c r="F2010" s="80"/>
      <c r="G2010" s="80"/>
      <c r="H2010" s="144"/>
    </row>
    <row r="2011" spans="1:8" s="147" customFormat="1" ht="13.2" hidden="1" customHeight="1">
      <c r="A2011" s="144"/>
      <c r="B2011" s="4" t="s">
        <v>24</v>
      </c>
      <c r="C2011" s="86">
        <f>C2012</f>
        <v>0</v>
      </c>
      <c r="D2011" s="2332">
        <v>0</v>
      </c>
      <c r="E2011" s="2574"/>
      <c r="F2011" s="80"/>
      <c r="G2011" s="80"/>
      <c r="H2011" s="144"/>
    </row>
    <row r="2012" spans="1:8" s="147" customFormat="1" ht="26.4" hidden="1" customHeight="1">
      <c r="A2012" s="144"/>
      <c r="B2012" s="4" t="s">
        <v>25</v>
      </c>
      <c r="C2012" s="86">
        <v>0</v>
      </c>
      <c r="D2012" s="2332">
        <v>0</v>
      </c>
      <c r="E2012" s="2574"/>
      <c r="F2012" s="80"/>
      <c r="G2012" s="80"/>
      <c r="H2012" s="144"/>
    </row>
    <row r="2013" spans="1:8" s="147" customFormat="1" ht="68.400000000000006" customHeight="1" thickBot="1">
      <c r="A2013" s="144"/>
      <c r="B2013" s="3813" t="s">
        <v>903</v>
      </c>
      <c r="C2013" s="3814"/>
      <c r="D2013" s="3814"/>
      <c r="E2013" s="2580"/>
      <c r="F2013" s="1268"/>
      <c r="G2013" s="1268"/>
      <c r="H2013" s="144"/>
    </row>
    <row r="2014" spans="1:8" s="147" customFormat="1">
      <c r="A2014" s="144"/>
      <c r="B2014" s="233"/>
      <c r="C2014" s="233"/>
      <c r="D2014" s="233"/>
      <c r="E2014" s="233"/>
      <c r="F2014" s="233"/>
      <c r="G2014" s="233"/>
      <c r="H2014" s="144"/>
    </row>
    <row r="2015" spans="1:8" s="147" customFormat="1">
      <c r="A2015" s="144"/>
      <c r="B2015" s="206" t="s">
        <v>113</v>
      </c>
      <c r="C2015" s="233"/>
      <c r="D2015" s="233"/>
      <c r="E2015" s="233"/>
      <c r="F2015" s="233"/>
      <c r="G2015" s="233"/>
      <c r="H2015" s="144"/>
    </row>
    <row r="2016" spans="1:8" s="147" customFormat="1" ht="13.8" thickBot="1">
      <c r="A2016" s="144"/>
      <c r="B2016" s="157"/>
      <c r="C2016" s="145"/>
      <c r="D2016" s="145"/>
      <c r="H2016" s="144"/>
    </row>
    <row r="2017" spans="1:8" s="147" customFormat="1" ht="26.4">
      <c r="A2017" s="2908">
        <f>A1807+1</f>
        <v>183</v>
      </c>
      <c r="B2017" s="148" t="s">
        <v>29</v>
      </c>
      <c r="C2017" s="149"/>
      <c r="D2017" s="150"/>
      <c r="E2017" s="148" t="s">
        <v>41</v>
      </c>
      <c r="F2017" s="149"/>
      <c r="G2017" s="150"/>
      <c r="H2017" s="144" t="s">
        <v>34</v>
      </c>
    </row>
    <row r="2018" spans="1:8" s="147" customFormat="1">
      <c r="A2018" s="144"/>
      <c r="B2018" s="113" t="s">
        <v>22</v>
      </c>
      <c r="C2018" s="99"/>
      <c r="D2018" s="143"/>
      <c r="E2018" s="113" t="s">
        <v>22</v>
      </c>
      <c r="F2018" s="99"/>
      <c r="G2018" s="143"/>
      <c r="H2018" s="144"/>
    </row>
    <row r="2019" spans="1:8" s="147" customFormat="1" ht="39.6">
      <c r="A2019" s="144"/>
      <c r="B2019" s="2550" t="s">
        <v>233</v>
      </c>
      <c r="C2019" s="2551"/>
      <c r="D2019" s="324"/>
      <c r="E2019" s="2550" t="s">
        <v>719</v>
      </c>
      <c r="F2019" s="2551"/>
      <c r="G2019" s="324"/>
      <c r="H2019" s="144"/>
    </row>
    <row r="2020" spans="1:8" s="147" customFormat="1">
      <c r="A2020" s="144"/>
      <c r="B2020" s="2552" t="s">
        <v>4</v>
      </c>
      <c r="C2020" s="2306">
        <f>C2021+C2022</f>
        <v>50507066</v>
      </c>
      <c r="D2020" s="2306">
        <f>D2021+D2022</f>
        <v>-1760561</v>
      </c>
      <c r="E2020" s="2552" t="s">
        <v>4</v>
      </c>
      <c r="F2020" s="2306">
        <f>F2021+F2022</f>
        <v>0</v>
      </c>
      <c r="G2020" s="2304">
        <f>G2021+G2022</f>
        <v>1760561</v>
      </c>
      <c r="H2020" s="144"/>
    </row>
    <row r="2021" spans="1:8" s="147" customFormat="1" ht="13.2" hidden="1" customHeight="1">
      <c r="A2021" s="144"/>
      <c r="B2021" s="2553" t="s">
        <v>75</v>
      </c>
      <c r="C2021" s="2406">
        <v>0</v>
      </c>
      <c r="D2021" s="2406">
        <v>0</v>
      </c>
      <c r="E2021" s="2553" t="s">
        <v>75</v>
      </c>
      <c r="F2021" s="2406">
        <v>0</v>
      </c>
      <c r="G2021" s="619">
        <v>0</v>
      </c>
      <c r="H2021" s="144"/>
    </row>
    <row r="2022" spans="1:8" s="147" customFormat="1">
      <c r="A2022" s="144"/>
      <c r="B2022" s="2552" t="s">
        <v>10</v>
      </c>
      <c r="C2022" s="2406">
        <f>C2023</f>
        <v>50507066</v>
      </c>
      <c r="D2022" s="2406">
        <f>D2023</f>
        <v>-1760561</v>
      </c>
      <c r="E2022" s="2552" t="s">
        <v>10</v>
      </c>
      <c r="F2022" s="2406">
        <f>F2023</f>
        <v>0</v>
      </c>
      <c r="G2022" s="619">
        <f>G2023</f>
        <v>1760561</v>
      </c>
      <c r="H2022" s="144"/>
    </row>
    <row r="2023" spans="1:8" s="147" customFormat="1">
      <c r="A2023" s="144"/>
      <c r="B2023" s="2553" t="s">
        <v>11</v>
      </c>
      <c r="C2023" s="2406">
        <v>50507066</v>
      </c>
      <c r="D2023" s="2406">
        <v>-1760561</v>
      </c>
      <c r="E2023" s="2553" t="s">
        <v>11</v>
      </c>
      <c r="F2023" s="2406">
        <v>0</v>
      </c>
      <c r="G2023" s="619">
        <v>1760561</v>
      </c>
      <c r="H2023" s="144"/>
    </row>
    <row r="2024" spans="1:8" s="147" customFormat="1" ht="26.4" hidden="1" customHeight="1">
      <c r="A2024" s="144"/>
      <c r="B2024" s="2553" t="s">
        <v>67</v>
      </c>
      <c r="C2024" s="2406"/>
      <c r="D2024" s="2406"/>
      <c r="E2024" s="2553" t="s">
        <v>67</v>
      </c>
      <c r="F2024" s="2406"/>
      <c r="G2024" s="619"/>
      <c r="H2024" s="144"/>
    </row>
    <row r="2025" spans="1:8" s="147" customFormat="1">
      <c r="A2025" s="144"/>
      <c r="B2025" s="2552" t="s">
        <v>1</v>
      </c>
      <c r="C2025" s="2306">
        <f>C2026+C2031</f>
        <v>50507066</v>
      </c>
      <c r="D2025" s="2306">
        <f>D2026+D2031</f>
        <v>-1760561</v>
      </c>
      <c r="E2025" s="2552" t="s">
        <v>1</v>
      </c>
      <c r="F2025" s="2306">
        <f>F2026</f>
        <v>0</v>
      </c>
      <c r="G2025" s="2304">
        <f>G2026</f>
        <v>1760561</v>
      </c>
      <c r="H2025" s="144"/>
    </row>
    <row r="2026" spans="1:8" s="147" customFormat="1">
      <c r="A2026" s="144"/>
      <c r="B2026" s="2553" t="s">
        <v>2</v>
      </c>
      <c r="C2026" s="2406">
        <f>C2027</f>
        <v>0</v>
      </c>
      <c r="D2026" s="2406">
        <f>D2027</f>
        <v>0</v>
      </c>
      <c r="E2026" s="2553" t="s">
        <v>2</v>
      </c>
      <c r="F2026" s="2406">
        <f>F2027+F2031</f>
        <v>0</v>
      </c>
      <c r="G2026" s="619">
        <f>G2027+G2031</f>
        <v>1760561</v>
      </c>
      <c r="H2026" s="144"/>
    </row>
    <row r="2027" spans="1:8" s="147" customFormat="1">
      <c r="A2027" s="144"/>
      <c r="B2027" s="2553" t="s">
        <v>12</v>
      </c>
      <c r="C2027" s="2406">
        <f>C2028+C2030</f>
        <v>0</v>
      </c>
      <c r="D2027" s="2406">
        <f>D2028+D2030</f>
        <v>0</v>
      </c>
      <c r="E2027" s="2553" t="s">
        <v>12</v>
      </c>
      <c r="F2027" s="2406">
        <f>F2028+F2030</f>
        <v>0</v>
      </c>
      <c r="G2027" s="619">
        <f>G2028+G2030</f>
        <v>270731</v>
      </c>
      <c r="H2027" s="144"/>
    </row>
    <row r="2028" spans="1:8" s="147" customFormat="1">
      <c r="A2028" s="144"/>
      <c r="B2028" s="2553" t="s">
        <v>13</v>
      </c>
      <c r="C2028" s="2406">
        <v>0</v>
      </c>
      <c r="D2028" s="2406">
        <v>0</v>
      </c>
      <c r="E2028" s="2553" t="s">
        <v>13</v>
      </c>
      <c r="F2028" s="2406">
        <v>0</v>
      </c>
      <c r="G2028" s="619">
        <v>115718</v>
      </c>
      <c r="H2028" s="144"/>
    </row>
    <row r="2029" spans="1:8" s="147" customFormat="1">
      <c r="A2029" s="144"/>
      <c r="B2029" s="2553" t="s">
        <v>14</v>
      </c>
      <c r="C2029" s="2406">
        <v>0</v>
      </c>
      <c r="D2029" s="2406">
        <v>0</v>
      </c>
      <c r="E2029" s="2553" t="s">
        <v>14</v>
      </c>
      <c r="F2029" s="2406">
        <v>0</v>
      </c>
      <c r="G2029" s="619">
        <v>93253</v>
      </c>
      <c r="H2029" s="144"/>
    </row>
    <row r="2030" spans="1:8" s="147" customFormat="1">
      <c r="A2030" s="144"/>
      <c r="B2030" s="4" t="s">
        <v>15</v>
      </c>
      <c r="C2030" s="86">
        <v>0</v>
      </c>
      <c r="D2030" s="86">
        <v>0</v>
      </c>
      <c r="E2030" s="4" t="s">
        <v>15</v>
      </c>
      <c r="F2030" s="86">
        <v>0</v>
      </c>
      <c r="G2030" s="87">
        <v>155013</v>
      </c>
      <c r="H2030" s="144"/>
    </row>
    <row r="2031" spans="1:8" s="147" customFormat="1">
      <c r="A2031" s="144"/>
      <c r="B2031" s="3" t="s">
        <v>16</v>
      </c>
      <c r="C2031" s="86">
        <f>C2032</f>
        <v>50507066</v>
      </c>
      <c r="D2031" s="86">
        <f>D2032</f>
        <v>-1760561</v>
      </c>
      <c r="E2031" s="3" t="s">
        <v>16</v>
      </c>
      <c r="F2031" s="86">
        <f>F2032</f>
        <v>0</v>
      </c>
      <c r="G2031" s="87">
        <f>G2032</f>
        <v>1489830</v>
      </c>
      <c r="H2031" s="144"/>
    </row>
    <row r="2032" spans="1:8" s="147" customFormat="1">
      <c r="A2032" s="144"/>
      <c r="B2032" s="4" t="s">
        <v>17</v>
      </c>
      <c r="C2032" s="86">
        <v>50507066</v>
      </c>
      <c r="D2032" s="86">
        <v>-1760561</v>
      </c>
      <c r="E2032" s="4" t="s">
        <v>17</v>
      </c>
      <c r="F2032" s="86">
        <v>0</v>
      </c>
      <c r="G2032" s="87">
        <v>1489830</v>
      </c>
      <c r="H2032" s="144"/>
    </row>
    <row r="2033" spans="1:8" s="147" customFormat="1" ht="13.2" hidden="1" customHeight="1">
      <c r="A2033" s="144"/>
      <c r="B2033" s="3" t="s">
        <v>3</v>
      </c>
      <c r="C2033" s="88">
        <v>0</v>
      </c>
      <c r="D2033" s="88">
        <v>0</v>
      </c>
      <c r="E2033" s="3" t="s">
        <v>3</v>
      </c>
      <c r="F2033" s="88">
        <v>0</v>
      </c>
      <c r="G2033" s="89">
        <v>0</v>
      </c>
      <c r="H2033" s="144"/>
    </row>
    <row r="2034" spans="1:8" s="147" customFormat="1" ht="13.2" hidden="1" customHeight="1">
      <c r="A2034" s="144"/>
      <c r="B2034" s="3" t="s">
        <v>20</v>
      </c>
      <c r="C2034" s="86">
        <v>0</v>
      </c>
      <c r="D2034" s="86">
        <v>0</v>
      </c>
      <c r="E2034" s="3" t="s">
        <v>20</v>
      </c>
      <c r="F2034" s="86">
        <v>0</v>
      </c>
      <c r="G2034" s="87">
        <v>0</v>
      </c>
      <c r="H2034" s="144"/>
    </row>
    <row r="2035" spans="1:8" s="147" customFormat="1" ht="13.2" hidden="1" customHeight="1">
      <c r="A2035" s="144"/>
      <c r="B2035" s="4" t="s">
        <v>715</v>
      </c>
      <c r="C2035" s="86">
        <f>C2020-C2025</f>
        <v>0</v>
      </c>
      <c r="D2035" s="86">
        <v>0</v>
      </c>
      <c r="E2035" s="4" t="s">
        <v>715</v>
      </c>
      <c r="F2035" s="86">
        <f>F2020-F2025</f>
        <v>0</v>
      </c>
      <c r="G2035" s="87">
        <f>G2020-G2025</f>
        <v>0</v>
      </c>
      <c r="H2035" s="144"/>
    </row>
    <row r="2036" spans="1:8" s="147" customFormat="1" ht="13.2" hidden="1" customHeight="1">
      <c r="A2036" s="144"/>
      <c r="B2036" s="4" t="s">
        <v>680</v>
      </c>
      <c r="C2036" s="86">
        <f>C2037</f>
        <v>0</v>
      </c>
      <c r="D2036" s="86">
        <v>0</v>
      </c>
      <c r="E2036" s="4" t="s">
        <v>680</v>
      </c>
      <c r="F2036" s="86">
        <f>F2037</f>
        <v>0</v>
      </c>
      <c r="G2036" s="87">
        <f>G2037</f>
        <v>0</v>
      </c>
      <c r="H2036" s="144"/>
    </row>
    <row r="2037" spans="1:8" s="147" customFormat="1" ht="13.2" hidden="1" customHeight="1">
      <c r="A2037" s="144"/>
      <c r="B2037" s="4" t="s">
        <v>24</v>
      </c>
      <c r="C2037" s="86">
        <f>C2038</f>
        <v>0</v>
      </c>
      <c r="D2037" s="86">
        <v>0</v>
      </c>
      <c r="E2037" s="4" t="s">
        <v>24</v>
      </c>
      <c r="F2037" s="86">
        <f>F2038</f>
        <v>0</v>
      </c>
      <c r="G2037" s="87">
        <f>G2038</f>
        <v>0</v>
      </c>
      <c r="H2037" s="144"/>
    </row>
    <row r="2038" spans="1:8" s="147" customFormat="1" ht="26.4" hidden="1" customHeight="1">
      <c r="A2038" s="144"/>
      <c r="B2038" s="4" t="s">
        <v>25</v>
      </c>
      <c r="C2038" s="86">
        <v>0</v>
      </c>
      <c r="D2038" s="2332">
        <v>0</v>
      </c>
      <c r="E2038" s="4" t="s">
        <v>25</v>
      </c>
      <c r="F2038" s="86">
        <v>0</v>
      </c>
      <c r="G2038" s="87">
        <v>0</v>
      </c>
      <c r="H2038" s="144"/>
    </row>
    <row r="2039" spans="1:8" s="147" customFormat="1">
      <c r="A2039" s="144"/>
      <c r="B2039" s="4"/>
      <c r="C2039" s="86"/>
      <c r="D2039" s="2332"/>
      <c r="E2039" s="4"/>
      <c r="F2039" s="86"/>
      <c r="G2039" s="87"/>
      <c r="H2039" s="144"/>
    </row>
    <row r="2040" spans="1:8" s="147" customFormat="1">
      <c r="A2040" s="144"/>
      <c r="B2040" s="113" t="s">
        <v>716</v>
      </c>
      <c r="C2040" s="99"/>
      <c r="D2040" s="143"/>
      <c r="E2040" s="113" t="s">
        <v>716</v>
      </c>
      <c r="F2040" s="99"/>
      <c r="G2040" s="143"/>
      <c r="H2040" s="144"/>
    </row>
    <row r="2041" spans="1:8" s="147" customFormat="1" ht="26.4">
      <c r="A2041" s="144"/>
      <c r="B2041" s="725" t="s">
        <v>163</v>
      </c>
      <c r="C2041" s="99"/>
      <c r="D2041" s="143"/>
      <c r="E2041" s="2554" t="s">
        <v>720</v>
      </c>
      <c r="F2041" s="99"/>
      <c r="G2041" s="143"/>
      <c r="H2041" s="144"/>
    </row>
    <row r="2042" spans="1:8" s="147" customFormat="1" ht="26.4">
      <c r="A2042" s="144"/>
      <c r="B2042" s="2555"/>
      <c r="C2042" s="2556"/>
      <c r="D2042" s="2557"/>
      <c r="E2042" s="2555" t="s">
        <v>721</v>
      </c>
      <c r="F2042" s="2556"/>
      <c r="G2042" s="2557"/>
      <c r="H2042" s="144"/>
    </row>
    <row r="2043" spans="1:8" s="147" customFormat="1">
      <c r="A2043" s="144"/>
      <c r="B2043" s="754" t="s">
        <v>118</v>
      </c>
      <c r="C2043" s="99"/>
      <c r="D2043" s="143"/>
      <c r="E2043" s="754" t="s">
        <v>118</v>
      </c>
      <c r="F2043" s="99"/>
      <c r="G2043" s="143"/>
      <c r="H2043" s="144"/>
    </row>
    <row r="2044" spans="1:8" s="147" customFormat="1">
      <c r="A2044" s="144"/>
      <c r="B2044" s="2552" t="s">
        <v>4</v>
      </c>
      <c r="C2044" s="2306">
        <f>C2045+C2046</f>
        <v>50507066</v>
      </c>
      <c r="D2044" s="2306">
        <f>D2045+D2046</f>
        <v>-1760561</v>
      </c>
      <c r="E2044" s="2552" t="s">
        <v>4</v>
      </c>
      <c r="F2044" s="2306">
        <f>F2045+F2046</f>
        <v>0</v>
      </c>
      <c r="G2044" s="2304">
        <f>G2045+G2046</f>
        <v>1760561</v>
      </c>
      <c r="H2044" s="144"/>
    </row>
    <row r="2045" spans="1:8" s="147" customFormat="1" ht="13.2" hidden="1" customHeight="1">
      <c r="A2045" s="144"/>
      <c r="B2045" s="2553" t="s">
        <v>75</v>
      </c>
      <c r="C2045" s="2406">
        <v>0</v>
      </c>
      <c r="D2045" s="2406">
        <v>0</v>
      </c>
      <c r="E2045" s="2553" t="s">
        <v>75</v>
      </c>
      <c r="F2045" s="2406">
        <v>0</v>
      </c>
      <c r="G2045" s="619">
        <v>0</v>
      </c>
      <c r="H2045" s="144"/>
    </row>
    <row r="2046" spans="1:8" s="147" customFormat="1">
      <c r="A2046" s="144"/>
      <c r="B2046" s="2552" t="s">
        <v>10</v>
      </c>
      <c r="C2046" s="2406">
        <f>C2047</f>
        <v>50507066</v>
      </c>
      <c r="D2046" s="2406">
        <f>D2047</f>
        <v>-1760561</v>
      </c>
      <c r="E2046" s="2552" t="s">
        <v>10</v>
      </c>
      <c r="F2046" s="2406">
        <f>F2047</f>
        <v>0</v>
      </c>
      <c r="G2046" s="619">
        <f>G2047</f>
        <v>1760561</v>
      </c>
      <c r="H2046" s="144"/>
    </row>
    <row r="2047" spans="1:8" s="147" customFormat="1">
      <c r="A2047" s="144"/>
      <c r="B2047" s="2553" t="s">
        <v>11</v>
      </c>
      <c r="C2047" s="2406">
        <v>50507066</v>
      </c>
      <c r="D2047" s="2406">
        <v>-1760561</v>
      </c>
      <c r="E2047" s="2553" t="s">
        <v>11</v>
      </c>
      <c r="F2047" s="2406">
        <v>0</v>
      </c>
      <c r="G2047" s="619">
        <v>1760561</v>
      </c>
      <c r="H2047" s="144"/>
    </row>
    <row r="2048" spans="1:8" s="147" customFormat="1" ht="26.4" hidden="1" customHeight="1">
      <c r="A2048" s="144"/>
      <c r="B2048" s="2553" t="s">
        <v>67</v>
      </c>
      <c r="C2048" s="2406"/>
      <c r="D2048" s="2406"/>
      <c r="E2048" s="2553" t="s">
        <v>67</v>
      </c>
      <c r="F2048" s="2406"/>
      <c r="G2048" s="619"/>
      <c r="H2048" s="144"/>
    </row>
    <row r="2049" spans="1:8" s="147" customFormat="1">
      <c r="A2049" s="144"/>
      <c r="B2049" s="2552" t="s">
        <v>1</v>
      </c>
      <c r="C2049" s="2306">
        <f>C2050+C2055</f>
        <v>50507066</v>
      </c>
      <c r="D2049" s="2306">
        <f>D2050+D2055</f>
        <v>-1760561</v>
      </c>
      <c r="E2049" s="2552" t="s">
        <v>1</v>
      </c>
      <c r="F2049" s="2306">
        <f>F2050</f>
        <v>0</v>
      </c>
      <c r="G2049" s="2304">
        <f>G2050</f>
        <v>1760561</v>
      </c>
      <c r="H2049" s="144"/>
    </row>
    <row r="2050" spans="1:8" s="147" customFormat="1">
      <c r="A2050" s="144"/>
      <c r="B2050" s="2553" t="s">
        <v>2</v>
      </c>
      <c r="C2050" s="2406">
        <f>C2051</f>
        <v>0</v>
      </c>
      <c r="D2050" s="2406">
        <f>D2051</f>
        <v>0</v>
      </c>
      <c r="E2050" s="2553" t="s">
        <v>2</v>
      </c>
      <c r="F2050" s="2406">
        <f>F2051</f>
        <v>0</v>
      </c>
      <c r="G2050" s="619">
        <f>G2051+G2055</f>
        <v>1760561</v>
      </c>
      <c r="H2050" s="144"/>
    </row>
    <row r="2051" spans="1:8" s="147" customFormat="1">
      <c r="A2051" s="144"/>
      <c r="B2051" s="2553" t="s">
        <v>12</v>
      </c>
      <c r="C2051" s="2406">
        <f>C2052+C2054</f>
        <v>0</v>
      </c>
      <c r="D2051" s="2406">
        <f>D2052+D2054</f>
        <v>0</v>
      </c>
      <c r="E2051" s="2553" t="s">
        <v>12</v>
      </c>
      <c r="F2051" s="2406">
        <f>F2052+F2054</f>
        <v>0</v>
      </c>
      <c r="G2051" s="619">
        <f>G2052+G2054</f>
        <v>270731</v>
      </c>
      <c r="H2051" s="144"/>
    </row>
    <row r="2052" spans="1:8" s="147" customFormat="1">
      <c r="A2052" s="144"/>
      <c r="B2052" s="2553" t="s">
        <v>13</v>
      </c>
      <c r="C2052" s="2406">
        <v>0</v>
      </c>
      <c r="D2052" s="2406">
        <v>0</v>
      </c>
      <c r="E2052" s="4" t="s">
        <v>13</v>
      </c>
      <c r="F2052" s="2406">
        <v>0</v>
      </c>
      <c r="G2052" s="619">
        <v>115718</v>
      </c>
      <c r="H2052" s="144"/>
    </row>
    <row r="2053" spans="1:8" s="147" customFormat="1">
      <c r="A2053" s="144"/>
      <c r="B2053" s="2553" t="s">
        <v>14</v>
      </c>
      <c r="C2053" s="2406">
        <v>0</v>
      </c>
      <c r="D2053" s="2406">
        <v>0</v>
      </c>
      <c r="E2053" s="4" t="s">
        <v>14</v>
      </c>
      <c r="F2053" s="2406">
        <v>0</v>
      </c>
      <c r="G2053" s="619">
        <v>93253</v>
      </c>
      <c r="H2053" s="144"/>
    </row>
    <row r="2054" spans="1:8" s="147" customFormat="1">
      <c r="A2054" s="144"/>
      <c r="B2054" s="4" t="s">
        <v>15</v>
      </c>
      <c r="C2054" s="86">
        <v>0</v>
      </c>
      <c r="D2054" s="86">
        <v>0</v>
      </c>
      <c r="E2054" s="4" t="s">
        <v>15</v>
      </c>
      <c r="F2054" s="86">
        <v>0</v>
      </c>
      <c r="G2054" s="87">
        <v>155013</v>
      </c>
      <c r="H2054" s="144"/>
    </row>
    <row r="2055" spans="1:8" s="147" customFormat="1">
      <c r="A2055" s="144"/>
      <c r="B2055" s="3" t="s">
        <v>16</v>
      </c>
      <c r="C2055" s="86">
        <f>C2056</f>
        <v>50507066</v>
      </c>
      <c r="D2055" s="86">
        <f>D2056</f>
        <v>-1760561</v>
      </c>
      <c r="E2055" s="3" t="s">
        <v>16</v>
      </c>
      <c r="F2055" s="86">
        <f>F2056</f>
        <v>0</v>
      </c>
      <c r="G2055" s="87">
        <f>G2056</f>
        <v>1489830</v>
      </c>
      <c r="H2055" s="144"/>
    </row>
    <row r="2056" spans="1:8" s="147" customFormat="1">
      <c r="A2056" s="144"/>
      <c r="B2056" s="4" t="s">
        <v>17</v>
      </c>
      <c r="C2056" s="86">
        <v>50507066</v>
      </c>
      <c r="D2056" s="86">
        <v>-1760561</v>
      </c>
      <c r="E2056" s="4" t="s">
        <v>17</v>
      </c>
      <c r="F2056" s="86">
        <v>0</v>
      </c>
      <c r="G2056" s="87">
        <v>1489830</v>
      </c>
      <c r="H2056" s="144"/>
    </row>
    <row r="2057" spans="1:8" s="147" customFormat="1" ht="13.2" hidden="1" customHeight="1">
      <c r="A2057" s="144"/>
      <c r="B2057" s="3" t="s">
        <v>3</v>
      </c>
      <c r="C2057" s="88">
        <v>0</v>
      </c>
      <c r="D2057" s="88">
        <v>0</v>
      </c>
      <c r="E2057" s="3" t="s">
        <v>3</v>
      </c>
      <c r="F2057" s="88">
        <v>0</v>
      </c>
      <c r="G2057" s="89">
        <v>0</v>
      </c>
      <c r="H2057" s="144"/>
    </row>
    <row r="2058" spans="1:8" s="147" customFormat="1" ht="13.2" hidden="1" customHeight="1">
      <c r="A2058" s="144"/>
      <c r="B2058" s="3" t="s">
        <v>20</v>
      </c>
      <c r="C2058" s="86">
        <v>0</v>
      </c>
      <c r="D2058" s="86">
        <v>0</v>
      </c>
      <c r="E2058" s="3" t="s">
        <v>20</v>
      </c>
      <c r="F2058" s="86">
        <v>0</v>
      </c>
      <c r="G2058" s="87">
        <v>0</v>
      </c>
      <c r="H2058" s="144"/>
    </row>
    <row r="2059" spans="1:8" s="147" customFormat="1" ht="13.2" hidden="1" customHeight="1">
      <c r="A2059" s="144"/>
      <c r="B2059" s="4" t="s">
        <v>715</v>
      </c>
      <c r="C2059" s="86">
        <f>C2044-C2049</f>
        <v>0</v>
      </c>
      <c r="D2059" s="86">
        <v>0</v>
      </c>
      <c r="E2059" s="4" t="s">
        <v>715</v>
      </c>
      <c r="F2059" s="86">
        <f>F2044-F2049</f>
        <v>0</v>
      </c>
      <c r="G2059" s="87">
        <v>0</v>
      </c>
      <c r="H2059" s="144"/>
    </row>
    <row r="2060" spans="1:8" s="147" customFormat="1" ht="13.2" hidden="1" customHeight="1">
      <c r="A2060" s="144"/>
      <c r="B2060" s="4" t="s">
        <v>680</v>
      </c>
      <c r="C2060" s="86">
        <f>C2061</f>
        <v>0</v>
      </c>
      <c r="D2060" s="86">
        <v>0</v>
      </c>
      <c r="E2060" s="4" t="s">
        <v>680</v>
      </c>
      <c r="F2060" s="86">
        <f>F2061</f>
        <v>0</v>
      </c>
      <c r="G2060" s="87">
        <v>0</v>
      </c>
      <c r="H2060" s="144"/>
    </row>
    <row r="2061" spans="1:8" s="147" customFormat="1" ht="13.2" hidden="1" customHeight="1">
      <c r="A2061" s="144"/>
      <c r="B2061" s="4" t="s">
        <v>24</v>
      </c>
      <c r="C2061" s="86">
        <f>C2062</f>
        <v>0</v>
      </c>
      <c r="D2061" s="86">
        <v>0</v>
      </c>
      <c r="E2061" s="4" t="s">
        <v>24</v>
      </c>
      <c r="F2061" s="86">
        <f>F2062</f>
        <v>0</v>
      </c>
      <c r="G2061" s="87">
        <v>0</v>
      </c>
      <c r="H2061" s="144"/>
    </row>
    <row r="2062" spans="1:8" s="147" customFormat="1" ht="26.4" hidden="1" customHeight="1">
      <c r="A2062" s="144"/>
      <c r="B2062" s="4" t="s">
        <v>25</v>
      </c>
      <c r="C2062" s="86">
        <v>0</v>
      </c>
      <c r="D2062" s="2332">
        <v>0</v>
      </c>
      <c r="E2062" s="4" t="s">
        <v>25</v>
      </c>
      <c r="F2062" s="86">
        <v>0</v>
      </c>
      <c r="G2062" s="87">
        <v>0</v>
      </c>
      <c r="H2062" s="144"/>
    </row>
    <row r="2063" spans="1:8" s="147" customFormat="1">
      <c r="A2063" s="144"/>
      <c r="B2063" s="754" t="s">
        <v>125</v>
      </c>
      <c r="C2063" s="99"/>
      <c r="D2063" s="143"/>
      <c r="E2063" s="754" t="s">
        <v>125</v>
      </c>
      <c r="F2063" s="99"/>
      <c r="G2063" s="143"/>
      <c r="H2063" s="144"/>
    </row>
    <row r="2064" spans="1:8" s="147" customFormat="1">
      <c r="A2064" s="144"/>
      <c r="B2064" s="2552" t="s">
        <v>4</v>
      </c>
      <c r="C2064" s="2306">
        <f>C2065+C2066</f>
        <v>595875296</v>
      </c>
      <c r="D2064" s="2306">
        <f>D2065+D2066</f>
        <v>-2167917</v>
      </c>
      <c r="E2064" s="2552" t="s">
        <v>4</v>
      </c>
      <c r="F2064" s="2306">
        <f>F2065+F2066</f>
        <v>0</v>
      </c>
      <c r="G2064" s="2304">
        <f>G2065+G2066</f>
        <v>2167917</v>
      </c>
      <c r="H2064" s="144"/>
    </row>
    <row r="2065" spans="1:8" s="147" customFormat="1">
      <c r="A2065" s="144"/>
      <c r="B2065" s="2553" t="s">
        <v>75</v>
      </c>
      <c r="C2065" s="2406">
        <v>0</v>
      </c>
      <c r="D2065" s="2406">
        <v>0</v>
      </c>
      <c r="E2065" s="2553" t="s">
        <v>75</v>
      </c>
      <c r="F2065" s="2406">
        <v>0</v>
      </c>
      <c r="G2065" s="619">
        <v>0</v>
      </c>
      <c r="H2065" s="144"/>
    </row>
    <row r="2066" spans="1:8" s="147" customFormat="1">
      <c r="A2066" s="144"/>
      <c r="B2066" s="2552" t="s">
        <v>10</v>
      </c>
      <c r="C2066" s="2406">
        <f>C2067</f>
        <v>595875296</v>
      </c>
      <c r="D2066" s="2406">
        <f>D2067</f>
        <v>-2167917</v>
      </c>
      <c r="E2066" s="2552" t="s">
        <v>10</v>
      </c>
      <c r="F2066" s="2406">
        <f>F2067</f>
        <v>0</v>
      </c>
      <c r="G2066" s="619">
        <f>G2067</f>
        <v>2167917</v>
      </c>
      <c r="H2066" s="144"/>
    </row>
    <row r="2067" spans="1:8" s="147" customFormat="1">
      <c r="A2067" s="144"/>
      <c r="B2067" s="2553" t="s">
        <v>11</v>
      </c>
      <c r="C2067" s="2517">
        <v>595875296</v>
      </c>
      <c r="D2067" s="2406">
        <v>-2167917</v>
      </c>
      <c r="E2067" s="2553" t="s">
        <v>11</v>
      </c>
      <c r="F2067" s="2406">
        <v>0</v>
      </c>
      <c r="G2067" s="619">
        <v>2167917</v>
      </c>
      <c r="H2067" s="144"/>
    </row>
    <row r="2068" spans="1:8" s="147" customFormat="1" ht="26.4">
      <c r="A2068" s="144"/>
      <c r="B2068" s="2553" t="s">
        <v>67</v>
      </c>
      <c r="C2068" s="2406"/>
      <c r="D2068" s="2406"/>
      <c r="E2068" s="2553" t="s">
        <v>67</v>
      </c>
      <c r="F2068" s="2406"/>
      <c r="G2068" s="619"/>
      <c r="H2068" s="144"/>
    </row>
    <row r="2069" spans="1:8" s="147" customFormat="1">
      <c r="A2069" s="144"/>
      <c r="B2069" s="2552" t="s">
        <v>1</v>
      </c>
      <c r="C2069" s="2306">
        <f>C2070+C2075</f>
        <v>595875296</v>
      </c>
      <c r="D2069" s="2306">
        <f>D2070+D2075</f>
        <v>-2167917</v>
      </c>
      <c r="E2069" s="2552" t="s">
        <v>1</v>
      </c>
      <c r="F2069" s="2306">
        <f>F2070</f>
        <v>0</v>
      </c>
      <c r="G2069" s="2304">
        <f>G2070</f>
        <v>2167917</v>
      </c>
      <c r="H2069" s="144"/>
    </row>
    <row r="2070" spans="1:8" s="147" customFormat="1">
      <c r="A2070" s="144"/>
      <c r="B2070" s="2553" t="s">
        <v>2</v>
      </c>
      <c r="C2070" s="2406">
        <f>C2071</f>
        <v>0</v>
      </c>
      <c r="D2070" s="2406">
        <f>D2071</f>
        <v>0</v>
      </c>
      <c r="E2070" s="2553" t="s">
        <v>2</v>
      </c>
      <c r="F2070" s="2406">
        <f>F2071</f>
        <v>0</v>
      </c>
      <c r="G2070" s="619">
        <f>G2071+G2075</f>
        <v>2167917</v>
      </c>
      <c r="H2070" s="144"/>
    </row>
    <row r="2071" spans="1:8" s="147" customFormat="1">
      <c r="A2071" s="144"/>
      <c r="B2071" s="2553" t="s">
        <v>12</v>
      </c>
      <c r="C2071" s="2406">
        <f>C2072+C2074</f>
        <v>0</v>
      </c>
      <c r="D2071" s="2406">
        <f>D2072+D2074</f>
        <v>0</v>
      </c>
      <c r="E2071" s="2553" t="s">
        <v>12</v>
      </c>
      <c r="F2071" s="2406">
        <f>F2072+F2074</f>
        <v>0</v>
      </c>
      <c r="G2071" s="619">
        <f>G2072+G2074</f>
        <v>194121</v>
      </c>
      <c r="H2071" s="144"/>
    </row>
    <row r="2072" spans="1:8" s="147" customFormat="1">
      <c r="A2072" s="144"/>
      <c r="B2072" s="2553" t="s">
        <v>13</v>
      </c>
      <c r="C2072" s="2406">
        <v>0</v>
      </c>
      <c r="D2072" s="2406">
        <v>0</v>
      </c>
      <c r="E2072" s="4" t="s">
        <v>13</v>
      </c>
      <c r="F2072" s="2406">
        <v>0</v>
      </c>
      <c r="G2072" s="619">
        <v>115718</v>
      </c>
      <c r="H2072" s="144"/>
    </row>
    <row r="2073" spans="1:8" s="147" customFormat="1">
      <c r="A2073" s="144"/>
      <c r="B2073" s="2553" t="s">
        <v>14</v>
      </c>
      <c r="C2073" s="2406">
        <v>0</v>
      </c>
      <c r="D2073" s="2406">
        <v>0</v>
      </c>
      <c r="E2073" s="4" t="s">
        <v>14</v>
      </c>
      <c r="F2073" s="2406">
        <v>0</v>
      </c>
      <c r="G2073" s="619">
        <v>93253</v>
      </c>
      <c r="H2073" s="144"/>
    </row>
    <row r="2074" spans="1:8" s="147" customFormat="1">
      <c r="A2074" s="144"/>
      <c r="B2074" s="4" t="s">
        <v>15</v>
      </c>
      <c r="C2074" s="86">
        <v>0</v>
      </c>
      <c r="D2074" s="86">
        <v>0</v>
      </c>
      <c r="E2074" s="4" t="s">
        <v>15</v>
      </c>
      <c r="F2074" s="86">
        <v>0</v>
      </c>
      <c r="G2074" s="87">
        <v>78403</v>
      </c>
      <c r="H2074" s="144"/>
    </row>
    <row r="2075" spans="1:8" s="147" customFormat="1">
      <c r="A2075" s="144"/>
      <c r="B2075" s="3" t="s">
        <v>16</v>
      </c>
      <c r="C2075" s="86">
        <f>C2076</f>
        <v>595875296</v>
      </c>
      <c r="D2075" s="86">
        <f>D2076</f>
        <v>-2167917</v>
      </c>
      <c r="E2075" s="3" t="s">
        <v>16</v>
      </c>
      <c r="F2075" s="86">
        <f>F2076</f>
        <v>0</v>
      </c>
      <c r="G2075" s="87">
        <f>G2076</f>
        <v>1973796</v>
      </c>
      <c r="H2075" s="144"/>
    </row>
    <row r="2076" spans="1:8" s="147" customFormat="1">
      <c r="A2076" s="144"/>
      <c r="B2076" s="4" t="s">
        <v>17</v>
      </c>
      <c r="C2076" s="2517">
        <v>595875296</v>
      </c>
      <c r="D2076" s="86">
        <v>-2167917</v>
      </c>
      <c r="E2076" s="4" t="s">
        <v>17</v>
      </c>
      <c r="F2076" s="86">
        <v>0</v>
      </c>
      <c r="G2076" s="87">
        <v>1973796</v>
      </c>
      <c r="H2076" s="144"/>
    </row>
    <row r="2077" spans="1:8" s="147" customFormat="1" ht="13.2" hidden="1" customHeight="1">
      <c r="A2077" s="144"/>
      <c r="B2077" s="3" t="s">
        <v>3</v>
      </c>
      <c r="C2077" s="88">
        <v>0</v>
      </c>
      <c r="D2077" s="88">
        <v>0</v>
      </c>
      <c r="E2077" s="3" t="s">
        <v>3</v>
      </c>
      <c r="F2077" s="88">
        <v>0</v>
      </c>
      <c r="G2077" s="89">
        <v>0</v>
      </c>
      <c r="H2077" s="144"/>
    </row>
    <row r="2078" spans="1:8" s="147" customFormat="1" ht="13.2" hidden="1" customHeight="1">
      <c r="A2078" s="144"/>
      <c r="B2078" s="3" t="s">
        <v>20</v>
      </c>
      <c r="C2078" s="86">
        <v>0</v>
      </c>
      <c r="D2078" s="86">
        <v>0</v>
      </c>
      <c r="E2078" s="3" t="s">
        <v>20</v>
      </c>
      <c r="F2078" s="86">
        <v>0</v>
      </c>
      <c r="G2078" s="87">
        <v>0</v>
      </c>
      <c r="H2078" s="144"/>
    </row>
    <row r="2079" spans="1:8" s="147" customFormat="1" ht="13.2" hidden="1" customHeight="1">
      <c r="A2079" s="144"/>
      <c r="B2079" s="4" t="s">
        <v>715</v>
      </c>
      <c r="C2079" s="86">
        <f>C2064-C2069</f>
        <v>0</v>
      </c>
      <c r="D2079" s="86">
        <v>0</v>
      </c>
      <c r="E2079" s="4" t="s">
        <v>715</v>
      </c>
      <c r="F2079" s="86">
        <f>F2064-F2069</f>
        <v>0</v>
      </c>
      <c r="G2079" s="87">
        <v>0</v>
      </c>
      <c r="H2079" s="144"/>
    </row>
    <row r="2080" spans="1:8" s="147" customFormat="1" ht="13.2" hidden="1" customHeight="1">
      <c r="A2080" s="144"/>
      <c r="B2080" s="4" t="s">
        <v>680</v>
      </c>
      <c r="C2080" s="86">
        <f>C2081</f>
        <v>0</v>
      </c>
      <c r="D2080" s="86">
        <v>0</v>
      </c>
      <c r="E2080" s="4" t="s">
        <v>680</v>
      </c>
      <c r="F2080" s="86">
        <f>F2081</f>
        <v>0</v>
      </c>
      <c r="G2080" s="87">
        <v>0</v>
      </c>
      <c r="H2080" s="144"/>
    </row>
    <row r="2081" spans="1:8" s="147" customFormat="1" ht="13.2" hidden="1" customHeight="1">
      <c r="A2081" s="144"/>
      <c r="B2081" s="4" t="s">
        <v>24</v>
      </c>
      <c r="C2081" s="86">
        <f>C2082</f>
        <v>0</v>
      </c>
      <c r="D2081" s="86">
        <v>0</v>
      </c>
      <c r="E2081" s="4" t="s">
        <v>24</v>
      </c>
      <c r="F2081" s="86">
        <f>F2082</f>
        <v>0</v>
      </c>
      <c r="G2081" s="87">
        <v>0</v>
      </c>
      <c r="H2081" s="144"/>
    </row>
    <row r="2082" spans="1:8" s="147" customFormat="1" ht="26.4" hidden="1" customHeight="1">
      <c r="A2082" s="144"/>
      <c r="B2082" s="4" t="s">
        <v>25</v>
      </c>
      <c r="C2082" s="86">
        <v>0</v>
      </c>
      <c r="D2082" s="2332">
        <v>0</v>
      </c>
      <c r="E2082" s="4" t="s">
        <v>25</v>
      </c>
      <c r="F2082" s="86">
        <v>0</v>
      </c>
      <c r="G2082" s="87">
        <v>0</v>
      </c>
      <c r="H2082" s="144"/>
    </row>
    <row r="2083" spans="1:8" s="147" customFormat="1">
      <c r="A2083" s="144"/>
      <c r="B2083" s="754" t="s">
        <v>126</v>
      </c>
      <c r="C2083" s="99"/>
      <c r="D2083" s="143"/>
      <c r="E2083" s="754" t="s">
        <v>126</v>
      </c>
      <c r="F2083" s="99"/>
      <c r="G2083" s="143"/>
      <c r="H2083" s="144"/>
    </row>
    <row r="2084" spans="1:8" s="147" customFormat="1">
      <c r="A2084" s="144"/>
      <c r="B2084" s="2552" t="s">
        <v>4</v>
      </c>
      <c r="C2084" s="2306">
        <f>C2085+C2086</f>
        <v>679004229</v>
      </c>
      <c r="D2084" s="2306">
        <f>D2085+D2086</f>
        <v>-2876410</v>
      </c>
      <c r="E2084" s="2552" t="s">
        <v>4</v>
      </c>
      <c r="F2084" s="2306">
        <f>F2085+F2086</f>
        <v>0</v>
      </c>
      <c r="G2084" s="2304">
        <f>G2085+G2086</f>
        <v>2876410</v>
      </c>
      <c r="H2084" s="144"/>
    </row>
    <row r="2085" spans="1:8" s="147" customFormat="1" ht="13.2" hidden="1" customHeight="1">
      <c r="A2085" s="144"/>
      <c r="B2085" s="2553" t="s">
        <v>75</v>
      </c>
      <c r="C2085" s="2406">
        <v>0</v>
      </c>
      <c r="D2085" s="2406">
        <v>0</v>
      </c>
      <c r="E2085" s="2553" t="s">
        <v>75</v>
      </c>
      <c r="F2085" s="2406">
        <v>0</v>
      </c>
      <c r="G2085" s="619">
        <v>0</v>
      </c>
      <c r="H2085" s="144"/>
    </row>
    <row r="2086" spans="1:8" s="147" customFormat="1">
      <c r="A2086" s="144"/>
      <c r="B2086" s="2552" t="s">
        <v>10</v>
      </c>
      <c r="C2086" s="2406">
        <f>C2087</f>
        <v>679004229</v>
      </c>
      <c r="D2086" s="2406">
        <f>D2087</f>
        <v>-2876410</v>
      </c>
      <c r="E2086" s="2552" t="s">
        <v>10</v>
      </c>
      <c r="F2086" s="2406">
        <f>F2087</f>
        <v>0</v>
      </c>
      <c r="G2086" s="619">
        <f>G2087</f>
        <v>2876410</v>
      </c>
      <c r="H2086" s="144"/>
    </row>
    <row r="2087" spans="1:8" s="147" customFormat="1">
      <c r="A2087" s="144"/>
      <c r="B2087" s="2553" t="s">
        <v>11</v>
      </c>
      <c r="C2087" s="2517">
        <v>679004229</v>
      </c>
      <c r="D2087" s="2406">
        <v>-2876410</v>
      </c>
      <c r="E2087" s="2553" t="s">
        <v>11</v>
      </c>
      <c r="F2087" s="2406">
        <v>0</v>
      </c>
      <c r="G2087" s="619">
        <v>2876410</v>
      </c>
      <c r="H2087" s="144"/>
    </row>
    <row r="2088" spans="1:8" s="147" customFormat="1" ht="26.4" hidden="1" customHeight="1">
      <c r="A2088" s="144"/>
      <c r="B2088" s="2553" t="s">
        <v>67</v>
      </c>
      <c r="C2088" s="2406"/>
      <c r="D2088" s="2406"/>
      <c r="E2088" s="2553" t="s">
        <v>67</v>
      </c>
      <c r="F2088" s="2406"/>
      <c r="G2088" s="619"/>
      <c r="H2088" s="144"/>
    </row>
    <row r="2089" spans="1:8" s="147" customFormat="1">
      <c r="A2089" s="144"/>
      <c r="B2089" s="2552" t="s">
        <v>1</v>
      </c>
      <c r="C2089" s="2306">
        <f>C2090+C2095</f>
        <v>679004229</v>
      </c>
      <c r="D2089" s="2306">
        <f>D2090+D2095</f>
        <v>-2876410</v>
      </c>
      <c r="E2089" s="2552" t="s">
        <v>1</v>
      </c>
      <c r="F2089" s="2306">
        <f>F2090</f>
        <v>0</v>
      </c>
      <c r="G2089" s="2304">
        <f>G2090</f>
        <v>2876410</v>
      </c>
      <c r="H2089" s="144"/>
    </row>
    <row r="2090" spans="1:8" s="147" customFormat="1">
      <c r="A2090" s="144"/>
      <c r="B2090" s="2553" t="s">
        <v>2</v>
      </c>
      <c r="C2090" s="2406">
        <f>C2091</f>
        <v>0</v>
      </c>
      <c r="D2090" s="2406">
        <f>D2091</f>
        <v>0</v>
      </c>
      <c r="E2090" s="2553" t="s">
        <v>2</v>
      </c>
      <c r="F2090" s="2406">
        <f>F2091</f>
        <v>0</v>
      </c>
      <c r="G2090" s="619">
        <f>G2091+G2095</f>
        <v>2876410</v>
      </c>
      <c r="H2090" s="144"/>
    </row>
    <row r="2091" spans="1:8" s="147" customFormat="1">
      <c r="A2091" s="144"/>
      <c r="B2091" s="2553" t="s">
        <v>12</v>
      </c>
      <c r="C2091" s="2406">
        <f>C2092+C2094</f>
        <v>0</v>
      </c>
      <c r="D2091" s="2406">
        <f>D2092+D2094</f>
        <v>0</v>
      </c>
      <c r="E2091" s="2553" t="s">
        <v>12</v>
      </c>
      <c r="F2091" s="2406">
        <f>F2092+F2094</f>
        <v>0</v>
      </c>
      <c r="G2091" s="619">
        <f>G2092+G2094</f>
        <v>167274</v>
      </c>
      <c r="H2091" s="144"/>
    </row>
    <row r="2092" spans="1:8" s="147" customFormat="1">
      <c r="A2092" s="144"/>
      <c r="B2092" s="2553" t="s">
        <v>13</v>
      </c>
      <c r="C2092" s="2406">
        <v>0</v>
      </c>
      <c r="D2092" s="2406">
        <v>0</v>
      </c>
      <c r="E2092" s="4" t="s">
        <v>13</v>
      </c>
      <c r="F2092" s="2406">
        <v>0</v>
      </c>
      <c r="G2092" s="619">
        <v>115718</v>
      </c>
      <c r="H2092" s="144"/>
    </row>
    <row r="2093" spans="1:8" s="147" customFormat="1">
      <c r="A2093" s="144"/>
      <c r="B2093" s="2553" t="s">
        <v>14</v>
      </c>
      <c r="C2093" s="2406">
        <v>0</v>
      </c>
      <c r="D2093" s="2406">
        <v>0</v>
      </c>
      <c r="E2093" s="4" t="s">
        <v>14</v>
      </c>
      <c r="F2093" s="2406">
        <v>0</v>
      </c>
      <c r="G2093" s="619">
        <v>93253</v>
      </c>
      <c r="H2093" s="144"/>
    </row>
    <row r="2094" spans="1:8" s="147" customFormat="1">
      <c r="A2094" s="144"/>
      <c r="B2094" s="4" t="s">
        <v>15</v>
      </c>
      <c r="C2094" s="86">
        <v>0</v>
      </c>
      <c r="D2094" s="86">
        <v>0</v>
      </c>
      <c r="E2094" s="4" t="s">
        <v>15</v>
      </c>
      <c r="F2094" s="86">
        <v>0</v>
      </c>
      <c r="G2094" s="87">
        <v>51556</v>
      </c>
      <c r="H2094" s="144"/>
    </row>
    <row r="2095" spans="1:8" s="147" customFormat="1">
      <c r="A2095" s="144"/>
      <c r="B2095" s="3" t="s">
        <v>16</v>
      </c>
      <c r="C2095" s="86">
        <f>C2096</f>
        <v>679004229</v>
      </c>
      <c r="D2095" s="86">
        <f>D2096</f>
        <v>-2876410</v>
      </c>
      <c r="E2095" s="3" t="s">
        <v>16</v>
      </c>
      <c r="F2095" s="86">
        <f>F2096</f>
        <v>0</v>
      </c>
      <c r="G2095" s="87">
        <f>G2096</f>
        <v>2709136</v>
      </c>
      <c r="H2095" s="144"/>
    </row>
    <row r="2096" spans="1:8" s="147" customFormat="1">
      <c r="A2096" s="144"/>
      <c r="B2096" s="4" t="s">
        <v>17</v>
      </c>
      <c r="C2096" s="2517">
        <v>679004229</v>
      </c>
      <c r="D2096" s="86">
        <v>-2876410</v>
      </c>
      <c r="E2096" s="4" t="s">
        <v>17</v>
      </c>
      <c r="F2096" s="86">
        <v>0</v>
      </c>
      <c r="G2096" s="87">
        <v>2709136</v>
      </c>
      <c r="H2096" s="144"/>
    </row>
    <row r="2097" spans="1:8" s="147" customFormat="1" ht="13.2" hidden="1" customHeight="1">
      <c r="A2097" s="144"/>
      <c r="B2097" s="3" t="s">
        <v>3</v>
      </c>
      <c r="C2097" s="88">
        <v>0</v>
      </c>
      <c r="D2097" s="88">
        <v>0</v>
      </c>
      <c r="E2097" s="3" t="s">
        <v>3</v>
      </c>
      <c r="F2097" s="88">
        <v>0</v>
      </c>
      <c r="G2097" s="89">
        <v>0</v>
      </c>
      <c r="H2097" s="144"/>
    </row>
    <row r="2098" spans="1:8" s="147" customFormat="1" ht="13.2" hidden="1" customHeight="1">
      <c r="A2098" s="144"/>
      <c r="B2098" s="3" t="s">
        <v>20</v>
      </c>
      <c r="C2098" s="86">
        <v>0</v>
      </c>
      <c r="D2098" s="86">
        <v>0</v>
      </c>
      <c r="E2098" s="3" t="s">
        <v>20</v>
      </c>
      <c r="F2098" s="86">
        <v>0</v>
      </c>
      <c r="G2098" s="87">
        <v>0</v>
      </c>
      <c r="H2098" s="144"/>
    </row>
    <row r="2099" spans="1:8" s="147" customFormat="1" ht="13.2" hidden="1" customHeight="1">
      <c r="A2099" s="144"/>
      <c r="B2099" s="4" t="s">
        <v>715</v>
      </c>
      <c r="C2099" s="86">
        <f>C2084-C2089</f>
        <v>0</v>
      </c>
      <c r="D2099" s="86">
        <v>0</v>
      </c>
      <c r="E2099" s="4" t="s">
        <v>715</v>
      </c>
      <c r="F2099" s="86">
        <f>F2084-F2089</f>
        <v>0</v>
      </c>
      <c r="G2099" s="87">
        <v>0</v>
      </c>
      <c r="H2099" s="144"/>
    </row>
    <row r="2100" spans="1:8" s="147" customFormat="1" ht="13.2" hidden="1" customHeight="1">
      <c r="A2100" s="144"/>
      <c r="B2100" s="4" t="s">
        <v>680</v>
      </c>
      <c r="C2100" s="86">
        <f>C2101</f>
        <v>0</v>
      </c>
      <c r="D2100" s="86">
        <v>0</v>
      </c>
      <c r="E2100" s="4" t="s">
        <v>680</v>
      </c>
      <c r="F2100" s="86">
        <f>F2101</f>
        <v>0</v>
      </c>
      <c r="G2100" s="87">
        <v>0</v>
      </c>
      <c r="H2100" s="144"/>
    </row>
    <row r="2101" spans="1:8" s="147" customFormat="1" ht="13.2" hidden="1" customHeight="1">
      <c r="A2101" s="144"/>
      <c r="B2101" s="4" t="s">
        <v>24</v>
      </c>
      <c r="C2101" s="86">
        <f>C2102</f>
        <v>0</v>
      </c>
      <c r="D2101" s="86">
        <v>0</v>
      </c>
      <c r="E2101" s="4" t="s">
        <v>24</v>
      </c>
      <c r="F2101" s="86">
        <f>F2102</f>
        <v>0</v>
      </c>
      <c r="G2101" s="87">
        <v>0</v>
      </c>
      <c r="H2101" s="144"/>
    </row>
    <row r="2102" spans="1:8" s="147" customFormat="1" ht="26.4" hidden="1" customHeight="1">
      <c r="A2102" s="144"/>
      <c r="B2102" s="4" t="s">
        <v>25</v>
      </c>
      <c r="C2102" s="86">
        <v>0</v>
      </c>
      <c r="D2102" s="2332">
        <v>0</v>
      </c>
      <c r="E2102" s="4" t="s">
        <v>25</v>
      </c>
      <c r="F2102" s="86">
        <v>0</v>
      </c>
      <c r="G2102" s="87">
        <v>0</v>
      </c>
      <c r="H2102" s="144"/>
    </row>
    <row r="2103" spans="1:8" s="147" customFormat="1" ht="44.25" customHeight="1" thickBot="1">
      <c r="A2103" s="144"/>
      <c r="B2103" s="3813" t="s">
        <v>904</v>
      </c>
      <c r="C2103" s="3814"/>
      <c r="D2103" s="3814"/>
      <c r="E2103" s="3814"/>
      <c r="F2103" s="3814"/>
      <c r="G2103" s="3815"/>
      <c r="H2103" s="144"/>
    </row>
    <row r="2104" spans="1:8" s="147" customFormat="1">
      <c r="A2104" s="144"/>
      <c r="B2104" s="157"/>
      <c r="C2104" s="145"/>
      <c r="D2104" s="145"/>
      <c r="H2104" s="144"/>
    </row>
    <row r="2105" spans="1:8" s="147" customFormat="1">
      <c r="A2105" s="144"/>
      <c r="B2105" s="206" t="s">
        <v>115</v>
      </c>
      <c r="C2105" s="145"/>
      <c r="D2105" s="145"/>
      <c r="H2105" s="144"/>
    </row>
    <row r="2106" spans="1:8" s="147" customFormat="1" ht="13.8" thickBot="1">
      <c r="A2106" s="144"/>
      <c r="B2106" s="157"/>
      <c r="C2106" s="145"/>
      <c r="D2106" s="145"/>
      <c r="H2106" s="144"/>
    </row>
    <row r="2107" spans="1:8" s="147" customFormat="1" ht="26.4">
      <c r="A2107" s="2907">
        <f>A1911+1</f>
        <v>183</v>
      </c>
      <c r="B2107" s="148" t="s">
        <v>29</v>
      </c>
      <c r="C2107" s="149"/>
      <c r="D2107" s="150"/>
      <c r="E2107" s="148" t="s">
        <v>41</v>
      </c>
      <c r="F2107" s="149"/>
      <c r="G2107" s="150"/>
      <c r="H2107" s="144" t="s">
        <v>34</v>
      </c>
    </row>
    <row r="2108" spans="1:8" s="147" customFormat="1">
      <c r="A2108" s="144"/>
      <c r="B2108" s="113" t="s">
        <v>116</v>
      </c>
      <c r="C2108" s="99"/>
      <c r="D2108" s="143"/>
      <c r="E2108" s="113" t="s">
        <v>116</v>
      </c>
      <c r="F2108" s="99"/>
      <c r="G2108" s="143"/>
      <c r="H2108" s="144"/>
    </row>
    <row r="2109" spans="1:8" s="147" customFormat="1" ht="26.4">
      <c r="A2109" s="144"/>
      <c r="B2109" s="2558" t="s">
        <v>123</v>
      </c>
      <c r="C2109" s="2551"/>
      <c r="D2109" s="324"/>
      <c r="E2109" s="2558" t="s">
        <v>123</v>
      </c>
      <c r="F2109" s="2551"/>
      <c r="G2109" s="324"/>
      <c r="H2109" s="144"/>
    </row>
    <row r="2110" spans="1:8" s="147" customFormat="1">
      <c r="A2110" s="144"/>
      <c r="B2110" s="754" t="s">
        <v>118</v>
      </c>
      <c r="C2110" s="99"/>
      <c r="D2110" s="143"/>
      <c r="E2110" s="754" t="s">
        <v>118</v>
      </c>
      <c r="F2110" s="99"/>
      <c r="G2110" s="143"/>
      <c r="H2110" s="144"/>
    </row>
    <row r="2111" spans="1:8" s="147" customFormat="1">
      <c r="A2111" s="144"/>
      <c r="B2111" s="2552" t="s">
        <v>4</v>
      </c>
      <c r="C2111" s="2306">
        <f>C2112+C2120</f>
        <v>50507066</v>
      </c>
      <c r="D2111" s="2306">
        <f>D2112+D2120</f>
        <v>-1760561</v>
      </c>
      <c r="E2111" s="2552" t="s">
        <v>4</v>
      </c>
      <c r="F2111" s="2306">
        <f>F2112+F2114+F2120</f>
        <v>3381791</v>
      </c>
      <c r="G2111" s="2304">
        <f>G2112+G2120</f>
        <v>1760561</v>
      </c>
      <c r="H2111" s="144"/>
    </row>
    <row r="2112" spans="1:8" s="147" customFormat="1">
      <c r="A2112" s="144"/>
      <c r="B2112" s="2553" t="s">
        <v>75</v>
      </c>
      <c r="C2112" s="2406">
        <v>0</v>
      </c>
      <c r="D2112" s="2406">
        <v>0</v>
      </c>
      <c r="E2112" s="2553" t="s">
        <v>75</v>
      </c>
      <c r="F2112" s="2406">
        <v>1056429</v>
      </c>
      <c r="G2112" s="619">
        <v>0</v>
      </c>
      <c r="H2112" s="144"/>
    </row>
    <row r="2113" spans="1:8" s="147" customFormat="1">
      <c r="A2113" s="144"/>
      <c r="B2113" s="2553" t="s">
        <v>6</v>
      </c>
      <c r="C2113" s="2406">
        <v>0</v>
      </c>
      <c r="D2113" s="2406">
        <v>0</v>
      </c>
      <c r="E2113" s="2553" t="s">
        <v>6</v>
      </c>
      <c r="F2113" s="2406">
        <v>960842</v>
      </c>
      <c r="G2113" s="619">
        <v>0</v>
      </c>
      <c r="H2113" s="144"/>
    </row>
    <row r="2114" spans="1:8" s="147" customFormat="1">
      <c r="A2114" s="144"/>
      <c r="B2114" s="2553" t="s">
        <v>7</v>
      </c>
      <c r="C2114" s="2406">
        <v>0</v>
      </c>
      <c r="D2114" s="2406">
        <v>0</v>
      </c>
      <c r="E2114" s="2553" t="s">
        <v>7</v>
      </c>
      <c r="F2114" s="2406">
        <f>F2115</f>
        <v>371711</v>
      </c>
      <c r="G2114" s="619">
        <v>0</v>
      </c>
      <c r="H2114" s="144"/>
    </row>
    <row r="2115" spans="1:8" s="147" customFormat="1">
      <c r="A2115" s="144"/>
      <c r="B2115" s="2553" t="s">
        <v>8</v>
      </c>
      <c r="C2115" s="2406">
        <v>0</v>
      </c>
      <c r="D2115" s="2406">
        <v>0</v>
      </c>
      <c r="E2115" s="2553" t="s">
        <v>8</v>
      </c>
      <c r="F2115" s="2406">
        <f>F2116</f>
        <v>371711</v>
      </c>
      <c r="G2115" s="619">
        <v>0</v>
      </c>
      <c r="H2115" s="144"/>
    </row>
    <row r="2116" spans="1:8" s="147" customFormat="1">
      <c r="A2116" s="144"/>
      <c r="B2116" s="2553" t="s">
        <v>9</v>
      </c>
      <c r="C2116" s="2406">
        <v>0</v>
      </c>
      <c r="D2116" s="2406">
        <v>0</v>
      </c>
      <c r="E2116" s="2553" t="s">
        <v>9</v>
      </c>
      <c r="F2116" s="2406">
        <f>F2117</f>
        <v>371711</v>
      </c>
      <c r="G2116" s="619">
        <v>0</v>
      </c>
      <c r="H2116" s="144"/>
    </row>
    <row r="2117" spans="1:8" s="147" customFormat="1" ht="26.4">
      <c r="A2117" s="144"/>
      <c r="B2117" s="2553" t="s">
        <v>63</v>
      </c>
      <c r="C2117" s="2406">
        <v>0</v>
      </c>
      <c r="D2117" s="2406">
        <v>0</v>
      </c>
      <c r="E2117" s="2553" t="s">
        <v>63</v>
      </c>
      <c r="F2117" s="2406">
        <f>F2118+F2119</f>
        <v>371711</v>
      </c>
      <c r="G2117" s="619">
        <v>0</v>
      </c>
      <c r="H2117" s="144"/>
    </row>
    <row r="2118" spans="1:8" s="147" customFormat="1" ht="26.4">
      <c r="A2118" s="144"/>
      <c r="B2118" s="2553" t="s">
        <v>165</v>
      </c>
      <c r="C2118" s="2406">
        <v>0</v>
      </c>
      <c r="D2118" s="2406">
        <v>0</v>
      </c>
      <c r="E2118" s="2553" t="s">
        <v>165</v>
      </c>
      <c r="F2118" s="2406">
        <v>213670</v>
      </c>
      <c r="G2118" s="619">
        <v>0</v>
      </c>
      <c r="H2118" s="144"/>
    </row>
    <row r="2119" spans="1:8" s="147" customFormat="1" ht="26.4">
      <c r="A2119" s="144"/>
      <c r="B2119" s="2553" t="s">
        <v>467</v>
      </c>
      <c r="C2119" s="2406">
        <v>0</v>
      </c>
      <c r="D2119" s="2406">
        <v>0</v>
      </c>
      <c r="E2119" s="2553" t="s">
        <v>467</v>
      </c>
      <c r="F2119" s="2406">
        <v>158041</v>
      </c>
      <c r="G2119" s="619">
        <v>0</v>
      </c>
      <c r="H2119" s="144"/>
    </row>
    <row r="2120" spans="1:8" s="147" customFormat="1">
      <c r="A2120" s="144"/>
      <c r="B2120" s="2552" t="s">
        <v>10</v>
      </c>
      <c r="C2120" s="2406">
        <f>C2121</f>
        <v>50507066</v>
      </c>
      <c r="D2120" s="2406">
        <f>D2121</f>
        <v>-1760561</v>
      </c>
      <c r="E2120" s="2552" t="s">
        <v>10</v>
      </c>
      <c r="F2120" s="2406">
        <f>F2121</f>
        <v>1953651</v>
      </c>
      <c r="G2120" s="619">
        <f>G2121</f>
        <v>1760561</v>
      </c>
      <c r="H2120" s="144"/>
    </row>
    <row r="2121" spans="1:8" s="147" customFormat="1">
      <c r="A2121" s="144"/>
      <c r="B2121" s="2553" t="s">
        <v>11</v>
      </c>
      <c r="C2121" s="2406">
        <v>50507066</v>
      </c>
      <c r="D2121" s="2406">
        <v>-1760561</v>
      </c>
      <c r="E2121" s="2553" t="s">
        <v>11</v>
      </c>
      <c r="F2121" s="2406">
        <v>1953651</v>
      </c>
      <c r="G2121" s="619">
        <v>1760561</v>
      </c>
      <c r="H2121" s="144"/>
    </row>
    <row r="2122" spans="1:8" s="147" customFormat="1" ht="26.4" hidden="1" customHeight="1">
      <c r="A2122" s="144"/>
      <c r="B2122" s="2553" t="s">
        <v>67</v>
      </c>
      <c r="C2122" s="2406"/>
      <c r="D2122" s="2406"/>
      <c r="E2122" s="2553" t="s">
        <v>67</v>
      </c>
      <c r="F2122" s="2406"/>
      <c r="G2122" s="619"/>
      <c r="H2122" s="144"/>
    </row>
    <row r="2123" spans="1:8" s="147" customFormat="1">
      <c r="A2123" s="144"/>
      <c r="B2123" s="2552" t="s">
        <v>1</v>
      </c>
      <c r="C2123" s="2306">
        <f>C2124+C2129</f>
        <v>50507066</v>
      </c>
      <c r="D2123" s="2306">
        <f>D2124+D2129</f>
        <v>-1760561</v>
      </c>
      <c r="E2123" s="2552" t="s">
        <v>1</v>
      </c>
      <c r="F2123" s="2306">
        <f>F2124+F2137</f>
        <v>3381791</v>
      </c>
      <c r="G2123" s="2304">
        <f>G2124</f>
        <v>1760561</v>
      </c>
      <c r="H2123" s="144"/>
    </row>
    <row r="2124" spans="1:8" s="147" customFormat="1">
      <c r="A2124" s="144"/>
      <c r="B2124" s="2553" t="s">
        <v>2</v>
      </c>
      <c r="C2124" s="2406">
        <f>C2125</f>
        <v>0</v>
      </c>
      <c r="D2124" s="2406">
        <f>D2125</f>
        <v>0</v>
      </c>
      <c r="E2124" s="2553" t="s">
        <v>2</v>
      </c>
      <c r="F2124" s="2406">
        <v>3221989</v>
      </c>
      <c r="G2124" s="619">
        <f>G2125+G2129</f>
        <v>1760561</v>
      </c>
      <c r="H2124" s="144"/>
    </row>
    <row r="2125" spans="1:8" s="147" customFormat="1">
      <c r="A2125" s="144"/>
      <c r="B2125" s="2553" t="s">
        <v>12</v>
      </c>
      <c r="C2125" s="2406">
        <f>C2126+C2128</f>
        <v>0</v>
      </c>
      <c r="D2125" s="2406">
        <f>D2126+D2128</f>
        <v>0</v>
      </c>
      <c r="E2125" s="2553" t="s">
        <v>12</v>
      </c>
      <c r="F2125" s="2406">
        <f>F2126+F2128</f>
        <v>418859</v>
      </c>
      <c r="G2125" s="619">
        <f>G2126+G2128</f>
        <v>270731</v>
      </c>
      <c r="H2125" s="144"/>
    </row>
    <row r="2126" spans="1:8" s="147" customFormat="1">
      <c r="A2126" s="144"/>
      <c r="B2126" s="2553" t="s">
        <v>13</v>
      </c>
      <c r="C2126" s="2406">
        <v>0</v>
      </c>
      <c r="D2126" s="2406">
        <v>0</v>
      </c>
      <c r="E2126" s="4" t="s">
        <v>13</v>
      </c>
      <c r="F2126" s="2406">
        <v>219656</v>
      </c>
      <c r="G2126" s="619">
        <v>115718</v>
      </c>
      <c r="H2126" s="144"/>
    </row>
    <row r="2127" spans="1:8" s="147" customFormat="1">
      <c r="A2127" s="144"/>
      <c r="B2127" s="2553" t="s">
        <v>14</v>
      </c>
      <c r="C2127" s="2406">
        <v>0</v>
      </c>
      <c r="D2127" s="2406">
        <v>0</v>
      </c>
      <c r="E2127" s="4" t="s">
        <v>14</v>
      </c>
      <c r="F2127" s="2406">
        <v>176252</v>
      </c>
      <c r="G2127" s="619">
        <v>93253</v>
      </c>
      <c r="H2127" s="144"/>
    </row>
    <row r="2128" spans="1:8" s="147" customFormat="1">
      <c r="A2128" s="144"/>
      <c r="B2128" s="4" t="s">
        <v>15</v>
      </c>
      <c r="C2128" s="86">
        <v>0</v>
      </c>
      <c r="D2128" s="86">
        <v>0</v>
      </c>
      <c r="E2128" s="4" t="s">
        <v>15</v>
      </c>
      <c r="F2128" s="86">
        <v>199203</v>
      </c>
      <c r="G2128" s="87">
        <v>155013</v>
      </c>
      <c r="H2128" s="144"/>
    </row>
    <row r="2129" spans="1:8" s="147" customFormat="1">
      <c r="A2129" s="144"/>
      <c r="B2129" s="3" t="s">
        <v>16</v>
      </c>
      <c r="C2129" s="86">
        <f>C2130</f>
        <v>50507066</v>
      </c>
      <c r="D2129" s="86">
        <f>D2130</f>
        <v>-1760561</v>
      </c>
      <c r="E2129" s="3" t="s">
        <v>16</v>
      </c>
      <c r="F2129" s="86">
        <f>F2130+F2131</f>
        <v>1739497</v>
      </c>
      <c r="G2129" s="87">
        <f>G2130</f>
        <v>1489830</v>
      </c>
      <c r="H2129" s="144"/>
    </row>
    <row r="2130" spans="1:8" s="147" customFormat="1">
      <c r="A2130" s="144"/>
      <c r="B2130" s="4" t="s">
        <v>17</v>
      </c>
      <c r="C2130" s="86">
        <v>50507066</v>
      </c>
      <c r="D2130" s="86">
        <v>-1760561</v>
      </c>
      <c r="E2130" s="4" t="s">
        <v>17</v>
      </c>
      <c r="F2130" s="86">
        <v>1552072</v>
      </c>
      <c r="G2130" s="87">
        <v>1489830</v>
      </c>
      <c r="H2130" s="144"/>
    </row>
    <row r="2131" spans="1:8" s="147" customFormat="1">
      <c r="A2131" s="144"/>
      <c r="B2131" s="4" t="s">
        <v>162</v>
      </c>
      <c r="C2131" s="86">
        <v>0</v>
      </c>
      <c r="D2131" s="86">
        <v>0</v>
      </c>
      <c r="E2131" s="4" t="s">
        <v>162</v>
      </c>
      <c r="F2131" s="86">
        <v>187425</v>
      </c>
      <c r="G2131" s="87">
        <v>0</v>
      </c>
      <c r="H2131" s="144"/>
    </row>
    <row r="2132" spans="1:8" s="147" customFormat="1">
      <c r="A2132" s="144"/>
      <c r="B2132" s="4" t="s">
        <v>19</v>
      </c>
      <c r="C2132" s="86">
        <v>0</v>
      </c>
      <c r="D2132" s="86">
        <v>0</v>
      </c>
      <c r="E2132" s="4" t="s">
        <v>19</v>
      </c>
      <c r="F2132" s="86">
        <f>F2133+F2136</f>
        <v>1063633</v>
      </c>
      <c r="G2132" s="87">
        <v>0</v>
      </c>
      <c r="H2132" s="144"/>
    </row>
    <row r="2133" spans="1:8" s="147" customFormat="1" ht="26.4">
      <c r="A2133" s="144"/>
      <c r="B2133" s="4" t="s">
        <v>56</v>
      </c>
      <c r="C2133" s="86">
        <v>0</v>
      </c>
      <c r="D2133" s="86">
        <v>0</v>
      </c>
      <c r="E2133" s="4" t="s">
        <v>56</v>
      </c>
      <c r="F2133" s="86">
        <f>F2134+F2135</f>
        <v>102791</v>
      </c>
      <c r="G2133" s="87">
        <v>0</v>
      </c>
      <c r="H2133" s="144"/>
    </row>
    <row r="2134" spans="1:8" s="147" customFormat="1" ht="39.6">
      <c r="A2134" s="144"/>
      <c r="B2134" s="4" t="s">
        <v>77</v>
      </c>
      <c r="C2134" s="86">
        <v>0</v>
      </c>
      <c r="D2134" s="86">
        <v>0</v>
      </c>
      <c r="E2134" s="4" t="s">
        <v>77</v>
      </c>
      <c r="F2134" s="86">
        <v>1898</v>
      </c>
      <c r="G2134" s="87">
        <v>0</v>
      </c>
      <c r="H2134" s="144"/>
    </row>
    <row r="2135" spans="1:8" s="147" customFormat="1" ht="39.6">
      <c r="A2135" s="144"/>
      <c r="B2135" s="4" t="s">
        <v>58</v>
      </c>
      <c r="C2135" s="86">
        <v>0</v>
      </c>
      <c r="D2135" s="86">
        <v>0</v>
      </c>
      <c r="E2135" s="4" t="s">
        <v>58</v>
      </c>
      <c r="F2135" s="86">
        <v>100893</v>
      </c>
      <c r="G2135" s="87">
        <v>0</v>
      </c>
      <c r="H2135" s="144"/>
    </row>
    <row r="2136" spans="1:8" s="147" customFormat="1">
      <c r="A2136" s="144"/>
      <c r="B2136" s="4" t="s">
        <v>105</v>
      </c>
      <c r="C2136" s="86">
        <v>0</v>
      </c>
      <c r="D2136" s="86">
        <v>0</v>
      </c>
      <c r="E2136" s="4" t="s">
        <v>105</v>
      </c>
      <c r="F2136" s="86">
        <v>960842</v>
      </c>
      <c r="G2136" s="87"/>
      <c r="H2136" s="144"/>
    </row>
    <row r="2137" spans="1:8" s="147" customFormat="1">
      <c r="A2137" s="144"/>
      <c r="B2137" s="3" t="s">
        <v>3</v>
      </c>
      <c r="C2137" s="88">
        <v>0</v>
      </c>
      <c r="D2137" s="88">
        <v>0</v>
      </c>
      <c r="E2137" s="3" t="s">
        <v>3</v>
      </c>
      <c r="F2137" s="88">
        <f>F2138</f>
        <v>159802</v>
      </c>
      <c r="G2137" s="89">
        <v>0</v>
      </c>
      <c r="H2137" s="144"/>
    </row>
    <row r="2138" spans="1:8" s="147" customFormat="1">
      <c r="A2138" s="144"/>
      <c r="B2138" s="3" t="s">
        <v>20</v>
      </c>
      <c r="C2138" s="86">
        <v>0</v>
      </c>
      <c r="D2138" s="86">
        <v>0</v>
      </c>
      <c r="E2138" s="3" t="s">
        <v>20</v>
      </c>
      <c r="F2138" s="86">
        <v>159802</v>
      </c>
      <c r="G2138" s="87">
        <v>0</v>
      </c>
      <c r="H2138" s="144"/>
    </row>
    <row r="2139" spans="1:8" s="147" customFormat="1" ht="13.2" hidden="1" customHeight="1">
      <c r="A2139" s="144"/>
      <c r="B2139" s="4" t="s">
        <v>715</v>
      </c>
      <c r="C2139" s="86">
        <f>C2111-C2123</f>
        <v>0</v>
      </c>
      <c r="D2139" s="86">
        <v>0</v>
      </c>
      <c r="E2139" s="4" t="s">
        <v>715</v>
      </c>
      <c r="F2139" s="86">
        <f>F2111-F2123</f>
        <v>0</v>
      </c>
      <c r="G2139" s="87">
        <v>0</v>
      </c>
      <c r="H2139" s="144"/>
    </row>
    <row r="2140" spans="1:8" s="147" customFormat="1" ht="13.2" hidden="1" customHeight="1">
      <c r="A2140" s="144"/>
      <c r="B2140" s="4" t="s">
        <v>680</v>
      </c>
      <c r="C2140" s="86">
        <f>C2141</f>
        <v>0</v>
      </c>
      <c r="D2140" s="86">
        <v>0</v>
      </c>
      <c r="E2140" s="4" t="s">
        <v>680</v>
      </c>
      <c r="F2140" s="86">
        <f>F2141</f>
        <v>0</v>
      </c>
      <c r="G2140" s="87">
        <v>0</v>
      </c>
      <c r="H2140" s="144"/>
    </row>
    <row r="2141" spans="1:8" s="147" customFormat="1" ht="13.2" hidden="1" customHeight="1">
      <c r="A2141" s="144"/>
      <c r="B2141" s="4" t="s">
        <v>24</v>
      </c>
      <c r="C2141" s="86">
        <f>C2142</f>
        <v>0</v>
      </c>
      <c r="D2141" s="86">
        <v>0</v>
      </c>
      <c r="E2141" s="4" t="s">
        <v>24</v>
      </c>
      <c r="F2141" s="86">
        <f>F2142</f>
        <v>0</v>
      </c>
      <c r="G2141" s="87">
        <v>0</v>
      </c>
      <c r="H2141" s="144"/>
    </row>
    <row r="2142" spans="1:8" s="147" customFormat="1" ht="26.4" hidden="1" customHeight="1">
      <c r="A2142" s="144"/>
      <c r="B2142" s="4" t="s">
        <v>25</v>
      </c>
      <c r="C2142" s="86">
        <v>0</v>
      </c>
      <c r="D2142" s="2332">
        <v>0</v>
      </c>
      <c r="E2142" s="4" t="s">
        <v>25</v>
      </c>
      <c r="F2142" s="86">
        <v>0</v>
      </c>
      <c r="G2142" s="87">
        <v>0</v>
      </c>
      <c r="H2142" s="144"/>
    </row>
    <row r="2143" spans="1:8" s="147" customFormat="1">
      <c r="A2143" s="144"/>
      <c r="B2143" s="754" t="s">
        <v>125</v>
      </c>
      <c r="C2143" s="99"/>
      <c r="D2143" s="143"/>
      <c r="E2143" s="754" t="s">
        <v>125</v>
      </c>
      <c r="F2143" s="99"/>
      <c r="G2143" s="143"/>
      <c r="H2143" s="144"/>
    </row>
    <row r="2144" spans="1:8" s="147" customFormat="1">
      <c r="A2144" s="144"/>
      <c r="B2144" s="2552" t="s">
        <v>4</v>
      </c>
      <c r="C2144" s="2306">
        <f>C2145+C2153</f>
        <v>595875296</v>
      </c>
      <c r="D2144" s="2306">
        <f>D2145+D2153</f>
        <v>-2167917</v>
      </c>
      <c r="E2144" s="2552" t="s">
        <v>4</v>
      </c>
      <c r="F2144" s="2306">
        <f>F2145+F2153</f>
        <v>3214896</v>
      </c>
      <c r="G2144" s="2304">
        <f>G2145+G2153</f>
        <v>2167917</v>
      </c>
      <c r="H2144" s="144"/>
    </row>
    <row r="2145" spans="1:8" s="147" customFormat="1">
      <c r="A2145" s="144"/>
      <c r="B2145" s="2553" t="s">
        <v>75</v>
      </c>
      <c r="C2145" s="2406">
        <v>0</v>
      </c>
      <c r="D2145" s="2406">
        <v>0</v>
      </c>
      <c r="E2145" s="2553" t="s">
        <v>75</v>
      </c>
      <c r="F2145" s="2406">
        <v>1016483</v>
      </c>
      <c r="G2145" s="619">
        <v>0</v>
      </c>
      <c r="H2145" s="144"/>
    </row>
    <row r="2146" spans="1:8" s="147" customFormat="1">
      <c r="A2146" s="144"/>
      <c r="B2146" s="2553" t="s">
        <v>6</v>
      </c>
      <c r="C2146" s="2406">
        <v>0</v>
      </c>
      <c r="D2146" s="2406">
        <v>0</v>
      </c>
      <c r="E2146" s="2553" t="s">
        <v>6</v>
      </c>
      <c r="F2146" s="2406">
        <v>953449</v>
      </c>
      <c r="G2146" s="619">
        <v>0</v>
      </c>
      <c r="H2146" s="144"/>
    </row>
    <row r="2147" spans="1:8" s="147" customFormat="1" ht="13.2" hidden="1" customHeight="1">
      <c r="A2147" s="144"/>
      <c r="B2147" s="2553" t="s">
        <v>7</v>
      </c>
      <c r="C2147" s="2406">
        <v>0</v>
      </c>
      <c r="D2147" s="2406">
        <v>0</v>
      </c>
      <c r="E2147" s="2553" t="s">
        <v>7</v>
      </c>
      <c r="F2147" s="2406">
        <f>F2148</f>
        <v>0</v>
      </c>
      <c r="G2147" s="619">
        <v>0</v>
      </c>
      <c r="H2147" s="144"/>
    </row>
    <row r="2148" spans="1:8" s="147" customFormat="1" ht="13.2" hidden="1" customHeight="1">
      <c r="A2148" s="144"/>
      <c r="B2148" s="2553" t="s">
        <v>8</v>
      </c>
      <c r="C2148" s="2406">
        <v>0</v>
      </c>
      <c r="D2148" s="2406">
        <v>0</v>
      </c>
      <c r="E2148" s="2553" t="s">
        <v>8</v>
      </c>
      <c r="F2148" s="2406">
        <f>F2149</f>
        <v>0</v>
      </c>
      <c r="G2148" s="619">
        <v>0</v>
      </c>
      <c r="H2148" s="144"/>
    </row>
    <row r="2149" spans="1:8" s="147" customFormat="1" ht="13.2" hidden="1" customHeight="1">
      <c r="A2149" s="144"/>
      <c r="B2149" s="2553" t="s">
        <v>9</v>
      </c>
      <c r="C2149" s="2406">
        <v>0</v>
      </c>
      <c r="D2149" s="2406">
        <v>0</v>
      </c>
      <c r="E2149" s="2553" t="s">
        <v>9</v>
      </c>
      <c r="F2149" s="2406">
        <f>F2150</f>
        <v>0</v>
      </c>
      <c r="G2149" s="619">
        <v>0</v>
      </c>
      <c r="H2149" s="144"/>
    </row>
    <row r="2150" spans="1:8" s="147" customFormat="1" ht="26.4" hidden="1" customHeight="1">
      <c r="A2150" s="144"/>
      <c r="B2150" s="2553" t="s">
        <v>63</v>
      </c>
      <c r="C2150" s="2406">
        <v>0</v>
      </c>
      <c r="D2150" s="2406">
        <v>0</v>
      </c>
      <c r="E2150" s="2553" t="s">
        <v>63</v>
      </c>
      <c r="F2150" s="2406">
        <f>F2151+F2152</f>
        <v>0</v>
      </c>
      <c r="G2150" s="619">
        <v>0</v>
      </c>
      <c r="H2150" s="144"/>
    </row>
    <row r="2151" spans="1:8" s="147" customFormat="1" ht="26.4" hidden="1" customHeight="1">
      <c r="A2151" s="144"/>
      <c r="B2151" s="2553" t="s">
        <v>165</v>
      </c>
      <c r="C2151" s="2406">
        <v>0</v>
      </c>
      <c r="D2151" s="2406">
        <v>0</v>
      </c>
      <c r="E2151" s="2553" t="s">
        <v>165</v>
      </c>
      <c r="F2151" s="2406">
        <v>0</v>
      </c>
      <c r="G2151" s="619">
        <v>0</v>
      </c>
      <c r="H2151" s="144"/>
    </row>
    <row r="2152" spans="1:8" s="147" customFormat="1" ht="26.4" hidden="1" customHeight="1">
      <c r="A2152" s="144"/>
      <c r="B2152" s="2553" t="s">
        <v>467</v>
      </c>
      <c r="C2152" s="2406">
        <v>0</v>
      </c>
      <c r="D2152" s="2406">
        <v>0</v>
      </c>
      <c r="E2152" s="2553" t="s">
        <v>467</v>
      </c>
      <c r="F2152" s="2406">
        <v>0</v>
      </c>
      <c r="G2152" s="619">
        <v>0</v>
      </c>
      <c r="H2152" s="144"/>
    </row>
    <row r="2153" spans="1:8" s="147" customFormat="1">
      <c r="A2153" s="144"/>
      <c r="B2153" s="2552" t="s">
        <v>10</v>
      </c>
      <c r="C2153" s="2406">
        <f>C2154</f>
        <v>595875296</v>
      </c>
      <c r="D2153" s="2406">
        <f>D2154</f>
        <v>-2167917</v>
      </c>
      <c r="E2153" s="2552" t="s">
        <v>10</v>
      </c>
      <c r="F2153" s="2406">
        <f>F2154</f>
        <v>2198413</v>
      </c>
      <c r="G2153" s="619">
        <f>G2154</f>
        <v>2167917</v>
      </c>
      <c r="H2153" s="144"/>
    </row>
    <row r="2154" spans="1:8" s="147" customFormat="1">
      <c r="A2154" s="144"/>
      <c r="B2154" s="2553" t="s">
        <v>11</v>
      </c>
      <c r="C2154" s="2517">
        <v>595875296</v>
      </c>
      <c r="D2154" s="2406">
        <v>-2167917</v>
      </c>
      <c r="E2154" s="2553" t="s">
        <v>11</v>
      </c>
      <c r="F2154" s="2406">
        <v>2198413</v>
      </c>
      <c r="G2154" s="619">
        <v>2167917</v>
      </c>
      <c r="H2154" s="144"/>
    </row>
    <row r="2155" spans="1:8" s="147" customFormat="1" ht="26.4" hidden="1" customHeight="1">
      <c r="A2155" s="144"/>
      <c r="B2155" s="2553" t="s">
        <v>67</v>
      </c>
      <c r="C2155" s="2406"/>
      <c r="D2155" s="2406"/>
      <c r="E2155" s="2553" t="s">
        <v>67</v>
      </c>
      <c r="F2155" s="2406"/>
      <c r="G2155" s="619"/>
      <c r="H2155" s="144"/>
    </row>
    <row r="2156" spans="1:8" s="147" customFormat="1">
      <c r="A2156" s="144"/>
      <c r="B2156" s="2552" t="s">
        <v>1</v>
      </c>
      <c r="C2156" s="2306">
        <f>C2157+C2162</f>
        <v>595875296</v>
      </c>
      <c r="D2156" s="2306">
        <f>D2157+D2162</f>
        <v>-2167917</v>
      </c>
      <c r="E2156" s="2552" t="s">
        <v>1</v>
      </c>
      <c r="F2156" s="2306">
        <f>F2157+F2170</f>
        <v>3214896</v>
      </c>
      <c r="G2156" s="2304">
        <f>G2157</f>
        <v>2167917</v>
      </c>
      <c r="H2156" s="144"/>
    </row>
    <row r="2157" spans="1:8" s="147" customFormat="1">
      <c r="A2157" s="144"/>
      <c r="B2157" s="2553" t="s">
        <v>2</v>
      </c>
      <c r="C2157" s="2406">
        <f>C2158</f>
        <v>0</v>
      </c>
      <c r="D2157" s="2406">
        <f>D2158</f>
        <v>0</v>
      </c>
      <c r="E2157" s="2553" t="s">
        <v>2</v>
      </c>
      <c r="F2157" s="2406">
        <f>F2158+F2162+F2165</f>
        <v>3212404</v>
      </c>
      <c r="G2157" s="619">
        <f>G2158+G2162</f>
        <v>2167917</v>
      </c>
      <c r="H2157" s="144"/>
    </row>
    <row r="2158" spans="1:8" s="147" customFormat="1">
      <c r="A2158" s="144"/>
      <c r="B2158" s="2553" t="s">
        <v>12</v>
      </c>
      <c r="C2158" s="2406">
        <f>C2159+C2161</f>
        <v>0</v>
      </c>
      <c r="D2158" s="2406">
        <f>D2159+D2161</f>
        <v>0</v>
      </c>
      <c r="E2158" s="2553" t="s">
        <v>12</v>
      </c>
      <c r="F2158" s="2406">
        <f>F2159+F2161</f>
        <v>251947</v>
      </c>
      <c r="G2158" s="619">
        <f>G2159+G2161</f>
        <v>194121</v>
      </c>
      <c r="H2158" s="144"/>
    </row>
    <row r="2159" spans="1:8" s="147" customFormat="1">
      <c r="A2159" s="144"/>
      <c r="B2159" s="2553" t="s">
        <v>13</v>
      </c>
      <c r="C2159" s="2406">
        <v>0</v>
      </c>
      <c r="D2159" s="2406">
        <v>0</v>
      </c>
      <c r="E2159" s="4" t="s">
        <v>13</v>
      </c>
      <c r="F2159" s="2406">
        <v>152471</v>
      </c>
      <c r="G2159" s="619">
        <v>115718</v>
      </c>
      <c r="H2159" s="144"/>
    </row>
    <row r="2160" spans="1:8" s="147" customFormat="1">
      <c r="A2160" s="144"/>
      <c r="B2160" s="2553" t="s">
        <v>14</v>
      </c>
      <c r="C2160" s="2406">
        <v>0</v>
      </c>
      <c r="D2160" s="2406">
        <v>0</v>
      </c>
      <c r="E2160" s="4" t="s">
        <v>14</v>
      </c>
      <c r="F2160" s="2406">
        <v>123606</v>
      </c>
      <c r="G2160" s="619">
        <v>93253</v>
      </c>
      <c r="H2160" s="144"/>
    </row>
    <row r="2161" spans="1:8" s="147" customFormat="1">
      <c r="A2161" s="144"/>
      <c r="B2161" s="4" t="s">
        <v>15</v>
      </c>
      <c r="C2161" s="86">
        <v>0</v>
      </c>
      <c r="D2161" s="86">
        <v>0</v>
      </c>
      <c r="E2161" s="4" t="s">
        <v>15</v>
      </c>
      <c r="F2161" s="86">
        <v>99476</v>
      </c>
      <c r="G2161" s="87">
        <v>78403</v>
      </c>
      <c r="H2161" s="144"/>
    </row>
    <row r="2162" spans="1:8" s="147" customFormat="1">
      <c r="A2162" s="144"/>
      <c r="B2162" s="3" t="s">
        <v>16</v>
      </c>
      <c r="C2162" s="86">
        <f>C2163</f>
        <v>595875296</v>
      </c>
      <c r="D2162" s="86">
        <f>D2163</f>
        <v>-2167917</v>
      </c>
      <c r="E2162" s="3" t="s">
        <v>16</v>
      </c>
      <c r="F2162" s="86">
        <f>F2163</f>
        <v>2002203</v>
      </c>
      <c r="G2162" s="87">
        <f>G2163</f>
        <v>1973796</v>
      </c>
      <c r="H2162" s="144"/>
    </row>
    <row r="2163" spans="1:8" s="147" customFormat="1">
      <c r="A2163" s="144"/>
      <c r="B2163" s="4" t="s">
        <v>17</v>
      </c>
      <c r="C2163" s="2517">
        <v>595875296</v>
      </c>
      <c r="D2163" s="86">
        <v>-2167917</v>
      </c>
      <c r="E2163" s="4" t="s">
        <v>17</v>
      </c>
      <c r="F2163" s="86">
        <v>2002203</v>
      </c>
      <c r="G2163" s="87">
        <v>1973796</v>
      </c>
      <c r="H2163" s="144"/>
    </row>
    <row r="2164" spans="1:8" s="147" customFormat="1" ht="13.2" hidden="1" customHeight="1">
      <c r="A2164" s="144"/>
      <c r="B2164" s="4" t="s">
        <v>162</v>
      </c>
      <c r="C2164" s="86">
        <v>0</v>
      </c>
      <c r="D2164" s="86">
        <v>0</v>
      </c>
      <c r="E2164" s="4" t="s">
        <v>162</v>
      </c>
      <c r="F2164" s="86">
        <v>0</v>
      </c>
      <c r="G2164" s="87">
        <v>0</v>
      </c>
      <c r="H2164" s="144"/>
    </row>
    <row r="2165" spans="1:8" s="147" customFormat="1">
      <c r="A2165" s="144"/>
      <c r="B2165" s="4" t="s">
        <v>19</v>
      </c>
      <c r="C2165" s="86">
        <v>0</v>
      </c>
      <c r="D2165" s="86">
        <v>0</v>
      </c>
      <c r="E2165" s="4" t="s">
        <v>19</v>
      </c>
      <c r="F2165" s="86">
        <f>F2166+F2169</f>
        <v>958254</v>
      </c>
      <c r="G2165" s="87">
        <v>0</v>
      </c>
      <c r="H2165" s="144"/>
    </row>
    <row r="2166" spans="1:8" s="147" customFormat="1" ht="26.4">
      <c r="A2166" s="144"/>
      <c r="B2166" s="4" t="s">
        <v>56</v>
      </c>
      <c r="C2166" s="86">
        <v>0</v>
      </c>
      <c r="D2166" s="86">
        <v>0</v>
      </c>
      <c r="E2166" s="4" t="s">
        <v>56</v>
      </c>
      <c r="F2166" s="86">
        <f>F2167+F2168</f>
        <v>4805</v>
      </c>
      <c r="G2166" s="87">
        <v>0</v>
      </c>
      <c r="H2166" s="144"/>
    </row>
    <row r="2167" spans="1:8" s="147" customFormat="1" ht="39.6" hidden="1" customHeight="1">
      <c r="A2167" s="144"/>
      <c r="B2167" s="4" t="s">
        <v>77</v>
      </c>
      <c r="C2167" s="86">
        <v>0</v>
      </c>
      <c r="D2167" s="86">
        <v>0</v>
      </c>
      <c r="E2167" s="4" t="s">
        <v>77</v>
      </c>
      <c r="F2167" s="86">
        <v>0</v>
      </c>
      <c r="G2167" s="87">
        <v>0</v>
      </c>
      <c r="H2167" s="144"/>
    </row>
    <row r="2168" spans="1:8" s="147" customFormat="1" ht="39.6">
      <c r="A2168" s="144"/>
      <c r="B2168" s="4" t="s">
        <v>58</v>
      </c>
      <c r="C2168" s="86">
        <v>0</v>
      </c>
      <c r="D2168" s="86">
        <v>0</v>
      </c>
      <c r="E2168" s="4" t="s">
        <v>58</v>
      </c>
      <c r="F2168" s="86">
        <v>4805</v>
      </c>
      <c r="G2168" s="87">
        <v>0</v>
      </c>
      <c r="H2168" s="144"/>
    </row>
    <row r="2169" spans="1:8" s="147" customFormat="1">
      <c r="A2169" s="144"/>
      <c r="B2169" s="4" t="s">
        <v>105</v>
      </c>
      <c r="C2169" s="86">
        <v>0</v>
      </c>
      <c r="D2169" s="86">
        <v>0</v>
      </c>
      <c r="E2169" s="4" t="s">
        <v>105</v>
      </c>
      <c r="F2169" s="86">
        <v>953449</v>
      </c>
      <c r="G2169" s="87"/>
      <c r="H2169" s="144"/>
    </row>
    <row r="2170" spans="1:8" s="147" customFormat="1">
      <c r="A2170" s="144"/>
      <c r="B2170" s="3" t="s">
        <v>3</v>
      </c>
      <c r="C2170" s="88">
        <v>0</v>
      </c>
      <c r="D2170" s="88">
        <v>0</v>
      </c>
      <c r="E2170" s="3" t="s">
        <v>3</v>
      </c>
      <c r="F2170" s="88">
        <f>F2171</f>
        <v>2492</v>
      </c>
      <c r="G2170" s="89">
        <v>0</v>
      </c>
      <c r="H2170" s="144"/>
    </row>
    <row r="2171" spans="1:8" s="147" customFormat="1">
      <c r="A2171" s="144"/>
      <c r="B2171" s="3" t="s">
        <v>20</v>
      </c>
      <c r="C2171" s="86">
        <v>0</v>
      </c>
      <c r="D2171" s="86">
        <v>0</v>
      </c>
      <c r="E2171" s="3" t="s">
        <v>20</v>
      </c>
      <c r="F2171" s="86">
        <v>2492</v>
      </c>
      <c r="G2171" s="87">
        <v>0</v>
      </c>
      <c r="H2171" s="144"/>
    </row>
    <row r="2172" spans="1:8" s="147" customFormat="1" ht="13.2" hidden="1" customHeight="1">
      <c r="A2172" s="144"/>
      <c r="B2172" s="4" t="s">
        <v>715</v>
      </c>
      <c r="C2172" s="86">
        <f>C2144-C2156</f>
        <v>0</v>
      </c>
      <c r="D2172" s="86">
        <v>0</v>
      </c>
      <c r="E2172" s="4" t="s">
        <v>715</v>
      </c>
      <c r="F2172" s="86">
        <f>F2144-F2156</f>
        <v>0</v>
      </c>
      <c r="G2172" s="87">
        <v>0</v>
      </c>
      <c r="H2172" s="144"/>
    </row>
    <row r="2173" spans="1:8" s="147" customFormat="1" ht="13.2" hidden="1" customHeight="1">
      <c r="A2173" s="144"/>
      <c r="B2173" s="4" t="s">
        <v>680</v>
      </c>
      <c r="C2173" s="86">
        <f>C2174</f>
        <v>0</v>
      </c>
      <c r="D2173" s="86">
        <v>0</v>
      </c>
      <c r="E2173" s="4" t="s">
        <v>680</v>
      </c>
      <c r="F2173" s="86">
        <f>F2174</f>
        <v>0</v>
      </c>
      <c r="G2173" s="87">
        <v>0</v>
      </c>
      <c r="H2173" s="144"/>
    </row>
    <row r="2174" spans="1:8" s="147" customFormat="1" ht="13.2" hidden="1" customHeight="1">
      <c r="A2174" s="144"/>
      <c r="B2174" s="4" t="s">
        <v>24</v>
      </c>
      <c r="C2174" s="86">
        <f>C2175</f>
        <v>0</v>
      </c>
      <c r="D2174" s="86">
        <v>0</v>
      </c>
      <c r="E2174" s="4" t="s">
        <v>24</v>
      </c>
      <c r="F2174" s="86">
        <f>F2175</f>
        <v>0</v>
      </c>
      <c r="G2174" s="87">
        <v>0</v>
      </c>
      <c r="H2174" s="144"/>
    </row>
    <row r="2175" spans="1:8" s="147" customFormat="1" ht="26.4" hidden="1" customHeight="1">
      <c r="A2175" s="144"/>
      <c r="B2175" s="4" t="s">
        <v>25</v>
      </c>
      <c r="C2175" s="86">
        <v>0</v>
      </c>
      <c r="D2175" s="2332">
        <v>0</v>
      </c>
      <c r="E2175" s="4" t="s">
        <v>25</v>
      </c>
      <c r="F2175" s="86">
        <v>0</v>
      </c>
      <c r="G2175" s="87">
        <v>0</v>
      </c>
      <c r="H2175" s="144"/>
    </row>
    <row r="2176" spans="1:8" s="147" customFormat="1">
      <c r="A2176" s="144"/>
      <c r="B2176" s="754" t="s">
        <v>126</v>
      </c>
      <c r="C2176" s="99"/>
      <c r="D2176" s="143"/>
      <c r="E2176" s="754" t="s">
        <v>126</v>
      </c>
      <c r="F2176" s="99"/>
      <c r="G2176" s="143"/>
      <c r="H2176" s="144"/>
    </row>
    <row r="2177" spans="1:8" s="147" customFormat="1">
      <c r="A2177" s="144"/>
      <c r="B2177" s="2552" t="s">
        <v>4</v>
      </c>
      <c r="C2177" s="2306">
        <f>C2178+C2186</f>
        <v>679004229</v>
      </c>
      <c r="D2177" s="2306">
        <f>D2178+D2186</f>
        <v>-2876410</v>
      </c>
      <c r="E2177" s="2552" t="s">
        <v>4</v>
      </c>
      <c r="F2177" s="2306">
        <f>F2178+F2186</f>
        <v>2052864</v>
      </c>
      <c r="G2177" s="2304">
        <f>G2178+G2186</f>
        <v>2876410</v>
      </c>
      <c r="H2177" s="144"/>
    </row>
    <row r="2178" spans="1:8" s="147" customFormat="1">
      <c r="A2178" s="144"/>
      <c r="B2178" s="2553" t="s">
        <v>75</v>
      </c>
      <c r="C2178" s="2406">
        <v>0</v>
      </c>
      <c r="D2178" s="2406">
        <v>0</v>
      </c>
      <c r="E2178" s="2553" t="s">
        <v>75</v>
      </c>
      <c r="F2178" s="2406">
        <v>834697</v>
      </c>
      <c r="G2178" s="619">
        <v>0</v>
      </c>
      <c r="H2178" s="144"/>
    </row>
    <row r="2179" spans="1:8" s="147" customFormat="1">
      <c r="A2179" s="144"/>
      <c r="B2179" s="2553" t="s">
        <v>6</v>
      </c>
      <c r="C2179" s="2406">
        <v>0</v>
      </c>
      <c r="D2179" s="2406">
        <v>0</v>
      </c>
      <c r="E2179" s="2553" t="s">
        <v>6</v>
      </c>
      <c r="F2179" s="2406">
        <v>820062</v>
      </c>
      <c r="G2179" s="619">
        <v>0</v>
      </c>
      <c r="H2179" s="144"/>
    </row>
    <row r="2180" spans="1:8" s="147" customFormat="1" ht="13.2" hidden="1" customHeight="1">
      <c r="A2180" s="144"/>
      <c r="B2180" s="2553" t="s">
        <v>7</v>
      </c>
      <c r="C2180" s="2406">
        <v>0</v>
      </c>
      <c r="D2180" s="2406">
        <v>0</v>
      </c>
      <c r="E2180" s="2553" t="s">
        <v>7</v>
      </c>
      <c r="F2180" s="2406">
        <f>F2181</f>
        <v>0</v>
      </c>
      <c r="G2180" s="619">
        <v>0</v>
      </c>
      <c r="H2180" s="144"/>
    </row>
    <row r="2181" spans="1:8" s="147" customFormat="1" ht="13.2" hidden="1" customHeight="1">
      <c r="A2181" s="144"/>
      <c r="B2181" s="2553" t="s">
        <v>8</v>
      </c>
      <c r="C2181" s="2406">
        <v>0</v>
      </c>
      <c r="D2181" s="2406">
        <v>0</v>
      </c>
      <c r="E2181" s="2553" t="s">
        <v>8</v>
      </c>
      <c r="F2181" s="2406">
        <f>F2182</f>
        <v>0</v>
      </c>
      <c r="G2181" s="619">
        <v>0</v>
      </c>
      <c r="H2181" s="144"/>
    </row>
    <row r="2182" spans="1:8" s="147" customFormat="1" ht="13.2" hidden="1" customHeight="1">
      <c r="A2182" s="144"/>
      <c r="B2182" s="2553" t="s">
        <v>9</v>
      </c>
      <c r="C2182" s="2406">
        <v>0</v>
      </c>
      <c r="D2182" s="2406">
        <v>0</v>
      </c>
      <c r="E2182" s="2553" t="s">
        <v>9</v>
      </c>
      <c r="F2182" s="2406">
        <f>F2183</f>
        <v>0</v>
      </c>
      <c r="G2182" s="619">
        <v>0</v>
      </c>
      <c r="H2182" s="144"/>
    </row>
    <row r="2183" spans="1:8" s="147" customFormat="1" ht="26.4" hidden="1" customHeight="1">
      <c r="A2183" s="144"/>
      <c r="B2183" s="2553" t="s">
        <v>63</v>
      </c>
      <c r="C2183" s="2406">
        <v>0</v>
      </c>
      <c r="D2183" s="2406">
        <v>0</v>
      </c>
      <c r="E2183" s="2553" t="s">
        <v>63</v>
      </c>
      <c r="F2183" s="2406">
        <f>F2184+F2185</f>
        <v>0</v>
      </c>
      <c r="G2183" s="619">
        <v>0</v>
      </c>
      <c r="H2183" s="144"/>
    </row>
    <row r="2184" spans="1:8" s="147" customFormat="1" ht="26.4" hidden="1" customHeight="1">
      <c r="A2184" s="144"/>
      <c r="B2184" s="2553" t="s">
        <v>165</v>
      </c>
      <c r="C2184" s="2406">
        <v>0</v>
      </c>
      <c r="D2184" s="2406">
        <v>0</v>
      </c>
      <c r="E2184" s="2553" t="s">
        <v>165</v>
      </c>
      <c r="F2184" s="2406">
        <v>0</v>
      </c>
      <c r="G2184" s="619">
        <v>0</v>
      </c>
      <c r="H2184" s="144"/>
    </row>
    <row r="2185" spans="1:8" s="147" customFormat="1" ht="26.4" hidden="1" customHeight="1">
      <c r="A2185" s="144"/>
      <c r="B2185" s="2553" t="s">
        <v>467</v>
      </c>
      <c r="C2185" s="2406">
        <v>0</v>
      </c>
      <c r="D2185" s="2406">
        <v>0</v>
      </c>
      <c r="E2185" s="2553" t="s">
        <v>467</v>
      </c>
      <c r="F2185" s="2406">
        <v>0</v>
      </c>
      <c r="G2185" s="619">
        <v>0</v>
      </c>
      <c r="H2185" s="144"/>
    </row>
    <row r="2186" spans="1:8" s="147" customFormat="1">
      <c r="A2186" s="144"/>
      <c r="B2186" s="2552" t="s">
        <v>10</v>
      </c>
      <c r="C2186" s="2406">
        <f>C2187</f>
        <v>679004229</v>
      </c>
      <c r="D2186" s="2406">
        <f>D2187</f>
        <v>-2876410</v>
      </c>
      <c r="E2186" s="2552" t="s">
        <v>10</v>
      </c>
      <c r="F2186" s="2406">
        <f>F2187</f>
        <v>1218167</v>
      </c>
      <c r="G2186" s="619">
        <f>G2187</f>
        <v>2876410</v>
      </c>
      <c r="H2186" s="144"/>
    </row>
    <row r="2187" spans="1:8" s="147" customFormat="1">
      <c r="A2187" s="144"/>
      <c r="B2187" s="2553" t="s">
        <v>11</v>
      </c>
      <c r="C2187" s="2517">
        <v>679004229</v>
      </c>
      <c r="D2187" s="2406">
        <v>-2876410</v>
      </c>
      <c r="E2187" s="2553" t="s">
        <v>11</v>
      </c>
      <c r="F2187" s="2406">
        <v>1218167</v>
      </c>
      <c r="G2187" s="619">
        <v>2876410</v>
      </c>
      <c r="H2187" s="144"/>
    </row>
    <row r="2188" spans="1:8" s="147" customFormat="1" ht="26.4" hidden="1" customHeight="1">
      <c r="A2188" s="144"/>
      <c r="B2188" s="2553" t="s">
        <v>67</v>
      </c>
      <c r="C2188" s="2406"/>
      <c r="D2188" s="2406"/>
      <c r="E2188" s="2553" t="s">
        <v>67</v>
      </c>
      <c r="F2188" s="2406"/>
      <c r="G2188" s="619"/>
      <c r="H2188" s="144"/>
    </row>
    <row r="2189" spans="1:8" s="147" customFormat="1">
      <c r="A2189" s="144"/>
      <c r="B2189" s="2552" t="s">
        <v>1</v>
      </c>
      <c r="C2189" s="2306">
        <f>C2190+C2195</f>
        <v>679004229</v>
      </c>
      <c r="D2189" s="2306">
        <f>D2190+D2195</f>
        <v>-2876410</v>
      </c>
      <c r="E2189" s="2552" t="s">
        <v>1</v>
      </c>
      <c r="F2189" s="2306">
        <f>F2190</f>
        <v>2052864</v>
      </c>
      <c r="G2189" s="2304">
        <f>G2190</f>
        <v>2876410</v>
      </c>
      <c r="H2189" s="144"/>
    </row>
    <row r="2190" spans="1:8" s="147" customFormat="1">
      <c r="A2190" s="144"/>
      <c r="B2190" s="2553" t="s">
        <v>2</v>
      </c>
      <c r="C2190" s="2406">
        <f>C2191</f>
        <v>0</v>
      </c>
      <c r="D2190" s="2406">
        <f>D2191</f>
        <v>0</v>
      </c>
      <c r="E2190" s="2553" t="s">
        <v>2</v>
      </c>
      <c r="F2190" s="2406">
        <f>F2191+F2195+F2198+F2203</f>
        <v>2052864</v>
      </c>
      <c r="G2190" s="619">
        <f>G2191+G2195</f>
        <v>2876410</v>
      </c>
      <c r="H2190" s="144"/>
    </row>
    <row r="2191" spans="1:8" s="147" customFormat="1">
      <c r="A2191" s="144"/>
      <c r="B2191" s="2553" t="s">
        <v>12</v>
      </c>
      <c r="C2191" s="2406">
        <f>C2192+C2194</f>
        <v>0</v>
      </c>
      <c r="D2191" s="2406">
        <f>D2192+D2194</f>
        <v>0</v>
      </c>
      <c r="E2191" s="2553" t="s">
        <v>12</v>
      </c>
      <c r="F2191" s="2406">
        <f>F2192+F2194</f>
        <v>148660</v>
      </c>
      <c r="G2191" s="619">
        <f>G2192+G2194</f>
        <v>167274</v>
      </c>
      <c r="H2191" s="144"/>
    </row>
    <row r="2192" spans="1:8" s="147" customFormat="1">
      <c r="A2192" s="144"/>
      <c r="B2192" s="2553" t="s">
        <v>13</v>
      </c>
      <c r="C2192" s="2406">
        <v>0</v>
      </c>
      <c r="D2192" s="2406">
        <v>0</v>
      </c>
      <c r="E2192" s="4" t="s">
        <v>13</v>
      </c>
      <c r="F2192" s="2406">
        <v>116631</v>
      </c>
      <c r="G2192" s="619">
        <v>115718</v>
      </c>
      <c r="H2192" s="144"/>
    </row>
    <row r="2193" spans="1:8" s="147" customFormat="1">
      <c r="A2193" s="144"/>
      <c r="B2193" s="2553" t="s">
        <v>14</v>
      </c>
      <c r="C2193" s="2406">
        <v>0</v>
      </c>
      <c r="D2193" s="2406">
        <v>0</v>
      </c>
      <c r="E2193" s="4" t="s">
        <v>14</v>
      </c>
      <c r="F2193" s="2406">
        <v>93989</v>
      </c>
      <c r="G2193" s="619">
        <v>93253</v>
      </c>
      <c r="H2193" s="144"/>
    </row>
    <row r="2194" spans="1:8" s="147" customFormat="1">
      <c r="A2194" s="144"/>
      <c r="B2194" s="4" t="s">
        <v>15</v>
      </c>
      <c r="C2194" s="86">
        <v>0</v>
      </c>
      <c r="D2194" s="86">
        <v>0</v>
      </c>
      <c r="E2194" s="4" t="s">
        <v>15</v>
      </c>
      <c r="F2194" s="86">
        <v>32029</v>
      </c>
      <c r="G2194" s="87">
        <v>51556</v>
      </c>
      <c r="H2194" s="144"/>
    </row>
    <row r="2195" spans="1:8" s="147" customFormat="1">
      <c r="A2195" s="144"/>
      <c r="B2195" s="3" t="s">
        <v>16</v>
      </c>
      <c r="C2195" s="86">
        <f>C2196</f>
        <v>679004229</v>
      </c>
      <c r="D2195" s="86">
        <f>D2196</f>
        <v>-2876410</v>
      </c>
      <c r="E2195" s="3" t="s">
        <v>16</v>
      </c>
      <c r="F2195" s="86">
        <f>F2196</f>
        <v>1079337</v>
      </c>
      <c r="G2195" s="87">
        <f>G2196</f>
        <v>2709136</v>
      </c>
      <c r="H2195" s="144"/>
    </row>
    <row r="2196" spans="1:8" s="147" customFormat="1">
      <c r="A2196" s="144"/>
      <c r="B2196" s="4" t="s">
        <v>17</v>
      </c>
      <c r="C2196" s="2517">
        <v>679004229</v>
      </c>
      <c r="D2196" s="86">
        <v>-2876410</v>
      </c>
      <c r="E2196" s="4" t="s">
        <v>17</v>
      </c>
      <c r="F2196" s="86">
        <v>1079337</v>
      </c>
      <c r="G2196" s="87">
        <v>2709136</v>
      </c>
      <c r="H2196" s="144"/>
    </row>
    <row r="2197" spans="1:8" s="147" customFormat="1" ht="13.2" hidden="1" customHeight="1">
      <c r="A2197" s="144"/>
      <c r="B2197" s="4" t="s">
        <v>162</v>
      </c>
      <c r="C2197" s="86">
        <v>0</v>
      </c>
      <c r="D2197" s="86">
        <v>0</v>
      </c>
      <c r="E2197" s="4" t="s">
        <v>162</v>
      </c>
      <c r="F2197" s="86">
        <v>0</v>
      </c>
      <c r="G2197" s="87">
        <v>0</v>
      </c>
      <c r="H2197" s="144"/>
    </row>
    <row r="2198" spans="1:8" s="147" customFormat="1">
      <c r="A2198" s="144"/>
      <c r="B2198" s="4" t="s">
        <v>19</v>
      </c>
      <c r="C2198" s="86">
        <v>0</v>
      </c>
      <c r="D2198" s="86">
        <v>0</v>
      </c>
      <c r="E2198" s="4" t="s">
        <v>19</v>
      </c>
      <c r="F2198" s="86">
        <f>F2199+F2202</f>
        <v>824867</v>
      </c>
      <c r="G2198" s="87">
        <v>0</v>
      </c>
      <c r="H2198" s="144"/>
    </row>
    <row r="2199" spans="1:8" s="147" customFormat="1" ht="26.4">
      <c r="A2199" s="144"/>
      <c r="B2199" s="4" t="s">
        <v>56</v>
      </c>
      <c r="C2199" s="86">
        <v>0</v>
      </c>
      <c r="D2199" s="86">
        <v>0</v>
      </c>
      <c r="E2199" s="4" t="s">
        <v>56</v>
      </c>
      <c r="F2199" s="86">
        <f>F2200+F2201</f>
        <v>4805</v>
      </c>
      <c r="G2199" s="87">
        <v>0</v>
      </c>
      <c r="H2199" s="144"/>
    </row>
    <row r="2200" spans="1:8" s="147" customFormat="1" ht="39.6" hidden="1" customHeight="1">
      <c r="A2200" s="144"/>
      <c r="B2200" s="4" t="s">
        <v>77</v>
      </c>
      <c r="C2200" s="86">
        <v>0</v>
      </c>
      <c r="D2200" s="86">
        <v>0</v>
      </c>
      <c r="E2200" s="4" t="s">
        <v>77</v>
      </c>
      <c r="F2200" s="86">
        <v>0</v>
      </c>
      <c r="G2200" s="87">
        <v>0</v>
      </c>
      <c r="H2200" s="144"/>
    </row>
    <row r="2201" spans="1:8" s="147" customFormat="1" ht="39.6">
      <c r="A2201" s="144"/>
      <c r="B2201" s="4" t="s">
        <v>58</v>
      </c>
      <c r="C2201" s="86">
        <v>0</v>
      </c>
      <c r="D2201" s="86">
        <v>0</v>
      </c>
      <c r="E2201" s="4" t="s">
        <v>58</v>
      </c>
      <c r="F2201" s="86">
        <v>4805</v>
      </c>
      <c r="G2201" s="87">
        <v>0</v>
      </c>
      <c r="H2201" s="144"/>
    </row>
    <row r="2202" spans="1:8" s="147" customFormat="1">
      <c r="A2202" s="144"/>
      <c r="B2202" s="4" t="s">
        <v>105</v>
      </c>
      <c r="C2202" s="86">
        <v>0</v>
      </c>
      <c r="D2202" s="86">
        <v>0</v>
      </c>
      <c r="E2202" s="4" t="s">
        <v>105</v>
      </c>
      <c r="F2202" s="86">
        <v>820062</v>
      </c>
      <c r="G2202" s="87"/>
      <c r="H2202" s="144"/>
    </row>
    <row r="2203" spans="1:8" s="147" customFormat="1" ht="13.2" hidden="1" customHeight="1">
      <c r="A2203" s="144"/>
      <c r="B2203" s="3" t="s">
        <v>3</v>
      </c>
      <c r="C2203" s="88">
        <v>0</v>
      </c>
      <c r="D2203" s="88">
        <v>0</v>
      </c>
      <c r="E2203" s="3" t="s">
        <v>3</v>
      </c>
      <c r="F2203" s="88">
        <v>0</v>
      </c>
      <c r="G2203" s="89">
        <v>0</v>
      </c>
      <c r="H2203" s="144"/>
    </row>
    <row r="2204" spans="1:8" s="147" customFormat="1" ht="13.2" hidden="1" customHeight="1">
      <c r="A2204" s="144"/>
      <c r="B2204" s="3" t="s">
        <v>20</v>
      </c>
      <c r="C2204" s="86">
        <v>0</v>
      </c>
      <c r="D2204" s="86">
        <v>0</v>
      </c>
      <c r="E2204" s="3" t="s">
        <v>20</v>
      </c>
      <c r="F2204" s="86">
        <v>0</v>
      </c>
      <c r="G2204" s="87">
        <v>0</v>
      </c>
      <c r="H2204" s="144"/>
    </row>
    <row r="2205" spans="1:8" s="147" customFormat="1" ht="13.2" hidden="1" customHeight="1">
      <c r="A2205" s="144"/>
      <c r="B2205" s="4" t="s">
        <v>715</v>
      </c>
      <c r="C2205" s="86">
        <f>C2177-C2189</f>
        <v>0</v>
      </c>
      <c r="D2205" s="86">
        <v>0</v>
      </c>
      <c r="E2205" s="4" t="s">
        <v>715</v>
      </c>
      <c r="F2205" s="86">
        <f>F2177-F2189</f>
        <v>0</v>
      </c>
      <c r="G2205" s="87">
        <v>0</v>
      </c>
      <c r="H2205" s="144"/>
    </row>
    <row r="2206" spans="1:8" s="147" customFormat="1" ht="13.2" hidden="1" customHeight="1">
      <c r="A2206" s="144"/>
      <c r="B2206" s="4" t="s">
        <v>680</v>
      </c>
      <c r="C2206" s="86">
        <f>C2207</f>
        <v>0</v>
      </c>
      <c r="D2206" s="86">
        <v>0</v>
      </c>
      <c r="E2206" s="4" t="s">
        <v>680</v>
      </c>
      <c r="F2206" s="86">
        <f>F2207</f>
        <v>0</v>
      </c>
      <c r="G2206" s="87">
        <v>0</v>
      </c>
      <c r="H2206" s="144"/>
    </row>
    <row r="2207" spans="1:8" s="147" customFormat="1" ht="13.2" hidden="1" customHeight="1">
      <c r="A2207" s="144"/>
      <c r="B2207" s="4" t="s">
        <v>24</v>
      </c>
      <c r="C2207" s="86">
        <f>C2208</f>
        <v>0</v>
      </c>
      <c r="D2207" s="86">
        <v>0</v>
      </c>
      <c r="E2207" s="4" t="s">
        <v>24</v>
      </c>
      <c r="F2207" s="86">
        <f>F2208</f>
        <v>0</v>
      </c>
      <c r="G2207" s="87">
        <v>0</v>
      </c>
      <c r="H2207" s="144"/>
    </row>
    <row r="2208" spans="1:8" s="147" customFormat="1" ht="26.4" hidden="1" customHeight="1">
      <c r="A2208" s="144"/>
      <c r="B2208" s="4" t="s">
        <v>25</v>
      </c>
      <c r="C2208" s="86">
        <v>0</v>
      </c>
      <c r="D2208" s="2332">
        <v>0</v>
      </c>
      <c r="E2208" s="4" t="s">
        <v>25</v>
      </c>
      <c r="F2208" s="86">
        <v>0</v>
      </c>
      <c r="G2208" s="87">
        <v>0</v>
      </c>
      <c r="H2208" s="144"/>
    </row>
    <row r="2209" spans="1:8" s="147" customFormat="1" ht="28.95" customHeight="1" thickBot="1">
      <c r="A2209" s="144"/>
      <c r="B2209" s="3813" t="s">
        <v>905</v>
      </c>
      <c r="C2209" s="3814"/>
      <c r="D2209" s="3814"/>
      <c r="E2209" s="3814"/>
      <c r="F2209" s="3814"/>
      <c r="G2209" s="3815"/>
      <c r="H2209" s="144"/>
    </row>
    <row r="2210" spans="1:8" s="147" customFormat="1">
      <c r="A2210" s="144"/>
      <c r="B2210" s="157"/>
      <c r="C2210" s="145"/>
      <c r="D2210" s="145"/>
      <c r="H2210" s="144"/>
    </row>
  </sheetData>
  <mergeCells count="47">
    <mergeCell ref="B1803:G1803"/>
    <mergeCell ref="B2103:G2103"/>
    <mergeCell ref="B2209:G2209"/>
    <mergeCell ref="B1907:D1907"/>
    <mergeCell ref="B2013:D2013"/>
    <mergeCell ref="B1761:G1761"/>
    <mergeCell ref="B1303:G1303"/>
    <mergeCell ref="B1332:G1332"/>
    <mergeCell ref="B1424:G1424"/>
    <mergeCell ref="B1447:G1447"/>
    <mergeCell ref="B1484:G1484"/>
    <mergeCell ref="B1549:G1549"/>
    <mergeCell ref="B1572:G1572"/>
    <mergeCell ref="B1609:G1609"/>
    <mergeCell ref="B1662:G1662"/>
    <mergeCell ref="A1663:G1663"/>
    <mergeCell ref="B1702:G1702"/>
    <mergeCell ref="B1080:G1080"/>
    <mergeCell ref="B1177:G1177"/>
    <mergeCell ref="B1206:G1206"/>
    <mergeCell ref="B1243:G1243"/>
    <mergeCell ref="B1266:G1266"/>
    <mergeCell ref="B799:G799"/>
    <mergeCell ref="B828:D828"/>
    <mergeCell ref="B925:D925"/>
    <mergeCell ref="B954:G954"/>
    <mergeCell ref="B1051:G1051"/>
    <mergeCell ref="B506:G506"/>
    <mergeCell ref="B603:G603"/>
    <mergeCell ref="B634:G634"/>
    <mergeCell ref="B731:G731"/>
    <mergeCell ref="B762:G762"/>
    <mergeCell ref="B299:G299"/>
    <mergeCell ref="B325:G325"/>
    <mergeCell ref="B422:D422"/>
    <mergeCell ref="B445:G445"/>
    <mergeCell ref="B475:G475"/>
    <mergeCell ref="B73:G73"/>
    <mergeCell ref="B135:G135"/>
    <mergeCell ref="B150:G150"/>
    <mergeCell ref="B247:G247"/>
    <mergeCell ref="B262:G262"/>
    <mergeCell ref="H1:H2"/>
    <mergeCell ref="C1:C2"/>
    <mergeCell ref="D1:D2"/>
    <mergeCell ref="F1:F2"/>
    <mergeCell ref="G1:G2"/>
  </mergeCells>
  <pageMargins left="0.18" right="0.17" top="0.53" bottom="0.62" header="0.33" footer="0.3"/>
  <pageSetup paperSize="9" scale="80" firstPageNumber="2" orientation="landscape" r:id="rId1"/>
  <headerFooter alignWithMargins="0">
    <oddFooter>&amp;L&amp;"Arial,Slīpraksts"&amp;8&amp;F&amp;C&amp;P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48"/>
  <sheetViews>
    <sheetView zoomScale="70" zoomScaleNormal="70" workbookViewId="0">
      <selection activeCell="N32" sqref="N32"/>
    </sheetView>
  </sheetViews>
  <sheetFormatPr defaultColWidth="9.109375" defaultRowHeight="13.2"/>
  <cols>
    <col min="1" max="1" width="5.5546875" style="177"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4.6640625" style="9" customWidth="1"/>
    <col min="9" max="16384" width="9.109375" style="9"/>
  </cols>
  <sheetData>
    <row r="1" spans="1:8" ht="12.75" customHeight="1">
      <c r="B1" s="27"/>
      <c r="C1" s="3603" t="s">
        <v>147</v>
      </c>
      <c r="D1" s="3603" t="s">
        <v>30</v>
      </c>
      <c r="E1" s="73"/>
      <c r="F1" s="3603" t="s">
        <v>147</v>
      </c>
      <c r="G1" s="3603" t="s">
        <v>30</v>
      </c>
      <c r="H1" s="3598" t="s">
        <v>44</v>
      </c>
    </row>
    <row r="2" spans="1:8" ht="13.8" thickBot="1">
      <c r="B2" s="28"/>
      <c r="C2" s="3604"/>
      <c r="D2" s="3604"/>
      <c r="E2" s="74"/>
      <c r="F2" s="3604"/>
      <c r="G2" s="3604"/>
      <c r="H2" s="3599"/>
    </row>
    <row r="3" spans="1:8">
      <c r="A3" s="126"/>
      <c r="B3" s="1"/>
      <c r="C3" s="14"/>
      <c r="D3" s="14"/>
      <c r="E3" s="5"/>
      <c r="F3" s="14"/>
      <c r="G3" s="14"/>
    </row>
    <row r="4" spans="1:8" ht="16.2">
      <c r="A4" s="126"/>
      <c r="B4" s="3443" t="s">
        <v>171</v>
      </c>
      <c r="C4" s="23"/>
      <c r="D4" s="23"/>
      <c r="E4" s="24"/>
      <c r="F4" s="24"/>
      <c r="G4" s="24"/>
      <c r="H4" s="245"/>
    </row>
    <row r="5" spans="1:8">
      <c r="A5" s="126"/>
      <c r="B5" s="22"/>
      <c r="C5" s="23"/>
      <c r="D5" s="23"/>
      <c r="E5" s="24"/>
      <c r="F5" s="24"/>
      <c r="G5" s="24"/>
      <c r="H5" s="245"/>
    </row>
    <row r="6" spans="1:8">
      <c r="A6" s="126"/>
      <c r="B6" s="25" t="s">
        <v>49</v>
      </c>
      <c r="C6" s="23"/>
      <c r="D6" s="23"/>
      <c r="E6" s="76" t="s">
        <v>51</v>
      </c>
      <c r="F6" s="24"/>
      <c r="G6" s="24"/>
      <c r="H6" s="245"/>
    </row>
    <row r="7" spans="1:8">
      <c r="A7" s="126"/>
      <c r="B7" s="2" t="s">
        <v>52</v>
      </c>
      <c r="C7" s="160"/>
      <c r="D7" s="164"/>
      <c r="E7" s="2" t="s">
        <v>52</v>
      </c>
      <c r="F7" s="160"/>
      <c r="G7" s="164"/>
      <c r="H7" s="22"/>
    </row>
    <row r="8" spans="1:8">
      <c r="A8" s="126"/>
      <c r="B8" s="563" t="s">
        <v>168</v>
      </c>
      <c r="C8" s="564">
        <v>-134838215</v>
      </c>
      <c r="D8" s="3450">
        <f>D46+'03'!D7+'04'!D7+'08'!D7+'09'!D7+'10'!D7+'11'!D7+'12'!D7+'13'!D7+'14'!D7+'15'!D7+'16'!D7+'17'!D7+'18_pb'!D7+'19'!D7+'21'!D7+'22'!D7+'24'!D7+'29'!D7+'30'!D7+'32'!D7+'37'!D7+'64'!D7+'62'!D7+'74'!D7</f>
        <v>-46798</v>
      </c>
      <c r="E8" s="563" t="s">
        <v>168</v>
      </c>
      <c r="F8" s="564">
        <v>-134838215</v>
      </c>
      <c r="G8" s="3450">
        <f>G46+'03'!G7+'04'!G7+'08'!G7+'09'!G7+'10'!G7+'11'!G7+'12'!G7+'13'!G7+'14'!G7+'15'!G7+'16'!G7+'17'!G7+'18_pb'!G7+'19'!G7+'21'!G7+'22'!G7+'24'!G7+'29'!G7+'30'!G7+'32'!G7+'37'!G7+'64'!G7+'62'!G7+'74'!G7</f>
        <v>0</v>
      </c>
      <c r="H8" s="22"/>
    </row>
    <row r="9" spans="1:8">
      <c r="A9" s="126"/>
      <c r="B9" s="563" t="s">
        <v>169</v>
      </c>
      <c r="C9" s="564">
        <v>-64961594</v>
      </c>
      <c r="D9" s="3450">
        <f>D47+'03'!D8+'04'!D8+'08'!D8+'09'!D8+'10'!D8+'11'!D8+'12'!D8+'13'!D8+'14'!D8+'15'!D8+'16'!D8+'17'!D8+'18_pb'!D8+'19'!D8+'21'!D8+'22'!D8+'24'!D8+'29'!D8+'30'!D8+'32'!D8+'37'!D8+'64'!D8+'62'!D8+'74'!D8</f>
        <v>-83146</v>
      </c>
      <c r="E9" s="563" t="s">
        <v>169</v>
      </c>
      <c r="F9" s="564">
        <v>-64961594</v>
      </c>
      <c r="G9" s="3450">
        <f>G47+'03'!G8+'04'!G8+'08'!G8+'09'!G8+'10'!G8+'11'!G8+'12'!G8+'13'!G8+'14'!G8+'15'!G8+'16'!G8+'17'!G8+'18_pb'!G8+'19'!G8+'21'!G8+'22'!G8+'24'!G8+'29'!G8+'30'!G8+'32'!G8+'37'!G8+'64'!G8+'62'!G8+'74'!G8</f>
        <v>0</v>
      </c>
      <c r="H9" s="22"/>
    </row>
    <row r="10" spans="1:8">
      <c r="A10" s="126"/>
      <c r="B10" s="563" t="s">
        <v>170</v>
      </c>
      <c r="C10" s="564">
        <v>145783954</v>
      </c>
      <c r="D10" s="3450">
        <f>D48+'03'!D9+'04'!D9+'08'!D9+'09'!D9+'10'!D9+'11'!D9+'12'!D9+'13'!D9+'14'!D9+'15'!D9+'16'!D9+'17'!D9+'18_pb'!D9+'19'!D9+'21'!D9+'22'!D9+'24'!D9+'29'!D9+'30'!D9+'32'!D9+'37'!D9+'64'!D9+'62'!D9+'74'!D9</f>
        <v>-138046</v>
      </c>
      <c r="E10" s="563" t="s">
        <v>170</v>
      </c>
      <c r="F10" s="564">
        <v>145783954</v>
      </c>
      <c r="G10" s="3450">
        <f>G48+'03'!G9+'04'!G9+'08'!G9+'09'!G9+'10'!G9+'11'!G9+'12'!G9+'13'!G9+'14'!G9+'15'!G9+'16'!G9+'17'!G9+'18_pb'!G9+'19'!G9+'21'!G9+'22'!G9+'24'!G9+'29'!G9+'30'!G9+'32'!G9+'37'!G9+'64'!G9+'62'!G9+'74'!G9</f>
        <v>0</v>
      </c>
      <c r="H10" s="22"/>
    </row>
    <row r="11" spans="1:8">
      <c r="A11" s="126"/>
      <c r="B11" s="3447" t="s">
        <v>43</v>
      </c>
      <c r="C11" s="565"/>
      <c r="D11" s="3450"/>
      <c r="E11" s="3447" t="s">
        <v>43</v>
      </c>
      <c r="F11" s="565"/>
      <c r="G11" s="164"/>
      <c r="H11" s="22"/>
    </row>
    <row r="12" spans="1:8">
      <c r="A12" s="126"/>
      <c r="B12" s="563" t="s">
        <v>168</v>
      </c>
      <c r="C12" s="565">
        <v>16497394</v>
      </c>
      <c r="D12" s="3450">
        <f>D50+'03'!D11+'04'!D11+'08'!D11+'09'!D11+'10'!D11+'11'!D11+'12'!D11+'13'!D11+'14'!D11+'15'!D11+'16'!D11+'17'!D11+'18_pb'!D11+'19'!D11+'21'!D11+'22'!D11+'24'!D11+'29'!D11+'30'!D11+'32'!D11+'37'!D11+'64'!D11+'62'!D11+'74'!D11</f>
        <v>-1948658</v>
      </c>
      <c r="E12" s="563" t="s">
        <v>168</v>
      </c>
      <c r="F12" s="565">
        <v>16497394</v>
      </c>
      <c r="G12" s="3450">
        <f>G50+'03'!G11+'04'!G11+'08'!G11+'09'!G11+'10'!G11+'11'!G11+'12'!G11+'13'!G11+'14'!G11+'15'!G11+'16'!G11+'17'!G11+'18_pb'!G11+'19'!G11+'21'!G11+'22'!G11+'24'!G11+'29'!G11+'30'!G11+'32'!G11+'37'!G11+'64'!G11+'62'!G11+'74'!G11</f>
        <v>685557</v>
      </c>
      <c r="H12" s="22"/>
    </row>
    <row r="13" spans="1:8">
      <c r="A13" s="126"/>
      <c r="B13" s="563" t="s">
        <v>169</v>
      </c>
      <c r="C13" s="565">
        <v>16263210</v>
      </c>
      <c r="D13" s="3450">
        <f>D51+'03'!D12+'04'!D12+'08'!D12+'09'!D12+'10'!D12+'11'!D12+'12'!D12+'13'!D12+'14'!D12+'15'!D12+'16'!D12+'17'!D12+'18_pb'!D12+'19'!D12+'21'!D12+'22'!D12+'24'!D12+'29'!D12+'30'!D12+'32'!D12+'37'!D12+'64'!D12+'62'!D12+'74'!D12</f>
        <v>6816666</v>
      </c>
      <c r="E13" s="563" t="s">
        <v>169</v>
      </c>
      <c r="F13" s="565">
        <v>16263210</v>
      </c>
      <c r="G13" s="3450">
        <f>G51+'03'!G12+'04'!G12+'08'!G12+'09'!G12+'10'!G12+'11'!G12+'12'!G12+'13'!G12+'14'!G12+'15'!G12+'16'!G12+'17'!G12+'18_pb'!G12+'19'!G12+'21'!G12+'22'!G12+'24'!G12+'29'!G12+'30'!G12+'32'!G12+'37'!G12+'64'!G12+'62'!G12+'74'!G12</f>
        <v>8458401</v>
      </c>
      <c r="H13" s="22"/>
    </row>
    <row r="14" spans="1:8">
      <c r="A14" s="126"/>
      <c r="B14" s="563" t="s">
        <v>170</v>
      </c>
      <c r="C14" s="565">
        <v>16292128</v>
      </c>
      <c r="D14" s="3450">
        <f>D52+'03'!D13+'04'!D13+'08'!D13+'09'!D13+'10'!D13+'11'!D13+'12'!D13+'13'!D13+'14'!D13+'15'!D13+'16'!D13+'17'!D13+'18_pb'!D13+'19'!D13+'21'!D13+'22'!D13+'24'!D13+'29'!D13+'30'!D13+'32'!D13+'37'!D13+'64'!D13+'62'!D13+'74'!D13</f>
        <v>3310233</v>
      </c>
      <c r="E14" s="563" t="s">
        <v>170</v>
      </c>
      <c r="F14" s="565">
        <v>16292128</v>
      </c>
      <c r="G14" s="3450">
        <f>G52+'03'!G13+'04'!G13+'08'!G13+'09'!G13+'10'!G13+'11'!G13+'12'!G13+'13'!G13+'14'!G13+'15'!G13+'16'!G13+'17'!G13+'18_pb'!G13+'19'!G13+'21'!G13+'22'!G13+'24'!G13+'29'!G13+'30'!G13+'32'!G13+'37'!G13+'64'!G13+'62'!G13+'74'!G13</f>
        <v>4951968</v>
      </c>
      <c r="H14" s="22"/>
    </row>
    <row r="15" spans="1:8" ht="39.6">
      <c r="A15" s="126"/>
      <c r="B15" s="3447" t="s">
        <v>173</v>
      </c>
      <c r="C15" s="565"/>
      <c r="D15" s="3450"/>
      <c r="E15" s="3447" t="s">
        <v>173</v>
      </c>
      <c r="F15" s="565"/>
      <c r="G15" s="164"/>
      <c r="H15" s="22"/>
    </row>
    <row r="16" spans="1:8">
      <c r="A16" s="126"/>
      <c r="B16" s="563" t="s">
        <v>168</v>
      </c>
      <c r="C16" s="566">
        <v>50507066</v>
      </c>
      <c r="D16" s="3450">
        <f>D54+'03'!D15+'04'!D15+'08'!D15+'09'!D15+'10'!D15+'11'!D15+'12'!D15+'13'!D15+'14'!D15+'15'!D15+'16'!D15+'17'!D15+'18_pb'!D15+'19'!D15+'21'!D15+'22'!D15+'24'!D15+'29'!D15+'30'!D15+'32'!D15+'37'!D15+'64'!D15+'62'!D15+'74'!D15</f>
        <v>-6291074</v>
      </c>
      <c r="E16" s="563" t="s">
        <v>168</v>
      </c>
      <c r="F16" s="566">
        <v>50507066</v>
      </c>
      <c r="G16" s="3450">
        <f>G54+'03'!G15+'04'!G15+'08'!G15+'09'!G15+'10'!G15+'11'!G15+'12'!G15+'13'!G15+'14'!G15+'15'!G15+'16'!G15+'17'!G15+'18_pb'!G15+'19'!G15+'21'!G15+'22'!G15+'24'!G15+'29'!G15+'30'!G15+'32'!G15+'37'!G15+'64'!G15+'62'!G15+'74'!G15</f>
        <v>-6024074</v>
      </c>
      <c r="H16" s="22"/>
    </row>
    <row r="17" spans="1:9">
      <c r="A17" s="126"/>
      <c r="B17" s="563" t="s">
        <v>169</v>
      </c>
      <c r="C17" s="566">
        <v>595875296</v>
      </c>
      <c r="D17" s="3450">
        <f>D55+'03'!D16+'04'!D16+'08'!D16+'09'!D16+'10'!D16+'11'!D16+'12'!D16+'13'!D16+'14'!D16+'15'!D16+'16'!D16+'17'!D16+'18_pb'!D16+'19'!D16+'21'!D16+'22'!D16+'24'!D16+'29'!D16+'30'!D16+'32'!D16+'37'!D16+'64'!D16+'62'!D16+'74'!D16</f>
        <v>-4034962</v>
      </c>
      <c r="E17" s="563" t="s">
        <v>169</v>
      </c>
      <c r="F17" s="566">
        <v>595875296</v>
      </c>
      <c r="G17" s="3450">
        <f>G55+'03'!G16+'04'!G16+'08'!G16+'09'!G16+'10'!G16+'11'!G16+'12'!G16+'13'!G16+'14'!G16+'15'!G16+'16'!G16+'17'!G16+'18_pb'!G16+'19'!G16+'21'!G16+'22'!G16+'24'!G16+'29'!G16+'30'!G16+'32'!G16+'37'!G16+'64'!G16+'62'!G16+'74'!G16</f>
        <v>-4034962</v>
      </c>
      <c r="H17" s="22"/>
    </row>
    <row r="18" spans="1:9">
      <c r="A18" s="126"/>
      <c r="B18" s="563" t="s">
        <v>170</v>
      </c>
      <c r="C18" s="566">
        <v>679004229</v>
      </c>
      <c r="D18" s="3450">
        <f>D56+'03'!D17+'04'!D17+'08'!D17+'09'!D17+'10'!D17+'11'!D17+'12'!D17+'13'!D17+'14'!D17+'15'!D17+'16'!D17+'17'!D17+'18_pb'!D17+'19'!D17+'21'!D17+'22'!D17+'24'!D17+'29'!D17+'30'!D17+'32'!D17+'37'!D17+'64'!D17+'62'!D17+'74'!D17</f>
        <v>-5395679</v>
      </c>
      <c r="E18" s="563" t="s">
        <v>170</v>
      </c>
      <c r="F18" s="566">
        <v>679004229</v>
      </c>
      <c r="G18" s="3450">
        <f>G56+'03'!G17+'04'!G17+'08'!G17+'09'!G17+'10'!G17+'11'!G17+'12'!G17+'13'!G17+'14'!G17+'15'!G17+'16'!G17+'17'!G17+'18_pb'!G17+'19'!G17+'21'!G17+'22'!G17+'24'!G17+'29'!G17+'30'!G17+'32'!G17+'37'!G17+'64'!G17+'62'!G17+'74'!G17</f>
        <v>-5395679</v>
      </c>
      <c r="H18" s="22"/>
    </row>
    <row r="19" spans="1:9">
      <c r="A19" s="126"/>
      <c r="B19" s="3448" t="s">
        <v>172</v>
      </c>
      <c r="C19" s="3449"/>
      <c r="D19" s="3450"/>
      <c r="E19" s="3448" t="s">
        <v>172</v>
      </c>
      <c r="F19" s="566"/>
      <c r="G19" s="164"/>
      <c r="H19" s="22"/>
    </row>
    <row r="20" spans="1:9">
      <c r="A20" s="126"/>
      <c r="B20" s="563" t="s">
        <v>168</v>
      </c>
      <c r="C20" s="159">
        <v>255217102</v>
      </c>
      <c r="D20" s="3450">
        <f>D58+'03'!D19+'04'!D19+'08'!D19+'09'!D19+'10'!D19+'11'!D19+'12'!D19+'13'!D19+'14'!D19+'15'!D19+'16'!D19+'17'!D19+'18_pb'!D19+'19'!D19+'21'!D19+'22'!D19+'24'!D19+'29'!D19+'30'!D19+'32'!D19+'37'!D19+'64'!D19+'62'!D19+'74'!D19</f>
        <v>-5500000</v>
      </c>
      <c r="E20" s="563" t="s">
        <v>168</v>
      </c>
      <c r="F20" s="159">
        <v>255217102</v>
      </c>
      <c r="G20" s="3450">
        <f>G58+'03'!G19+'04'!G19+'08'!G19+'09'!G19+'10'!G19+'11'!G19+'12'!G19+'13'!G19+'14'!G19+'15'!G19+'16'!G19+'17'!G19+'18_pb'!G19+'19'!G19+'21'!G19+'22'!G19+'24'!G19+'29'!G19+'30'!G19+'32'!G19+'37'!G19+'64'!G19+'62'!G19+'74'!G19</f>
        <v>-5500000</v>
      </c>
      <c r="H20" s="22"/>
    </row>
    <row r="21" spans="1:9">
      <c r="A21" s="126"/>
      <c r="B21" s="563" t="s">
        <v>169</v>
      </c>
      <c r="C21" s="159">
        <v>323187319</v>
      </c>
      <c r="D21" s="3450">
        <f>D59+'03'!D20+'04'!D20+'08'!D20+'09'!D20+'10'!D20+'11'!D20+'12'!D20+'13'!D20+'14'!D20+'15'!D20+'16'!D20+'17'!D20+'18_pb'!D20+'19'!D20+'21'!D20+'22'!D20+'24'!D20+'29'!D20+'30'!D20+'32'!D20+'37'!D20+'64'!D20+'62'!D20+'74'!D20</f>
        <v>0</v>
      </c>
      <c r="E21" s="563" t="s">
        <v>169</v>
      </c>
      <c r="F21" s="159">
        <v>323187319</v>
      </c>
      <c r="G21" s="3450">
        <f>G59+'03'!G20+'04'!G20+'08'!G20+'09'!G20+'10'!G20+'11'!G20+'12'!G20+'13'!G20+'14'!G20+'15'!G20+'16'!G20+'17'!G20+'18_pb'!G20+'19'!G20+'21'!G20+'22'!G20+'24'!G20+'29'!G20+'30'!G20+'32'!G20+'37'!G20+'64'!G20+'62'!G20+'74'!G20</f>
        <v>0</v>
      </c>
      <c r="H21" s="22"/>
    </row>
    <row r="22" spans="1:9">
      <c r="A22" s="126"/>
      <c r="B22" s="563" t="s">
        <v>170</v>
      </c>
      <c r="C22" s="159">
        <v>356418969</v>
      </c>
      <c r="D22" s="3450">
        <f>D60+'03'!D21+'04'!D21+'08'!D21+'09'!D21+'10'!D21+'11'!D21+'12'!D21+'13'!D21+'14'!D21+'15'!D21+'16'!D21+'17'!D21+'18_pb'!D21+'19'!D21+'21'!D21+'22'!D21+'24'!D21+'29'!D21+'30'!D21+'32'!D21+'37'!D21+'64'!D21+'62'!D21+'74'!D21</f>
        <v>0</v>
      </c>
      <c r="E22" s="563" t="s">
        <v>170</v>
      </c>
      <c r="F22" s="159">
        <v>356418969</v>
      </c>
      <c r="G22" s="3450">
        <f>G60+'03'!G21+'04'!G21+'08'!G21+'09'!G21+'10'!G21+'11'!G21+'12'!G21+'13'!G21+'14'!G21+'15'!G21+'16'!G21+'17'!G21+'18_pb'!G21+'19'!G21+'21'!G21+'22'!G21+'24'!G21+'29'!G21+'30'!G21+'32'!G21+'37'!G21+'64'!G21+'62'!G21+'74'!G21</f>
        <v>0</v>
      </c>
      <c r="H22" s="22"/>
    </row>
    <row r="23" spans="1:9">
      <c r="A23" s="126"/>
      <c r="B23" s="3448" t="s">
        <v>174</v>
      </c>
      <c r="C23" s="3451"/>
      <c r="D23" s="3450"/>
      <c r="E23" s="3448" t="s">
        <v>174</v>
      </c>
      <c r="F23" s="159"/>
      <c r="G23" s="164"/>
      <c r="H23" s="22"/>
    </row>
    <row r="24" spans="1:9">
      <c r="A24" s="126"/>
      <c r="B24" s="563" t="s">
        <v>168</v>
      </c>
      <c r="C24" s="159">
        <v>5787995</v>
      </c>
      <c r="D24" s="3450">
        <f>D62+'03'!D23+'04'!D23+'08'!D23+'09'!D23+'10'!D23+'11'!D23+'12'!D23+'13'!D23+'14'!D23+'15'!D23+'16'!D23+'17'!D23+'18_pb'!D23+'19'!D23+'21'!D23+'22'!D23+'24'!D23+'29'!D23+'30'!D23+'32'!D23+'37'!D23+'64'!D23+'62'!D23+'74'!D23</f>
        <v>-5144110</v>
      </c>
      <c r="E24" s="563" t="s">
        <v>168</v>
      </c>
      <c r="F24" s="159">
        <v>5787995</v>
      </c>
      <c r="G24" s="3450">
        <f>G62+'03'!G23+'04'!G23+'08'!G23+'09'!G23+'10'!G23+'11'!G23+'12'!G23+'13'!G23+'14'!G23+'15'!G23+'16'!G23+'17'!G23+'18_pb'!G23+'19'!G23+'21'!G23+'22'!G23+'24'!G23+'29'!G23+'30'!G23+'32'!G23+'37'!G23+'64'!G23+'62'!G23+'74'!G23</f>
        <v>-5144110</v>
      </c>
      <c r="H24" s="22"/>
      <c r="I24" s="2075"/>
    </row>
    <row r="25" spans="1:9">
      <c r="A25" s="126"/>
      <c r="B25" s="563" t="s">
        <v>169</v>
      </c>
      <c r="C25" s="159">
        <v>2925386</v>
      </c>
      <c r="D25" s="3450">
        <f>D63+'03'!D24+'04'!D24+'08'!D24+'09'!D24+'10'!D24+'11'!D24+'12'!D24+'13'!D24+'14'!D24+'15'!D24+'16'!D24+'17'!D24+'18_pb'!D24+'19'!D24+'21'!D24+'22'!D24+'24'!D24+'29'!D24+'30'!D24+'32'!D24+'37'!D24+'64'!D24+'62'!D24+'74'!D24</f>
        <v>-2778274</v>
      </c>
      <c r="E25" s="563" t="s">
        <v>169</v>
      </c>
      <c r="F25" s="159">
        <v>2925386</v>
      </c>
      <c r="G25" s="3450">
        <f>G63+'03'!G24+'04'!G24+'08'!G24+'09'!G24+'10'!G24+'11'!G24+'12'!G24+'13'!G24+'14'!G24+'15'!G24+'16'!G24+'17'!G24+'18_pb'!G24+'19'!G24+'21'!G24+'22'!G24+'24'!G24+'29'!G24+'30'!G24+'32'!G24+'37'!G24+'64'!G24+'62'!G24+'74'!G24</f>
        <v>-2778274</v>
      </c>
      <c r="H25" s="22"/>
      <c r="I25" s="2075"/>
    </row>
    <row r="26" spans="1:9">
      <c r="A26" s="126"/>
      <c r="B26" s="563" t="s">
        <v>170</v>
      </c>
      <c r="C26" s="159">
        <v>0</v>
      </c>
      <c r="D26" s="3450">
        <f>D64+'03'!D25+'04'!D25+'08'!D25+'09'!D25+'10'!D25+'11'!D25+'12'!D25+'13'!D25+'14'!D25+'15'!D25+'16'!D25+'17'!D25+'18_pb'!D25+'19'!D25+'21'!D25+'22'!D25+'24'!D25+'29'!D25+'30'!D25+'32'!D25+'37'!D25+'64'!D25+'62'!D25+'74'!D25</f>
        <v>0</v>
      </c>
      <c r="E26" s="563" t="s">
        <v>170</v>
      </c>
      <c r="F26" s="159">
        <v>0</v>
      </c>
      <c r="G26" s="3450">
        <f>G64+'03'!G25+'04'!G25+'08'!G25+'09'!G25+'10'!G25+'11'!G25+'12'!G25+'13'!G25+'14'!G25+'15'!G25+'16'!G25+'17'!G25+'18_pb'!G25+'19'!G25+'21'!G25+'22'!G25+'24'!G25+'29'!G25+'30'!G25+'32'!G25+'37'!G25+'64'!G25+'62'!G25+'74'!G25</f>
        <v>0</v>
      </c>
      <c r="H26" s="22"/>
    </row>
    <row r="27" spans="1:9">
      <c r="A27" s="126"/>
      <c r="B27" s="3452" t="s">
        <v>225</v>
      </c>
      <c r="C27" s="1423"/>
      <c r="D27" s="3450"/>
      <c r="E27" s="3452" t="s">
        <v>225</v>
      </c>
      <c r="F27" s="616"/>
      <c r="G27" s="617"/>
      <c r="H27" s="22"/>
    </row>
    <row r="28" spans="1:9">
      <c r="A28" s="126"/>
      <c r="B28" s="563" t="s">
        <v>168</v>
      </c>
      <c r="C28" s="618">
        <v>1116286580</v>
      </c>
      <c r="D28" s="3450">
        <f>D66+'03'!D27+'04'!D27+'08'!D27+'09'!D27+'10'!D27+'11'!D27+'12'!D27+'13'!D27+'14'!D27+'15'!D27+'16'!D27+'17'!D27+'18_pb'!D27+'19'!D27+'21'!D27+'22'!D27+'24'!D27+'29'!D27+'30'!D27+'32'!D27+'37'!D27+'64'!D27+'62'!D27+'74'!D27</f>
        <v>10401642</v>
      </c>
      <c r="E28" s="563" t="s">
        <v>168</v>
      </c>
      <c r="F28" s="618">
        <v>1116286580</v>
      </c>
      <c r="G28" s="3454">
        <f>G66+'03'!G27+'04'!G27+'08'!G27+'09'!G27+'10'!G27+'11'!G27+'12'!G27+'13'!G27+'14'!G27+'15'!G27+'16'!G27+'17'!G27+'18_pb'!G27+'19'!G27+'21'!G27+'22'!G27+'24'!G27+'29'!G27+'30'!G27+'32'!G27+'37'!G27+'64'!G27+'62'!G27+'74'!G27</f>
        <v>10184478</v>
      </c>
      <c r="H28" s="22"/>
    </row>
    <row r="29" spans="1:9">
      <c r="A29" s="126"/>
      <c r="B29" s="563" t="s">
        <v>169</v>
      </c>
      <c r="C29" s="618">
        <v>1183186580</v>
      </c>
      <c r="D29" s="3450">
        <f>D67+'03'!D28+'04'!D28+'08'!D28+'09'!D28+'10'!D28+'11'!D28+'12'!D28+'13'!D28+'14'!D28+'15'!D28+'16'!D28+'17'!D28+'18_pb'!D28+'19'!D28+'21'!D28+'22'!D28+'24'!D28+'29'!D28+'30'!D28+'32'!D28+'37'!D28+'64'!D28+'62'!D28+'74'!D28</f>
        <v>10910272</v>
      </c>
      <c r="E29" s="563" t="s">
        <v>169</v>
      </c>
      <c r="F29" s="618">
        <v>1183186580</v>
      </c>
      <c r="G29" s="3454">
        <f>G67+'03'!G28+'04'!G28+'08'!G28+'09'!G28+'10'!G28+'11'!G28+'12'!G28+'13'!G28+'14'!G28+'15'!G28+'16'!G28+'17'!G28+'18_pb'!G28+'19'!G28+'21'!G28+'22'!G28+'24'!G28+'29'!G28+'30'!G28+'32'!G28+'37'!G28+'64'!G28+'62'!G28+'74'!G28</f>
        <v>10150710</v>
      </c>
      <c r="H29" s="22"/>
    </row>
    <row r="30" spans="1:9">
      <c r="A30" s="126"/>
      <c r="B30" s="563" t="s">
        <v>170</v>
      </c>
      <c r="C30" s="618">
        <v>1249486580</v>
      </c>
      <c r="D30" s="3450">
        <f>D68+'03'!D29+'04'!D29+'08'!D29+'09'!D29+'10'!D29+'11'!D29+'12'!D29+'13'!D29+'14'!D29+'15'!D29+'16'!D29+'17'!D29+'18_pb'!D29+'19'!D29+'21'!D29+'22'!D29+'24'!D29+'29'!D29+'30'!D29+'32'!D29+'37'!D29+'64'!D29+'62'!D29+'74'!D29</f>
        <v>10368674</v>
      </c>
      <c r="E30" s="563" t="s">
        <v>170</v>
      </c>
      <c r="F30" s="618">
        <v>1249486580</v>
      </c>
      <c r="G30" s="3454">
        <f>G68+'03'!G29+'04'!G29+'08'!G29+'09'!G29+'10'!G29+'11'!G29+'12'!G29+'13'!G29+'14'!G29+'15'!G29+'16'!G29+'17'!G29+'18_pb'!G29+'19'!G29+'21'!G29+'22'!G29+'24'!G29+'29'!G29+'30'!G29+'32'!G29+'37'!G29+'64'!G29+'62'!G29+'74'!G29</f>
        <v>10137510</v>
      </c>
      <c r="H30" s="22"/>
      <c r="I30" s="16"/>
    </row>
    <row r="31" spans="1:9" ht="26.4">
      <c r="A31" s="126"/>
      <c r="B31" s="3453" t="s">
        <v>226</v>
      </c>
      <c r="C31" s="3454"/>
      <c r="D31" s="3450"/>
      <c r="E31" s="3453" t="s">
        <v>226</v>
      </c>
      <c r="F31" s="618"/>
      <c r="G31" s="621"/>
      <c r="H31" s="245"/>
    </row>
    <row r="32" spans="1:9">
      <c r="A32" s="126"/>
      <c r="B32" s="563" t="s">
        <v>168</v>
      </c>
      <c r="C32" s="80">
        <v>78000000</v>
      </c>
      <c r="D32" s="3450">
        <f>D70+'03'!D31+'04'!D31+'08'!D31+'09'!D31+'10'!D31+'11'!D31+'12'!D31+'13'!D31+'14'!D31+'15'!D31+'16'!D31+'17'!D31+'18_pb'!D31+'19'!D31+'21'!D31+'22'!D31+'24'!D31+'29'!D31+'30'!D31+'32'!D31+'37'!D31+'64'!D31+'62'!D31+'74'!D31</f>
        <v>5000000</v>
      </c>
      <c r="E32" s="563" t="s">
        <v>168</v>
      </c>
      <c r="F32" s="80">
        <v>78000000</v>
      </c>
      <c r="G32" s="128">
        <f>G70+'03'!G31+'04'!G31+'08'!G31+'09'!G31+'10'!G31+'11'!G31+'12'!G31+'13'!G31+'14'!G31+'15'!G31+'16'!G31+'17'!G31+'18_pb'!G31+'19'!G31+'21'!G31+'22'!G31+'24'!G31+'29'!G31+'30'!G31+'32'!G31+'37'!G31+'64'!G31+'62'!G31+'74'!G31</f>
        <v>5000000</v>
      </c>
      <c r="H32" s="245"/>
    </row>
    <row r="33" spans="1:8">
      <c r="A33" s="126"/>
      <c r="B33" s="563" t="s">
        <v>169</v>
      </c>
      <c r="C33" s="80">
        <v>77500000</v>
      </c>
      <c r="D33" s="3450">
        <f>D71+'03'!D32+'04'!D32+'08'!D32+'09'!D32+'10'!D32+'11'!D32+'12'!D32+'13'!D32+'14'!D32+'15'!D32+'16'!D32+'17'!D32+'18_pb'!D32+'19'!D32+'21'!D32+'22'!D32+'24'!D32+'29'!D32+'30'!D32+'32'!D32+'37'!D32+'64'!D32+'62'!D32+'74'!D32</f>
        <v>5000000</v>
      </c>
      <c r="E33" s="563" t="s">
        <v>169</v>
      </c>
      <c r="F33" s="80">
        <v>77500000</v>
      </c>
      <c r="G33" s="128">
        <f>G71+'03'!G32+'04'!G32+'08'!G32+'09'!G32+'10'!G32+'11'!G32+'12'!G32+'13'!G32+'14'!G32+'15'!G32+'16'!G32+'17'!G32+'18_pb'!G32+'19'!G32+'21'!G32+'22'!G32+'24'!G32+'29'!G32+'30'!G32+'32'!G32+'37'!G32+'64'!G32+'62'!G32+'74'!G32</f>
        <v>5000000</v>
      </c>
      <c r="H33" s="245"/>
    </row>
    <row r="34" spans="1:8">
      <c r="A34" s="126"/>
      <c r="B34" s="563" t="s">
        <v>170</v>
      </c>
      <c r="C34" s="80">
        <v>73600000</v>
      </c>
      <c r="D34" s="3450">
        <f>D72+'03'!D33+'04'!D33+'08'!D33+'09'!D33+'10'!D33+'11'!D33+'12'!D33+'13'!D33+'14'!D33+'15'!D33+'16'!D33+'17'!D33+'18_pb'!D33+'19'!D33+'21'!D33+'22'!D33+'24'!D33+'29'!D33+'30'!D33+'32'!D33+'37'!D33+'64'!D33+'62'!D33+'74'!D33</f>
        <v>5000000</v>
      </c>
      <c r="E34" s="563" t="s">
        <v>170</v>
      </c>
      <c r="F34" s="80">
        <v>73600000</v>
      </c>
      <c r="G34" s="128">
        <f>G72+'03'!G33+'04'!G33+'08'!G33+'09'!G33+'10'!G33+'11'!G33+'12'!G33+'13'!G33+'14'!G33+'15'!G33+'16'!G33+'17'!G33+'18_pb'!G33+'19'!G33+'21'!G33+'22'!G33+'24'!G33+'29'!G33+'30'!G33+'32'!G33+'37'!G33+'64'!G33+'62'!G33+'74'!G33</f>
        <v>5000000</v>
      </c>
      <c r="H34" s="245"/>
    </row>
    <row r="35" spans="1:8">
      <c r="A35" s="126"/>
      <c r="B35" s="3455" t="s">
        <v>224</v>
      </c>
      <c r="C35" s="128"/>
      <c r="D35" s="3450"/>
      <c r="E35" s="3455" t="s">
        <v>224</v>
      </c>
      <c r="F35" s="80"/>
      <c r="G35" s="128"/>
      <c r="H35" s="245"/>
    </row>
    <row r="36" spans="1:8">
      <c r="A36" s="126"/>
      <c r="B36" s="563" t="s">
        <v>168</v>
      </c>
      <c r="C36" s="80">
        <v>450000</v>
      </c>
      <c r="D36" s="3450">
        <f>D74+'03'!D35+'04'!D35+'08'!D35+'09'!D35+'10'!D35+'11'!D35+'12'!D35+'13'!D35+'14'!D35+'15'!D35+'16'!D35+'17'!D35+'18_pb'!D35+'19'!D35+'21'!D35+'22'!D35+'24'!D35+'29'!D35+'30'!D35+'32'!D35+'37'!D35+'64'!D35+'62'!D35+'74'!D35</f>
        <v>1500000</v>
      </c>
      <c r="E36" s="563" t="s">
        <v>168</v>
      </c>
      <c r="F36" s="80">
        <v>450000</v>
      </c>
      <c r="G36" s="128">
        <f>G74+'03'!G35+'04'!G35+'08'!G35+'09'!G35+'10'!G35+'11'!G35+'12'!G35+'13'!G35+'14'!G35+'15'!G35+'16'!G35+'17'!G35+'18_pb'!G35+'19'!G35+'21'!G35+'22'!G35+'24'!G35+'29'!G35+'30'!G35+'32'!G35+'37'!G35+'64'!G35+'62'!G35+'74'!G35</f>
        <v>1500000</v>
      </c>
      <c r="H36" s="245"/>
    </row>
    <row r="37" spans="1:8">
      <c r="A37" s="126"/>
      <c r="B37" s="563" t="s">
        <v>169</v>
      </c>
      <c r="C37" s="80">
        <v>450000</v>
      </c>
      <c r="D37" s="3450">
        <f>D75+'03'!D36+'04'!D36+'08'!D36+'09'!D36+'10'!D36+'11'!D36+'12'!D36+'13'!D36+'14'!D36+'15'!D36+'16'!D36+'17'!D36+'18_pb'!D36+'19'!D36+'21'!D36+'22'!D36+'24'!D36+'29'!D36+'30'!D36+'32'!D36+'37'!D36+'64'!D36+'62'!D36+'74'!D36</f>
        <v>1500000</v>
      </c>
      <c r="E37" s="563" t="s">
        <v>169</v>
      </c>
      <c r="F37" s="80">
        <v>450000</v>
      </c>
      <c r="G37" s="128">
        <f>G75+'03'!G36+'04'!G36+'08'!G36+'09'!G36+'10'!G36+'11'!G36+'12'!G36+'13'!G36+'14'!G36+'15'!G36+'16'!G36+'17'!G36+'18_pb'!G36+'19'!G36+'21'!G36+'22'!G36+'24'!G36+'29'!G36+'30'!G36+'32'!G36+'37'!G36+'64'!G36+'62'!G36+'74'!G36</f>
        <v>1500000</v>
      </c>
      <c r="H37" s="245"/>
    </row>
    <row r="38" spans="1:8">
      <c r="A38" s="126"/>
      <c r="B38" s="563" t="s">
        <v>170</v>
      </c>
      <c r="C38" s="80">
        <v>450000</v>
      </c>
      <c r="D38" s="3450">
        <f>D76+'03'!D37+'04'!D37+'08'!D37+'09'!D37+'10'!D37+'11'!D37+'12'!D37+'13'!D37+'14'!D37+'15'!D37+'16'!D37+'17'!D37+'18_pb'!D37+'19'!D37+'21'!D37+'22'!D37+'24'!D37+'29'!D37+'30'!D37+'32'!D37+'37'!D37+'64'!D37+'62'!D37+'74'!D37</f>
        <v>1500000</v>
      </c>
      <c r="E38" s="563" t="s">
        <v>170</v>
      </c>
      <c r="F38" s="80">
        <v>450000</v>
      </c>
      <c r="G38" s="128">
        <f>G76+'03'!G37+'04'!G37+'08'!G37+'09'!G37+'10'!G37+'11'!G37+'12'!G37+'13'!G37+'14'!G37+'15'!G37+'16'!G37+'17'!G37+'18_pb'!G37+'19'!G37+'21'!G37+'22'!G37+'24'!G37+'29'!G37+'30'!G37+'32'!G37+'37'!G37+'64'!G37+'62'!G37+'74'!G37</f>
        <v>1500000</v>
      </c>
      <c r="H38" s="245"/>
    </row>
    <row r="39" spans="1:8">
      <c r="A39" s="126"/>
      <c r="B39" s="22"/>
      <c r="C39" s="23"/>
      <c r="D39" s="23"/>
      <c r="E39" s="24"/>
      <c r="F39" s="24"/>
      <c r="G39" s="24"/>
      <c r="H39" s="245"/>
    </row>
    <row r="40" spans="1:8">
      <c r="A40" s="126"/>
      <c r="B40" s="22"/>
      <c r="C40" s="23"/>
      <c r="D40" s="23"/>
      <c r="E40" s="24"/>
      <c r="F40" s="24"/>
      <c r="G40" s="24"/>
      <c r="H40" s="245"/>
    </row>
    <row r="41" spans="1:8">
      <c r="A41" s="126"/>
      <c r="B41" s="168" t="s">
        <v>79</v>
      </c>
      <c r="C41" s="14"/>
      <c r="D41" s="14"/>
      <c r="E41" s="5"/>
      <c r="F41" s="14"/>
      <c r="G41" s="14"/>
      <c r="H41" s="246"/>
    </row>
    <row r="42" spans="1:8">
      <c r="A42" s="126"/>
      <c r="B42" s="46"/>
      <c r="C42" s="66"/>
      <c r="D42" s="68"/>
      <c r="E42" s="46"/>
      <c r="F42" s="40"/>
      <c r="G42" s="68"/>
      <c r="H42" s="244"/>
    </row>
    <row r="43" spans="1:8">
      <c r="A43" s="126"/>
      <c r="B43" s="262" t="s">
        <v>134</v>
      </c>
      <c r="C43" s="66"/>
      <c r="D43" s="68"/>
      <c r="E43" s="46"/>
      <c r="F43" s="40"/>
      <c r="G43" s="68"/>
      <c r="H43" s="244"/>
    </row>
    <row r="44" spans="1:8">
      <c r="A44" s="126"/>
      <c r="B44" s="25" t="s">
        <v>48</v>
      </c>
      <c r="C44" s="41"/>
      <c r="D44" s="41"/>
      <c r="E44" s="76" t="s">
        <v>50</v>
      </c>
      <c r="F44" s="11"/>
      <c r="G44" s="11"/>
      <c r="H44" s="244"/>
    </row>
    <row r="45" spans="1:8">
      <c r="A45" s="126"/>
      <c r="B45" s="8" t="s">
        <v>52</v>
      </c>
      <c r="C45" s="160"/>
      <c r="D45" s="164"/>
      <c r="E45" s="8" t="s">
        <v>52</v>
      </c>
      <c r="F45" s="160"/>
      <c r="G45" s="164"/>
      <c r="H45" s="22"/>
    </row>
    <row r="46" spans="1:8">
      <c r="A46" s="126"/>
      <c r="B46" s="563" t="s">
        <v>168</v>
      </c>
      <c r="C46" s="564">
        <v>-134838215</v>
      </c>
      <c r="D46" s="164">
        <f>G83</f>
        <v>129345</v>
      </c>
      <c r="E46" s="563" t="s">
        <v>168</v>
      </c>
      <c r="F46" s="564">
        <v>-134838215</v>
      </c>
      <c r="G46" s="164">
        <f>G83</f>
        <v>129345</v>
      </c>
      <c r="H46" s="22"/>
    </row>
    <row r="47" spans="1:8">
      <c r="A47" s="126"/>
      <c r="B47" s="563" t="s">
        <v>169</v>
      </c>
      <c r="C47" s="564">
        <v>-64961594</v>
      </c>
      <c r="D47" s="164">
        <f>G120</f>
        <v>258689</v>
      </c>
      <c r="E47" s="563" t="s">
        <v>169</v>
      </c>
      <c r="F47" s="564">
        <v>-64961594</v>
      </c>
      <c r="G47" s="164">
        <f>G120</f>
        <v>258689</v>
      </c>
      <c r="H47" s="22"/>
    </row>
    <row r="48" spans="1:8">
      <c r="A48" s="126"/>
      <c r="B48" s="563" t="s">
        <v>170</v>
      </c>
      <c r="C48" s="564">
        <v>145783954</v>
      </c>
      <c r="D48" s="164">
        <f>G134</f>
        <v>107787</v>
      </c>
      <c r="E48" s="563" t="s">
        <v>170</v>
      </c>
      <c r="F48" s="564">
        <v>145783954</v>
      </c>
      <c r="G48" s="164">
        <f>G134</f>
        <v>107787</v>
      </c>
      <c r="H48" s="22"/>
    </row>
    <row r="49" spans="1:8" hidden="1">
      <c r="A49" s="126"/>
      <c r="B49" s="26" t="s">
        <v>43</v>
      </c>
      <c r="C49" s="565"/>
      <c r="D49" s="164"/>
      <c r="E49" s="26" t="s">
        <v>43</v>
      </c>
      <c r="F49" s="565"/>
      <c r="G49" s="164"/>
      <c r="H49" s="22"/>
    </row>
    <row r="50" spans="1:8" hidden="1">
      <c r="A50" s="126"/>
      <c r="B50" s="563" t="s">
        <v>168</v>
      </c>
      <c r="C50" s="565">
        <v>16497394</v>
      </c>
      <c r="D50" s="164"/>
      <c r="E50" s="563" t="s">
        <v>168</v>
      </c>
      <c r="F50" s="565">
        <v>16497394</v>
      </c>
      <c r="G50" s="164"/>
      <c r="H50" s="22"/>
    </row>
    <row r="51" spans="1:8" hidden="1">
      <c r="A51" s="126"/>
      <c r="B51" s="563" t="s">
        <v>169</v>
      </c>
      <c r="C51" s="565">
        <v>16263210</v>
      </c>
      <c r="D51" s="164"/>
      <c r="E51" s="563" t="s">
        <v>169</v>
      </c>
      <c r="F51" s="565">
        <v>16263210</v>
      </c>
      <c r="G51" s="164"/>
      <c r="H51" s="22"/>
    </row>
    <row r="52" spans="1:8" hidden="1">
      <c r="A52" s="126"/>
      <c r="B52" s="563" t="s">
        <v>170</v>
      </c>
      <c r="C52" s="565">
        <v>16292128</v>
      </c>
      <c r="D52" s="164"/>
      <c r="E52" s="563" t="s">
        <v>170</v>
      </c>
      <c r="F52" s="565">
        <v>16292128</v>
      </c>
      <c r="G52" s="164"/>
      <c r="H52" s="22"/>
    </row>
    <row r="53" spans="1:8" ht="39.6" hidden="1">
      <c r="A53" s="126"/>
      <c r="B53" s="26" t="s">
        <v>173</v>
      </c>
      <c r="C53" s="565"/>
      <c r="D53" s="164"/>
      <c r="E53" s="26" t="s">
        <v>173</v>
      </c>
      <c r="F53" s="565"/>
      <c r="G53" s="164"/>
      <c r="H53" s="22"/>
    </row>
    <row r="54" spans="1:8" hidden="1">
      <c r="A54" s="126"/>
      <c r="B54" s="563" t="s">
        <v>168</v>
      </c>
      <c r="C54" s="566">
        <v>50507066</v>
      </c>
      <c r="D54" s="164"/>
      <c r="E54" s="563" t="s">
        <v>168</v>
      </c>
      <c r="F54" s="566">
        <v>50507066</v>
      </c>
      <c r="G54" s="164"/>
      <c r="H54" s="22"/>
    </row>
    <row r="55" spans="1:8" hidden="1">
      <c r="A55" s="126"/>
      <c r="B55" s="563" t="s">
        <v>169</v>
      </c>
      <c r="C55" s="566">
        <v>595875296</v>
      </c>
      <c r="D55" s="164"/>
      <c r="E55" s="563" t="s">
        <v>169</v>
      </c>
      <c r="F55" s="566">
        <v>595875296</v>
      </c>
      <c r="G55" s="164"/>
      <c r="H55" s="22"/>
    </row>
    <row r="56" spans="1:8" hidden="1">
      <c r="A56" s="126"/>
      <c r="B56" s="563" t="s">
        <v>170</v>
      </c>
      <c r="C56" s="566">
        <v>679004229</v>
      </c>
      <c r="D56" s="164"/>
      <c r="E56" s="563" t="s">
        <v>170</v>
      </c>
      <c r="F56" s="566">
        <v>679004229</v>
      </c>
      <c r="G56" s="164"/>
      <c r="H56" s="22"/>
    </row>
    <row r="57" spans="1:8" hidden="1">
      <c r="A57" s="126"/>
      <c r="B57" s="567" t="s">
        <v>172</v>
      </c>
      <c r="C57" s="566"/>
      <c r="D57" s="164"/>
      <c r="E57" s="567" t="s">
        <v>172</v>
      </c>
      <c r="F57" s="566"/>
      <c r="G57" s="164"/>
      <c r="H57" s="22"/>
    </row>
    <row r="58" spans="1:8" hidden="1">
      <c r="A58" s="126"/>
      <c r="B58" s="563" t="s">
        <v>168</v>
      </c>
      <c r="C58" s="159">
        <v>255217102</v>
      </c>
      <c r="D58" s="164"/>
      <c r="E58" s="563" t="s">
        <v>168</v>
      </c>
      <c r="F58" s="159">
        <v>255217102</v>
      </c>
      <c r="G58" s="164"/>
      <c r="H58" s="22"/>
    </row>
    <row r="59" spans="1:8" hidden="1">
      <c r="A59" s="126"/>
      <c r="B59" s="563" t="s">
        <v>169</v>
      </c>
      <c r="C59" s="159">
        <v>323187319</v>
      </c>
      <c r="D59" s="164"/>
      <c r="E59" s="563" t="s">
        <v>169</v>
      </c>
      <c r="F59" s="159">
        <v>323187319</v>
      </c>
      <c r="G59" s="164"/>
      <c r="H59" s="22"/>
    </row>
    <row r="60" spans="1:8" hidden="1">
      <c r="A60" s="126"/>
      <c r="B60" s="563" t="s">
        <v>170</v>
      </c>
      <c r="C60" s="159">
        <v>356418969</v>
      </c>
      <c r="D60" s="164"/>
      <c r="E60" s="563" t="s">
        <v>170</v>
      </c>
      <c r="F60" s="159">
        <v>356418969</v>
      </c>
      <c r="G60" s="164"/>
      <c r="H60" s="22"/>
    </row>
    <row r="61" spans="1:8" hidden="1">
      <c r="A61" s="126"/>
      <c r="B61" s="567" t="s">
        <v>174</v>
      </c>
      <c r="C61" s="159"/>
      <c r="D61" s="164"/>
      <c r="E61" s="567" t="s">
        <v>174</v>
      </c>
      <c r="F61" s="159"/>
      <c r="G61" s="164"/>
      <c r="H61" s="22"/>
    </row>
    <row r="62" spans="1:8" hidden="1">
      <c r="A62" s="126"/>
      <c r="B62" s="563" t="s">
        <v>168</v>
      </c>
      <c r="C62" s="159">
        <v>5787995</v>
      </c>
      <c r="D62" s="164"/>
      <c r="E62" s="563" t="s">
        <v>168</v>
      </c>
      <c r="F62" s="159">
        <v>5787995</v>
      </c>
      <c r="G62" s="164"/>
      <c r="H62" s="22"/>
    </row>
    <row r="63" spans="1:8" hidden="1">
      <c r="A63" s="126"/>
      <c r="B63" s="563" t="s">
        <v>169</v>
      </c>
      <c r="C63" s="159">
        <v>2925386</v>
      </c>
      <c r="D63" s="164"/>
      <c r="E63" s="563" t="s">
        <v>169</v>
      </c>
      <c r="F63" s="159">
        <v>2925386</v>
      </c>
      <c r="G63" s="164"/>
      <c r="H63" s="22"/>
    </row>
    <row r="64" spans="1:8" hidden="1">
      <c r="A64" s="126"/>
      <c r="B64" s="563" t="s">
        <v>170</v>
      </c>
      <c r="C64" s="159">
        <v>0</v>
      </c>
      <c r="D64" s="164"/>
      <c r="E64" s="563" t="s">
        <v>170</v>
      </c>
      <c r="F64" s="159">
        <v>0</v>
      </c>
      <c r="G64" s="164"/>
      <c r="H64" s="22"/>
    </row>
    <row r="65" spans="1:8" hidden="1">
      <c r="A65" s="126"/>
      <c r="B65" s="615" t="s">
        <v>225</v>
      </c>
      <c r="C65" s="616"/>
      <c r="D65" s="617"/>
      <c r="E65" s="615" t="s">
        <v>225</v>
      </c>
      <c r="F65" s="616"/>
      <c r="G65" s="617"/>
      <c r="H65" s="22"/>
    </row>
    <row r="66" spans="1:8" hidden="1">
      <c r="A66" s="126"/>
      <c r="B66" s="563" t="s">
        <v>168</v>
      </c>
      <c r="C66" s="618">
        <v>1116286580</v>
      </c>
      <c r="D66" s="618"/>
      <c r="E66" s="563" t="s">
        <v>168</v>
      </c>
      <c r="F66" s="618">
        <v>1116286580</v>
      </c>
      <c r="G66" s="618"/>
      <c r="H66" s="245"/>
    </row>
    <row r="67" spans="1:8" hidden="1">
      <c r="A67" s="126"/>
      <c r="B67" s="563" t="s">
        <v>169</v>
      </c>
      <c r="C67" s="618">
        <v>1183186580</v>
      </c>
      <c r="D67" s="618"/>
      <c r="E67" s="563" t="s">
        <v>169</v>
      </c>
      <c r="F67" s="618">
        <v>1183186580</v>
      </c>
      <c r="G67" s="618"/>
      <c r="H67" s="245"/>
    </row>
    <row r="68" spans="1:8" hidden="1">
      <c r="A68" s="126"/>
      <c r="B68" s="563" t="s">
        <v>170</v>
      </c>
      <c r="C68" s="618">
        <v>1249486580</v>
      </c>
      <c r="D68" s="618"/>
      <c r="E68" s="563" t="s">
        <v>170</v>
      </c>
      <c r="F68" s="618">
        <v>1249486580</v>
      </c>
      <c r="G68" s="618"/>
      <c r="H68" s="245"/>
    </row>
    <row r="69" spans="1:8" ht="26.4" hidden="1">
      <c r="A69" s="126"/>
      <c r="B69" s="620" t="s">
        <v>226</v>
      </c>
      <c r="C69" s="618"/>
      <c r="D69" s="621"/>
      <c r="E69" s="620" t="s">
        <v>226</v>
      </c>
      <c r="F69" s="618"/>
      <c r="G69" s="621"/>
      <c r="H69" s="245"/>
    </row>
    <row r="70" spans="1:8" hidden="1">
      <c r="A70" s="126"/>
      <c r="B70" s="563" t="s">
        <v>168</v>
      </c>
      <c r="C70" s="80">
        <v>78000000</v>
      </c>
      <c r="D70" s="80"/>
      <c r="E70" s="563" t="s">
        <v>168</v>
      </c>
      <c r="F70" s="80">
        <v>78000000</v>
      </c>
      <c r="G70" s="80"/>
      <c r="H70" s="245"/>
    </row>
    <row r="71" spans="1:8" hidden="1">
      <c r="A71" s="126"/>
      <c r="B71" s="563" t="s">
        <v>169</v>
      </c>
      <c r="C71" s="80">
        <v>77500000</v>
      </c>
      <c r="D71" s="80"/>
      <c r="E71" s="563" t="s">
        <v>169</v>
      </c>
      <c r="F71" s="80">
        <v>77500000</v>
      </c>
      <c r="G71" s="80"/>
      <c r="H71" s="245"/>
    </row>
    <row r="72" spans="1:8" hidden="1">
      <c r="A72" s="126"/>
      <c r="B72" s="563" t="s">
        <v>170</v>
      </c>
      <c r="C72" s="80">
        <v>73600000</v>
      </c>
      <c r="D72" s="80"/>
      <c r="E72" s="563" t="s">
        <v>170</v>
      </c>
      <c r="F72" s="80">
        <v>73600000</v>
      </c>
      <c r="G72" s="80"/>
      <c r="H72" s="245"/>
    </row>
    <row r="73" spans="1:8" hidden="1">
      <c r="A73" s="126"/>
      <c r="B73" s="622" t="s">
        <v>224</v>
      </c>
      <c r="C73" s="80"/>
      <c r="D73" s="80"/>
      <c r="E73" s="622" t="s">
        <v>224</v>
      </c>
      <c r="F73" s="80"/>
      <c r="G73" s="80"/>
      <c r="H73" s="245"/>
    </row>
    <row r="74" spans="1:8" hidden="1">
      <c r="A74" s="126"/>
      <c r="B74" s="563" t="s">
        <v>168</v>
      </c>
      <c r="C74" s="80">
        <v>450000</v>
      </c>
      <c r="D74" s="80"/>
      <c r="E74" s="563" t="s">
        <v>168</v>
      </c>
      <c r="F74" s="80">
        <v>450000</v>
      </c>
      <c r="G74" s="80"/>
      <c r="H74" s="245"/>
    </row>
    <row r="75" spans="1:8" hidden="1">
      <c r="A75" s="126"/>
      <c r="B75" s="563" t="s">
        <v>169</v>
      </c>
      <c r="C75" s="80">
        <v>450000</v>
      </c>
      <c r="D75" s="80"/>
      <c r="E75" s="563" t="s">
        <v>169</v>
      </c>
      <c r="F75" s="80">
        <v>450000</v>
      </c>
      <c r="G75" s="80"/>
      <c r="H75" s="245"/>
    </row>
    <row r="76" spans="1:8" hidden="1">
      <c r="A76" s="126"/>
      <c r="B76" s="563" t="s">
        <v>170</v>
      </c>
      <c r="C76" s="80">
        <v>450000</v>
      </c>
      <c r="D76" s="80"/>
      <c r="E76" s="563" t="s">
        <v>170</v>
      </c>
      <c r="F76" s="80">
        <v>450000</v>
      </c>
      <c r="G76" s="80"/>
      <c r="H76" s="245"/>
    </row>
    <row r="77" spans="1:8">
      <c r="A77" s="126"/>
      <c r="B77" s="8"/>
      <c r="C77" s="160"/>
      <c r="D77" s="164"/>
      <c r="E77" s="241"/>
      <c r="F77" s="160"/>
      <c r="G77" s="119"/>
      <c r="H77" s="242"/>
    </row>
    <row r="78" spans="1:8">
      <c r="A78" s="126"/>
      <c r="B78" s="8"/>
      <c r="C78" s="160"/>
      <c r="D78" s="164"/>
      <c r="E78" s="241"/>
      <c r="F78" s="160"/>
      <c r="G78" s="119"/>
      <c r="H78" s="242"/>
    </row>
    <row r="79" spans="1:8" s="52" customFormat="1">
      <c r="A79" s="206"/>
      <c r="B79" s="206" t="s">
        <v>113</v>
      </c>
      <c r="C79"/>
      <c r="D79"/>
    </row>
    <row r="80" spans="1:8" s="52" customFormat="1" ht="13.8" thickBot="1">
      <c r="A80" s="176"/>
      <c r="B80"/>
      <c r="C80"/>
      <c r="D80"/>
    </row>
    <row r="81" spans="1:8" s="52" customFormat="1" ht="13.8">
      <c r="A81" s="2888">
        <v>1</v>
      </c>
      <c r="B81" s="436" t="s">
        <v>134</v>
      </c>
      <c r="C81" s="364"/>
      <c r="D81" s="365"/>
      <c r="E81" s="268"/>
      <c r="F81" s="269"/>
      <c r="G81" s="270"/>
      <c r="H81" s="574" t="s">
        <v>34</v>
      </c>
    </row>
    <row r="82" spans="1:8" s="52" customFormat="1">
      <c r="A82" s="81"/>
      <c r="B82" s="280" t="s">
        <v>22</v>
      </c>
      <c r="C82" s="343"/>
      <c r="D82" s="344"/>
      <c r="E82" s="113" t="s">
        <v>70</v>
      </c>
      <c r="F82" s="99"/>
      <c r="G82" s="143"/>
    </row>
    <row r="83" spans="1:8" s="52" customFormat="1">
      <c r="A83" s="81"/>
      <c r="B83" s="366" t="s">
        <v>135</v>
      </c>
      <c r="C83" s="367"/>
      <c r="D83" s="368"/>
      <c r="E83" s="322" t="s">
        <v>52</v>
      </c>
      <c r="F83" s="573">
        <v>-134838215</v>
      </c>
      <c r="G83" s="568">
        <f>-D87</f>
        <v>129345</v>
      </c>
    </row>
    <row r="84" spans="1:8" s="52" customFormat="1">
      <c r="A84" s="81"/>
      <c r="B84" s="239" t="s">
        <v>4</v>
      </c>
      <c r="C84" s="369">
        <f t="shared" ref="C84:D86" si="0">C85</f>
        <v>2296988</v>
      </c>
      <c r="D84" s="289">
        <f t="shared" si="0"/>
        <v>-129345</v>
      </c>
      <c r="E84" s="151"/>
      <c r="F84" s="152"/>
      <c r="G84" s="156"/>
    </row>
    <row r="85" spans="1:8" s="52" customFormat="1">
      <c r="A85" s="81"/>
      <c r="B85" s="213" t="s">
        <v>10</v>
      </c>
      <c r="C85" s="370">
        <f t="shared" si="0"/>
        <v>2296988</v>
      </c>
      <c r="D85" s="288">
        <f t="shared" si="0"/>
        <v>-129345</v>
      </c>
      <c r="E85" s="153"/>
      <c r="F85" s="86"/>
      <c r="G85" s="87"/>
    </row>
    <row r="86" spans="1:8" s="52" customFormat="1" ht="26.4">
      <c r="A86" s="81"/>
      <c r="B86" s="214" t="s">
        <v>11</v>
      </c>
      <c r="C86" s="370">
        <f t="shared" si="0"/>
        <v>2296988</v>
      </c>
      <c r="D86" s="288">
        <f t="shared" si="0"/>
        <v>-129345</v>
      </c>
      <c r="E86" s="154"/>
      <c r="F86" s="86"/>
      <c r="G86" s="87"/>
    </row>
    <row r="87" spans="1:8" s="52" customFormat="1">
      <c r="A87" s="81"/>
      <c r="B87" s="239" t="s">
        <v>28</v>
      </c>
      <c r="C87" s="369">
        <f>C88+C95</f>
        <v>2296988</v>
      </c>
      <c r="D87" s="289">
        <f>D88</f>
        <v>-129345</v>
      </c>
      <c r="E87" s="155"/>
      <c r="F87" s="88"/>
      <c r="G87" s="89"/>
    </row>
    <row r="88" spans="1:8" s="52" customFormat="1">
      <c r="A88" s="81"/>
      <c r="B88" s="213" t="s">
        <v>2</v>
      </c>
      <c r="C88" s="370">
        <f>C89+C93</f>
        <v>2278868</v>
      </c>
      <c r="D88" s="288">
        <f>D89</f>
        <v>-129345</v>
      </c>
      <c r="E88" s="153"/>
      <c r="F88" s="86"/>
      <c r="G88" s="87"/>
    </row>
    <row r="89" spans="1:8" s="52" customFormat="1">
      <c r="A89" s="81"/>
      <c r="B89" s="214" t="s">
        <v>12</v>
      </c>
      <c r="C89" s="370">
        <f>C90+C92</f>
        <v>2224868</v>
      </c>
      <c r="D89" s="288">
        <f>D92</f>
        <v>-129345</v>
      </c>
      <c r="E89" s="154"/>
      <c r="F89" s="86"/>
      <c r="G89" s="87"/>
    </row>
    <row r="90" spans="1:8" s="52" customFormat="1">
      <c r="A90" s="81"/>
      <c r="B90" s="215" t="s">
        <v>38</v>
      </c>
      <c r="C90" s="370">
        <v>978912</v>
      </c>
      <c r="D90" s="437"/>
      <c r="E90" s="154"/>
      <c r="F90" s="86"/>
      <c r="G90" s="87"/>
    </row>
    <row r="91" spans="1:8" s="52" customFormat="1">
      <c r="A91" s="81"/>
      <c r="B91" s="216" t="s">
        <v>36</v>
      </c>
      <c r="C91" s="370">
        <v>776382</v>
      </c>
      <c r="D91" s="437"/>
      <c r="E91" s="154"/>
      <c r="F91" s="86"/>
      <c r="G91" s="87"/>
    </row>
    <row r="92" spans="1:8" s="52" customFormat="1">
      <c r="A92" s="81"/>
      <c r="B92" s="438" t="s">
        <v>15</v>
      </c>
      <c r="C92" s="370">
        <v>1245956</v>
      </c>
      <c r="D92" s="283">
        <v>-129345</v>
      </c>
      <c r="E92" s="154"/>
      <c r="F92" s="86"/>
      <c r="G92" s="87"/>
    </row>
    <row r="93" spans="1:8" s="52" customFormat="1">
      <c r="A93" s="81"/>
      <c r="B93" s="328" t="s">
        <v>16</v>
      </c>
      <c r="C93" s="439">
        <f>C94</f>
        <v>54000</v>
      </c>
      <c r="D93" s="288"/>
      <c r="E93" s="154"/>
      <c r="F93" s="86"/>
      <c r="G93" s="87"/>
    </row>
    <row r="94" spans="1:8" s="52" customFormat="1">
      <c r="A94" s="81"/>
      <c r="B94" s="352" t="s">
        <v>17</v>
      </c>
      <c r="C94" s="370">
        <v>54000</v>
      </c>
      <c r="D94" s="288"/>
      <c r="E94" s="154"/>
      <c r="F94" s="86"/>
      <c r="G94" s="87"/>
    </row>
    <row r="95" spans="1:8" s="52" customFormat="1">
      <c r="A95" s="81"/>
      <c r="B95" s="327" t="s">
        <v>3</v>
      </c>
      <c r="C95" s="440">
        <f>C96</f>
        <v>18120</v>
      </c>
      <c r="D95" s="441"/>
      <c r="E95" s="154"/>
      <c r="F95" s="86"/>
      <c r="G95" s="87"/>
    </row>
    <row r="96" spans="1:8" s="52" customFormat="1" ht="13.8" thickBot="1">
      <c r="A96" s="81"/>
      <c r="B96" s="571" t="s">
        <v>20</v>
      </c>
      <c r="C96" s="440">
        <v>18120</v>
      </c>
      <c r="D96" s="441"/>
      <c r="E96" s="167"/>
      <c r="F96" s="93"/>
      <c r="G96" s="94"/>
    </row>
    <row r="97" spans="1:8" s="52" customFormat="1" ht="44.4" customHeight="1" thickBot="1">
      <c r="A97" s="81"/>
      <c r="B97" s="3600" t="s">
        <v>175</v>
      </c>
      <c r="C97" s="3601"/>
      <c r="D97" s="3601"/>
      <c r="E97" s="3601"/>
      <c r="F97" s="3601"/>
      <c r="G97" s="3602"/>
    </row>
    <row r="98" spans="1:8" s="52" customFormat="1">
      <c r="A98" s="176"/>
      <c r="B98"/>
      <c r="C98"/>
      <c r="D98"/>
    </row>
    <row r="99" spans="1:8" s="52" customFormat="1">
      <c r="A99" s="206"/>
      <c r="B99" s="206" t="s">
        <v>115</v>
      </c>
      <c r="C99"/>
      <c r="D99"/>
    </row>
    <row r="100" spans="1:8" s="52" customFormat="1" ht="13.8" thickBot="1">
      <c r="A100" s="176"/>
      <c r="B100"/>
      <c r="C100"/>
      <c r="D100"/>
    </row>
    <row r="101" spans="1:8" s="52" customFormat="1" ht="13.8">
      <c r="A101" s="175">
        <v>1</v>
      </c>
      <c r="B101" s="436" t="s">
        <v>134</v>
      </c>
      <c r="C101" s="364"/>
      <c r="D101" s="365"/>
      <c r="E101" s="268"/>
      <c r="F101" s="269"/>
      <c r="G101" s="270"/>
      <c r="H101" s="574" t="s">
        <v>34</v>
      </c>
    </row>
    <row r="102" spans="1:8" s="52" customFormat="1">
      <c r="A102" s="175"/>
      <c r="B102" s="280" t="s">
        <v>116</v>
      </c>
      <c r="C102" s="443"/>
      <c r="D102" s="412"/>
      <c r="E102" s="113" t="s">
        <v>70</v>
      </c>
      <c r="F102" s="99"/>
      <c r="G102" s="143"/>
    </row>
    <row r="103" spans="1:8" s="52" customFormat="1">
      <c r="A103" s="81"/>
      <c r="B103" s="345" t="s">
        <v>117</v>
      </c>
      <c r="C103" s="444"/>
      <c r="D103" s="445"/>
      <c r="E103" s="322" t="s">
        <v>52</v>
      </c>
      <c r="F103" s="573">
        <v>-134838215</v>
      </c>
      <c r="G103" s="568">
        <f>-D107</f>
        <v>129345</v>
      </c>
    </row>
    <row r="104" spans="1:8" s="52" customFormat="1">
      <c r="A104" s="81"/>
      <c r="B104" s="281" t="s">
        <v>118</v>
      </c>
      <c r="C104" s="446"/>
      <c r="D104" s="447"/>
      <c r="E104" s="151"/>
      <c r="F104" s="152"/>
      <c r="G104" s="156"/>
    </row>
    <row r="105" spans="1:8" s="52" customFormat="1">
      <c r="A105" s="81"/>
      <c r="B105" s="325" t="s">
        <v>4</v>
      </c>
      <c r="C105" s="348">
        <f t="shared" ref="C105:D107" si="1">C106</f>
        <v>2296988</v>
      </c>
      <c r="D105" s="289">
        <f t="shared" si="1"/>
        <v>-129345</v>
      </c>
      <c r="E105" s="153"/>
      <c r="F105" s="86"/>
      <c r="G105" s="87"/>
    </row>
    <row r="106" spans="1:8" s="52" customFormat="1">
      <c r="A106" s="81"/>
      <c r="B106" s="327" t="s">
        <v>10</v>
      </c>
      <c r="C106" s="350">
        <f t="shared" si="1"/>
        <v>2296988</v>
      </c>
      <c r="D106" s="288">
        <f t="shared" si="1"/>
        <v>-129345</v>
      </c>
      <c r="E106" s="154"/>
      <c r="F106" s="86"/>
      <c r="G106" s="87"/>
    </row>
    <row r="107" spans="1:8" s="52" customFormat="1" ht="26.4">
      <c r="A107" s="81"/>
      <c r="B107" s="328" t="s">
        <v>11</v>
      </c>
      <c r="C107" s="350">
        <f t="shared" si="1"/>
        <v>2296988</v>
      </c>
      <c r="D107" s="288">
        <f t="shared" si="1"/>
        <v>-129345</v>
      </c>
      <c r="E107" s="155"/>
      <c r="F107" s="88"/>
      <c r="G107" s="89"/>
    </row>
    <row r="108" spans="1:8" s="52" customFormat="1">
      <c r="A108" s="81"/>
      <c r="B108" s="325" t="s">
        <v>28</v>
      </c>
      <c r="C108" s="348">
        <f>C109+C116</f>
        <v>2296988</v>
      </c>
      <c r="D108" s="289">
        <f>D109</f>
        <v>-129345</v>
      </c>
      <c r="E108" s="153"/>
      <c r="F108" s="86"/>
      <c r="G108" s="87"/>
    </row>
    <row r="109" spans="1:8" s="52" customFormat="1">
      <c r="A109" s="81"/>
      <c r="B109" s="327" t="s">
        <v>2</v>
      </c>
      <c r="C109" s="350">
        <f>C110+C114</f>
        <v>2278868</v>
      </c>
      <c r="D109" s="288">
        <f>D110</f>
        <v>-129345</v>
      </c>
      <c r="E109" s="154"/>
      <c r="F109" s="86"/>
      <c r="G109" s="87"/>
    </row>
    <row r="110" spans="1:8" s="52" customFormat="1">
      <c r="A110" s="81"/>
      <c r="B110" s="214" t="s">
        <v>12</v>
      </c>
      <c r="C110" s="448">
        <f>C111+C113</f>
        <v>2224868</v>
      </c>
      <c r="D110" s="441">
        <f>D113</f>
        <v>-129345</v>
      </c>
      <c r="E110" s="154"/>
      <c r="F110" s="86"/>
      <c r="G110" s="87"/>
    </row>
    <row r="111" spans="1:8" s="52" customFormat="1">
      <c r="A111" s="81"/>
      <c r="B111" s="215" t="s">
        <v>38</v>
      </c>
      <c r="C111" s="370">
        <v>978912</v>
      </c>
      <c r="D111" s="437"/>
      <c r="E111" s="154"/>
      <c r="F111" s="86"/>
      <c r="G111" s="87"/>
    </row>
    <row r="112" spans="1:8" s="52" customFormat="1">
      <c r="A112" s="81"/>
      <c r="B112" s="216" t="s">
        <v>36</v>
      </c>
      <c r="C112" s="370">
        <v>776382</v>
      </c>
      <c r="D112" s="437"/>
      <c r="E112" s="154"/>
      <c r="F112" s="86"/>
      <c r="G112" s="87"/>
    </row>
    <row r="113" spans="1:7" s="52" customFormat="1">
      <c r="A113" s="81"/>
      <c r="B113" s="438" t="s">
        <v>15</v>
      </c>
      <c r="C113" s="370">
        <v>1245956</v>
      </c>
      <c r="D113" s="283">
        <v>-129345</v>
      </c>
      <c r="E113" s="154"/>
      <c r="F113" s="86"/>
      <c r="G113" s="87"/>
    </row>
    <row r="114" spans="1:7" s="52" customFormat="1">
      <c r="A114" s="81"/>
      <c r="B114" s="328" t="s">
        <v>16</v>
      </c>
      <c r="C114" s="439">
        <f>C115</f>
        <v>54000</v>
      </c>
      <c r="D114" s="441"/>
      <c r="E114" s="154"/>
      <c r="F114" s="86"/>
      <c r="G114" s="87"/>
    </row>
    <row r="115" spans="1:7" s="52" customFormat="1">
      <c r="A115" s="81"/>
      <c r="B115" s="352" t="s">
        <v>17</v>
      </c>
      <c r="C115" s="370">
        <v>54000</v>
      </c>
      <c r="D115" s="441"/>
      <c r="E115" s="154"/>
      <c r="F115" s="86"/>
      <c r="G115" s="87"/>
    </row>
    <row r="116" spans="1:7" s="52" customFormat="1">
      <c r="A116" s="81"/>
      <c r="B116" s="327" t="s">
        <v>3</v>
      </c>
      <c r="C116" s="440">
        <f>C117</f>
        <v>18120</v>
      </c>
      <c r="D116" s="441"/>
      <c r="E116" s="167"/>
      <c r="F116" s="93"/>
      <c r="G116" s="94"/>
    </row>
    <row r="117" spans="1:7" s="52" customFormat="1" ht="12.75" customHeight="1" thickBot="1">
      <c r="A117" s="81"/>
      <c r="B117" s="413" t="s">
        <v>20</v>
      </c>
      <c r="C117" s="442">
        <v>18120</v>
      </c>
      <c r="D117" s="449"/>
      <c r="E117" s="154"/>
      <c r="F117" s="86"/>
      <c r="G117" s="87"/>
    </row>
    <row r="118" spans="1:7" s="52" customFormat="1">
      <c r="A118" s="81"/>
      <c r="B118" s="281" t="s">
        <v>125</v>
      </c>
      <c r="C118" s="450"/>
      <c r="D118" s="447"/>
      <c r="E118" s="268"/>
      <c r="F118" s="269"/>
      <c r="G118" s="270"/>
    </row>
    <row r="119" spans="1:7" s="52" customFormat="1">
      <c r="A119" s="81"/>
      <c r="B119" s="325" t="s">
        <v>4</v>
      </c>
      <c r="C119" s="348">
        <f t="shared" ref="C119:D121" si="2">C120</f>
        <v>2426332</v>
      </c>
      <c r="D119" s="289">
        <f t="shared" si="2"/>
        <v>-258689</v>
      </c>
      <c r="E119" s="113" t="s">
        <v>70</v>
      </c>
      <c r="F119" s="99"/>
      <c r="G119" s="143"/>
    </row>
    <row r="120" spans="1:7" s="52" customFormat="1">
      <c r="A120" s="81"/>
      <c r="B120" s="327" t="s">
        <v>10</v>
      </c>
      <c r="C120" s="350">
        <f t="shared" si="2"/>
        <v>2426332</v>
      </c>
      <c r="D120" s="288">
        <f t="shared" si="2"/>
        <v>-258689</v>
      </c>
      <c r="E120" s="322" t="s">
        <v>52</v>
      </c>
      <c r="F120" s="569">
        <v>-64961594</v>
      </c>
      <c r="G120" s="568">
        <f>-D122</f>
        <v>258689</v>
      </c>
    </row>
    <row r="121" spans="1:7" s="52" customFormat="1" ht="26.4">
      <c r="A121" s="81"/>
      <c r="B121" s="328" t="s">
        <v>11</v>
      </c>
      <c r="C121" s="350">
        <f t="shared" si="2"/>
        <v>2426332</v>
      </c>
      <c r="D121" s="288">
        <f t="shared" si="2"/>
        <v>-258689</v>
      </c>
      <c r="E121" s="154"/>
      <c r="F121" s="86"/>
      <c r="G121" s="87"/>
    </row>
    <row r="122" spans="1:7" s="52" customFormat="1">
      <c r="A122" s="81"/>
      <c r="B122" s="325" t="s">
        <v>28</v>
      </c>
      <c r="C122" s="348">
        <f>C123+C130</f>
        <v>2426332</v>
      </c>
      <c r="D122" s="289">
        <f>D123</f>
        <v>-258689</v>
      </c>
      <c r="E122" s="167"/>
      <c r="F122" s="93"/>
      <c r="G122" s="94"/>
    </row>
    <row r="123" spans="1:7" s="52" customFormat="1">
      <c r="A123" s="81"/>
      <c r="B123" s="327" t="s">
        <v>2</v>
      </c>
      <c r="C123" s="350">
        <f>C124+C128</f>
        <v>2408212</v>
      </c>
      <c r="D123" s="288">
        <f>D124</f>
        <v>-258689</v>
      </c>
      <c r="E123" s="154"/>
      <c r="F123" s="86"/>
      <c r="G123" s="87"/>
    </row>
    <row r="124" spans="1:7" s="52" customFormat="1">
      <c r="A124" s="81"/>
      <c r="B124" s="214" t="s">
        <v>12</v>
      </c>
      <c r="C124" s="448">
        <f>C125+C127</f>
        <v>2354212</v>
      </c>
      <c r="D124" s="441">
        <f>D127</f>
        <v>-258689</v>
      </c>
      <c r="E124" s="167"/>
      <c r="F124" s="93"/>
      <c r="G124" s="94"/>
    </row>
    <row r="125" spans="1:7" s="52" customFormat="1">
      <c r="A125" s="81"/>
      <c r="B125" s="215" t="s">
        <v>38</v>
      </c>
      <c r="C125" s="370">
        <v>978912</v>
      </c>
      <c r="D125" s="437"/>
      <c r="E125" s="154"/>
      <c r="F125" s="86"/>
      <c r="G125" s="87"/>
    </row>
    <row r="126" spans="1:7" s="52" customFormat="1">
      <c r="A126" s="81"/>
      <c r="B126" s="216" t="s">
        <v>36</v>
      </c>
      <c r="C126" s="370">
        <v>776382</v>
      </c>
      <c r="D126" s="437"/>
      <c r="E126" s="167"/>
      <c r="F126" s="93"/>
      <c r="G126" s="94"/>
    </row>
    <row r="127" spans="1:7" s="52" customFormat="1">
      <c r="A127" s="81"/>
      <c r="B127" s="438" t="s">
        <v>15</v>
      </c>
      <c r="C127" s="370">
        <v>1375300</v>
      </c>
      <c r="D127" s="283">
        <v>-258689</v>
      </c>
      <c r="E127" s="154"/>
      <c r="F127" s="86"/>
      <c r="G127" s="87"/>
    </row>
    <row r="128" spans="1:7" s="52" customFormat="1">
      <c r="A128" s="81"/>
      <c r="B128" s="328" t="s">
        <v>16</v>
      </c>
      <c r="C128" s="439">
        <f>C129</f>
        <v>54000</v>
      </c>
      <c r="D128" s="441"/>
      <c r="E128" s="167"/>
      <c r="F128" s="93"/>
      <c r="G128" s="94"/>
    </row>
    <row r="129" spans="1:7" s="52" customFormat="1">
      <c r="A129" s="81"/>
      <c r="B129" s="352" t="s">
        <v>17</v>
      </c>
      <c r="C129" s="370">
        <v>54000</v>
      </c>
      <c r="D129" s="441"/>
      <c r="E129" s="154"/>
      <c r="F129" s="86"/>
      <c r="G129" s="87"/>
    </row>
    <row r="130" spans="1:7" s="52" customFormat="1">
      <c r="A130" s="81"/>
      <c r="B130" s="327" t="s">
        <v>3</v>
      </c>
      <c r="C130" s="440">
        <f>C131</f>
        <v>18120</v>
      </c>
      <c r="D130" s="441"/>
      <c r="E130" s="167"/>
      <c r="F130" s="93"/>
      <c r="G130" s="94"/>
    </row>
    <row r="131" spans="1:7" s="52" customFormat="1" ht="12.75" customHeight="1" thickBot="1">
      <c r="A131" s="81"/>
      <c r="B131" s="413" t="s">
        <v>20</v>
      </c>
      <c r="C131" s="442">
        <v>18120</v>
      </c>
      <c r="D131" s="449"/>
      <c r="E131" s="154"/>
      <c r="F131" s="86"/>
      <c r="G131" s="87"/>
    </row>
    <row r="132" spans="1:7" s="52" customFormat="1">
      <c r="A132" s="81"/>
      <c r="B132" s="281" t="s">
        <v>126</v>
      </c>
      <c r="C132" s="450"/>
      <c r="D132" s="447"/>
      <c r="E132" s="268"/>
      <c r="F132" s="269"/>
      <c r="G132" s="270"/>
    </row>
    <row r="133" spans="1:7" s="52" customFormat="1">
      <c r="A133" s="81"/>
      <c r="B133" s="325" t="s">
        <v>4</v>
      </c>
      <c r="C133" s="348">
        <f t="shared" ref="C133:D135" si="3">C134</f>
        <v>2628046</v>
      </c>
      <c r="D133" s="289">
        <f t="shared" si="3"/>
        <v>-107787</v>
      </c>
      <c r="E133" s="113" t="s">
        <v>70</v>
      </c>
      <c r="F133" s="99"/>
      <c r="G133" s="143"/>
    </row>
    <row r="134" spans="1:7" s="52" customFormat="1">
      <c r="A134" s="81"/>
      <c r="B134" s="327" t="s">
        <v>10</v>
      </c>
      <c r="C134" s="350">
        <f t="shared" si="3"/>
        <v>2628046</v>
      </c>
      <c r="D134" s="288">
        <f t="shared" si="3"/>
        <v>-107787</v>
      </c>
      <c r="E134" s="322" t="s">
        <v>52</v>
      </c>
      <c r="F134" s="569">
        <v>145783954</v>
      </c>
      <c r="G134" s="568">
        <f>-D136</f>
        <v>107787</v>
      </c>
    </row>
    <row r="135" spans="1:7" s="52" customFormat="1" ht="26.4">
      <c r="A135" s="81"/>
      <c r="B135" s="328" t="s">
        <v>11</v>
      </c>
      <c r="C135" s="350">
        <f t="shared" si="3"/>
        <v>2628046</v>
      </c>
      <c r="D135" s="288">
        <f t="shared" si="3"/>
        <v>-107787</v>
      </c>
      <c r="E135" s="154"/>
      <c r="F135" s="86"/>
      <c r="G135" s="87"/>
    </row>
    <row r="136" spans="1:7" s="52" customFormat="1">
      <c r="A136" s="81"/>
      <c r="B136" s="325" t="s">
        <v>28</v>
      </c>
      <c r="C136" s="348">
        <f>C137+C144</f>
        <v>2628046</v>
      </c>
      <c r="D136" s="289">
        <f>D137</f>
        <v>-107787</v>
      </c>
      <c r="E136" s="167"/>
      <c r="F136" s="93"/>
      <c r="G136" s="94"/>
    </row>
    <row r="137" spans="1:7" s="52" customFormat="1">
      <c r="A137" s="81"/>
      <c r="B137" s="327" t="s">
        <v>2</v>
      </c>
      <c r="C137" s="350">
        <f>C138+C142</f>
        <v>2609926</v>
      </c>
      <c r="D137" s="288">
        <f>D138</f>
        <v>-107787</v>
      </c>
      <c r="E137" s="154"/>
      <c r="F137" s="86"/>
      <c r="G137" s="87"/>
    </row>
    <row r="138" spans="1:7" s="52" customFormat="1">
      <c r="A138" s="81"/>
      <c r="B138" s="214" t="s">
        <v>12</v>
      </c>
      <c r="C138" s="448">
        <f>C139+C141</f>
        <v>2555926</v>
      </c>
      <c r="D138" s="441">
        <f>D141</f>
        <v>-107787</v>
      </c>
      <c r="E138" s="167"/>
      <c r="F138" s="93"/>
      <c r="G138" s="94"/>
    </row>
    <row r="139" spans="1:7" s="52" customFormat="1">
      <c r="A139" s="81"/>
      <c r="B139" s="215" t="s">
        <v>38</v>
      </c>
      <c r="C139" s="370">
        <v>978912</v>
      </c>
      <c r="D139" s="437"/>
      <c r="E139" s="154"/>
      <c r="F139" s="86"/>
      <c r="G139" s="87"/>
    </row>
    <row r="140" spans="1:7" s="52" customFormat="1">
      <c r="A140" s="81"/>
      <c r="B140" s="216" t="s">
        <v>36</v>
      </c>
      <c r="C140" s="370">
        <v>776382</v>
      </c>
      <c r="D140" s="437"/>
      <c r="E140" s="167"/>
      <c r="F140" s="93"/>
      <c r="G140" s="94"/>
    </row>
    <row r="141" spans="1:7" s="52" customFormat="1">
      <c r="A141" s="81"/>
      <c r="B141" s="438" t="s">
        <v>15</v>
      </c>
      <c r="C141" s="370">
        <v>1577014</v>
      </c>
      <c r="D141" s="283">
        <f>-258689+150902</f>
        <v>-107787</v>
      </c>
      <c r="E141" s="154"/>
      <c r="F141" s="86"/>
      <c r="G141" s="87"/>
    </row>
    <row r="142" spans="1:7" s="52" customFormat="1">
      <c r="A142" s="81"/>
      <c r="B142" s="328" t="s">
        <v>16</v>
      </c>
      <c r="C142" s="439">
        <f>C143</f>
        <v>54000</v>
      </c>
      <c r="D142" s="441"/>
      <c r="E142" s="167"/>
      <c r="F142" s="93"/>
      <c r="G142" s="94"/>
    </row>
    <row r="143" spans="1:7" s="52" customFormat="1">
      <c r="A143" s="81"/>
      <c r="B143" s="352" t="s">
        <v>17</v>
      </c>
      <c r="C143" s="370">
        <v>54000</v>
      </c>
      <c r="D143" s="441"/>
      <c r="E143" s="154"/>
      <c r="F143" s="86"/>
      <c r="G143" s="87"/>
    </row>
    <row r="144" spans="1:7" s="52" customFormat="1">
      <c r="A144" s="81"/>
      <c r="B144" s="327" t="s">
        <v>3</v>
      </c>
      <c r="C144" s="440">
        <f>C145</f>
        <v>18120</v>
      </c>
      <c r="D144" s="441"/>
      <c r="E144" s="167"/>
      <c r="F144" s="93"/>
      <c r="G144" s="94"/>
    </row>
    <row r="145" spans="1:7" s="52" customFormat="1" ht="12.75" customHeight="1" thickBot="1">
      <c r="A145" s="81"/>
      <c r="B145" s="571" t="s">
        <v>20</v>
      </c>
      <c r="C145" s="440">
        <v>18120</v>
      </c>
      <c r="D145" s="572"/>
      <c r="E145" s="167"/>
      <c r="F145" s="93"/>
      <c r="G145" s="94"/>
    </row>
    <row r="146" spans="1:7" s="52" customFormat="1" ht="44.4" customHeight="1" thickBot="1">
      <c r="A146" s="81"/>
      <c r="B146" s="3600" t="s">
        <v>175</v>
      </c>
      <c r="C146" s="3601"/>
      <c r="D146" s="3601"/>
      <c r="E146" s="3601"/>
      <c r="F146" s="3601"/>
      <c r="G146" s="3602"/>
    </row>
    <row r="147" spans="1:7" s="52" customFormat="1">
      <c r="A147" s="176"/>
      <c r="B147"/>
      <c r="C147"/>
      <c r="D147"/>
    </row>
    <row r="148" spans="1:7" s="52" customFormat="1">
      <c r="A148" s="261"/>
      <c r="B148" s="22"/>
      <c r="C148" s="23"/>
      <c r="D148" s="23"/>
    </row>
  </sheetData>
  <mergeCells count="7">
    <mergeCell ref="H1:H2"/>
    <mergeCell ref="B97:G97"/>
    <mergeCell ref="B146:G146"/>
    <mergeCell ref="C1:C2"/>
    <mergeCell ref="D1:D2"/>
    <mergeCell ref="F1:F2"/>
    <mergeCell ref="G1:G2"/>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rowBreaks count="1" manualBreakCount="1">
    <brk id="4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79"/>
  <sheetViews>
    <sheetView zoomScale="70" zoomScaleNormal="70" workbookViewId="0"/>
  </sheetViews>
  <sheetFormatPr defaultColWidth="9.109375" defaultRowHeight="13.2"/>
  <cols>
    <col min="1" max="1" width="5.5546875" style="177"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4.6640625" style="9" customWidth="1"/>
    <col min="9" max="16384" width="9.109375" style="9"/>
  </cols>
  <sheetData>
    <row r="1" spans="1:8" ht="12.75" customHeight="1">
      <c r="B1" s="27"/>
      <c r="C1" s="3603" t="s">
        <v>147</v>
      </c>
      <c r="D1" s="3603" t="s">
        <v>30</v>
      </c>
      <c r="E1" s="73"/>
      <c r="F1" s="3603" t="s">
        <v>147</v>
      </c>
      <c r="G1" s="3603" t="s">
        <v>30</v>
      </c>
      <c r="H1" s="3598" t="s">
        <v>44</v>
      </c>
    </row>
    <row r="2" spans="1:8" ht="13.8" thickBot="1">
      <c r="B2" s="28"/>
      <c r="C2" s="3604"/>
      <c r="D2" s="3604"/>
      <c r="E2" s="74"/>
      <c r="F2" s="3604"/>
      <c r="G2" s="3604"/>
      <c r="H2" s="3599"/>
    </row>
    <row r="3" spans="1:8">
      <c r="A3" s="126"/>
      <c r="B3" s="1"/>
      <c r="C3" s="14"/>
      <c r="D3" s="14"/>
      <c r="E3" s="5"/>
      <c r="F3" s="14"/>
      <c r="G3" s="14"/>
    </row>
    <row r="4" spans="1:8">
      <c r="A4" s="126"/>
      <c r="B4" s="263" t="s">
        <v>146</v>
      </c>
      <c r="C4" s="14"/>
      <c r="D4" s="14"/>
      <c r="E4" s="5"/>
      <c r="F4" s="14"/>
      <c r="G4" s="14"/>
    </row>
    <row r="5" spans="1:8">
      <c r="A5" s="126"/>
      <c r="B5" s="25" t="s">
        <v>48</v>
      </c>
      <c r="C5" s="41"/>
      <c r="D5" s="41"/>
      <c r="E5" s="76" t="s">
        <v>50</v>
      </c>
      <c r="F5" s="11"/>
      <c r="G5" s="11"/>
      <c r="H5" s="244"/>
    </row>
    <row r="6" spans="1:8">
      <c r="A6" s="126"/>
      <c r="B6" s="8" t="s">
        <v>52</v>
      </c>
      <c r="C6" s="160"/>
      <c r="D6" s="164"/>
      <c r="E6" s="8" t="s">
        <v>52</v>
      </c>
      <c r="F6" s="160"/>
      <c r="G6" s="164"/>
      <c r="H6" s="22"/>
    </row>
    <row r="7" spans="1:8">
      <c r="A7" s="126"/>
      <c r="B7" s="563" t="s">
        <v>168</v>
      </c>
      <c r="C7" s="564">
        <v>-134838215</v>
      </c>
      <c r="D7" s="164"/>
      <c r="E7" s="563" t="s">
        <v>168</v>
      </c>
      <c r="F7" s="564">
        <v>-134838215</v>
      </c>
      <c r="G7" s="164"/>
      <c r="H7" s="22"/>
    </row>
    <row r="8" spans="1:8">
      <c r="A8" s="126"/>
      <c r="B8" s="563" t="s">
        <v>169</v>
      </c>
      <c r="C8" s="564">
        <v>-64961594</v>
      </c>
      <c r="D8" s="164"/>
      <c r="E8" s="563" t="s">
        <v>169</v>
      </c>
      <c r="F8" s="564">
        <v>-64961594</v>
      </c>
      <c r="G8" s="164"/>
      <c r="H8" s="22"/>
    </row>
    <row r="9" spans="1:8">
      <c r="A9" s="126"/>
      <c r="B9" s="563" t="s">
        <v>170</v>
      </c>
      <c r="C9" s="564">
        <v>145783954</v>
      </c>
      <c r="D9" s="164"/>
      <c r="E9" s="563" t="s">
        <v>170</v>
      </c>
      <c r="F9" s="564">
        <v>145783954</v>
      </c>
      <c r="G9" s="164"/>
      <c r="H9" s="22"/>
    </row>
    <row r="10" spans="1:8" hidden="1">
      <c r="A10" s="126"/>
      <c r="B10" s="26" t="s">
        <v>43</v>
      </c>
      <c r="C10" s="565"/>
      <c r="D10" s="164"/>
      <c r="E10" s="26" t="s">
        <v>43</v>
      </c>
      <c r="F10" s="565"/>
      <c r="G10" s="164"/>
      <c r="H10" s="22"/>
    </row>
    <row r="11" spans="1:8" hidden="1">
      <c r="A11" s="126"/>
      <c r="B11" s="563" t="s">
        <v>168</v>
      </c>
      <c r="C11" s="565">
        <v>16497394</v>
      </c>
      <c r="D11" s="164"/>
      <c r="E11" s="563" t="s">
        <v>168</v>
      </c>
      <c r="F11" s="565">
        <v>16497394</v>
      </c>
      <c r="G11" s="164"/>
      <c r="H11" s="22"/>
    </row>
    <row r="12" spans="1:8" hidden="1">
      <c r="A12" s="126"/>
      <c r="B12" s="563" t="s">
        <v>169</v>
      </c>
      <c r="C12" s="565">
        <v>16263210</v>
      </c>
      <c r="D12" s="164"/>
      <c r="E12" s="563" t="s">
        <v>169</v>
      </c>
      <c r="F12" s="565">
        <v>16263210</v>
      </c>
      <c r="G12" s="164"/>
      <c r="H12" s="22"/>
    </row>
    <row r="13" spans="1:8" hidden="1">
      <c r="A13" s="126"/>
      <c r="B13" s="563" t="s">
        <v>170</v>
      </c>
      <c r="C13" s="565">
        <v>16292128</v>
      </c>
      <c r="D13" s="164"/>
      <c r="E13" s="563" t="s">
        <v>170</v>
      </c>
      <c r="F13" s="565">
        <v>16292128</v>
      </c>
      <c r="G13" s="164"/>
      <c r="H13" s="22"/>
    </row>
    <row r="14" spans="1:8" ht="39.6" hidden="1">
      <c r="A14" s="126"/>
      <c r="B14" s="26" t="s">
        <v>173</v>
      </c>
      <c r="C14" s="565"/>
      <c r="D14" s="164"/>
      <c r="E14" s="26" t="s">
        <v>173</v>
      </c>
      <c r="F14" s="565"/>
      <c r="G14" s="164"/>
      <c r="H14" s="22"/>
    </row>
    <row r="15" spans="1:8" hidden="1">
      <c r="A15" s="126"/>
      <c r="B15" s="563" t="s">
        <v>168</v>
      </c>
      <c r="C15" s="566">
        <v>50507066</v>
      </c>
      <c r="D15" s="164"/>
      <c r="E15" s="563" t="s">
        <v>168</v>
      </c>
      <c r="F15" s="566">
        <v>50507066</v>
      </c>
      <c r="G15" s="164"/>
      <c r="H15" s="22"/>
    </row>
    <row r="16" spans="1:8" hidden="1">
      <c r="A16" s="126"/>
      <c r="B16" s="563" t="s">
        <v>169</v>
      </c>
      <c r="C16" s="566">
        <v>595875296</v>
      </c>
      <c r="D16" s="164"/>
      <c r="E16" s="563" t="s">
        <v>169</v>
      </c>
      <c r="F16" s="566">
        <v>595875296</v>
      </c>
      <c r="G16" s="164"/>
      <c r="H16" s="22"/>
    </row>
    <row r="17" spans="1:8" hidden="1">
      <c r="A17" s="126"/>
      <c r="B17" s="563" t="s">
        <v>170</v>
      </c>
      <c r="C17" s="566">
        <v>679004229</v>
      </c>
      <c r="D17" s="164"/>
      <c r="E17" s="563" t="s">
        <v>170</v>
      </c>
      <c r="F17" s="566">
        <v>679004229</v>
      </c>
      <c r="G17" s="164"/>
      <c r="H17" s="22"/>
    </row>
    <row r="18" spans="1:8" hidden="1">
      <c r="A18" s="126"/>
      <c r="B18" s="567" t="s">
        <v>172</v>
      </c>
      <c r="C18" s="566"/>
      <c r="D18" s="164"/>
      <c r="E18" s="567" t="s">
        <v>172</v>
      </c>
      <c r="F18" s="566"/>
      <c r="G18" s="164"/>
      <c r="H18" s="22"/>
    </row>
    <row r="19" spans="1:8" hidden="1">
      <c r="A19" s="126"/>
      <c r="B19" s="563" t="s">
        <v>168</v>
      </c>
      <c r="C19" s="159">
        <v>255217102</v>
      </c>
      <c r="D19" s="164"/>
      <c r="E19" s="563" t="s">
        <v>168</v>
      </c>
      <c r="F19" s="159">
        <v>255217102</v>
      </c>
      <c r="G19" s="164"/>
      <c r="H19" s="22"/>
    </row>
    <row r="20" spans="1:8" hidden="1">
      <c r="A20" s="126"/>
      <c r="B20" s="563" t="s">
        <v>169</v>
      </c>
      <c r="C20" s="159">
        <v>323187319</v>
      </c>
      <c r="D20" s="164"/>
      <c r="E20" s="563" t="s">
        <v>169</v>
      </c>
      <c r="F20" s="159">
        <v>323187319</v>
      </c>
      <c r="G20" s="164"/>
      <c r="H20" s="22"/>
    </row>
    <row r="21" spans="1:8" hidden="1">
      <c r="A21" s="126"/>
      <c r="B21" s="563" t="s">
        <v>170</v>
      </c>
      <c r="C21" s="159">
        <v>356418969</v>
      </c>
      <c r="D21" s="164"/>
      <c r="E21" s="563" t="s">
        <v>170</v>
      </c>
      <c r="F21" s="159">
        <v>356418969</v>
      </c>
      <c r="G21" s="164"/>
      <c r="H21" s="22"/>
    </row>
    <row r="22" spans="1:8" hidden="1">
      <c r="A22" s="126"/>
      <c r="B22" s="567" t="s">
        <v>174</v>
      </c>
      <c r="C22" s="159"/>
      <c r="D22" s="164"/>
      <c r="E22" s="567" t="s">
        <v>174</v>
      </c>
      <c r="F22" s="159"/>
      <c r="G22" s="164"/>
      <c r="H22" s="22"/>
    </row>
    <row r="23" spans="1:8" hidden="1">
      <c r="A23" s="126"/>
      <c r="B23" s="563" t="s">
        <v>168</v>
      </c>
      <c r="C23" s="159">
        <v>5787995</v>
      </c>
      <c r="D23" s="164"/>
      <c r="E23" s="563" t="s">
        <v>168</v>
      </c>
      <c r="F23" s="159">
        <v>5787995</v>
      </c>
      <c r="G23" s="164"/>
      <c r="H23" s="22"/>
    </row>
    <row r="24" spans="1:8" hidden="1">
      <c r="A24" s="126"/>
      <c r="B24" s="563" t="s">
        <v>169</v>
      </c>
      <c r="C24" s="159">
        <v>2925386</v>
      </c>
      <c r="D24" s="164"/>
      <c r="E24" s="563" t="s">
        <v>169</v>
      </c>
      <c r="F24" s="159">
        <v>2925386</v>
      </c>
      <c r="G24" s="164"/>
      <c r="H24" s="22"/>
    </row>
    <row r="25" spans="1:8" hidden="1">
      <c r="A25" s="126"/>
      <c r="B25" s="563" t="s">
        <v>170</v>
      </c>
      <c r="C25" s="159">
        <v>0</v>
      </c>
      <c r="D25" s="164"/>
      <c r="E25" s="563" t="s">
        <v>170</v>
      </c>
      <c r="F25" s="159">
        <v>0</v>
      </c>
      <c r="G25" s="164"/>
      <c r="H25" s="22"/>
    </row>
    <row r="26" spans="1:8" hidden="1">
      <c r="A26" s="126"/>
      <c r="B26" s="615" t="s">
        <v>225</v>
      </c>
      <c r="C26" s="616"/>
      <c r="D26" s="617"/>
      <c r="E26" s="615" t="s">
        <v>225</v>
      </c>
      <c r="F26" s="616"/>
      <c r="G26" s="617"/>
      <c r="H26" s="22"/>
    </row>
    <row r="27" spans="1:8" hidden="1">
      <c r="A27" s="126"/>
      <c r="B27" s="563" t="s">
        <v>168</v>
      </c>
      <c r="C27" s="618">
        <v>1116286580</v>
      </c>
      <c r="D27" s="618"/>
      <c r="E27" s="563" t="s">
        <v>168</v>
      </c>
      <c r="F27" s="618">
        <v>1116286580</v>
      </c>
      <c r="G27" s="618"/>
      <c r="H27" s="245"/>
    </row>
    <row r="28" spans="1:8" hidden="1">
      <c r="A28" s="126"/>
      <c r="B28" s="563" t="s">
        <v>169</v>
      </c>
      <c r="C28" s="618">
        <v>1183186580</v>
      </c>
      <c r="D28" s="618"/>
      <c r="E28" s="563" t="s">
        <v>169</v>
      </c>
      <c r="F28" s="618">
        <v>1183186580</v>
      </c>
      <c r="G28" s="618"/>
      <c r="H28" s="245"/>
    </row>
    <row r="29" spans="1:8" hidden="1">
      <c r="A29" s="126"/>
      <c r="B29" s="563" t="s">
        <v>170</v>
      </c>
      <c r="C29" s="618">
        <v>1249486580</v>
      </c>
      <c r="D29" s="618"/>
      <c r="E29" s="563" t="s">
        <v>170</v>
      </c>
      <c r="F29" s="618">
        <v>1249486580</v>
      </c>
      <c r="G29" s="618"/>
      <c r="H29" s="245"/>
    </row>
    <row r="30" spans="1:8" ht="26.4" hidden="1">
      <c r="A30" s="126"/>
      <c r="B30" s="620" t="s">
        <v>226</v>
      </c>
      <c r="C30" s="618"/>
      <c r="D30" s="621"/>
      <c r="E30" s="620" t="s">
        <v>226</v>
      </c>
      <c r="F30" s="618"/>
      <c r="G30" s="621"/>
      <c r="H30" s="245"/>
    </row>
    <row r="31" spans="1:8" hidden="1">
      <c r="A31" s="126"/>
      <c r="B31" s="563" t="s">
        <v>168</v>
      </c>
      <c r="C31" s="80">
        <v>78000000</v>
      </c>
      <c r="D31" s="80"/>
      <c r="E31" s="563" t="s">
        <v>168</v>
      </c>
      <c r="F31" s="80">
        <v>78000000</v>
      </c>
      <c r="G31" s="80"/>
      <c r="H31" s="245"/>
    </row>
    <row r="32" spans="1:8" hidden="1">
      <c r="A32" s="126"/>
      <c r="B32" s="563" t="s">
        <v>169</v>
      </c>
      <c r="C32" s="80">
        <v>77500000</v>
      </c>
      <c r="D32" s="80"/>
      <c r="E32" s="563" t="s">
        <v>169</v>
      </c>
      <c r="F32" s="80">
        <v>77500000</v>
      </c>
      <c r="G32" s="80"/>
      <c r="H32" s="245"/>
    </row>
    <row r="33" spans="1:8" hidden="1">
      <c r="A33" s="126"/>
      <c r="B33" s="563" t="s">
        <v>170</v>
      </c>
      <c r="C33" s="80">
        <v>73600000</v>
      </c>
      <c r="D33" s="80"/>
      <c r="E33" s="563" t="s">
        <v>170</v>
      </c>
      <c r="F33" s="80">
        <v>73600000</v>
      </c>
      <c r="G33" s="80"/>
      <c r="H33" s="245"/>
    </row>
    <row r="34" spans="1:8" hidden="1">
      <c r="A34" s="126"/>
      <c r="B34" s="622" t="s">
        <v>224</v>
      </c>
      <c r="C34" s="80"/>
      <c r="D34" s="80"/>
      <c r="E34" s="622" t="s">
        <v>224</v>
      </c>
      <c r="F34" s="80"/>
      <c r="G34" s="80"/>
      <c r="H34" s="245"/>
    </row>
    <row r="35" spans="1:8" hidden="1">
      <c r="A35" s="126"/>
      <c r="B35" s="563" t="s">
        <v>168</v>
      </c>
      <c r="C35" s="80">
        <v>450000</v>
      </c>
      <c r="D35" s="80"/>
      <c r="E35" s="563" t="s">
        <v>168</v>
      </c>
      <c r="F35" s="80">
        <v>450000</v>
      </c>
      <c r="G35" s="80"/>
      <c r="H35" s="245"/>
    </row>
    <row r="36" spans="1:8" hidden="1">
      <c r="A36" s="126"/>
      <c r="B36" s="563" t="s">
        <v>169</v>
      </c>
      <c r="C36" s="80">
        <v>450000</v>
      </c>
      <c r="D36" s="80"/>
      <c r="E36" s="563" t="s">
        <v>169</v>
      </c>
      <c r="F36" s="80">
        <v>450000</v>
      </c>
      <c r="G36" s="80"/>
      <c r="H36" s="245"/>
    </row>
    <row r="37" spans="1:8" hidden="1">
      <c r="A37" s="126"/>
      <c r="B37" s="563" t="s">
        <v>170</v>
      </c>
      <c r="C37" s="80">
        <v>450000</v>
      </c>
      <c r="D37" s="80"/>
      <c r="E37" s="563" t="s">
        <v>170</v>
      </c>
      <c r="F37" s="80">
        <v>450000</v>
      </c>
      <c r="G37" s="80"/>
      <c r="H37" s="245"/>
    </row>
    <row r="38" spans="1:8">
      <c r="H38" s="311"/>
    </row>
    <row r="39" spans="1:8">
      <c r="H39" s="311"/>
    </row>
    <row r="40" spans="1:8">
      <c r="B40" s="206" t="s">
        <v>113</v>
      </c>
      <c r="C40" s="469"/>
      <c r="D40" s="469"/>
    </row>
    <row r="41" spans="1:8" ht="13.8" thickBot="1">
      <c r="B41" s="470"/>
      <c r="C41" s="469"/>
      <c r="D41" s="469"/>
    </row>
    <row r="42" spans="1:8" ht="13.8">
      <c r="A42" s="2893">
        <f>'22'!A2017+1</f>
        <v>184</v>
      </c>
      <c r="B42" s="475" t="s">
        <v>152</v>
      </c>
      <c r="C42" s="476"/>
      <c r="D42" s="477"/>
      <c r="H42" s="821" t="s">
        <v>34</v>
      </c>
    </row>
    <row r="43" spans="1:8">
      <c r="B43" s="478" t="s">
        <v>22</v>
      </c>
      <c r="C43" s="479"/>
      <c r="D43" s="480"/>
    </row>
    <row r="44" spans="1:8">
      <c r="B44" s="481" t="s">
        <v>151</v>
      </c>
      <c r="C44" s="482"/>
      <c r="D44" s="483"/>
    </row>
    <row r="45" spans="1:8">
      <c r="B45" s="239" t="s">
        <v>4</v>
      </c>
      <c r="C45" s="254">
        <f>C46</f>
        <v>2642381</v>
      </c>
      <c r="D45" s="484">
        <v>0</v>
      </c>
    </row>
    <row r="46" spans="1:8">
      <c r="B46" s="213" t="s">
        <v>10</v>
      </c>
      <c r="C46" s="255">
        <f>C47</f>
        <v>2642381</v>
      </c>
      <c r="D46" s="485">
        <v>0</v>
      </c>
    </row>
    <row r="47" spans="1:8" ht="26.4">
      <c r="B47" s="214" t="s">
        <v>11</v>
      </c>
      <c r="C47" s="255">
        <v>2642381</v>
      </c>
      <c r="D47" s="486">
        <v>0</v>
      </c>
    </row>
    <row r="48" spans="1:8">
      <c r="B48" s="239" t="s">
        <v>28</v>
      </c>
      <c r="C48" s="254">
        <v>2642381</v>
      </c>
      <c r="D48" s="487">
        <v>0</v>
      </c>
    </row>
    <row r="49" spans="2:4">
      <c r="B49" s="213" t="s">
        <v>2</v>
      </c>
      <c r="C49" s="255">
        <v>2627381</v>
      </c>
      <c r="D49" s="486">
        <v>0</v>
      </c>
    </row>
    <row r="50" spans="2:4">
      <c r="B50" s="214" t="s">
        <v>12</v>
      </c>
      <c r="C50" s="255">
        <v>2626181</v>
      </c>
      <c r="D50" s="486">
        <v>0</v>
      </c>
    </row>
    <row r="51" spans="2:4">
      <c r="B51" s="215" t="s">
        <v>38</v>
      </c>
      <c r="C51" s="122">
        <v>1993135</v>
      </c>
      <c r="D51" s="486">
        <v>0</v>
      </c>
    </row>
    <row r="52" spans="2:4">
      <c r="B52" s="216" t="s">
        <v>36</v>
      </c>
      <c r="C52" s="122">
        <v>1553186</v>
      </c>
      <c r="D52" s="486">
        <v>0</v>
      </c>
    </row>
    <row r="53" spans="2:4">
      <c r="B53" s="215" t="s">
        <v>15</v>
      </c>
      <c r="C53" s="255">
        <v>633046</v>
      </c>
      <c r="D53" s="486">
        <v>0</v>
      </c>
    </row>
    <row r="54" spans="2:4">
      <c r="B54" s="328" t="s">
        <v>16</v>
      </c>
      <c r="C54" s="255">
        <v>200</v>
      </c>
      <c r="D54" s="486">
        <v>0</v>
      </c>
    </row>
    <row r="55" spans="2:4">
      <c r="B55" s="352" t="s">
        <v>17</v>
      </c>
      <c r="C55" s="255">
        <v>200</v>
      </c>
      <c r="D55" s="486">
        <v>0</v>
      </c>
    </row>
    <row r="56" spans="2:4" ht="26.4">
      <c r="B56" s="328" t="s">
        <v>54</v>
      </c>
      <c r="C56" s="255">
        <v>1000</v>
      </c>
      <c r="D56" s="486">
        <v>0</v>
      </c>
    </row>
    <row r="57" spans="2:4">
      <c r="B57" s="352" t="s">
        <v>39</v>
      </c>
      <c r="C57" s="255">
        <v>1000</v>
      </c>
      <c r="D57" s="486">
        <v>0</v>
      </c>
    </row>
    <row r="58" spans="2:4">
      <c r="B58" s="213" t="s">
        <v>3</v>
      </c>
      <c r="C58" s="255">
        <v>15000</v>
      </c>
      <c r="D58" s="486">
        <v>0</v>
      </c>
    </row>
    <row r="59" spans="2:4" ht="13.8" thickBot="1">
      <c r="B59" s="471" t="s">
        <v>20</v>
      </c>
      <c r="C59" s="256">
        <v>15000</v>
      </c>
      <c r="D59" s="488">
        <v>0</v>
      </c>
    </row>
    <row r="60" spans="2:4">
      <c r="B60" s="489" t="s">
        <v>148</v>
      </c>
      <c r="C60" s="490"/>
      <c r="D60" s="491"/>
    </row>
    <row r="61" spans="2:4">
      <c r="B61" s="376" t="s">
        <v>128</v>
      </c>
      <c r="C61" s="479"/>
      <c r="D61" s="480"/>
    </row>
    <row r="62" spans="2:4">
      <c r="B62" s="492" t="s">
        <v>118</v>
      </c>
      <c r="C62" s="479"/>
      <c r="D62" s="480"/>
    </row>
    <row r="63" spans="2:4">
      <c r="B63" s="239" t="s">
        <v>4</v>
      </c>
      <c r="C63" s="254">
        <v>446845</v>
      </c>
      <c r="D63" s="487">
        <v>-56775</v>
      </c>
    </row>
    <row r="64" spans="2:4">
      <c r="B64" s="213" t="s">
        <v>10</v>
      </c>
      <c r="C64" s="255">
        <v>446845</v>
      </c>
      <c r="D64" s="486">
        <v>-56775</v>
      </c>
    </row>
    <row r="65" spans="2:4" ht="26.4">
      <c r="B65" s="214" t="s">
        <v>11</v>
      </c>
      <c r="C65" s="255">
        <v>446845</v>
      </c>
      <c r="D65" s="486">
        <v>-56775</v>
      </c>
    </row>
    <row r="66" spans="2:4">
      <c r="B66" s="239" t="s">
        <v>28</v>
      </c>
      <c r="C66" s="254">
        <v>446845</v>
      </c>
      <c r="D66" s="487">
        <v>-56775</v>
      </c>
    </row>
    <row r="67" spans="2:4">
      <c r="B67" s="213" t="s">
        <v>2</v>
      </c>
      <c r="C67" s="255">
        <v>446845</v>
      </c>
      <c r="D67" s="486">
        <v>-56775</v>
      </c>
    </row>
    <row r="68" spans="2:4">
      <c r="B68" s="214" t="s">
        <v>12</v>
      </c>
      <c r="C68" s="255">
        <v>446845</v>
      </c>
      <c r="D68" s="486">
        <v>-56775</v>
      </c>
    </row>
    <row r="69" spans="2:4">
      <c r="B69" s="438" t="s">
        <v>15</v>
      </c>
      <c r="C69" s="493">
        <v>446845</v>
      </c>
      <c r="D69" s="494">
        <v>-56775</v>
      </c>
    </row>
    <row r="70" spans="2:4">
      <c r="B70" s="473" t="s">
        <v>149</v>
      </c>
      <c r="C70" s="255"/>
      <c r="D70" s="487"/>
    </row>
    <row r="71" spans="2:4" ht="13.8">
      <c r="B71" s="474" t="s">
        <v>150</v>
      </c>
      <c r="C71" s="255"/>
      <c r="D71" s="487"/>
    </row>
    <row r="72" spans="2:4">
      <c r="B72" s="239" t="s">
        <v>4</v>
      </c>
      <c r="C72" s="254">
        <v>446845</v>
      </c>
      <c r="D72" s="487">
        <v>-56775</v>
      </c>
    </row>
    <row r="73" spans="2:4">
      <c r="B73" s="213" t="s">
        <v>10</v>
      </c>
      <c r="C73" s="255">
        <v>446845</v>
      </c>
      <c r="D73" s="486">
        <v>-56775</v>
      </c>
    </row>
    <row r="74" spans="2:4" ht="26.4">
      <c r="B74" s="214" t="s">
        <v>11</v>
      </c>
      <c r="C74" s="255">
        <v>446845</v>
      </c>
      <c r="D74" s="486">
        <v>-56775</v>
      </c>
    </row>
    <row r="75" spans="2:4">
      <c r="B75" s="239" t="s">
        <v>28</v>
      </c>
      <c r="C75" s="254">
        <v>446845</v>
      </c>
      <c r="D75" s="487">
        <v>-56775</v>
      </c>
    </row>
    <row r="76" spans="2:4">
      <c r="B76" s="213" t="s">
        <v>2</v>
      </c>
      <c r="C76" s="255">
        <v>446845</v>
      </c>
      <c r="D76" s="486">
        <v>-56775</v>
      </c>
    </row>
    <row r="77" spans="2:4">
      <c r="B77" s="214" t="s">
        <v>12</v>
      </c>
      <c r="C77" s="255">
        <v>446845</v>
      </c>
      <c r="D77" s="486">
        <v>-56775</v>
      </c>
    </row>
    <row r="78" spans="2:4" ht="13.8" thickBot="1">
      <c r="B78" s="472" t="s">
        <v>15</v>
      </c>
      <c r="C78" s="256">
        <v>446845</v>
      </c>
      <c r="D78" s="488">
        <v>-56775</v>
      </c>
    </row>
    <row r="79" spans="2:4" ht="69" customHeight="1" thickBot="1">
      <c r="B79" s="3842" t="s">
        <v>906</v>
      </c>
      <c r="C79" s="3843"/>
      <c r="D79" s="3844"/>
    </row>
  </sheetData>
  <mergeCells count="6">
    <mergeCell ref="H1:H2"/>
    <mergeCell ref="B79:D79"/>
    <mergeCell ref="C1:C2"/>
    <mergeCell ref="D1:D2"/>
    <mergeCell ref="F1:F2"/>
    <mergeCell ref="G1:G2"/>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57"/>
  <sheetViews>
    <sheetView topLeftCell="A440" zoomScale="70" zoomScaleNormal="70" workbookViewId="0">
      <selection activeCell="K450" sqref="K450"/>
    </sheetView>
  </sheetViews>
  <sheetFormatPr defaultColWidth="9.109375" defaultRowHeight="13.2"/>
  <cols>
    <col min="1" max="1" width="5.88671875" style="55" customWidth="1"/>
    <col min="2" max="2" width="54.6640625" style="60" customWidth="1"/>
    <col min="3" max="3" width="14.5546875" style="59" customWidth="1"/>
    <col min="4" max="4" width="13.6640625" style="59" customWidth="1"/>
    <col min="5" max="5" width="52.44140625" style="53" customWidth="1"/>
    <col min="6" max="6" width="13.5546875" style="53" customWidth="1"/>
    <col min="7" max="7" width="13.44140625" style="53" customWidth="1"/>
    <col min="8" max="8" width="13.109375" style="163" customWidth="1"/>
    <col min="9" max="16384" width="9.109375" style="10"/>
  </cols>
  <sheetData>
    <row r="1" spans="1:8">
      <c r="A1" s="54"/>
      <c r="B1" s="20"/>
      <c r="C1" s="3603" t="s">
        <v>147</v>
      </c>
      <c r="D1" s="3603" t="s">
        <v>30</v>
      </c>
      <c r="E1" s="73"/>
      <c r="F1" s="3603" t="s">
        <v>147</v>
      </c>
      <c r="G1" s="3603" t="s">
        <v>30</v>
      </c>
      <c r="H1" s="3598" t="s">
        <v>44</v>
      </c>
    </row>
    <row r="2" spans="1:8" ht="13.8" thickBot="1">
      <c r="A2" s="54"/>
      <c r="B2" s="21"/>
      <c r="C2" s="3604"/>
      <c r="D2" s="3604"/>
      <c r="E2" s="74"/>
      <c r="F2" s="3604"/>
      <c r="G2" s="3604"/>
      <c r="H2" s="3599"/>
    </row>
    <row r="3" spans="1:8">
      <c r="B3" s="56"/>
      <c r="C3" s="56"/>
      <c r="D3" s="297"/>
      <c r="E3" s="57"/>
      <c r="F3" s="310"/>
      <c r="G3" s="297"/>
      <c r="H3" s="58"/>
    </row>
    <row r="4" spans="1:8">
      <c r="B4" s="296" t="s">
        <v>46</v>
      </c>
      <c r="C4" s="56"/>
      <c r="D4" s="297"/>
      <c r="E4" s="57"/>
      <c r="F4" s="310"/>
      <c r="G4" s="297"/>
      <c r="H4" s="58"/>
    </row>
    <row r="5" spans="1:8" s="9" customFormat="1">
      <c r="A5" s="126"/>
      <c r="B5" s="25" t="s">
        <v>48</v>
      </c>
      <c r="C5" s="41"/>
      <c r="D5" s="41"/>
      <c r="E5" s="76" t="s">
        <v>50</v>
      </c>
      <c r="F5" s="11"/>
      <c r="G5" s="11"/>
      <c r="H5" s="244"/>
    </row>
    <row r="6" spans="1:8" s="9" customFormat="1">
      <c r="A6" s="126"/>
      <c r="B6" s="8" t="s">
        <v>52</v>
      </c>
      <c r="C6" s="2910"/>
      <c r="D6" s="164"/>
      <c r="E6" s="8" t="s">
        <v>52</v>
      </c>
      <c r="F6" s="2910"/>
      <c r="G6" s="164"/>
      <c r="H6" s="22"/>
    </row>
    <row r="7" spans="1:8" s="9" customFormat="1">
      <c r="A7" s="126"/>
      <c r="B7" s="563" t="s">
        <v>168</v>
      </c>
      <c r="C7" s="2911">
        <v>-134838215</v>
      </c>
      <c r="D7" s="164">
        <f>D112</f>
        <v>186107</v>
      </c>
      <c r="E7" s="563" t="s">
        <v>168</v>
      </c>
      <c r="F7" s="2911">
        <v>-134838215</v>
      </c>
      <c r="G7" s="164">
        <f>D112</f>
        <v>186107</v>
      </c>
      <c r="H7" s="22"/>
    </row>
    <row r="8" spans="1:8" s="9" customFormat="1">
      <c r="A8" s="126"/>
      <c r="B8" s="563" t="s">
        <v>169</v>
      </c>
      <c r="C8" s="2911">
        <v>-64961594</v>
      </c>
      <c r="D8" s="164"/>
      <c r="E8" s="563" t="s">
        <v>169</v>
      </c>
      <c r="F8" s="2911">
        <v>-64961594</v>
      </c>
      <c r="G8" s="164"/>
      <c r="H8" s="22"/>
    </row>
    <row r="9" spans="1:8" s="9" customFormat="1">
      <c r="A9" s="126"/>
      <c r="B9" s="563" t="s">
        <v>170</v>
      </c>
      <c r="C9" s="2911">
        <v>145783954</v>
      </c>
      <c r="D9" s="164"/>
      <c r="E9" s="563" t="s">
        <v>170</v>
      </c>
      <c r="F9" s="2911">
        <v>145783954</v>
      </c>
      <c r="G9" s="164"/>
      <c r="H9" s="22"/>
    </row>
    <row r="10" spans="1:8" s="9" customFormat="1" hidden="1">
      <c r="A10" s="126"/>
      <c r="B10" s="26" t="s">
        <v>43</v>
      </c>
      <c r="C10" s="2912"/>
      <c r="D10" s="164"/>
      <c r="E10" s="26" t="s">
        <v>43</v>
      </c>
      <c r="F10" s="2912"/>
      <c r="G10" s="164"/>
      <c r="H10" s="22"/>
    </row>
    <row r="11" spans="1:8" s="9" customFormat="1" hidden="1">
      <c r="A11" s="126"/>
      <c r="B11" s="563" t="s">
        <v>168</v>
      </c>
      <c r="C11" s="2912">
        <v>16497394</v>
      </c>
      <c r="D11" s="164"/>
      <c r="E11" s="563" t="s">
        <v>168</v>
      </c>
      <c r="F11" s="2912">
        <v>16497394</v>
      </c>
      <c r="G11" s="164"/>
      <c r="H11" s="22"/>
    </row>
    <row r="12" spans="1:8" s="9" customFormat="1" hidden="1">
      <c r="A12" s="126"/>
      <c r="B12" s="563" t="s">
        <v>169</v>
      </c>
      <c r="C12" s="2912">
        <v>16263210</v>
      </c>
      <c r="D12" s="164"/>
      <c r="E12" s="563" t="s">
        <v>169</v>
      </c>
      <c r="F12" s="2912">
        <v>16263210</v>
      </c>
      <c r="G12" s="164"/>
      <c r="H12" s="22"/>
    </row>
    <row r="13" spans="1:8" s="9" customFormat="1" hidden="1">
      <c r="A13" s="126"/>
      <c r="B13" s="563" t="s">
        <v>170</v>
      </c>
      <c r="C13" s="2912">
        <v>16292128</v>
      </c>
      <c r="D13" s="164"/>
      <c r="E13" s="563" t="s">
        <v>170</v>
      </c>
      <c r="F13" s="2912">
        <v>16292128</v>
      </c>
      <c r="G13" s="164"/>
      <c r="H13" s="22"/>
    </row>
    <row r="14" spans="1:8" s="9" customFormat="1" ht="39.6">
      <c r="A14" s="126"/>
      <c r="B14" s="26" t="s">
        <v>173</v>
      </c>
      <c r="C14" s="2912"/>
      <c r="D14" s="164"/>
      <c r="E14" s="26" t="s">
        <v>173</v>
      </c>
      <c r="F14" s="2912"/>
      <c r="G14" s="164"/>
      <c r="H14" s="22"/>
    </row>
    <row r="15" spans="1:8" s="9" customFormat="1">
      <c r="A15" s="126"/>
      <c r="B15" s="563" t="s">
        <v>168</v>
      </c>
      <c r="C15" s="2913">
        <v>50507066</v>
      </c>
      <c r="D15" s="164">
        <f>D939</f>
        <v>-2108</v>
      </c>
      <c r="E15" s="563" t="s">
        <v>168</v>
      </c>
      <c r="F15" s="2913">
        <v>50507066</v>
      </c>
      <c r="G15" s="164">
        <f>D939</f>
        <v>-2108</v>
      </c>
      <c r="H15" s="22"/>
    </row>
    <row r="16" spans="1:8" s="9" customFormat="1">
      <c r="A16" s="126"/>
      <c r="B16" s="563" t="s">
        <v>169</v>
      </c>
      <c r="C16" s="2913">
        <v>595875296</v>
      </c>
      <c r="D16" s="164"/>
      <c r="E16" s="563" t="s">
        <v>169</v>
      </c>
      <c r="F16" s="2913">
        <v>595875296</v>
      </c>
      <c r="G16" s="164"/>
      <c r="H16" s="22"/>
    </row>
    <row r="17" spans="1:8" s="9" customFormat="1">
      <c r="A17" s="126"/>
      <c r="B17" s="563" t="s">
        <v>170</v>
      </c>
      <c r="C17" s="2913">
        <v>679004229</v>
      </c>
      <c r="D17" s="164"/>
      <c r="E17" s="563" t="s">
        <v>170</v>
      </c>
      <c r="F17" s="2913">
        <v>679004229</v>
      </c>
      <c r="G17" s="164"/>
      <c r="H17" s="22"/>
    </row>
    <row r="18" spans="1:8" s="9" customFormat="1" hidden="1">
      <c r="A18" s="126"/>
      <c r="B18" s="567" t="s">
        <v>172</v>
      </c>
      <c r="C18" s="2913"/>
      <c r="D18" s="164"/>
      <c r="E18" s="567" t="s">
        <v>172</v>
      </c>
      <c r="F18" s="2913"/>
      <c r="G18" s="164"/>
      <c r="H18" s="22"/>
    </row>
    <row r="19" spans="1:8" s="9" customFormat="1" hidden="1">
      <c r="A19" s="126"/>
      <c r="B19" s="563" t="s">
        <v>168</v>
      </c>
      <c r="C19" s="2912">
        <v>255217102</v>
      </c>
      <c r="D19" s="164"/>
      <c r="E19" s="563" t="s">
        <v>168</v>
      </c>
      <c r="F19" s="2912">
        <v>255217102</v>
      </c>
      <c r="G19" s="164"/>
      <c r="H19" s="22"/>
    </row>
    <row r="20" spans="1:8" s="9" customFormat="1" hidden="1">
      <c r="A20" s="126"/>
      <c r="B20" s="563" t="s">
        <v>169</v>
      </c>
      <c r="C20" s="2912">
        <v>323187319</v>
      </c>
      <c r="D20" s="164"/>
      <c r="E20" s="563" t="s">
        <v>169</v>
      </c>
      <c r="F20" s="2912">
        <v>323187319</v>
      </c>
      <c r="G20" s="164"/>
      <c r="H20" s="22"/>
    </row>
    <row r="21" spans="1:8" s="9" customFormat="1" hidden="1">
      <c r="A21" s="126"/>
      <c r="B21" s="563" t="s">
        <v>170</v>
      </c>
      <c r="C21" s="2912">
        <v>356418969</v>
      </c>
      <c r="D21" s="164"/>
      <c r="E21" s="563" t="s">
        <v>170</v>
      </c>
      <c r="F21" s="2912">
        <v>356418969</v>
      </c>
      <c r="G21" s="164"/>
      <c r="H21" s="22"/>
    </row>
    <row r="22" spans="1:8" s="9" customFormat="1">
      <c r="A22" s="126"/>
      <c r="B22" s="567" t="s">
        <v>174</v>
      </c>
      <c r="C22" s="2912"/>
      <c r="D22" s="164"/>
      <c r="E22" s="567" t="s">
        <v>174</v>
      </c>
      <c r="F22" s="2912"/>
      <c r="G22" s="164"/>
      <c r="H22" s="22"/>
    </row>
    <row r="23" spans="1:8" s="9" customFormat="1">
      <c r="A23" s="126"/>
      <c r="B23" s="563" t="s">
        <v>168</v>
      </c>
      <c r="C23" s="2912">
        <v>5787995</v>
      </c>
      <c r="D23" s="164">
        <f>D48</f>
        <v>-43140</v>
      </c>
      <c r="E23" s="563" t="s">
        <v>168</v>
      </c>
      <c r="F23" s="2912">
        <v>5787995</v>
      </c>
      <c r="G23" s="164">
        <f>D48</f>
        <v>-43140</v>
      </c>
      <c r="H23" s="22"/>
    </row>
    <row r="24" spans="1:8" s="9" customFormat="1">
      <c r="A24" s="126"/>
      <c r="B24" s="563" t="s">
        <v>169</v>
      </c>
      <c r="C24" s="2912">
        <v>2925386</v>
      </c>
      <c r="D24" s="164"/>
      <c r="E24" s="563" t="s">
        <v>169</v>
      </c>
      <c r="F24" s="2912">
        <v>2925386</v>
      </c>
      <c r="G24" s="164"/>
      <c r="H24" s="22"/>
    </row>
    <row r="25" spans="1:8" s="9" customFormat="1">
      <c r="A25" s="126"/>
      <c r="B25" s="563" t="s">
        <v>170</v>
      </c>
      <c r="C25" s="2912">
        <v>0</v>
      </c>
      <c r="D25" s="164"/>
      <c r="E25" s="563" t="s">
        <v>170</v>
      </c>
      <c r="F25" s="2912">
        <v>0</v>
      </c>
      <c r="G25" s="164"/>
      <c r="H25" s="22"/>
    </row>
    <row r="26" spans="1:8" s="9" customFormat="1" hidden="1">
      <c r="A26" s="126"/>
      <c r="B26" s="2914" t="s">
        <v>225</v>
      </c>
      <c r="C26" s="2915"/>
      <c r="D26" s="617"/>
      <c r="E26" s="2914" t="s">
        <v>225</v>
      </c>
      <c r="F26" s="2915"/>
      <c r="G26" s="617"/>
      <c r="H26" s="22"/>
    </row>
    <row r="27" spans="1:8" s="9" customFormat="1" hidden="1">
      <c r="A27" s="126"/>
      <c r="B27" s="563" t="s">
        <v>168</v>
      </c>
      <c r="C27" s="618">
        <v>1116286580</v>
      </c>
      <c r="D27" s="618"/>
      <c r="E27" s="563" t="s">
        <v>168</v>
      </c>
      <c r="F27" s="618">
        <v>1116286580</v>
      </c>
      <c r="G27" s="618"/>
      <c r="H27" s="245"/>
    </row>
    <row r="28" spans="1:8" s="9" customFormat="1" hidden="1">
      <c r="A28" s="126"/>
      <c r="B28" s="563" t="s">
        <v>169</v>
      </c>
      <c r="C28" s="618">
        <v>1183186580</v>
      </c>
      <c r="D28" s="618"/>
      <c r="E28" s="563" t="s">
        <v>169</v>
      </c>
      <c r="F28" s="618">
        <v>1183186580</v>
      </c>
      <c r="G28" s="618"/>
      <c r="H28" s="245"/>
    </row>
    <row r="29" spans="1:8" s="9" customFormat="1" hidden="1">
      <c r="A29" s="126"/>
      <c r="B29" s="563" t="s">
        <v>170</v>
      </c>
      <c r="C29" s="618">
        <v>1249486580</v>
      </c>
      <c r="D29" s="618"/>
      <c r="E29" s="563" t="s">
        <v>170</v>
      </c>
      <c r="F29" s="618">
        <v>1249486580</v>
      </c>
      <c r="G29" s="618"/>
      <c r="H29" s="245"/>
    </row>
    <row r="30" spans="1:8" s="9" customFormat="1" ht="26.4" hidden="1">
      <c r="A30" s="126"/>
      <c r="B30" s="620" t="s">
        <v>226</v>
      </c>
      <c r="C30" s="618"/>
      <c r="D30" s="621"/>
      <c r="E30" s="620" t="s">
        <v>226</v>
      </c>
      <c r="F30" s="618"/>
      <c r="G30" s="621"/>
      <c r="H30" s="245"/>
    </row>
    <row r="31" spans="1:8" s="9" customFormat="1" hidden="1">
      <c r="A31" s="126"/>
      <c r="B31" s="563" t="s">
        <v>168</v>
      </c>
      <c r="C31" s="80">
        <v>78000000</v>
      </c>
      <c r="D31" s="80"/>
      <c r="E31" s="563" t="s">
        <v>168</v>
      </c>
      <c r="F31" s="80">
        <v>78000000</v>
      </c>
      <c r="G31" s="80"/>
      <c r="H31" s="245"/>
    </row>
    <row r="32" spans="1:8" s="9" customFormat="1" hidden="1">
      <c r="A32" s="126"/>
      <c r="B32" s="563" t="s">
        <v>169</v>
      </c>
      <c r="C32" s="80">
        <v>77500000</v>
      </c>
      <c r="D32" s="80"/>
      <c r="E32" s="563" t="s">
        <v>169</v>
      </c>
      <c r="F32" s="80">
        <v>77500000</v>
      </c>
      <c r="G32" s="80"/>
      <c r="H32" s="245"/>
    </row>
    <row r="33" spans="1:8" s="9" customFormat="1" hidden="1">
      <c r="A33" s="126"/>
      <c r="B33" s="563" t="s">
        <v>170</v>
      </c>
      <c r="C33" s="80">
        <v>73600000</v>
      </c>
      <c r="D33" s="80"/>
      <c r="E33" s="563" t="s">
        <v>170</v>
      </c>
      <c r="F33" s="80">
        <v>73600000</v>
      </c>
      <c r="G33" s="80"/>
      <c r="H33" s="245"/>
    </row>
    <row r="34" spans="1:8" s="9" customFormat="1" hidden="1">
      <c r="A34" s="126"/>
      <c r="B34" s="2916" t="s">
        <v>224</v>
      </c>
      <c r="C34" s="80"/>
      <c r="D34" s="80"/>
      <c r="E34" s="2916" t="s">
        <v>224</v>
      </c>
      <c r="F34" s="80"/>
      <c r="G34" s="80"/>
      <c r="H34" s="245"/>
    </row>
    <row r="35" spans="1:8" s="9" customFormat="1" hidden="1">
      <c r="A35" s="126"/>
      <c r="B35" s="563" t="s">
        <v>168</v>
      </c>
      <c r="C35" s="80">
        <v>450000</v>
      </c>
      <c r="D35" s="80"/>
      <c r="E35" s="563" t="s">
        <v>168</v>
      </c>
      <c r="F35" s="80">
        <v>450000</v>
      </c>
      <c r="G35" s="80"/>
      <c r="H35" s="245"/>
    </row>
    <row r="36" spans="1:8" s="9" customFormat="1" hidden="1">
      <c r="A36" s="126"/>
      <c r="B36" s="563" t="s">
        <v>169</v>
      </c>
      <c r="C36" s="80">
        <v>450000</v>
      </c>
      <c r="D36" s="80"/>
      <c r="E36" s="563" t="s">
        <v>169</v>
      </c>
      <c r="F36" s="80">
        <v>450000</v>
      </c>
      <c r="G36" s="80"/>
      <c r="H36" s="245"/>
    </row>
    <row r="37" spans="1:8" s="9" customFormat="1" hidden="1">
      <c r="A37" s="126"/>
      <c r="B37" s="563" t="s">
        <v>170</v>
      </c>
      <c r="C37" s="80">
        <v>450000</v>
      </c>
      <c r="D37" s="80"/>
      <c r="E37" s="563" t="s">
        <v>170</v>
      </c>
      <c r="F37" s="80">
        <v>450000</v>
      </c>
      <c r="G37" s="80"/>
      <c r="H37" s="245"/>
    </row>
    <row r="40" spans="1:8">
      <c r="A40" s="175"/>
      <c r="B40" s="206" t="s">
        <v>113</v>
      </c>
      <c r="C40" s="206"/>
      <c r="D40" s="206"/>
      <c r="E40" s="206"/>
      <c r="F40" s="206"/>
      <c r="G40" s="206"/>
      <c r="H40" s="206"/>
    </row>
    <row r="41" spans="1:8" ht="13.8" thickBot="1">
      <c r="A41" s="175"/>
      <c r="B41" s="206"/>
      <c r="C41" s="1157"/>
      <c r="D41" s="1157"/>
      <c r="E41" s="1157"/>
      <c r="F41" s="1157"/>
      <c r="G41" s="1157"/>
      <c r="H41" s="81"/>
    </row>
    <row r="42" spans="1:8" ht="13.8">
      <c r="A42" s="2905">
        <f>'24'!A42+1</f>
        <v>185</v>
      </c>
      <c r="B42" s="1158" t="s">
        <v>29</v>
      </c>
      <c r="C42" s="116"/>
      <c r="D42" s="1159"/>
      <c r="E42" s="1160" t="s">
        <v>46</v>
      </c>
      <c r="F42" s="117"/>
      <c r="G42" s="1161"/>
      <c r="H42" s="977" t="s">
        <v>34</v>
      </c>
    </row>
    <row r="43" spans="1:8">
      <c r="A43" s="1211"/>
      <c r="B43" s="181" t="s">
        <v>22</v>
      </c>
      <c r="C43" s="99"/>
      <c r="D43" s="182"/>
      <c r="E43" s="190" t="s">
        <v>22</v>
      </c>
      <c r="F43" s="99"/>
      <c r="G43" s="182"/>
      <c r="H43" s="98"/>
    </row>
    <row r="44" spans="1:8" ht="26.4">
      <c r="A44" s="977"/>
      <c r="B44" s="1162" t="s">
        <v>174</v>
      </c>
      <c r="C44" s="630"/>
      <c r="D44" s="677"/>
      <c r="E44" s="737" t="s">
        <v>355</v>
      </c>
      <c r="F44" s="630"/>
      <c r="G44" s="677"/>
      <c r="H44" s="98"/>
    </row>
    <row r="45" spans="1:8">
      <c r="A45" s="977"/>
      <c r="B45" s="3457" t="s">
        <v>4</v>
      </c>
      <c r="C45" s="88">
        <v>5787995</v>
      </c>
      <c r="D45" s="1163">
        <v>-43140</v>
      </c>
      <c r="E45" s="3457" t="s">
        <v>4</v>
      </c>
      <c r="F45" s="88">
        <f>F46+F47</f>
        <v>4020862</v>
      </c>
      <c r="G45" s="1163">
        <f>G46+G47</f>
        <v>43140</v>
      </c>
      <c r="H45" s="96"/>
    </row>
    <row r="46" spans="1:8" ht="26.4">
      <c r="A46" s="977"/>
      <c r="B46" s="1789" t="s">
        <v>10</v>
      </c>
      <c r="C46" s="86">
        <v>5787995</v>
      </c>
      <c r="D46" s="1164">
        <v>-43140</v>
      </c>
      <c r="E46" s="1789" t="s">
        <v>356</v>
      </c>
      <c r="F46" s="1165">
        <v>892262</v>
      </c>
      <c r="G46" s="1166"/>
      <c r="H46" s="98"/>
    </row>
    <row r="47" spans="1:8" ht="26.4">
      <c r="A47" s="977"/>
      <c r="B47" s="1791" t="s">
        <v>11</v>
      </c>
      <c r="C47" s="235">
        <v>5787995</v>
      </c>
      <c r="D47" s="1164">
        <v>-43140</v>
      </c>
      <c r="E47" s="1789" t="s">
        <v>10</v>
      </c>
      <c r="F47" s="1165">
        <f>F48</f>
        <v>3128600</v>
      </c>
      <c r="G47" s="1166">
        <f>G48</f>
        <v>43140</v>
      </c>
      <c r="H47" s="96"/>
    </row>
    <row r="48" spans="1:8" ht="26.4">
      <c r="A48" s="977"/>
      <c r="B48" s="3457" t="s">
        <v>28</v>
      </c>
      <c r="C48" s="88">
        <v>5787995</v>
      </c>
      <c r="D48" s="1163">
        <v>-43140</v>
      </c>
      <c r="E48" s="1791" t="s">
        <v>11</v>
      </c>
      <c r="F48" s="1165">
        <v>3128600</v>
      </c>
      <c r="G48" s="1166">
        <v>43140</v>
      </c>
      <c r="H48" s="96"/>
    </row>
    <row r="49" spans="1:8">
      <c r="A49" s="977"/>
      <c r="B49" s="1789" t="s">
        <v>2</v>
      </c>
      <c r="C49" s="86">
        <v>5787995</v>
      </c>
      <c r="D49" s="1164">
        <v>-43140</v>
      </c>
      <c r="E49" s="3457" t="s">
        <v>28</v>
      </c>
      <c r="F49" s="88">
        <f>F50+F57</f>
        <v>4020862</v>
      </c>
      <c r="G49" s="1163">
        <f>G50+G57</f>
        <v>43140</v>
      </c>
      <c r="H49" s="96"/>
    </row>
    <row r="50" spans="1:8">
      <c r="A50" s="977"/>
      <c r="B50" s="1791" t="s">
        <v>16</v>
      </c>
      <c r="C50" s="86">
        <v>5787995</v>
      </c>
      <c r="D50" s="1164">
        <v>-43140</v>
      </c>
      <c r="E50" s="1789" t="s">
        <v>2</v>
      </c>
      <c r="F50" s="86">
        <f>F51+F55</f>
        <v>3942309</v>
      </c>
      <c r="G50" s="1164">
        <f>G51+G55</f>
        <v>43140</v>
      </c>
      <c r="H50" s="184"/>
    </row>
    <row r="51" spans="1:8">
      <c r="A51" s="977"/>
      <c r="B51" s="1793" t="s">
        <v>17</v>
      </c>
      <c r="C51" s="86">
        <v>5787995</v>
      </c>
      <c r="D51" s="1164">
        <v>-43140</v>
      </c>
      <c r="E51" s="1791" t="s">
        <v>12</v>
      </c>
      <c r="F51" s="86">
        <f>F52+F54</f>
        <v>3500566</v>
      </c>
      <c r="G51" s="1164">
        <f>G52+G54</f>
        <v>43140</v>
      </c>
      <c r="H51" s="96"/>
    </row>
    <row r="52" spans="1:8">
      <c r="A52" s="977"/>
      <c r="B52" s="187"/>
      <c r="C52" s="1167"/>
      <c r="D52" s="1168"/>
      <c r="E52" s="1793" t="s">
        <v>38</v>
      </c>
      <c r="F52" s="1165">
        <v>1855621</v>
      </c>
      <c r="G52" s="1166"/>
      <c r="H52" s="96"/>
    </row>
    <row r="53" spans="1:8">
      <c r="A53" s="977"/>
      <c r="B53" s="192"/>
      <c r="C53" s="1167"/>
      <c r="D53" s="1168"/>
      <c r="E53" s="1795" t="s">
        <v>36</v>
      </c>
      <c r="F53" s="1165">
        <v>1453879</v>
      </c>
      <c r="G53" s="1166"/>
      <c r="H53" s="96"/>
    </row>
    <row r="54" spans="1:8">
      <c r="A54" s="977"/>
      <c r="B54" s="187"/>
      <c r="C54" s="1167"/>
      <c r="D54" s="1168"/>
      <c r="E54" s="1793" t="s">
        <v>15</v>
      </c>
      <c r="F54" s="1165">
        <v>1644945</v>
      </c>
      <c r="G54" s="1166">
        <v>43140</v>
      </c>
      <c r="H54" s="96"/>
    </row>
    <row r="55" spans="1:8">
      <c r="A55" s="977"/>
      <c r="B55" s="187"/>
      <c r="C55" s="1167"/>
      <c r="D55" s="1168"/>
      <c r="E55" s="1791" t="s">
        <v>16</v>
      </c>
      <c r="F55" s="1165">
        <f>F56</f>
        <v>441743</v>
      </c>
      <c r="G55" s="1166"/>
      <c r="H55" s="96"/>
    </row>
    <row r="56" spans="1:8">
      <c r="A56" s="977"/>
      <c r="B56" s="187"/>
      <c r="C56" s="1167"/>
      <c r="D56" s="1168"/>
      <c r="E56" s="1793" t="s">
        <v>17</v>
      </c>
      <c r="F56" s="1165">
        <v>441743</v>
      </c>
      <c r="G56" s="1166"/>
      <c r="H56" s="96"/>
    </row>
    <row r="57" spans="1:8">
      <c r="A57" s="977"/>
      <c r="B57" s="191"/>
      <c r="C57" s="1169"/>
      <c r="D57" s="1170"/>
      <c r="E57" s="1789" t="s">
        <v>3</v>
      </c>
      <c r="F57" s="86">
        <f>F58</f>
        <v>78553</v>
      </c>
      <c r="G57" s="1164"/>
      <c r="H57" s="184"/>
    </row>
    <row r="58" spans="1:8">
      <c r="A58" s="977"/>
      <c r="B58" s="1171"/>
      <c r="C58" s="1172"/>
      <c r="D58" s="1173"/>
      <c r="E58" s="3458" t="s">
        <v>20</v>
      </c>
      <c r="F58" s="1174">
        <v>78553</v>
      </c>
      <c r="G58" s="1175"/>
      <c r="H58" s="96"/>
    </row>
    <row r="59" spans="1:8">
      <c r="A59" s="1211"/>
      <c r="B59" s="181" t="s">
        <v>148</v>
      </c>
      <c r="C59" s="99"/>
      <c r="D59" s="182"/>
      <c r="E59" s="181" t="s">
        <v>148</v>
      </c>
      <c r="F59" s="99"/>
      <c r="G59" s="182"/>
      <c r="H59" s="98"/>
    </row>
    <row r="60" spans="1:8">
      <c r="A60" s="977"/>
      <c r="B60" s="1176" t="s">
        <v>357</v>
      </c>
      <c r="C60" s="99"/>
      <c r="D60" s="182"/>
      <c r="E60" s="1176" t="s">
        <v>357</v>
      </c>
      <c r="F60" s="99"/>
      <c r="G60" s="182"/>
      <c r="H60" s="96"/>
    </row>
    <row r="61" spans="1:8" ht="26.4">
      <c r="A61" s="1177"/>
      <c r="B61" s="3544" t="s">
        <v>358</v>
      </c>
      <c r="C61" s="3542"/>
      <c r="D61" s="3543"/>
      <c r="E61" s="242" t="s">
        <v>358</v>
      </c>
      <c r="F61" s="1178"/>
      <c r="G61" s="1179"/>
      <c r="H61" s="1180"/>
    </row>
    <row r="62" spans="1:8">
      <c r="A62" s="234"/>
      <c r="B62" s="1181" t="s">
        <v>118</v>
      </c>
      <c r="C62" s="99"/>
      <c r="D62" s="182"/>
      <c r="E62" s="1181" t="s">
        <v>118</v>
      </c>
      <c r="F62" s="99"/>
      <c r="G62" s="182"/>
      <c r="H62" s="951"/>
    </row>
    <row r="63" spans="1:8">
      <c r="A63" s="234"/>
      <c r="B63" s="239" t="s">
        <v>4</v>
      </c>
      <c r="C63" s="88">
        <v>5787995</v>
      </c>
      <c r="D63" s="1163">
        <v>-43140</v>
      </c>
      <c r="E63" s="3457" t="s">
        <v>4</v>
      </c>
      <c r="F63" s="88"/>
      <c r="G63" s="1163">
        <v>43140</v>
      </c>
      <c r="H63" s="951"/>
    </row>
    <row r="64" spans="1:8">
      <c r="A64" s="234"/>
      <c r="B64" s="510" t="s">
        <v>10</v>
      </c>
      <c r="C64" s="86">
        <v>5787995</v>
      </c>
      <c r="D64" s="1164">
        <v>-43140</v>
      </c>
      <c r="E64" s="1789" t="s">
        <v>10</v>
      </c>
      <c r="F64" s="86"/>
      <c r="G64" s="1166">
        <v>43140</v>
      </c>
      <c r="H64" s="951"/>
    </row>
    <row r="65" spans="1:8" ht="26.4">
      <c r="A65" s="234"/>
      <c r="B65" s="512" t="s">
        <v>11</v>
      </c>
      <c r="C65" s="235">
        <v>5787995</v>
      </c>
      <c r="D65" s="1164">
        <v>-43140</v>
      </c>
      <c r="E65" s="1791" t="s">
        <v>11</v>
      </c>
      <c r="F65" s="86"/>
      <c r="G65" s="1166">
        <v>43140</v>
      </c>
      <c r="H65" s="951"/>
    </row>
    <row r="66" spans="1:8">
      <c r="A66" s="234"/>
      <c r="B66" s="3457" t="s">
        <v>28</v>
      </c>
      <c r="C66" s="88">
        <v>5787995</v>
      </c>
      <c r="D66" s="1163">
        <v>-43140</v>
      </c>
      <c r="E66" s="3457" t="s">
        <v>28</v>
      </c>
      <c r="F66" s="88"/>
      <c r="G66" s="1163">
        <v>43140</v>
      </c>
      <c r="H66" s="951"/>
    </row>
    <row r="67" spans="1:8">
      <c r="A67" s="234"/>
      <c r="B67" s="1789" t="s">
        <v>2</v>
      </c>
      <c r="C67" s="86">
        <v>5787995</v>
      </c>
      <c r="D67" s="1164">
        <v>-43140</v>
      </c>
      <c r="E67" s="1789" t="s">
        <v>2</v>
      </c>
      <c r="F67" s="86"/>
      <c r="G67" s="1164">
        <v>43140</v>
      </c>
      <c r="H67" s="951"/>
    </row>
    <row r="68" spans="1:8">
      <c r="A68" s="234"/>
      <c r="B68" s="1791" t="s">
        <v>16</v>
      </c>
      <c r="C68" s="86">
        <v>5787995</v>
      </c>
      <c r="D68" s="1164">
        <v>-43140</v>
      </c>
      <c r="E68" s="1791" t="s">
        <v>12</v>
      </c>
      <c r="F68" s="86"/>
      <c r="G68" s="1164">
        <v>43140</v>
      </c>
      <c r="H68" s="951"/>
    </row>
    <row r="69" spans="1:8" ht="13.8" thickBot="1">
      <c r="A69" s="234"/>
      <c r="B69" s="1793" t="s">
        <v>17</v>
      </c>
      <c r="C69" s="86">
        <v>5787995</v>
      </c>
      <c r="D69" s="1164">
        <v>-43140</v>
      </c>
      <c r="E69" s="1793" t="s">
        <v>15</v>
      </c>
      <c r="F69" s="1165"/>
      <c r="G69" s="1166">
        <v>43140</v>
      </c>
      <c r="H69" s="951"/>
    </row>
    <row r="70" spans="1:8" ht="46.2" customHeight="1" thickBot="1">
      <c r="A70" s="977"/>
      <c r="B70" s="3845" t="s">
        <v>359</v>
      </c>
      <c r="C70" s="3846"/>
      <c r="D70" s="3846"/>
      <c r="E70" s="3846"/>
      <c r="F70" s="3846"/>
      <c r="G70" s="3847"/>
      <c r="H70" s="188"/>
    </row>
    <row r="71" spans="1:8">
      <c r="A71" s="977"/>
      <c r="B71" s="189"/>
      <c r="C71" s="189"/>
      <c r="D71" s="189"/>
      <c r="E71" s="81"/>
      <c r="F71" s="81"/>
      <c r="G71" s="81"/>
      <c r="H71" s="188"/>
    </row>
    <row r="72" spans="1:8">
      <c r="A72" s="175"/>
      <c r="B72" s="206" t="s">
        <v>115</v>
      </c>
      <c r="C72" s="118"/>
      <c r="D72" s="118"/>
      <c r="E72" s="118"/>
      <c r="F72" s="118"/>
      <c r="G72" s="118"/>
      <c r="H72" s="52"/>
    </row>
    <row r="73" spans="1:8" ht="13.8" thickBot="1">
      <c r="A73" s="175"/>
      <c r="B73" s="118"/>
      <c r="C73" s="118"/>
      <c r="D73" s="118"/>
      <c r="E73" s="118"/>
      <c r="F73" s="118"/>
      <c r="G73" s="118"/>
      <c r="H73" s="52"/>
    </row>
    <row r="74" spans="1:8" ht="13.8">
      <c r="A74" s="1458">
        <f>A42</f>
        <v>185</v>
      </c>
      <c r="B74" s="1158" t="s">
        <v>29</v>
      </c>
      <c r="C74" s="364"/>
      <c r="D74" s="365"/>
      <c r="E74" s="436" t="s">
        <v>46</v>
      </c>
      <c r="F74" s="364"/>
      <c r="G74" s="365"/>
      <c r="H74" s="977" t="s">
        <v>34</v>
      </c>
    </row>
    <row r="75" spans="1:8">
      <c r="A75" s="1227"/>
      <c r="B75" s="280" t="s">
        <v>116</v>
      </c>
      <c r="C75" s="3459"/>
      <c r="D75" s="412"/>
      <c r="E75" s="280" t="s">
        <v>116</v>
      </c>
      <c r="F75" s="3459"/>
      <c r="G75" s="412"/>
      <c r="H75" s="52"/>
    </row>
    <row r="76" spans="1:8" ht="13.8">
      <c r="A76" s="537"/>
      <c r="B76" s="3460" t="s">
        <v>117</v>
      </c>
      <c r="C76" s="1182"/>
      <c r="D76" s="1183"/>
      <c r="E76" s="3460" t="s">
        <v>117</v>
      </c>
      <c r="F76" s="1182"/>
      <c r="G76" s="1183"/>
      <c r="H76" s="357"/>
    </row>
    <row r="77" spans="1:8">
      <c r="A77" s="175"/>
      <c r="B77" s="281" t="s">
        <v>118</v>
      </c>
      <c r="C77" s="446"/>
      <c r="D77" s="447"/>
      <c r="E77" s="281" t="s">
        <v>118</v>
      </c>
      <c r="F77" s="446"/>
      <c r="G77" s="447"/>
      <c r="H77" s="52"/>
    </row>
    <row r="78" spans="1:8">
      <c r="A78" s="175"/>
      <c r="B78" s="239" t="s">
        <v>4</v>
      </c>
      <c r="C78" s="88">
        <f>C79</f>
        <v>23785389</v>
      </c>
      <c r="D78" s="1163">
        <v>-43140</v>
      </c>
      <c r="E78" s="3457" t="s">
        <v>4</v>
      </c>
      <c r="F78" s="88">
        <f>F79+F80</f>
        <v>467774372</v>
      </c>
      <c r="G78" s="1163">
        <v>43140</v>
      </c>
      <c r="H78" s="52"/>
    </row>
    <row r="79" spans="1:8" ht="26.4">
      <c r="A79" s="175"/>
      <c r="B79" s="510" t="s">
        <v>10</v>
      </c>
      <c r="C79" s="86">
        <f>C80</f>
        <v>23785389</v>
      </c>
      <c r="D79" s="1164">
        <v>-43140</v>
      </c>
      <c r="E79" s="1789" t="s">
        <v>356</v>
      </c>
      <c r="F79" s="1165">
        <v>8691567</v>
      </c>
      <c r="G79" s="1166"/>
      <c r="H79" s="52"/>
    </row>
    <row r="80" spans="1:8" ht="26.4">
      <c r="A80" s="175"/>
      <c r="B80" s="512" t="s">
        <v>11</v>
      </c>
      <c r="C80" s="235">
        <v>23785389</v>
      </c>
      <c r="D80" s="1164">
        <v>-43140</v>
      </c>
      <c r="E80" s="1789" t="s">
        <v>10</v>
      </c>
      <c r="F80" s="1165">
        <f>F81</f>
        <v>459082805</v>
      </c>
      <c r="G80" s="1166">
        <v>43140</v>
      </c>
      <c r="H80" s="52"/>
    </row>
    <row r="81" spans="1:8" ht="26.4">
      <c r="A81" s="175"/>
      <c r="B81" s="3457" t="s">
        <v>28</v>
      </c>
      <c r="C81" s="88">
        <f>C82</f>
        <v>23785389</v>
      </c>
      <c r="D81" s="1163">
        <v>-43140</v>
      </c>
      <c r="E81" s="1791" t="s">
        <v>11</v>
      </c>
      <c r="F81" s="1165">
        <v>459082805</v>
      </c>
      <c r="G81" s="1166">
        <v>43140</v>
      </c>
      <c r="H81" s="52"/>
    </row>
    <row r="82" spans="1:8">
      <c r="A82" s="175"/>
      <c r="B82" s="1789" t="s">
        <v>2</v>
      </c>
      <c r="C82" s="86">
        <f>C83</f>
        <v>23785389</v>
      </c>
      <c r="D82" s="1164">
        <v>-43140</v>
      </c>
      <c r="E82" s="3457" t="s">
        <v>28</v>
      </c>
      <c r="F82" s="88">
        <f>F83+F97</f>
        <v>467774372</v>
      </c>
      <c r="G82" s="1163">
        <v>43140</v>
      </c>
      <c r="H82" s="52"/>
    </row>
    <row r="83" spans="1:8">
      <c r="A83" s="175"/>
      <c r="B83" s="1791" t="s">
        <v>16</v>
      </c>
      <c r="C83" s="86">
        <f>C84</f>
        <v>23785389</v>
      </c>
      <c r="D83" s="1164">
        <v>-43140</v>
      </c>
      <c r="E83" s="1789" t="s">
        <v>2</v>
      </c>
      <c r="F83" s="86">
        <f>F84+F88+F91+F93</f>
        <v>467102497</v>
      </c>
      <c r="G83" s="1164">
        <v>43140</v>
      </c>
      <c r="H83" s="52"/>
    </row>
    <row r="84" spans="1:8">
      <c r="A84" s="175"/>
      <c r="B84" s="1793" t="s">
        <v>17</v>
      </c>
      <c r="C84" s="86">
        <v>23785389</v>
      </c>
      <c r="D84" s="1164">
        <v>-43140</v>
      </c>
      <c r="E84" s="1791" t="s">
        <v>12</v>
      </c>
      <c r="F84" s="86">
        <v>50515183</v>
      </c>
      <c r="G84" s="1164">
        <v>43140</v>
      </c>
      <c r="H84" s="52"/>
    </row>
    <row r="85" spans="1:8">
      <c r="A85" s="175"/>
      <c r="B85" s="1789"/>
      <c r="C85" s="2517"/>
      <c r="D85" s="288"/>
      <c r="E85" s="1793" t="s">
        <v>38</v>
      </c>
      <c r="F85" s="1165">
        <v>33668427</v>
      </c>
      <c r="G85" s="1166"/>
      <c r="H85" s="52"/>
    </row>
    <row r="86" spans="1:8">
      <c r="A86" s="175"/>
      <c r="B86" s="1789"/>
      <c r="C86" s="2517"/>
      <c r="D86" s="288"/>
      <c r="E86" s="1795" t="s">
        <v>36</v>
      </c>
      <c r="F86" s="1165">
        <v>26956710</v>
      </c>
      <c r="G86" s="1166"/>
      <c r="H86" s="52"/>
    </row>
    <row r="87" spans="1:8">
      <c r="A87" s="175"/>
      <c r="B87" s="1791"/>
      <c r="C87" s="2517"/>
      <c r="D87" s="288"/>
      <c r="E87" s="1793" t="s">
        <v>15</v>
      </c>
      <c r="F87" s="1165">
        <v>16846756</v>
      </c>
      <c r="G87" s="1166">
        <v>43140</v>
      </c>
      <c r="H87" s="52"/>
    </row>
    <row r="88" spans="1:8">
      <c r="A88" s="175"/>
      <c r="B88" s="1793"/>
      <c r="C88" s="2517"/>
      <c r="D88" s="288"/>
      <c r="E88" s="1791" t="s">
        <v>16</v>
      </c>
      <c r="F88" s="1165">
        <f>F89+F90</f>
        <v>399559491</v>
      </c>
      <c r="G88" s="1166"/>
      <c r="H88" s="52"/>
    </row>
    <row r="89" spans="1:8">
      <c r="A89" s="175"/>
      <c r="B89" s="1791"/>
      <c r="C89" s="3461"/>
      <c r="D89" s="441"/>
      <c r="E89" s="1793" t="s">
        <v>17</v>
      </c>
      <c r="F89" s="1165">
        <v>399373384</v>
      </c>
      <c r="G89" s="1166"/>
      <c r="H89" s="52"/>
    </row>
    <row r="90" spans="1:8">
      <c r="A90" s="175"/>
      <c r="B90" s="1804"/>
      <c r="C90" s="3461"/>
      <c r="D90" s="441"/>
      <c r="E90" s="1793" t="s">
        <v>162</v>
      </c>
      <c r="F90" s="1165">
        <v>186107</v>
      </c>
      <c r="G90" s="1166"/>
      <c r="H90" s="52"/>
    </row>
    <row r="91" spans="1:8" ht="26.4">
      <c r="A91" s="175"/>
      <c r="B91" s="1804"/>
      <c r="C91" s="3461"/>
      <c r="D91" s="441"/>
      <c r="E91" s="1791" t="s">
        <v>54</v>
      </c>
      <c r="F91" s="1165">
        <f>F92</f>
        <v>128131</v>
      </c>
      <c r="G91" s="301"/>
      <c r="H91" s="52"/>
    </row>
    <row r="92" spans="1:8">
      <c r="A92" s="175"/>
      <c r="B92" s="1804"/>
      <c r="C92" s="3461"/>
      <c r="D92" s="441"/>
      <c r="E92" s="1793" t="s">
        <v>39</v>
      </c>
      <c r="F92" s="1165">
        <v>128131</v>
      </c>
      <c r="G92" s="301"/>
      <c r="H92" s="52"/>
    </row>
    <row r="93" spans="1:8">
      <c r="A93" s="175"/>
      <c r="B93" s="1804"/>
      <c r="C93" s="3461"/>
      <c r="D93" s="441"/>
      <c r="E93" s="1791" t="s">
        <v>19</v>
      </c>
      <c r="F93" s="1165">
        <f>F94</f>
        <v>16899692</v>
      </c>
      <c r="G93" s="301"/>
      <c r="H93" s="52"/>
    </row>
    <row r="94" spans="1:8" ht="26.4">
      <c r="A94" s="175"/>
      <c r="B94" s="1804"/>
      <c r="C94" s="3461"/>
      <c r="D94" s="441"/>
      <c r="E94" s="1793" t="s">
        <v>56</v>
      </c>
      <c r="F94" s="1165">
        <f>F95+F96</f>
        <v>16899692</v>
      </c>
      <c r="G94" s="301"/>
      <c r="H94" s="52"/>
    </row>
    <row r="95" spans="1:8" ht="26.4">
      <c r="A95" s="175"/>
      <c r="B95" s="1804"/>
      <c r="C95" s="3461"/>
      <c r="D95" s="441"/>
      <c r="E95" s="1795" t="s">
        <v>57</v>
      </c>
      <c r="F95" s="1165">
        <v>757073</v>
      </c>
      <c r="G95" s="301"/>
      <c r="H95" s="52"/>
    </row>
    <row r="96" spans="1:8" ht="39.6">
      <c r="A96" s="175"/>
      <c r="B96" s="1804"/>
      <c r="C96" s="3461"/>
      <c r="D96" s="441"/>
      <c r="E96" s="1795" t="s">
        <v>58</v>
      </c>
      <c r="F96" s="1165">
        <v>16142619</v>
      </c>
      <c r="G96" s="301"/>
      <c r="H96" s="52"/>
    </row>
    <row r="97" spans="1:8">
      <c r="A97" s="175"/>
      <c r="B97" s="1804"/>
      <c r="C97" s="3461"/>
      <c r="D97" s="441"/>
      <c r="E97" s="1789" t="s">
        <v>3</v>
      </c>
      <c r="F97" s="86">
        <f>F98</f>
        <v>671875</v>
      </c>
      <c r="G97" s="1164"/>
      <c r="H97" s="52"/>
    </row>
    <row r="98" spans="1:8" ht="13.8" thickBot="1">
      <c r="A98" s="175"/>
      <c r="B98" s="1804"/>
      <c r="C98" s="3461"/>
      <c r="D98" s="441"/>
      <c r="E98" s="3462" t="s">
        <v>20</v>
      </c>
      <c r="F98" s="1186">
        <v>671875</v>
      </c>
      <c r="G98" s="1187"/>
      <c r="H98" s="52"/>
    </row>
    <row r="99" spans="1:8" ht="48.6" customHeight="1" thickBot="1">
      <c r="A99" s="175"/>
      <c r="B99" s="3845" t="s">
        <v>360</v>
      </c>
      <c r="C99" s="3846"/>
      <c r="D99" s="3846"/>
      <c r="E99" s="3846"/>
      <c r="F99" s="3846"/>
      <c r="G99" s="3847"/>
      <c r="H99" s="1188"/>
    </row>
    <row r="100" spans="1:8">
      <c r="A100" s="175"/>
      <c r="B100" s="1189"/>
      <c r="C100" s="1190"/>
      <c r="D100" s="1190"/>
      <c r="E100" s="1190"/>
      <c r="F100" s="1190"/>
      <c r="G100" s="1190"/>
      <c r="H100" s="1188"/>
    </row>
    <row r="101" spans="1:8">
      <c r="A101" s="175"/>
      <c r="B101" s="206" t="s">
        <v>113</v>
      </c>
      <c r="C101" s="206"/>
      <c r="D101" s="206"/>
      <c r="E101" s="206"/>
      <c r="F101" s="206"/>
      <c r="G101" s="206"/>
      <c r="H101" s="206"/>
    </row>
    <row r="102" spans="1:8" ht="13.8" thickBot="1">
      <c r="A102" s="175"/>
      <c r="B102" s="206"/>
      <c r="C102" s="1157"/>
      <c r="D102" s="1157"/>
      <c r="E102" s="1157"/>
      <c r="F102" s="1157"/>
      <c r="G102" s="1157"/>
      <c r="H102" s="81"/>
    </row>
    <row r="103" spans="1:8" ht="13.8">
      <c r="A103" s="2905">
        <f>A42+1</f>
        <v>186</v>
      </c>
      <c r="B103" s="1191" t="s">
        <v>46</v>
      </c>
      <c r="C103" s="116"/>
      <c r="D103" s="675"/>
      <c r="E103" s="1157"/>
      <c r="F103" s="1157"/>
      <c r="G103" s="1157"/>
      <c r="H103" s="977" t="s">
        <v>34</v>
      </c>
    </row>
    <row r="104" spans="1:8">
      <c r="A104" s="1211"/>
      <c r="B104" s="181" t="s">
        <v>22</v>
      </c>
      <c r="C104" s="99"/>
      <c r="D104" s="182"/>
      <c r="E104" s="1192"/>
      <c r="F104" s="1192"/>
      <c r="G104" s="1192"/>
      <c r="H104" s="98"/>
    </row>
    <row r="105" spans="1:8">
      <c r="A105" s="977"/>
      <c r="B105" s="1193" t="s">
        <v>361</v>
      </c>
      <c r="C105" s="1194"/>
      <c r="D105" s="1195"/>
      <c r="E105" s="1157"/>
      <c r="F105" s="1157"/>
      <c r="G105" s="1157"/>
      <c r="H105" s="184"/>
    </row>
    <row r="106" spans="1:8">
      <c r="A106" s="977"/>
      <c r="B106" s="3457" t="s">
        <v>4</v>
      </c>
      <c r="C106" s="123">
        <f>C107</f>
        <v>186107</v>
      </c>
      <c r="D106" s="299"/>
      <c r="E106" s="1157"/>
      <c r="F106" s="1157"/>
      <c r="G106" s="1157"/>
      <c r="H106" s="96"/>
    </row>
    <row r="107" spans="1:8" ht="26.4">
      <c r="A107" s="977"/>
      <c r="B107" s="1789" t="s">
        <v>362</v>
      </c>
      <c r="C107" s="122">
        <v>186107</v>
      </c>
      <c r="D107" s="301"/>
      <c r="E107" s="1157"/>
      <c r="F107" s="1157"/>
      <c r="G107" s="1157"/>
      <c r="H107" s="98"/>
    </row>
    <row r="108" spans="1:8">
      <c r="A108" s="977"/>
      <c r="B108" s="3457" t="s">
        <v>28</v>
      </c>
      <c r="C108" s="123">
        <f t="shared" ref="C108:D110" si="0">C109</f>
        <v>186107</v>
      </c>
      <c r="D108" s="299">
        <f t="shared" si="0"/>
        <v>-186107</v>
      </c>
      <c r="E108" s="1157"/>
      <c r="F108" s="1157"/>
      <c r="G108" s="1157"/>
      <c r="H108" s="96"/>
    </row>
    <row r="109" spans="1:8">
      <c r="A109" s="977"/>
      <c r="B109" s="1789" t="s">
        <v>2</v>
      </c>
      <c r="C109" s="122">
        <f t="shared" si="0"/>
        <v>186107</v>
      </c>
      <c r="D109" s="302">
        <f t="shared" si="0"/>
        <v>-186107</v>
      </c>
      <c r="E109" s="1157"/>
      <c r="F109" s="1157"/>
      <c r="G109" s="1157"/>
      <c r="H109" s="184"/>
    </row>
    <row r="110" spans="1:8">
      <c r="A110" s="977"/>
      <c r="B110" s="1791" t="s">
        <v>16</v>
      </c>
      <c r="C110" s="122">
        <f t="shared" si="0"/>
        <v>186107</v>
      </c>
      <c r="D110" s="301">
        <f t="shared" si="0"/>
        <v>-186107</v>
      </c>
      <c r="E110" s="1157"/>
      <c r="F110" s="1157"/>
      <c r="G110" s="1157"/>
      <c r="H110" s="96"/>
    </row>
    <row r="111" spans="1:8">
      <c r="A111" s="977"/>
      <c r="B111" s="1793" t="s">
        <v>162</v>
      </c>
      <c r="C111" s="122">
        <v>186107</v>
      </c>
      <c r="D111" s="301">
        <v>-186107</v>
      </c>
      <c r="E111" s="1157"/>
      <c r="F111" s="1157"/>
      <c r="G111" s="1157"/>
      <c r="H111" s="96"/>
    </row>
    <row r="112" spans="1:8">
      <c r="A112" s="977"/>
      <c r="B112" s="3444" t="s">
        <v>68</v>
      </c>
      <c r="C112" s="3445"/>
      <c r="D112" s="3446">
        <f>D106-D108</f>
        <v>186107</v>
      </c>
      <c r="E112" s="1157"/>
      <c r="F112" s="1157"/>
      <c r="G112" s="1157"/>
      <c r="H112" s="96"/>
    </row>
    <row r="113" spans="1:8">
      <c r="A113" s="977"/>
      <c r="B113" s="185" t="s">
        <v>23</v>
      </c>
      <c r="C113" s="166"/>
      <c r="D113" s="309">
        <f>D114</f>
        <v>-186107</v>
      </c>
      <c r="E113" s="1157"/>
      <c r="F113" s="1157"/>
      <c r="G113" s="1157"/>
      <c r="H113" s="96"/>
    </row>
    <row r="114" spans="1:8">
      <c r="A114" s="977"/>
      <c r="B114" s="185" t="s">
        <v>24</v>
      </c>
      <c r="C114" s="166"/>
      <c r="D114" s="309">
        <f>D115</f>
        <v>-186107</v>
      </c>
      <c r="E114" s="1157"/>
      <c r="F114" s="1157"/>
      <c r="G114" s="1157"/>
      <c r="H114" s="96"/>
    </row>
    <row r="115" spans="1:8" ht="27" thickBot="1">
      <c r="A115" s="977"/>
      <c r="B115" s="1196" t="s">
        <v>66</v>
      </c>
      <c r="C115" s="1197"/>
      <c r="D115" s="1198">
        <v>-186107</v>
      </c>
      <c r="E115" s="1157"/>
      <c r="F115" s="1157"/>
      <c r="G115" s="1157"/>
      <c r="H115" s="96"/>
    </row>
    <row r="116" spans="1:8" ht="158.4" customHeight="1" thickBot="1">
      <c r="A116" s="977"/>
      <c r="B116" s="3845" t="s">
        <v>363</v>
      </c>
      <c r="C116" s="3846"/>
      <c r="D116" s="3847"/>
      <c r="E116" s="1157"/>
      <c r="F116" s="1157"/>
      <c r="G116" s="1157"/>
      <c r="H116" s="188"/>
    </row>
    <row r="117" spans="1:8">
      <c r="A117" s="977"/>
      <c r="B117" s="189"/>
      <c r="C117" s="189"/>
      <c r="D117" s="189"/>
      <c r="E117" s="1157"/>
      <c r="F117" s="1157"/>
      <c r="G117" s="1157"/>
      <c r="H117" s="188"/>
    </row>
    <row r="118" spans="1:8">
      <c r="A118" s="175"/>
      <c r="B118" s="206" t="s">
        <v>115</v>
      </c>
      <c r="C118" s="118"/>
      <c r="D118" s="118"/>
      <c r="E118" s="118"/>
      <c r="F118" s="118"/>
      <c r="G118" s="118"/>
      <c r="H118" s="52"/>
    </row>
    <row r="119" spans="1:8" ht="13.8" thickBot="1">
      <c r="A119" s="175"/>
      <c r="B119" s="118"/>
      <c r="C119" s="118"/>
      <c r="D119" s="118"/>
      <c r="E119" s="118"/>
      <c r="F119" s="118"/>
      <c r="G119" s="118"/>
      <c r="H119" s="52"/>
    </row>
    <row r="120" spans="1:8" ht="13.8">
      <c r="A120" s="1458">
        <f>A74+1</f>
        <v>186</v>
      </c>
      <c r="B120" s="436" t="s">
        <v>46</v>
      </c>
      <c r="C120" s="364"/>
      <c r="D120" s="365"/>
      <c r="E120" s="118"/>
      <c r="F120" s="118"/>
      <c r="G120" s="118"/>
      <c r="H120" s="977" t="s">
        <v>34</v>
      </c>
    </row>
    <row r="121" spans="1:8">
      <c r="A121" s="1227"/>
      <c r="B121" s="280" t="s">
        <v>116</v>
      </c>
      <c r="C121" s="3459"/>
      <c r="D121" s="412"/>
      <c r="E121" s="118"/>
      <c r="F121" s="118"/>
      <c r="G121" s="118"/>
      <c r="H121" s="52"/>
    </row>
    <row r="122" spans="1:8" ht="13.8">
      <c r="A122" s="537"/>
      <c r="B122" s="3460" t="s">
        <v>117</v>
      </c>
      <c r="C122" s="1182"/>
      <c r="D122" s="1183"/>
      <c r="E122" s="3463"/>
      <c r="F122" s="3463"/>
      <c r="G122" s="3463"/>
      <c r="H122" s="357"/>
    </row>
    <row r="123" spans="1:8">
      <c r="A123" s="175"/>
      <c r="B123" s="281" t="s">
        <v>118</v>
      </c>
      <c r="C123" s="446"/>
      <c r="D123" s="447"/>
      <c r="E123" s="118"/>
      <c r="F123" s="118"/>
      <c r="G123" s="118"/>
      <c r="H123" s="52"/>
    </row>
    <row r="124" spans="1:8">
      <c r="A124" s="175"/>
      <c r="B124" s="3457" t="s">
        <v>4</v>
      </c>
      <c r="C124" s="88">
        <f>C125+C126</f>
        <v>467774372</v>
      </c>
      <c r="D124" s="1163"/>
      <c r="E124" s="118"/>
      <c r="F124" s="118"/>
      <c r="G124" s="118"/>
      <c r="H124" s="52"/>
    </row>
    <row r="125" spans="1:8" ht="26.4">
      <c r="A125" s="175"/>
      <c r="B125" s="1789" t="s">
        <v>356</v>
      </c>
      <c r="C125" s="1165">
        <v>8691567</v>
      </c>
      <c r="D125" s="1166"/>
      <c r="E125" s="118"/>
      <c r="F125" s="118"/>
      <c r="G125" s="118"/>
      <c r="H125" s="52"/>
    </row>
    <row r="126" spans="1:8">
      <c r="A126" s="175"/>
      <c r="B126" s="1789" t="s">
        <v>10</v>
      </c>
      <c r="C126" s="1165">
        <f>C127</f>
        <v>459082805</v>
      </c>
      <c r="D126" s="1166"/>
      <c r="E126" s="118"/>
      <c r="F126" s="118"/>
      <c r="G126" s="118"/>
      <c r="H126" s="52"/>
    </row>
    <row r="127" spans="1:8" ht="26.4">
      <c r="A127" s="175"/>
      <c r="B127" s="1791" t="s">
        <v>11</v>
      </c>
      <c r="C127" s="1165">
        <v>459082805</v>
      </c>
      <c r="D127" s="1166"/>
      <c r="E127" s="118"/>
      <c r="F127" s="118"/>
      <c r="G127" s="118"/>
      <c r="H127" s="52"/>
    </row>
    <row r="128" spans="1:8">
      <c r="A128" s="175"/>
      <c r="B128" s="3457" t="s">
        <v>28</v>
      </c>
      <c r="C128" s="88">
        <f>C129+C143</f>
        <v>467774372</v>
      </c>
      <c r="D128" s="1163">
        <f>D129+D143</f>
        <v>-186107</v>
      </c>
      <c r="E128" s="118"/>
      <c r="F128" s="118"/>
      <c r="G128" s="118"/>
      <c r="H128" s="52"/>
    </row>
    <row r="129" spans="1:8">
      <c r="A129" s="175"/>
      <c r="B129" s="1789" t="s">
        <v>2</v>
      </c>
      <c r="C129" s="86">
        <f>C130+C134+C137+C139</f>
        <v>467102497</v>
      </c>
      <c r="D129" s="1164">
        <f>D130+D134+D137+D139</f>
        <v>-186107</v>
      </c>
      <c r="E129" s="118"/>
      <c r="F129" s="118"/>
      <c r="G129" s="118"/>
      <c r="H129" s="52"/>
    </row>
    <row r="130" spans="1:8">
      <c r="A130" s="175"/>
      <c r="B130" s="1791" t="s">
        <v>12</v>
      </c>
      <c r="C130" s="86">
        <v>50515183</v>
      </c>
      <c r="D130" s="1164"/>
      <c r="E130" s="118"/>
      <c r="F130" s="118"/>
      <c r="G130" s="118"/>
      <c r="H130" s="52"/>
    </row>
    <row r="131" spans="1:8">
      <c r="A131" s="175"/>
      <c r="B131" s="1793" t="s">
        <v>38</v>
      </c>
      <c r="C131" s="1165">
        <v>33668427</v>
      </c>
      <c r="D131" s="1166"/>
      <c r="E131" s="118"/>
      <c r="F131" s="118"/>
      <c r="G131" s="118"/>
      <c r="H131" s="52"/>
    </row>
    <row r="132" spans="1:8">
      <c r="A132" s="175"/>
      <c r="B132" s="1795" t="s">
        <v>36</v>
      </c>
      <c r="C132" s="1165">
        <v>26956710</v>
      </c>
      <c r="D132" s="1166"/>
      <c r="E132" s="118"/>
      <c r="F132" s="118"/>
      <c r="G132" s="118"/>
      <c r="H132" s="52"/>
    </row>
    <row r="133" spans="1:8">
      <c r="A133" s="175"/>
      <c r="B133" s="1793" t="s">
        <v>15</v>
      </c>
      <c r="C133" s="1165">
        <v>16846756</v>
      </c>
      <c r="D133" s="1166"/>
      <c r="E133" s="118"/>
      <c r="F133" s="118"/>
      <c r="G133" s="118"/>
      <c r="H133" s="52"/>
    </row>
    <row r="134" spans="1:8">
      <c r="A134" s="175"/>
      <c r="B134" s="1791" t="s">
        <v>16</v>
      </c>
      <c r="C134" s="1165">
        <f>C135+C136</f>
        <v>399559491</v>
      </c>
      <c r="D134" s="1166">
        <f>D135+D136</f>
        <v>-186107</v>
      </c>
      <c r="E134" s="118"/>
      <c r="F134" s="118"/>
      <c r="G134" s="118"/>
      <c r="H134" s="52"/>
    </row>
    <row r="135" spans="1:8">
      <c r="A135" s="175"/>
      <c r="B135" s="1793" t="s">
        <v>17</v>
      </c>
      <c r="C135" s="1165">
        <v>399373384</v>
      </c>
      <c r="D135" s="1166"/>
      <c r="E135" s="118"/>
      <c r="F135" s="118"/>
      <c r="G135" s="118"/>
      <c r="H135" s="52"/>
    </row>
    <row r="136" spans="1:8">
      <c r="A136" s="175"/>
      <c r="B136" s="1793" t="s">
        <v>162</v>
      </c>
      <c r="C136" s="1165">
        <v>186107</v>
      </c>
      <c r="D136" s="1166">
        <v>-186107</v>
      </c>
      <c r="E136" s="118"/>
      <c r="F136" s="118"/>
      <c r="G136" s="118"/>
      <c r="H136" s="52"/>
    </row>
    <row r="137" spans="1:8" ht="26.4">
      <c r="A137" s="175"/>
      <c r="B137" s="1791" t="s">
        <v>54</v>
      </c>
      <c r="C137" s="1165">
        <f>C138</f>
        <v>128131</v>
      </c>
      <c r="D137" s="301"/>
      <c r="E137" s="118"/>
      <c r="F137" s="118"/>
      <c r="G137" s="118"/>
      <c r="H137" s="52"/>
    </row>
    <row r="138" spans="1:8">
      <c r="A138" s="175"/>
      <c r="B138" s="1793" t="s">
        <v>39</v>
      </c>
      <c r="C138" s="1165">
        <v>128131</v>
      </c>
      <c r="D138" s="301"/>
      <c r="E138" s="118"/>
      <c r="F138" s="118"/>
      <c r="G138" s="118"/>
      <c r="H138" s="52"/>
    </row>
    <row r="139" spans="1:8">
      <c r="A139" s="175"/>
      <c r="B139" s="1791" t="s">
        <v>19</v>
      </c>
      <c r="C139" s="1165">
        <f>C140</f>
        <v>16899692</v>
      </c>
      <c r="D139" s="301"/>
      <c r="E139" s="118"/>
      <c r="F139" s="118"/>
      <c r="G139" s="118"/>
      <c r="H139" s="52"/>
    </row>
    <row r="140" spans="1:8" ht="26.4">
      <c r="A140" s="175"/>
      <c r="B140" s="1793" t="s">
        <v>56</v>
      </c>
      <c r="C140" s="1165">
        <f>C141+C142</f>
        <v>16899692</v>
      </c>
      <c r="D140" s="301"/>
      <c r="E140" s="118"/>
      <c r="F140" s="118"/>
      <c r="G140" s="118"/>
      <c r="H140" s="52"/>
    </row>
    <row r="141" spans="1:8" ht="26.4">
      <c r="A141" s="175"/>
      <c r="B141" s="1795" t="s">
        <v>57</v>
      </c>
      <c r="C141" s="1165">
        <v>757073</v>
      </c>
      <c r="D141" s="301"/>
      <c r="E141" s="118"/>
      <c r="F141" s="118"/>
      <c r="G141" s="118"/>
      <c r="H141" s="52"/>
    </row>
    <row r="142" spans="1:8" ht="39.6">
      <c r="A142" s="175"/>
      <c r="B142" s="1795" t="s">
        <v>58</v>
      </c>
      <c r="C142" s="1165">
        <v>16142619</v>
      </c>
      <c r="D142" s="301"/>
      <c r="E142" s="118"/>
      <c r="F142" s="118"/>
      <c r="G142" s="118"/>
      <c r="H142" s="52"/>
    </row>
    <row r="143" spans="1:8">
      <c r="A143" s="175"/>
      <c r="B143" s="1789" t="s">
        <v>3</v>
      </c>
      <c r="C143" s="86">
        <f>C144</f>
        <v>671875</v>
      </c>
      <c r="D143" s="1164"/>
      <c r="E143" s="118"/>
      <c r="F143" s="118"/>
      <c r="G143" s="118"/>
      <c r="H143" s="52"/>
    </row>
    <row r="144" spans="1:8">
      <c r="A144" s="175"/>
      <c r="B144" s="1793" t="s">
        <v>20</v>
      </c>
      <c r="C144" s="1165">
        <v>671875</v>
      </c>
      <c r="D144" s="301"/>
      <c r="E144" s="118"/>
      <c r="F144" s="118"/>
      <c r="G144" s="118"/>
      <c r="H144" s="52"/>
    </row>
    <row r="145" spans="1:8">
      <c r="A145" s="977"/>
      <c r="B145" s="3444" t="s">
        <v>68</v>
      </c>
      <c r="C145" s="3445"/>
      <c r="D145" s="3446">
        <f>D124-D128</f>
        <v>186107</v>
      </c>
      <c r="E145" s="1157"/>
      <c r="F145" s="1157"/>
      <c r="G145" s="1157"/>
      <c r="H145" s="96"/>
    </row>
    <row r="146" spans="1:8">
      <c r="A146" s="977"/>
      <c r="B146" s="185" t="s">
        <v>23</v>
      </c>
      <c r="C146" s="166"/>
      <c r="D146" s="309">
        <f>D147</f>
        <v>-186107</v>
      </c>
      <c r="E146" s="1157"/>
      <c r="F146" s="1157"/>
      <c r="G146" s="1157"/>
      <c r="H146" s="96"/>
    </row>
    <row r="147" spans="1:8">
      <c r="A147" s="977"/>
      <c r="B147" s="185" t="s">
        <v>24</v>
      </c>
      <c r="C147" s="166"/>
      <c r="D147" s="309">
        <f>D148</f>
        <v>-186107</v>
      </c>
      <c r="E147" s="1157"/>
      <c r="F147" s="1157"/>
      <c r="G147" s="1157"/>
      <c r="H147" s="96"/>
    </row>
    <row r="148" spans="1:8" ht="27" thickBot="1">
      <c r="A148" s="977"/>
      <c r="B148" s="1196" t="s">
        <v>66</v>
      </c>
      <c r="C148" s="1197"/>
      <c r="D148" s="1198">
        <v>-186107</v>
      </c>
      <c r="E148" s="1157"/>
      <c r="F148" s="1157"/>
      <c r="G148" s="1157"/>
      <c r="H148" s="96"/>
    </row>
    <row r="149" spans="1:8" ht="158.4" customHeight="1" thickBot="1">
      <c r="A149" s="977"/>
      <c r="B149" s="3845" t="s">
        <v>364</v>
      </c>
      <c r="C149" s="3846"/>
      <c r="D149" s="3847"/>
      <c r="E149" s="1157"/>
      <c r="F149" s="1157"/>
      <c r="G149" s="1157"/>
      <c r="H149" s="188"/>
    </row>
    <row r="150" spans="1:8">
      <c r="A150" s="175"/>
      <c r="B150" s="206"/>
      <c r="C150" s="1157"/>
      <c r="D150" s="1157"/>
      <c r="E150" s="118"/>
      <c r="F150" s="118"/>
      <c r="G150" s="118"/>
      <c r="H150" s="81"/>
    </row>
    <row r="151" spans="1:8">
      <c r="A151" s="175"/>
      <c r="B151" s="206" t="s">
        <v>113</v>
      </c>
      <c r="C151" s="206"/>
      <c r="D151" s="206"/>
      <c r="E151" s="206"/>
      <c r="F151" s="206"/>
      <c r="G151" s="206"/>
      <c r="H151" s="206"/>
    </row>
    <row r="152" spans="1:8" ht="13.8" thickBot="1">
      <c r="A152" s="175"/>
      <c r="B152" s="206"/>
      <c r="C152" s="1157"/>
      <c r="D152" s="1157"/>
      <c r="E152" s="1157"/>
      <c r="F152" s="1157"/>
      <c r="G152" s="1157"/>
      <c r="H152" s="81"/>
    </row>
    <row r="153" spans="1:8" ht="13.8">
      <c r="A153" s="2905">
        <f>A103+1</f>
        <v>187</v>
      </c>
      <c r="B153" s="1191" t="s">
        <v>46</v>
      </c>
      <c r="C153" s="116"/>
      <c r="D153" s="675"/>
      <c r="E153" s="1157"/>
      <c r="F153" s="1157"/>
      <c r="G153" s="1157"/>
      <c r="H153" s="977" t="s">
        <v>34</v>
      </c>
    </row>
    <row r="154" spans="1:8">
      <c r="A154" s="1211"/>
      <c r="B154" s="181" t="s">
        <v>22</v>
      </c>
      <c r="C154" s="99"/>
      <c r="D154" s="182"/>
      <c r="E154" s="1192"/>
      <c r="F154" s="1192"/>
      <c r="G154" s="1192"/>
      <c r="H154" s="98"/>
    </row>
    <row r="155" spans="1:8">
      <c r="A155" s="977"/>
      <c r="B155" s="1199" t="s">
        <v>365</v>
      </c>
      <c r="C155" s="1215"/>
      <c r="D155" s="1200"/>
      <c r="E155" s="1157"/>
      <c r="F155" s="1157"/>
      <c r="G155" s="1157"/>
      <c r="H155" s="98"/>
    </row>
    <row r="156" spans="1:8">
      <c r="A156" s="977"/>
      <c r="B156" s="3457" t="s">
        <v>4</v>
      </c>
      <c r="C156" s="123">
        <f>C157</f>
        <v>3327889</v>
      </c>
      <c r="D156" s="299">
        <f>D157</f>
        <v>-3327889</v>
      </c>
      <c r="E156" s="1157"/>
      <c r="F156" s="1157"/>
      <c r="G156" s="1157"/>
      <c r="H156" s="96"/>
    </row>
    <row r="157" spans="1:8" ht="26.4">
      <c r="A157" s="977"/>
      <c r="B157" s="1789" t="s">
        <v>356</v>
      </c>
      <c r="C157" s="122">
        <v>3327889</v>
      </c>
      <c r="D157" s="301">
        <v>-3327889</v>
      </c>
      <c r="E157" s="1157"/>
      <c r="F157" s="1157"/>
      <c r="G157" s="1157"/>
      <c r="H157" s="98"/>
    </row>
    <row r="158" spans="1:8">
      <c r="A158" s="977"/>
      <c r="B158" s="3457" t="s">
        <v>28</v>
      </c>
      <c r="C158" s="123">
        <f>C159+C164</f>
        <v>3327889</v>
      </c>
      <c r="D158" s="299">
        <f>D159+D164</f>
        <v>-3327889</v>
      </c>
      <c r="E158" s="1157"/>
      <c r="F158" s="1157"/>
      <c r="G158" s="1157"/>
      <c r="H158" s="96"/>
    </row>
    <row r="159" spans="1:8">
      <c r="A159" s="977"/>
      <c r="B159" s="1789" t="s">
        <v>2</v>
      </c>
      <c r="C159" s="122">
        <f>C160</f>
        <v>3046889</v>
      </c>
      <c r="D159" s="302">
        <f>D160</f>
        <v>-3046889</v>
      </c>
      <c r="E159" s="1157"/>
      <c r="F159" s="1157"/>
      <c r="G159" s="1157"/>
      <c r="H159" s="184"/>
    </row>
    <row r="160" spans="1:8">
      <c r="A160" s="977"/>
      <c r="B160" s="1791" t="s">
        <v>12</v>
      </c>
      <c r="C160" s="122">
        <f>C161+C163</f>
        <v>3046889</v>
      </c>
      <c r="D160" s="302">
        <f>D161+D163</f>
        <v>-3046889</v>
      </c>
      <c r="E160" s="1157"/>
      <c r="F160" s="1157"/>
      <c r="G160" s="1157"/>
      <c r="H160" s="96"/>
    </row>
    <row r="161" spans="1:8">
      <c r="A161" s="977"/>
      <c r="B161" s="1793" t="s">
        <v>38</v>
      </c>
      <c r="C161" s="122">
        <v>1670487</v>
      </c>
      <c r="D161" s="301">
        <v>-1670487</v>
      </c>
      <c r="E161" s="1157"/>
      <c r="F161" s="1157"/>
      <c r="G161" s="1157"/>
      <c r="H161" s="96"/>
    </row>
    <row r="162" spans="1:8">
      <c r="A162" s="977"/>
      <c r="B162" s="1795" t="s">
        <v>36</v>
      </c>
      <c r="C162" s="122">
        <v>1368035</v>
      </c>
      <c r="D162" s="301">
        <v>-1368035</v>
      </c>
      <c r="E162" s="1157"/>
      <c r="F162" s="1157"/>
      <c r="G162" s="1157"/>
      <c r="H162" s="96"/>
    </row>
    <row r="163" spans="1:8">
      <c r="A163" s="977"/>
      <c r="B163" s="1793" t="s">
        <v>15</v>
      </c>
      <c r="C163" s="122">
        <v>1376402</v>
      </c>
      <c r="D163" s="301">
        <v>-1376402</v>
      </c>
      <c r="E163" s="1157"/>
      <c r="F163" s="1157"/>
      <c r="G163" s="1157"/>
      <c r="H163" s="96"/>
    </row>
    <row r="164" spans="1:8">
      <c r="A164" s="977"/>
      <c r="B164" s="1789" t="s">
        <v>3</v>
      </c>
      <c r="C164" s="122">
        <f>C165</f>
        <v>281000</v>
      </c>
      <c r="D164" s="302">
        <f>D165</f>
        <v>-281000</v>
      </c>
      <c r="E164" s="1157"/>
      <c r="F164" s="1157"/>
      <c r="G164" s="1157"/>
      <c r="H164" s="184"/>
    </row>
    <row r="165" spans="1:8" ht="13.8" thickBot="1">
      <c r="A165" s="977"/>
      <c r="B165" s="3464" t="s">
        <v>20</v>
      </c>
      <c r="C165" s="290">
        <v>281000</v>
      </c>
      <c r="D165" s="1202">
        <v>-281000</v>
      </c>
      <c r="E165" s="1157"/>
      <c r="F165" s="1157"/>
      <c r="G165" s="1157"/>
      <c r="H165" s="96"/>
    </row>
    <row r="166" spans="1:8" ht="73.95" customHeight="1" thickBot="1">
      <c r="A166" s="977"/>
      <c r="B166" s="3845" t="s">
        <v>366</v>
      </c>
      <c r="C166" s="3846"/>
      <c r="D166" s="3847"/>
      <c r="E166" s="1157"/>
      <c r="F166" s="1157"/>
      <c r="G166" s="1157"/>
      <c r="H166" s="188"/>
    </row>
    <row r="167" spans="1:8">
      <c r="A167" s="175"/>
      <c r="B167" s="206"/>
      <c r="C167" s="1157"/>
      <c r="D167" s="1157"/>
      <c r="E167" s="1157"/>
      <c r="F167" s="1157"/>
      <c r="G167" s="1157"/>
      <c r="H167" s="81"/>
    </row>
    <row r="168" spans="1:8">
      <c r="A168" s="175"/>
      <c r="B168" s="206" t="s">
        <v>115</v>
      </c>
      <c r="C168" s="118"/>
      <c r="D168" s="118"/>
      <c r="E168" s="118"/>
      <c r="F168" s="118"/>
      <c r="G168" s="118"/>
      <c r="H168" s="52"/>
    </row>
    <row r="169" spans="1:8" ht="13.8" thickBot="1">
      <c r="A169" s="175"/>
      <c r="B169" s="118"/>
      <c r="C169" s="118"/>
      <c r="D169" s="118"/>
      <c r="E169" s="118"/>
      <c r="F169" s="118"/>
      <c r="G169" s="118"/>
      <c r="H169" s="52"/>
    </row>
    <row r="170" spans="1:8" ht="13.8">
      <c r="A170" s="1458">
        <f>A120+1</f>
        <v>187</v>
      </c>
      <c r="B170" s="436" t="s">
        <v>46</v>
      </c>
      <c r="C170" s="364"/>
      <c r="D170" s="365"/>
      <c r="E170" s="118"/>
      <c r="F170" s="118"/>
      <c r="G170" s="118"/>
      <c r="H170" s="977" t="s">
        <v>34</v>
      </c>
    </row>
    <row r="171" spans="1:8">
      <c r="A171" s="1227"/>
      <c r="B171" s="280" t="s">
        <v>116</v>
      </c>
      <c r="C171" s="3459"/>
      <c r="D171" s="412"/>
      <c r="E171" s="118"/>
      <c r="F171" s="118"/>
      <c r="G171" s="118"/>
      <c r="H171" s="52"/>
    </row>
    <row r="172" spans="1:8" ht="13.8">
      <c r="A172" s="537"/>
      <c r="B172" s="3460" t="s">
        <v>117</v>
      </c>
      <c r="C172" s="1182"/>
      <c r="D172" s="1183"/>
      <c r="E172" s="3463"/>
      <c r="F172" s="3463"/>
      <c r="G172" s="3463"/>
      <c r="H172" s="357"/>
    </row>
    <row r="173" spans="1:8">
      <c r="A173" s="175"/>
      <c r="B173" s="281" t="s">
        <v>118</v>
      </c>
      <c r="C173" s="446"/>
      <c r="D173" s="447"/>
      <c r="E173" s="118"/>
      <c r="F173" s="118"/>
      <c r="G173" s="118"/>
      <c r="H173" s="52"/>
    </row>
    <row r="174" spans="1:8">
      <c r="A174" s="175"/>
      <c r="B174" s="3457" t="s">
        <v>4</v>
      </c>
      <c r="C174" s="88">
        <f>C175+C176</f>
        <v>467774372</v>
      </c>
      <c r="D174" s="1163">
        <f>D175+D176</f>
        <v>-3327889</v>
      </c>
      <c r="E174" s="118"/>
      <c r="F174" s="118"/>
      <c r="G174" s="118"/>
      <c r="H174" s="52"/>
    </row>
    <row r="175" spans="1:8" ht="26.4">
      <c r="A175" s="175"/>
      <c r="B175" s="1789" t="s">
        <v>356</v>
      </c>
      <c r="C175" s="1165">
        <v>8691567</v>
      </c>
      <c r="D175" s="1166">
        <v>-3327889</v>
      </c>
      <c r="E175" s="118"/>
      <c r="F175" s="118"/>
      <c r="G175" s="118"/>
      <c r="H175" s="52"/>
    </row>
    <row r="176" spans="1:8">
      <c r="A176" s="175"/>
      <c r="B176" s="1789" t="s">
        <v>10</v>
      </c>
      <c r="C176" s="1165">
        <f>C177</f>
        <v>459082805</v>
      </c>
      <c r="D176" s="1166"/>
      <c r="E176" s="118"/>
      <c r="F176" s="118"/>
      <c r="G176" s="118"/>
      <c r="H176" s="52"/>
    </row>
    <row r="177" spans="1:8" ht="26.4">
      <c r="A177" s="175"/>
      <c r="B177" s="1791" t="s">
        <v>11</v>
      </c>
      <c r="C177" s="1165">
        <v>459082805</v>
      </c>
      <c r="D177" s="1166"/>
      <c r="E177" s="118"/>
      <c r="F177" s="118"/>
      <c r="G177" s="118"/>
      <c r="H177" s="52"/>
    </row>
    <row r="178" spans="1:8">
      <c r="A178" s="175"/>
      <c r="B178" s="3457" t="s">
        <v>28</v>
      </c>
      <c r="C178" s="88">
        <f>C179+C193</f>
        <v>467774372</v>
      </c>
      <c r="D178" s="1163">
        <f>D179+D193</f>
        <v>-3327889</v>
      </c>
      <c r="E178" s="118"/>
      <c r="F178" s="118"/>
      <c r="G178" s="118"/>
      <c r="H178" s="52"/>
    </row>
    <row r="179" spans="1:8">
      <c r="A179" s="175"/>
      <c r="B179" s="1789" t="s">
        <v>2</v>
      </c>
      <c r="C179" s="86">
        <f>C180+C184+C187+C189</f>
        <v>467102497</v>
      </c>
      <c r="D179" s="1164">
        <f>D180+D184+D187+D189</f>
        <v>-3046889</v>
      </c>
      <c r="E179" s="118"/>
      <c r="F179" s="118"/>
      <c r="G179" s="118"/>
      <c r="H179" s="52"/>
    </row>
    <row r="180" spans="1:8">
      <c r="A180" s="175"/>
      <c r="B180" s="1791" t="s">
        <v>12</v>
      </c>
      <c r="C180" s="86">
        <v>50515183</v>
      </c>
      <c r="D180" s="1164">
        <f>D181+D183</f>
        <v>-3046889</v>
      </c>
      <c r="E180" s="118"/>
      <c r="F180" s="118"/>
      <c r="G180" s="118"/>
      <c r="H180" s="52"/>
    </row>
    <row r="181" spans="1:8">
      <c r="A181" s="175"/>
      <c r="B181" s="1793" t="s">
        <v>38</v>
      </c>
      <c r="C181" s="1165">
        <v>33668427</v>
      </c>
      <c r="D181" s="1166">
        <v>-1670487</v>
      </c>
      <c r="E181" s="118"/>
      <c r="F181" s="118"/>
      <c r="G181" s="118"/>
      <c r="H181" s="52"/>
    </row>
    <row r="182" spans="1:8">
      <c r="A182" s="175"/>
      <c r="B182" s="1795" t="s">
        <v>36</v>
      </c>
      <c r="C182" s="1165">
        <v>26956710</v>
      </c>
      <c r="D182" s="1166">
        <v>-1368035</v>
      </c>
      <c r="E182" s="118"/>
      <c r="F182" s="118"/>
      <c r="G182" s="118"/>
      <c r="H182" s="52"/>
    </row>
    <row r="183" spans="1:8">
      <c r="A183" s="175"/>
      <c r="B183" s="1793" t="s">
        <v>15</v>
      </c>
      <c r="C183" s="1165">
        <v>16846756</v>
      </c>
      <c r="D183" s="1166">
        <v>-1376402</v>
      </c>
      <c r="E183" s="118"/>
      <c r="F183" s="118"/>
      <c r="G183" s="118"/>
      <c r="H183" s="52"/>
    </row>
    <row r="184" spans="1:8">
      <c r="A184" s="175"/>
      <c r="B184" s="1791" t="s">
        <v>16</v>
      </c>
      <c r="C184" s="1165">
        <f>C185+C186</f>
        <v>399559491</v>
      </c>
      <c r="D184" s="301"/>
      <c r="E184" s="118"/>
      <c r="F184" s="118"/>
      <c r="G184" s="118"/>
      <c r="H184" s="52"/>
    </row>
    <row r="185" spans="1:8">
      <c r="A185" s="175"/>
      <c r="B185" s="1793" t="s">
        <v>17</v>
      </c>
      <c r="C185" s="1165">
        <v>399373384</v>
      </c>
      <c r="D185" s="301"/>
      <c r="E185" s="118"/>
      <c r="F185" s="118"/>
      <c r="G185" s="118"/>
      <c r="H185" s="52"/>
    </row>
    <row r="186" spans="1:8">
      <c r="A186" s="175"/>
      <c r="B186" s="1793" t="s">
        <v>162</v>
      </c>
      <c r="C186" s="1165">
        <v>186107</v>
      </c>
      <c r="D186" s="301"/>
      <c r="E186" s="118"/>
      <c r="F186" s="118"/>
      <c r="G186" s="118"/>
      <c r="H186" s="52"/>
    </row>
    <row r="187" spans="1:8" ht="26.4">
      <c r="A187" s="175"/>
      <c r="B187" s="1791" t="s">
        <v>54</v>
      </c>
      <c r="C187" s="1165">
        <f>C188</f>
        <v>128131</v>
      </c>
      <c r="D187" s="301"/>
      <c r="E187" s="118"/>
      <c r="F187" s="118"/>
      <c r="G187" s="118"/>
      <c r="H187" s="52"/>
    </row>
    <row r="188" spans="1:8">
      <c r="A188" s="175"/>
      <c r="B188" s="1793" t="s">
        <v>39</v>
      </c>
      <c r="C188" s="1165">
        <v>128131</v>
      </c>
      <c r="D188" s="301"/>
      <c r="E188" s="118"/>
      <c r="F188" s="118"/>
      <c r="G188" s="118"/>
      <c r="H188" s="52"/>
    </row>
    <row r="189" spans="1:8">
      <c r="A189" s="175"/>
      <c r="B189" s="1791" t="s">
        <v>19</v>
      </c>
      <c r="C189" s="1165">
        <f>C190</f>
        <v>16899692</v>
      </c>
      <c r="D189" s="301"/>
      <c r="E189" s="118"/>
      <c r="F189" s="118"/>
      <c r="G189" s="118"/>
      <c r="H189" s="52"/>
    </row>
    <row r="190" spans="1:8" ht="26.4">
      <c r="A190" s="175"/>
      <c r="B190" s="1793" t="s">
        <v>56</v>
      </c>
      <c r="C190" s="1165">
        <f>C191+C192</f>
        <v>16899692</v>
      </c>
      <c r="D190" s="301"/>
      <c r="E190" s="118"/>
      <c r="F190" s="118"/>
      <c r="G190" s="118"/>
      <c r="H190" s="52"/>
    </row>
    <row r="191" spans="1:8" ht="26.4">
      <c r="A191" s="175"/>
      <c r="B191" s="1795" t="s">
        <v>57</v>
      </c>
      <c r="C191" s="1165">
        <v>757073</v>
      </c>
      <c r="D191" s="301"/>
      <c r="E191" s="118"/>
      <c r="F191" s="118"/>
      <c r="G191" s="118"/>
      <c r="H191" s="52"/>
    </row>
    <row r="192" spans="1:8" ht="39.6">
      <c r="A192" s="175"/>
      <c r="B192" s="1795" t="s">
        <v>58</v>
      </c>
      <c r="C192" s="1165">
        <v>16142619</v>
      </c>
      <c r="D192" s="301"/>
      <c r="E192" s="118"/>
      <c r="F192" s="118"/>
      <c r="G192" s="118"/>
      <c r="H192" s="52"/>
    </row>
    <row r="193" spans="1:8">
      <c r="A193" s="175"/>
      <c r="B193" s="1789" t="s">
        <v>3</v>
      </c>
      <c r="C193" s="86">
        <f>C194</f>
        <v>671875</v>
      </c>
      <c r="D193" s="1164">
        <f>D194</f>
        <v>-281000</v>
      </c>
      <c r="E193" s="118"/>
      <c r="F193" s="118"/>
      <c r="G193" s="118"/>
      <c r="H193" s="52"/>
    </row>
    <row r="194" spans="1:8">
      <c r="A194" s="175"/>
      <c r="B194" s="3465" t="s">
        <v>20</v>
      </c>
      <c r="C194" s="1174">
        <v>671875</v>
      </c>
      <c r="D194" s="308">
        <v>-281000</v>
      </c>
      <c r="E194" s="118"/>
      <c r="F194" s="118"/>
      <c r="G194" s="118"/>
      <c r="H194" s="52"/>
    </row>
    <row r="195" spans="1:8">
      <c r="A195" s="175"/>
      <c r="B195" s="281" t="s">
        <v>125</v>
      </c>
      <c r="C195" s="874"/>
      <c r="D195" s="447"/>
      <c r="E195" s="118"/>
      <c r="F195" s="118"/>
      <c r="G195" s="118"/>
      <c r="H195" s="52"/>
    </row>
    <row r="196" spans="1:8">
      <c r="A196" s="175"/>
      <c r="B196" s="3457" t="s">
        <v>4</v>
      </c>
      <c r="C196" s="88">
        <f>C197+C198</f>
        <v>474084810</v>
      </c>
      <c r="D196" s="1163">
        <f>D197+D198</f>
        <v>-3327889</v>
      </c>
      <c r="E196" s="118"/>
      <c r="F196" s="118"/>
      <c r="G196" s="118"/>
      <c r="H196" s="52"/>
    </row>
    <row r="197" spans="1:8" ht="26.4">
      <c r="A197" s="175"/>
      <c r="B197" s="1789" t="s">
        <v>356</v>
      </c>
      <c r="C197" s="1165">
        <v>9504416</v>
      </c>
      <c r="D197" s="1166">
        <v>-3327889</v>
      </c>
      <c r="E197" s="118"/>
      <c r="F197" s="118"/>
      <c r="G197" s="118"/>
      <c r="H197" s="52"/>
    </row>
    <row r="198" spans="1:8">
      <c r="A198" s="175"/>
      <c r="B198" s="1789" t="s">
        <v>10</v>
      </c>
      <c r="C198" s="1165">
        <f>C199</f>
        <v>464580394</v>
      </c>
      <c r="D198" s="1166"/>
      <c r="E198" s="118"/>
      <c r="F198" s="118"/>
      <c r="G198" s="118"/>
      <c r="H198" s="52"/>
    </row>
    <row r="199" spans="1:8" ht="26.4">
      <c r="A199" s="175"/>
      <c r="B199" s="1791" t="s">
        <v>11</v>
      </c>
      <c r="C199" s="1165">
        <v>464580394</v>
      </c>
      <c r="D199" s="1166"/>
      <c r="E199" s="118"/>
      <c r="F199" s="118"/>
      <c r="G199" s="118"/>
      <c r="H199" s="52"/>
    </row>
    <row r="200" spans="1:8">
      <c r="A200" s="175"/>
      <c r="B200" s="3457" t="s">
        <v>28</v>
      </c>
      <c r="C200" s="88">
        <f>C201+C215</f>
        <v>474084810</v>
      </c>
      <c r="D200" s="1163">
        <f>D201+D215</f>
        <v>-3327889</v>
      </c>
      <c r="E200" s="118"/>
      <c r="F200" s="118"/>
      <c r="G200" s="118"/>
      <c r="H200" s="52"/>
    </row>
    <row r="201" spans="1:8">
      <c r="A201" s="175"/>
      <c r="B201" s="1789" t="s">
        <v>2</v>
      </c>
      <c r="C201" s="86">
        <f>C202+C206+C209+C211</f>
        <v>473413980</v>
      </c>
      <c r="D201" s="1164">
        <f>D202+D206+D209+D211</f>
        <v>-3046889</v>
      </c>
      <c r="E201" s="118"/>
      <c r="F201" s="118"/>
      <c r="G201" s="118"/>
      <c r="H201" s="52"/>
    </row>
    <row r="202" spans="1:8">
      <c r="A202" s="175"/>
      <c r="B202" s="1791" t="s">
        <v>12</v>
      </c>
      <c r="C202" s="86">
        <f>C203+C205</f>
        <v>50787369</v>
      </c>
      <c r="D202" s="1164">
        <f>D203+D205</f>
        <v>-3046889</v>
      </c>
      <c r="E202" s="118"/>
      <c r="F202" s="118"/>
      <c r="G202" s="118"/>
      <c r="H202" s="52"/>
    </row>
    <row r="203" spans="1:8">
      <c r="A203" s="175"/>
      <c r="B203" s="1793" t="s">
        <v>38</v>
      </c>
      <c r="C203" s="1165">
        <v>33862512</v>
      </c>
      <c r="D203" s="1166">
        <v>-1670487</v>
      </c>
      <c r="E203" s="118"/>
      <c r="F203" s="118"/>
      <c r="G203" s="118"/>
      <c r="H203" s="52"/>
    </row>
    <row r="204" spans="1:8">
      <c r="A204" s="175"/>
      <c r="B204" s="1795" t="s">
        <v>36</v>
      </c>
      <c r="C204" s="1165">
        <v>27113137</v>
      </c>
      <c r="D204" s="1166">
        <v>-1368035</v>
      </c>
      <c r="E204" s="118"/>
      <c r="F204" s="118"/>
      <c r="G204" s="118"/>
      <c r="H204" s="52"/>
    </row>
    <row r="205" spans="1:8">
      <c r="A205" s="175"/>
      <c r="B205" s="1793" t="s">
        <v>15</v>
      </c>
      <c r="C205" s="1165">
        <v>16924857</v>
      </c>
      <c r="D205" s="1166">
        <v>-1376402</v>
      </c>
      <c r="E205" s="118"/>
      <c r="F205" s="118"/>
      <c r="G205" s="118"/>
      <c r="H205" s="52"/>
    </row>
    <row r="206" spans="1:8">
      <c r="A206" s="175"/>
      <c r="B206" s="1791" t="s">
        <v>16</v>
      </c>
      <c r="C206" s="1165">
        <f>C207+C208</f>
        <v>405598788</v>
      </c>
      <c r="D206" s="301"/>
      <c r="E206" s="118"/>
      <c r="F206" s="118"/>
      <c r="G206" s="118"/>
      <c r="H206" s="52"/>
    </row>
    <row r="207" spans="1:8">
      <c r="A207" s="175"/>
      <c r="B207" s="1793" t="s">
        <v>17</v>
      </c>
      <c r="C207" s="1165">
        <v>404599832</v>
      </c>
      <c r="D207" s="301"/>
      <c r="E207" s="118"/>
      <c r="F207" s="118"/>
      <c r="G207" s="118"/>
      <c r="H207" s="52"/>
    </row>
    <row r="208" spans="1:8">
      <c r="A208" s="175"/>
      <c r="B208" s="1793" t="s">
        <v>162</v>
      </c>
      <c r="C208" s="1165">
        <v>998956</v>
      </c>
      <c r="D208" s="301"/>
      <c r="E208" s="118"/>
      <c r="F208" s="118"/>
      <c r="G208" s="118"/>
      <c r="H208" s="52"/>
    </row>
    <row r="209" spans="1:8" ht="26.4">
      <c r="A209" s="175"/>
      <c r="B209" s="1791" t="s">
        <v>54</v>
      </c>
      <c r="C209" s="1165">
        <f>C210</f>
        <v>128131</v>
      </c>
      <c r="D209" s="301"/>
      <c r="E209" s="118"/>
      <c r="F209" s="118"/>
      <c r="G209" s="118"/>
      <c r="H209" s="52"/>
    </row>
    <row r="210" spans="1:8">
      <c r="A210" s="175"/>
      <c r="B210" s="1793" t="s">
        <v>39</v>
      </c>
      <c r="C210" s="1165">
        <v>128131</v>
      </c>
      <c r="D210" s="301"/>
      <c r="E210" s="118"/>
      <c r="F210" s="118"/>
      <c r="G210" s="118"/>
      <c r="H210" s="52"/>
    </row>
    <row r="211" spans="1:8">
      <c r="A211" s="175"/>
      <c r="B211" s="1791" t="s">
        <v>19</v>
      </c>
      <c r="C211" s="1165">
        <f>C212</f>
        <v>16899692</v>
      </c>
      <c r="D211" s="301"/>
      <c r="E211" s="118"/>
      <c r="F211" s="118"/>
      <c r="G211" s="118"/>
      <c r="H211" s="52"/>
    </row>
    <row r="212" spans="1:8" ht="26.4">
      <c r="A212" s="175"/>
      <c r="B212" s="1793" t="s">
        <v>56</v>
      </c>
      <c r="C212" s="1165">
        <f>C213+C214</f>
        <v>16899692</v>
      </c>
      <c r="D212" s="301"/>
      <c r="E212" s="118"/>
      <c r="F212" s="118"/>
      <c r="G212" s="118"/>
      <c r="H212" s="52"/>
    </row>
    <row r="213" spans="1:8" ht="26.4">
      <c r="A213" s="175"/>
      <c r="B213" s="1795" t="s">
        <v>57</v>
      </c>
      <c r="C213" s="1165">
        <v>757073</v>
      </c>
      <c r="D213" s="301"/>
      <c r="E213" s="118"/>
      <c r="F213" s="118"/>
      <c r="G213" s="118"/>
      <c r="H213" s="52"/>
    </row>
    <row r="214" spans="1:8" ht="39.6">
      <c r="A214" s="175"/>
      <c r="B214" s="1795" t="s">
        <v>58</v>
      </c>
      <c r="C214" s="1165">
        <v>16142619</v>
      </c>
      <c r="D214" s="301"/>
      <c r="E214" s="118"/>
      <c r="F214" s="118"/>
      <c r="G214" s="118"/>
      <c r="H214" s="52"/>
    </row>
    <row r="215" spans="1:8">
      <c r="A215" s="175"/>
      <c r="B215" s="1789" t="s">
        <v>3</v>
      </c>
      <c r="C215" s="86">
        <f>C216</f>
        <v>670830</v>
      </c>
      <c r="D215" s="1164">
        <f>D216</f>
        <v>-281000</v>
      </c>
      <c r="E215" s="118"/>
      <c r="F215" s="118"/>
      <c r="G215" s="118"/>
      <c r="H215" s="52"/>
    </row>
    <row r="216" spans="1:8">
      <c r="A216" s="175"/>
      <c r="B216" s="3465" t="s">
        <v>20</v>
      </c>
      <c r="C216" s="1174">
        <v>670830</v>
      </c>
      <c r="D216" s="308">
        <v>-281000</v>
      </c>
      <c r="E216" s="118"/>
      <c r="F216" s="118"/>
      <c r="G216" s="118"/>
      <c r="H216" s="52"/>
    </row>
    <row r="217" spans="1:8">
      <c r="A217" s="175"/>
      <c r="B217" s="281" t="s">
        <v>126</v>
      </c>
      <c r="C217" s="446"/>
      <c r="D217" s="447"/>
      <c r="E217" s="118"/>
      <c r="F217" s="118"/>
      <c r="G217" s="118"/>
      <c r="H217" s="52"/>
    </row>
    <row r="218" spans="1:8">
      <c r="A218" s="175"/>
      <c r="B218" s="3457" t="s">
        <v>4</v>
      </c>
      <c r="C218" s="88">
        <f>C219+C220</f>
        <v>470279011</v>
      </c>
      <c r="D218" s="1163">
        <f>D219+D220</f>
        <v>-3327889</v>
      </c>
      <c r="E218" s="118"/>
      <c r="F218" s="118"/>
      <c r="G218" s="118"/>
      <c r="H218" s="52"/>
    </row>
    <row r="219" spans="1:8" ht="26.4">
      <c r="A219" s="175"/>
      <c r="B219" s="1789" t="s">
        <v>356</v>
      </c>
      <c r="C219" s="1165">
        <v>9504416</v>
      </c>
      <c r="D219" s="1166">
        <v>-3327889</v>
      </c>
      <c r="E219" s="118"/>
      <c r="F219" s="118"/>
      <c r="G219" s="118"/>
      <c r="H219" s="52"/>
    </row>
    <row r="220" spans="1:8">
      <c r="A220" s="175"/>
      <c r="B220" s="1789" t="s">
        <v>10</v>
      </c>
      <c r="C220" s="1165">
        <f>C221</f>
        <v>460774595</v>
      </c>
      <c r="D220" s="1166"/>
      <c r="E220" s="118"/>
      <c r="F220" s="118"/>
      <c r="G220" s="118"/>
      <c r="H220" s="52"/>
    </row>
    <row r="221" spans="1:8" ht="26.4">
      <c r="A221" s="175"/>
      <c r="B221" s="1791" t="s">
        <v>11</v>
      </c>
      <c r="C221" s="1165">
        <v>460774595</v>
      </c>
      <c r="D221" s="1166"/>
      <c r="E221" s="118"/>
      <c r="F221" s="118"/>
      <c r="G221" s="118"/>
      <c r="H221" s="52"/>
    </row>
    <row r="222" spans="1:8">
      <c r="A222" s="175"/>
      <c r="B222" s="3457" t="s">
        <v>28</v>
      </c>
      <c r="C222" s="88">
        <f>C223+C237</f>
        <v>470279011</v>
      </c>
      <c r="D222" s="1163">
        <f>D223+D237</f>
        <v>-3327889</v>
      </c>
      <c r="E222" s="118"/>
      <c r="F222" s="118"/>
      <c r="G222" s="118"/>
      <c r="H222" s="52"/>
    </row>
    <row r="223" spans="1:8">
      <c r="A223" s="175"/>
      <c r="B223" s="1789" t="s">
        <v>2</v>
      </c>
      <c r="C223" s="86">
        <f>C224+C228+C231+C233</f>
        <v>469609410</v>
      </c>
      <c r="D223" s="1164">
        <f>D224+D228+D231+D233</f>
        <v>-3046889</v>
      </c>
      <c r="E223" s="118"/>
      <c r="F223" s="118"/>
      <c r="G223" s="118"/>
      <c r="H223" s="52"/>
    </row>
    <row r="224" spans="1:8">
      <c r="A224" s="175"/>
      <c r="B224" s="1791" t="s">
        <v>12</v>
      </c>
      <c r="C224" s="86">
        <f>C225+C227</f>
        <v>50429791</v>
      </c>
      <c r="D224" s="1164">
        <f>D225+D227</f>
        <v>-3046889</v>
      </c>
      <c r="E224" s="118"/>
      <c r="F224" s="118"/>
      <c r="G224" s="118"/>
      <c r="H224" s="52"/>
    </row>
    <row r="225" spans="1:8">
      <c r="A225" s="175"/>
      <c r="B225" s="1793" t="s">
        <v>38</v>
      </c>
      <c r="C225" s="1165">
        <v>33656876</v>
      </c>
      <c r="D225" s="1166">
        <v>-1670487</v>
      </c>
      <c r="E225" s="118"/>
      <c r="F225" s="118"/>
      <c r="G225" s="118"/>
      <c r="H225" s="52"/>
    </row>
    <row r="226" spans="1:8">
      <c r="A226" s="175"/>
      <c r="B226" s="1795" t="s">
        <v>36</v>
      </c>
      <c r="C226" s="1165">
        <v>26947397</v>
      </c>
      <c r="D226" s="1166">
        <v>-1368035</v>
      </c>
      <c r="E226" s="118"/>
      <c r="F226" s="118"/>
      <c r="G226" s="118"/>
      <c r="H226" s="52"/>
    </row>
    <row r="227" spans="1:8">
      <c r="A227" s="175"/>
      <c r="B227" s="1793" t="s">
        <v>15</v>
      </c>
      <c r="C227" s="1165">
        <v>16772915</v>
      </c>
      <c r="D227" s="1166">
        <v>-1376402</v>
      </c>
      <c r="E227" s="118"/>
      <c r="F227" s="118"/>
      <c r="G227" s="118"/>
      <c r="H227" s="52"/>
    </row>
    <row r="228" spans="1:8">
      <c r="A228" s="175"/>
      <c r="B228" s="1791" t="s">
        <v>16</v>
      </c>
      <c r="C228" s="1165">
        <f>C229+C230</f>
        <v>402151796</v>
      </c>
      <c r="D228" s="301"/>
      <c r="E228" s="118"/>
      <c r="F228" s="118"/>
      <c r="G228" s="118"/>
      <c r="H228" s="52"/>
    </row>
    <row r="229" spans="1:8">
      <c r="A229" s="175"/>
      <c r="B229" s="1793" t="s">
        <v>17</v>
      </c>
      <c r="C229" s="1165">
        <v>401152840</v>
      </c>
      <c r="D229" s="301"/>
      <c r="E229" s="118"/>
      <c r="F229" s="118"/>
      <c r="G229" s="118"/>
      <c r="H229" s="52"/>
    </row>
    <row r="230" spans="1:8">
      <c r="A230" s="175"/>
      <c r="B230" s="1793" t="s">
        <v>162</v>
      </c>
      <c r="C230" s="1165">
        <v>998956</v>
      </c>
      <c r="D230" s="301"/>
      <c r="E230" s="118"/>
      <c r="F230" s="118"/>
      <c r="G230" s="118"/>
      <c r="H230" s="52"/>
    </row>
    <row r="231" spans="1:8" ht="26.4">
      <c r="A231" s="175"/>
      <c r="B231" s="1791" t="s">
        <v>54</v>
      </c>
      <c r="C231" s="1165">
        <f>C232</f>
        <v>128131</v>
      </c>
      <c r="D231" s="301"/>
      <c r="E231" s="118"/>
      <c r="F231" s="118"/>
      <c r="G231" s="118"/>
      <c r="H231" s="52"/>
    </row>
    <row r="232" spans="1:8">
      <c r="A232" s="175"/>
      <c r="B232" s="1793" t="s">
        <v>39</v>
      </c>
      <c r="C232" s="1165">
        <v>128131</v>
      </c>
      <c r="D232" s="301"/>
      <c r="E232" s="118"/>
      <c r="F232" s="118"/>
      <c r="G232" s="118"/>
      <c r="H232" s="52"/>
    </row>
    <row r="233" spans="1:8">
      <c r="A233" s="175"/>
      <c r="B233" s="1791" t="s">
        <v>19</v>
      </c>
      <c r="C233" s="1165">
        <f>C234</f>
        <v>16899692</v>
      </c>
      <c r="D233" s="301"/>
      <c r="E233" s="118"/>
      <c r="F233" s="118"/>
      <c r="G233" s="118"/>
      <c r="H233" s="52"/>
    </row>
    <row r="234" spans="1:8" ht="26.4">
      <c r="A234" s="175"/>
      <c r="B234" s="1793" t="s">
        <v>56</v>
      </c>
      <c r="C234" s="1165">
        <f>C235+C236</f>
        <v>16899692</v>
      </c>
      <c r="D234" s="301"/>
      <c r="E234" s="118"/>
      <c r="F234" s="118"/>
      <c r="G234" s="118"/>
      <c r="H234" s="52"/>
    </row>
    <row r="235" spans="1:8" ht="26.4">
      <c r="A235" s="175"/>
      <c r="B235" s="1795" t="s">
        <v>57</v>
      </c>
      <c r="C235" s="1165">
        <v>757073</v>
      </c>
      <c r="D235" s="301"/>
      <c r="E235" s="118"/>
      <c r="F235" s="118"/>
      <c r="G235" s="118"/>
      <c r="H235" s="52"/>
    </row>
    <row r="236" spans="1:8" ht="39.6">
      <c r="A236" s="175"/>
      <c r="B236" s="1795" t="s">
        <v>58</v>
      </c>
      <c r="C236" s="1165">
        <v>16142619</v>
      </c>
      <c r="D236" s="301"/>
      <c r="E236" s="118"/>
      <c r="F236" s="118"/>
      <c r="G236" s="118"/>
      <c r="H236" s="52"/>
    </row>
    <row r="237" spans="1:8">
      <c r="A237" s="175"/>
      <c r="B237" s="1789" t="s">
        <v>3</v>
      </c>
      <c r="C237" s="86">
        <f>C238</f>
        <v>669601</v>
      </c>
      <c r="D237" s="1164">
        <f>D238</f>
        <v>-281000</v>
      </c>
      <c r="E237" s="118"/>
      <c r="F237" s="118"/>
      <c r="G237" s="118"/>
      <c r="H237" s="52"/>
    </row>
    <row r="238" spans="1:8" ht="13.8" thickBot="1">
      <c r="A238" s="175"/>
      <c r="B238" s="3464" t="s">
        <v>20</v>
      </c>
      <c r="C238" s="1186">
        <v>669601</v>
      </c>
      <c r="D238" s="1202">
        <v>-281000</v>
      </c>
      <c r="E238" s="118"/>
      <c r="F238" s="118"/>
      <c r="G238" s="118"/>
      <c r="H238" s="52"/>
    </row>
    <row r="239" spans="1:8" ht="70.95" customHeight="1" thickBot="1">
      <c r="A239" s="977"/>
      <c r="B239" s="3845" t="s">
        <v>367</v>
      </c>
      <c r="C239" s="3846"/>
      <c r="D239" s="3847"/>
      <c r="E239" s="1157"/>
      <c r="F239" s="1157"/>
      <c r="G239" s="1157"/>
      <c r="H239" s="188"/>
    </row>
    <row r="240" spans="1:8">
      <c r="A240" s="175"/>
      <c r="B240" s="206"/>
      <c r="C240" s="1157"/>
      <c r="D240" s="1157"/>
      <c r="E240" s="118"/>
      <c r="F240" s="118"/>
      <c r="G240" s="118"/>
      <c r="H240" s="81"/>
    </row>
    <row r="241" spans="1:8">
      <c r="A241" s="175"/>
      <c r="B241" s="206" t="s">
        <v>113</v>
      </c>
      <c r="C241" s="206"/>
      <c r="D241" s="206"/>
      <c r="E241" s="206"/>
      <c r="F241" s="206"/>
      <c r="G241" s="206"/>
      <c r="H241" s="206"/>
    </row>
    <row r="242" spans="1:8" ht="13.8" thickBot="1">
      <c r="A242" s="175"/>
      <c r="B242" s="206"/>
      <c r="C242" s="1157"/>
      <c r="D242" s="1157"/>
      <c r="E242" s="1157"/>
      <c r="F242" s="1157"/>
      <c r="G242" s="1157"/>
      <c r="H242" s="81"/>
    </row>
    <row r="243" spans="1:8" ht="13.8">
      <c r="A243" s="2905">
        <f>A153+1</f>
        <v>188</v>
      </c>
      <c r="B243" s="1191" t="s">
        <v>46</v>
      </c>
      <c r="C243" s="116"/>
      <c r="D243" s="675"/>
      <c r="E243" s="1191" t="s">
        <v>46</v>
      </c>
      <c r="F243" s="116"/>
      <c r="G243" s="675"/>
      <c r="H243" s="977" t="s">
        <v>34</v>
      </c>
    </row>
    <row r="244" spans="1:8">
      <c r="A244" s="1211"/>
      <c r="B244" s="181" t="s">
        <v>22</v>
      </c>
      <c r="C244" s="99"/>
      <c r="D244" s="182"/>
      <c r="E244" s="181" t="s">
        <v>22</v>
      </c>
      <c r="F244" s="99"/>
      <c r="G244" s="182"/>
      <c r="H244" s="98"/>
    </row>
    <row r="245" spans="1:8">
      <c r="A245" s="977"/>
      <c r="B245" s="1193" t="s">
        <v>81</v>
      </c>
      <c r="C245" s="1203"/>
      <c r="D245" s="1204"/>
      <c r="E245" s="1193" t="s">
        <v>368</v>
      </c>
      <c r="F245" s="1203"/>
      <c r="G245" s="1204"/>
      <c r="H245" s="1205"/>
    </row>
    <row r="246" spans="1:8">
      <c r="A246" s="977"/>
      <c r="B246" s="3457" t="s">
        <v>4</v>
      </c>
      <c r="C246" s="123">
        <f>C247+C248</f>
        <v>310797968</v>
      </c>
      <c r="D246" s="299">
        <f>D247+D248</f>
        <v>-106352</v>
      </c>
      <c r="E246" s="3457" t="s">
        <v>4</v>
      </c>
      <c r="F246" s="123">
        <f>F247</f>
        <v>1847555</v>
      </c>
      <c r="G246" s="299">
        <f>G247</f>
        <v>106352</v>
      </c>
      <c r="H246" s="96"/>
    </row>
    <row r="247" spans="1:8" ht="26.4">
      <c r="A247" s="977"/>
      <c r="B247" s="1789" t="s">
        <v>356</v>
      </c>
      <c r="C247" s="122">
        <v>764000</v>
      </c>
      <c r="D247" s="302"/>
      <c r="E247" s="1789" t="s">
        <v>10</v>
      </c>
      <c r="F247" s="122">
        <f>F248</f>
        <v>1847555</v>
      </c>
      <c r="G247" s="302">
        <f>G248</f>
        <v>106352</v>
      </c>
      <c r="H247" s="98"/>
    </row>
    <row r="248" spans="1:8" ht="26.4">
      <c r="A248" s="977"/>
      <c r="B248" s="1789" t="s">
        <v>10</v>
      </c>
      <c r="C248" s="122">
        <f>C249</f>
        <v>310033968</v>
      </c>
      <c r="D248" s="302">
        <f>D249</f>
        <v>-106352</v>
      </c>
      <c r="E248" s="1791" t="s">
        <v>11</v>
      </c>
      <c r="F248" s="122">
        <v>1847555</v>
      </c>
      <c r="G248" s="302">
        <f>40000+66352</f>
        <v>106352</v>
      </c>
      <c r="H248" s="184"/>
    </row>
    <row r="249" spans="1:8" ht="26.4">
      <c r="A249" s="977"/>
      <c r="B249" s="1791" t="s">
        <v>11</v>
      </c>
      <c r="C249" s="122">
        <v>310033968</v>
      </c>
      <c r="D249" s="301">
        <v>-106352</v>
      </c>
      <c r="E249" s="3457" t="s">
        <v>28</v>
      </c>
      <c r="F249" s="123">
        <f>F250+F255</f>
        <v>1847555</v>
      </c>
      <c r="G249" s="299">
        <f>G250+G255</f>
        <v>106352</v>
      </c>
      <c r="H249" s="98"/>
    </row>
    <row r="250" spans="1:8">
      <c r="A250" s="977"/>
      <c r="B250" s="3457" t="s">
        <v>28</v>
      </c>
      <c r="C250" s="123">
        <f>C251</f>
        <v>310797968</v>
      </c>
      <c r="D250" s="299">
        <f>D251</f>
        <v>-106352</v>
      </c>
      <c r="E250" s="1789" t="s">
        <v>2</v>
      </c>
      <c r="F250" s="122">
        <f>F251</f>
        <v>1791084</v>
      </c>
      <c r="G250" s="302">
        <f>G251</f>
        <v>106352</v>
      </c>
      <c r="H250" s="96"/>
    </row>
    <row r="251" spans="1:8">
      <c r="A251" s="977"/>
      <c r="B251" s="1789" t="s">
        <v>2</v>
      </c>
      <c r="C251" s="122">
        <f>C252+C254</f>
        <v>310797968</v>
      </c>
      <c r="D251" s="302">
        <f>D252+D254</f>
        <v>-106352</v>
      </c>
      <c r="E251" s="1791" t="s">
        <v>12</v>
      </c>
      <c r="F251" s="122">
        <f>F252+F254</f>
        <v>1791084</v>
      </c>
      <c r="G251" s="302">
        <f>G252+G254</f>
        <v>106352</v>
      </c>
      <c r="H251" s="184"/>
    </row>
    <row r="252" spans="1:8">
      <c r="A252" s="977"/>
      <c r="B252" s="1791" t="s">
        <v>16</v>
      </c>
      <c r="C252" s="122">
        <f>C253</f>
        <v>310040895</v>
      </c>
      <c r="D252" s="302">
        <f>D253</f>
        <v>-106352</v>
      </c>
      <c r="E252" s="1793" t="s">
        <v>38</v>
      </c>
      <c r="F252" s="122">
        <v>1418689</v>
      </c>
      <c r="G252" s="302"/>
      <c r="H252" s="96"/>
    </row>
    <row r="253" spans="1:8">
      <c r="A253" s="977"/>
      <c r="B253" s="1793" t="s">
        <v>17</v>
      </c>
      <c r="C253" s="122">
        <v>310040895</v>
      </c>
      <c r="D253" s="301">
        <v>-106352</v>
      </c>
      <c r="E253" s="1795" t="s">
        <v>36</v>
      </c>
      <c r="F253" s="122">
        <v>1129190</v>
      </c>
      <c r="G253" s="302"/>
      <c r="H253" s="96"/>
    </row>
    <row r="254" spans="1:8">
      <c r="A254" s="977"/>
      <c r="B254" s="1791" t="s">
        <v>19</v>
      </c>
      <c r="C254" s="122">
        <f>C255</f>
        <v>757073</v>
      </c>
      <c r="D254" s="302"/>
      <c r="E254" s="1793" t="s">
        <v>15</v>
      </c>
      <c r="F254" s="122">
        <v>372395</v>
      </c>
      <c r="G254" s="302">
        <f>40000+66352</f>
        <v>106352</v>
      </c>
      <c r="H254" s="96"/>
    </row>
    <row r="255" spans="1:8" ht="26.4">
      <c r="A255" s="977"/>
      <c r="B255" s="1793" t="s">
        <v>56</v>
      </c>
      <c r="C255" s="122">
        <f>C256</f>
        <v>757073</v>
      </c>
      <c r="D255" s="302"/>
      <c r="E255" s="1789" t="s">
        <v>3</v>
      </c>
      <c r="F255" s="122">
        <f>F256</f>
        <v>56471</v>
      </c>
      <c r="G255" s="302"/>
      <c r="H255" s="96"/>
    </row>
    <row r="256" spans="1:8" ht="27" thickBot="1">
      <c r="A256" s="977"/>
      <c r="B256" s="3466" t="s">
        <v>57</v>
      </c>
      <c r="C256" s="290">
        <v>757073</v>
      </c>
      <c r="D256" s="1206"/>
      <c r="E256" s="3464" t="s">
        <v>20</v>
      </c>
      <c r="F256" s="290">
        <v>56471</v>
      </c>
      <c r="G256" s="1206"/>
      <c r="H256" s="96"/>
    </row>
    <row r="257" spans="1:8" ht="133.94999999999999" customHeight="1" thickBot="1">
      <c r="A257" s="977"/>
      <c r="B257" s="3671" t="s">
        <v>369</v>
      </c>
      <c r="C257" s="3672"/>
      <c r="D257" s="3672"/>
      <c r="E257" s="3672"/>
      <c r="F257" s="3672"/>
      <c r="G257" s="3673"/>
      <c r="H257" s="188"/>
    </row>
    <row r="258" spans="1:8">
      <c r="A258" s="175"/>
      <c r="B258" s="206"/>
      <c r="C258" s="1157"/>
      <c r="D258" s="1157"/>
      <c r="E258" s="1157"/>
      <c r="F258" s="1157"/>
      <c r="G258" s="1157"/>
      <c r="H258" s="81"/>
    </row>
    <row r="259" spans="1:8">
      <c r="A259" s="175"/>
      <c r="B259" s="206" t="s">
        <v>115</v>
      </c>
      <c r="C259" s="118"/>
      <c r="D259" s="118"/>
      <c r="E259" s="118"/>
      <c r="F259" s="118"/>
      <c r="G259" s="118"/>
      <c r="H259" s="52"/>
    </row>
    <row r="260" spans="1:8" ht="13.8" thickBot="1">
      <c r="A260" s="175"/>
      <c r="B260" s="118"/>
      <c r="C260" s="118"/>
      <c r="D260" s="118"/>
      <c r="E260" s="118"/>
      <c r="F260" s="118"/>
      <c r="G260" s="118"/>
      <c r="H260" s="52"/>
    </row>
    <row r="261" spans="1:8" ht="13.8">
      <c r="A261" s="1458">
        <f>A170+1</f>
        <v>188</v>
      </c>
      <c r="B261" s="436" t="s">
        <v>46</v>
      </c>
      <c r="C261" s="364"/>
      <c r="D261" s="365"/>
      <c r="E261" s="118"/>
      <c r="F261" s="118"/>
      <c r="G261" s="118"/>
      <c r="H261" s="977" t="s">
        <v>34</v>
      </c>
    </row>
    <row r="262" spans="1:8">
      <c r="A262" s="1227"/>
      <c r="B262" s="280" t="s">
        <v>116</v>
      </c>
      <c r="C262" s="3459"/>
      <c r="D262" s="412"/>
      <c r="E262" s="118"/>
      <c r="F262" s="118"/>
      <c r="G262" s="118"/>
      <c r="H262" s="52"/>
    </row>
    <row r="263" spans="1:8" ht="13.8">
      <c r="A263" s="537"/>
      <c r="B263" s="3460" t="s">
        <v>117</v>
      </c>
      <c r="C263" s="1182"/>
      <c r="D263" s="1183"/>
      <c r="E263" s="3463"/>
      <c r="F263" s="3463"/>
      <c r="G263" s="3463"/>
      <c r="H263" s="357"/>
    </row>
    <row r="264" spans="1:8">
      <c r="A264" s="175"/>
      <c r="B264" s="281" t="s">
        <v>118</v>
      </c>
      <c r="C264" s="446"/>
      <c r="D264" s="447"/>
      <c r="E264" s="118"/>
      <c r="F264" s="118"/>
      <c r="G264" s="118"/>
      <c r="H264" s="52"/>
    </row>
    <row r="265" spans="1:8">
      <c r="A265" s="175"/>
      <c r="B265" s="3457" t="s">
        <v>4</v>
      </c>
      <c r="C265" s="88">
        <f>C266+C267</f>
        <v>467774372</v>
      </c>
      <c r="D265" s="1163"/>
      <c r="E265" s="118"/>
      <c r="F265" s="118"/>
      <c r="G265" s="118"/>
      <c r="H265" s="52"/>
    </row>
    <row r="266" spans="1:8" ht="26.4">
      <c r="A266" s="175"/>
      <c r="B266" s="1789" t="s">
        <v>356</v>
      </c>
      <c r="C266" s="1165">
        <v>8691567</v>
      </c>
      <c r="D266" s="1166"/>
      <c r="E266" s="118"/>
      <c r="F266" s="118"/>
      <c r="G266" s="118"/>
      <c r="H266" s="52"/>
    </row>
    <row r="267" spans="1:8">
      <c r="A267" s="175"/>
      <c r="B267" s="1789" t="s">
        <v>10</v>
      </c>
      <c r="C267" s="1165">
        <f>C268</f>
        <v>459082805</v>
      </c>
      <c r="D267" s="1166"/>
      <c r="E267" s="118"/>
      <c r="F267" s="118"/>
      <c r="G267" s="118"/>
      <c r="H267" s="52"/>
    </row>
    <row r="268" spans="1:8" ht="26.4">
      <c r="A268" s="175"/>
      <c r="B268" s="1791" t="s">
        <v>11</v>
      </c>
      <c r="C268" s="1165">
        <v>459082805</v>
      </c>
      <c r="D268" s="1166"/>
      <c r="E268" s="118"/>
      <c r="F268" s="118"/>
      <c r="G268" s="118"/>
      <c r="H268" s="52"/>
    </row>
    <row r="269" spans="1:8">
      <c r="A269" s="175"/>
      <c r="B269" s="3457" t="s">
        <v>28</v>
      </c>
      <c r="C269" s="88">
        <f>C270+C284</f>
        <v>467774372</v>
      </c>
      <c r="D269" s="1163">
        <v>0</v>
      </c>
      <c r="E269" s="118"/>
      <c r="F269" s="118"/>
      <c r="G269" s="118"/>
      <c r="H269" s="52"/>
    </row>
    <row r="270" spans="1:8">
      <c r="A270" s="175"/>
      <c r="B270" s="1789" t="s">
        <v>2</v>
      </c>
      <c r="C270" s="86">
        <f>C271+C275+C278+C280</f>
        <v>467102497</v>
      </c>
      <c r="D270" s="1164"/>
      <c r="E270" s="118"/>
      <c r="F270" s="118"/>
      <c r="G270" s="118"/>
      <c r="H270" s="52"/>
    </row>
    <row r="271" spans="1:8">
      <c r="A271" s="175"/>
      <c r="B271" s="1791" t="s">
        <v>12</v>
      </c>
      <c r="C271" s="86">
        <v>50515183</v>
      </c>
      <c r="D271" s="1164">
        <f>D272+D274</f>
        <v>106352</v>
      </c>
      <c r="E271" s="118"/>
      <c r="F271" s="118"/>
      <c r="G271" s="118"/>
      <c r="H271" s="52"/>
    </row>
    <row r="272" spans="1:8">
      <c r="A272" s="175"/>
      <c r="B272" s="1793" t="s">
        <v>38</v>
      </c>
      <c r="C272" s="1165">
        <v>33668427</v>
      </c>
      <c r="D272" s="1166"/>
      <c r="E272" s="118"/>
      <c r="F272" s="118"/>
      <c r="G272" s="118"/>
      <c r="H272" s="52"/>
    </row>
    <row r="273" spans="1:8">
      <c r="A273" s="175"/>
      <c r="B273" s="1795" t="s">
        <v>36</v>
      </c>
      <c r="C273" s="1165">
        <v>26956710</v>
      </c>
      <c r="D273" s="1166"/>
      <c r="E273" s="118"/>
      <c r="F273" s="118"/>
      <c r="G273" s="118"/>
      <c r="H273" s="52"/>
    </row>
    <row r="274" spans="1:8">
      <c r="A274" s="175"/>
      <c r="B274" s="1793" t="s">
        <v>15</v>
      </c>
      <c r="C274" s="1165">
        <v>16846756</v>
      </c>
      <c r="D274" s="1166">
        <v>106352</v>
      </c>
      <c r="E274" s="118"/>
      <c r="F274" s="118"/>
      <c r="G274" s="118"/>
      <c r="H274" s="52"/>
    </row>
    <row r="275" spans="1:8">
      <c r="A275" s="175"/>
      <c r="B275" s="1791" t="s">
        <v>16</v>
      </c>
      <c r="C275" s="1165">
        <f>C276+C277</f>
        <v>399559491</v>
      </c>
      <c r="D275" s="301">
        <f>D276+D277</f>
        <v>-106352</v>
      </c>
      <c r="E275" s="118"/>
      <c r="F275" s="118"/>
      <c r="G275" s="118"/>
      <c r="H275" s="52"/>
    </row>
    <row r="276" spans="1:8">
      <c r="A276" s="175"/>
      <c r="B276" s="1793" t="s">
        <v>17</v>
      </c>
      <c r="C276" s="1165">
        <v>399373384</v>
      </c>
      <c r="D276" s="301">
        <v>-106352</v>
      </c>
      <c r="E276" s="118"/>
      <c r="F276" s="118"/>
      <c r="G276" s="118"/>
      <c r="H276" s="52"/>
    </row>
    <row r="277" spans="1:8">
      <c r="A277" s="175"/>
      <c r="B277" s="1793" t="s">
        <v>162</v>
      </c>
      <c r="C277" s="1165">
        <v>186107</v>
      </c>
      <c r="D277" s="301"/>
      <c r="E277" s="118"/>
      <c r="F277" s="118"/>
      <c r="G277" s="118"/>
      <c r="H277" s="52"/>
    </row>
    <row r="278" spans="1:8" ht="26.4">
      <c r="A278" s="175"/>
      <c r="B278" s="1791" t="s">
        <v>54</v>
      </c>
      <c r="C278" s="1165">
        <f>C279</f>
        <v>128131</v>
      </c>
      <c r="D278" s="301"/>
      <c r="E278" s="118"/>
      <c r="F278" s="118"/>
      <c r="G278" s="118"/>
      <c r="H278" s="52"/>
    </row>
    <row r="279" spans="1:8">
      <c r="A279" s="175"/>
      <c r="B279" s="1793" t="s">
        <v>39</v>
      </c>
      <c r="C279" s="1165">
        <v>128131</v>
      </c>
      <c r="D279" s="301"/>
      <c r="E279" s="118"/>
      <c r="F279" s="118"/>
      <c r="G279" s="118"/>
      <c r="H279" s="52"/>
    </row>
    <row r="280" spans="1:8">
      <c r="A280" s="175"/>
      <c r="B280" s="1791" t="s">
        <v>19</v>
      </c>
      <c r="C280" s="1165">
        <f>C281</f>
        <v>16899692</v>
      </c>
      <c r="D280" s="301"/>
      <c r="E280" s="118"/>
      <c r="F280" s="118"/>
      <c r="G280" s="118"/>
      <c r="H280" s="52"/>
    </row>
    <row r="281" spans="1:8" ht="26.4">
      <c r="A281" s="175"/>
      <c r="B281" s="1793" t="s">
        <v>56</v>
      </c>
      <c r="C281" s="1165">
        <f>C282+C283</f>
        <v>16899692</v>
      </c>
      <c r="D281" s="301"/>
      <c r="E281" s="118"/>
      <c r="F281" s="118"/>
      <c r="G281" s="118"/>
      <c r="H281" s="52"/>
    </row>
    <row r="282" spans="1:8" ht="26.4">
      <c r="A282" s="175"/>
      <c r="B282" s="1795" t="s">
        <v>57</v>
      </c>
      <c r="C282" s="1165">
        <v>757073</v>
      </c>
      <c r="D282" s="301"/>
      <c r="E282" s="118"/>
      <c r="F282" s="118"/>
      <c r="G282" s="118"/>
      <c r="H282" s="52"/>
    </row>
    <row r="283" spans="1:8" ht="39.6">
      <c r="A283" s="175"/>
      <c r="B283" s="1795" t="s">
        <v>58</v>
      </c>
      <c r="C283" s="1165">
        <v>16142619</v>
      </c>
      <c r="D283" s="301"/>
      <c r="E283" s="118"/>
      <c r="F283" s="118"/>
      <c r="G283" s="118"/>
      <c r="H283" s="52"/>
    </row>
    <row r="284" spans="1:8">
      <c r="A284" s="175"/>
      <c r="B284" s="1789" t="s">
        <v>3</v>
      </c>
      <c r="C284" s="86">
        <f>C285</f>
        <v>671875</v>
      </c>
      <c r="D284" s="1164"/>
      <c r="E284" s="118"/>
      <c r="F284" s="118"/>
      <c r="G284" s="118"/>
      <c r="H284" s="52"/>
    </row>
    <row r="285" spans="1:8">
      <c r="A285" s="175"/>
      <c r="B285" s="3465" t="s">
        <v>20</v>
      </c>
      <c r="C285" s="1174">
        <v>671875</v>
      </c>
      <c r="D285" s="308"/>
      <c r="E285" s="118"/>
      <c r="F285" s="118"/>
      <c r="G285" s="118"/>
      <c r="H285" s="52"/>
    </row>
    <row r="286" spans="1:8">
      <c r="A286" s="175"/>
      <c r="B286" s="281" t="s">
        <v>125</v>
      </c>
      <c r="C286" s="874"/>
      <c r="D286" s="447"/>
      <c r="E286" s="118"/>
      <c r="F286" s="118"/>
      <c r="G286" s="118"/>
      <c r="H286" s="52"/>
    </row>
    <row r="287" spans="1:8">
      <c r="A287" s="175"/>
      <c r="B287" s="3457" t="s">
        <v>4</v>
      </c>
      <c r="C287" s="88">
        <f>C288+C289</f>
        <v>474084810</v>
      </c>
      <c r="D287" s="1163"/>
      <c r="E287" s="118"/>
      <c r="F287" s="118"/>
      <c r="G287" s="118"/>
      <c r="H287" s="52"/>
    </row>
    <row r="288" spans="1:8" ht="26.4">
      <c r="A288" s="175"/>
      <c r="B288" s="1789" t="s">
        <v>356</v>
      </c>
      <c r="C288" s="1165">
        <v>9504416</v>
      </c>
      <c r="D288" s="1166"/>
      <c r="E288" s="118"/>
      <c r="F288" s="118"/>
      <c r="G288" s="118"/>
      <c r="H288" s="52"/>
    </row>
    <row r="289" spans="1:8">
      <c r="A289" s="175"/>
      <c r="B289" s="1789" t="s">
        <v>10</v>
      </c>
      <c r="C289" s="1165">
        <f>C290</f>
        <v>464580394</v>
      </c>
      <c r="D289" s="1166"/>
      <c r="E289" s="118"/>
      <c r="F289" s="118"/>
      <c r="G289" s="118"/>
      <c r="H289" s="52"/>
    </row>
    <row r="290" spans="1:8" ht="26.4">
      <c r="A290" s="175"/>
      <c r="B290" s="1791" t="s">
        <v>11</v>
      </c>
      <c r="C290" s="1165">
        <v>464580394</v>
      </c>
      <c r="D290" s="1166"/>
      <c r="E290" s="118"/>
      <c r="F290" s="118"/>
      <c r="G290" s="118"/>
      <c r="H290" s="52"/>
    </row>
    <row r="291" spans="1:8">
      <c r="A291" s="175"/>
      <c r="B291" s="3457" t="s">
        <v>28</v>
      </c>
      <c r="C291" s="88">
        <f>C292+C306</f>
        <v>474084810</v>
      </c>
      <c r="D291" s="1163">
        <v>0</v>
      </c>
      <c r="E291" s="118"/>
      <c r="F291" s="118"/>
      <c r="G291" s="118"/>
      <c r="H291" s="52"/>
    </row>
    <row r="292" spans="1:8">
      <c r="A292" s="175"/>
      <c r="B292" s="1789" t="s">
        <v>2</v>
      </c>
      <c r="C292" s="86">
        <f>C293+C297+C300+C302</f>
        <v>473413980</v>
      </c>
      <c r="D292" s="1164"/>
      <c r="E292" s="118"/>
      <c r="F292" s="118"/>
      <c r="G292" s="118"/>
      <c r="H292" s="52"/>
    </row>
    <row r="293" spans="1:8">
      <c r="A293" s="175"/>
      <c r="B293" s="1791" t="s">
        <v>12</v>
      </c>
      <c r="C293" s="86">
        <f>C294+C296</f>
        <v>50787369</v>
      </c>
      <c r="D293" s="1164">
        <f>D294+D296</f>
        <v>106352</v>
      </c>
      <c r="E293" s="118"/>
      <c r="F293" s="118"/>
      <c r="G293" s="118"/>
      <c r="H293" s="52"/>
    </row>
    <row r="294" spans="1:8">
      <c r="A294" s="175"/>
      <c r="B294" s="1793" t="s">
        <v>38</v>
      </c>
      <c r="C294" s="1165">
        <v>33862512</v>
      </c>
      <c r="D294" s="1166"/>
      <c r="E294" s="118"/>
      <c r="F294" s="118"/>
      <c r="G294" s="118"/>
      <c r="H294" s="52"/>
    </row>
    <row r="295" spans="1:8">
      <c r="A295" s="175"/>
      <c r="B295" s="1795" t="s">
        <v>36</v>
      </c>
      <c r="C295" s="1165">
        <v>27113137</v>
      </c>
      <c r="D295" s="1166"/>
      <c r="E295" s="118"/>
      <c r="F295" s="118"/>
      <c r="G295" s="118"/>
      <c r="H295" s="52"/>
    </row>
    <row r="296" spans="1:8">
      <c r="A296" s="175"/>
      <c r="B296" s="1793" t="s">
        <v>15</v>
      </c>
      <c r="C296" s="1165">
        <v>16924857</v>
      </c>
      <c r="D296" s="1166">
        <v>106352</v>
      </c>
      <c r="E296" s="118"/>
      <c r="F296" s="118"/>
      <c r="G296" s="118"/>
      <c r="H296" s="52"/>
    </row>
    <row r="297" spans="1:8">
      <c r="A297" s="175"/>
      <c r="B297" s="1791" t="s">
        <v>16</v>
      </c>
      <c r="C297" s="1165">
        <f>C298+C299</f>
        <v>405598788</v>
      </c>
      <c r="D297" s="301">
        <f>D298+D299</f>
        <v>-106352</v>
      </c>
      <c r="E297" s="118"/>
      <c r="F297" s="118"/>
      <c r="G297" s="118"/>
      <c r="H297" s="52"/>
    </row>
    <row r="298" spans="1:8">
      <c r="A298" s="175"/>
      <c r="B298" s="1793" t="s">
        <v>17</v>
      </c>
      <c r="C298" s="1165">
        <v>404599832</v>
      </c>
      <c r="D298" s="301">
        <v>-106352</v>
      </c>
      <c r="E298" s="118"/>
      <c r="F298" s="118"/>
      <c r="G298" s="118"/>
      <c r="H298" s="52"/>
    </row>
    <row r="299" spans="1:8">
      <c r="A299" s="175"/>
      <c r="B299" s="1793" t="s">
        <v>162</v>
      </c>
      <c r="C299" s="1165">
        <v>998956</v>
      </c>
      <c r="D299" s="301"/>
      <c r="E299" s="118"/>
      <c r="F299" s="118"/>
      <c r="G299" s="118"/>
      <c r="H299" s="52"/>
    </row>
    <row r="300" spans="1:8" ht="26.4">
      <c r="A300" s="175"/>
      <c r="B300" s="1791" t="s">
        <v>54</v>
      </c>
      <c r="C300" s="1165">
        <f>C301</f>
        <v>128131</v>
      </c>
      <c r="D300" s="301"/>
      <c r="E300" s="118"/>
      <c r="F300" s="118"/>
      <c r="G300" s="118"/>
      <c r="H300" s="52"/>
    </row>
    <row r="301" spans="1:8">
      <c r="A301" s="175"/>
      <c r="B301" s="1793" t="s">
        <v>39</v>
      </c>
      <c r="C301" s="1165">
        <v>128131</v>
      </c>
      <c r="D301" s="301"/>
      <c r="E301" s="118"/>
      <c r="F301" s="118"/>
      <c r="G301" s="118"/>
      <c r="H301" s="52"/>
    </row>
    <row r="302" spans="1:8">
      <c r="A302" s="175"/>
      <c r="B302" s="1791" t="s">
        <v>19</v>
      </c>
      <c r="C302" s="1165">
        <f>C303</f>
        <v>16899692</v>
      </c>
      <c r="D302" s="301"/>
      <c r="E302" s="118"/>
      <c r="F302" s="118"/>
      <c r="G302" s="118"/>
      <c r="H302" s="52"/>
    </row>
    <row r="303" spans="1:8" ht="26.4">
      <c r="A303" s="175"/>
      <c r="B303" s="1793" t="s">
        <v>56</v>
      </c>
      <c r="C303" s="1165">
        <f>C304+C305</f>
        <v>16899692</v>
      </c>
      <c r="D303" s="301"/>
      <c r="E303" s="118"/>
      <c r="F303" s="118"/>
      <c r="G303" s="118"/>
      <c r="H303" s="52"/>
    </row>
    <row r="304" spans="1:8" ht="26.4">
      <c r="A304" s="175"/>
      <c r="B304" s="1795" t="s">
        <v>57</v>
      </c>
      <c r="C304" s="1165">
        <v>757073</v>
      </c>
      <c r="D304" s="301"/>
      <c r="E304" s="118"/>
      <c r="F304" s="118"/>
      <c r="G304" s="118"/>
      <c r="H304" s="52"/>
    </row>
    <row r="305" spans="1:8" ht="39.6">
      <c r="A305" s="175"/>
      <c r="B305" s="1795" t="s">
        <v>58</v>
      </c>
      <c r="C305" s="1165">
        <v>16142619</v>
      </c>
      <c r="D305" s="301"/>
      <c r="E305" s="118"/>
      <c r="F305" s="118"/>
      <c r="G305" s="118"/>
      <c r="H305" s="52"/>
    </row>
    <row r="306" spans="1:8">
      <c r="A306" s="175"/>
      <c r="B306" s="1789" t="s">
        <v>3</v>
      </c>
      <c r="C306" s="86">
        <f>C307</f>
        <v>670830</v>
      </c>
      <c r="D306" s="1164"/>
      <c r="E306" s="118"/>
      <c r="F306" s="118"/>
      <c r="G306" s="118"/>
      <c r="H306" s="52"/>
    </row>
    <row r="307" spans="1:8">
      <c r="A307" s="175"/>
      <c r="B307" s="3465" t="s">
        <v>20</v>
      </c>
      <c r="C307" s="1174">
        <v>670830</v>
      </c>
      <c r="D307" s="308"/>
      <c r="E307" s="118"/>
      <c r="F307" s="118"/>
      <c r="G307" s="118"/>
      <c r="H307" s="52"/>
    </row>
    <row r="308" spans="1:8">
      <c r="A308" s="175"/>
      <c r="B308" s="281" t="s">
        <v>126</v>
      </c>
      <c r="C308" s="446"/>
      <c r="D308" s="447"/>
      <c r="E308" s="118"/>
      <c r="F308" s="118"/>
      <c r="G308" s="118"/>
      <c r="H308" s="52"/>
    </row>
    <row r="309" spans="1:8">
      <c r="A309" s="175"/>
      <c r="B309" s="3457" t="s">
        <v>4</v>
      </c>
      <c r="C309" s="88">
        <f>C310+C311</f>
        <v>470279011</v>
      </c>
      <c r="D309" s="1163"/>
      <c r="E309" s="118"/>
      <c r="F309" s="118"/>
      <c r="G309" s="118"/>
      <c r="H309" s="52"/>
    </row>
    <row r="310" spans="1:8" ht="26.4">
      <c r="A310" s="175"/>
      <c r="B310" s="1789" t="s">
        <v>356</v>
      </c>
      <c r="C310" s="1165">
        <v>9504416</v>
      </c>
      <c r="D310" s="1166"/>
      <c r="E310" s="118"/>
      <c r="F310" s="118"/>
      <c r="G310" s="118"/>
      <c r="H310" s="52"/>
    </row>
    <row r="311" spans="1:8">
      <c r="A311" s="175"/>
      <c r="B311" s="1789" t="s">
        <v>10</v>
      </c>
      <c r="C311" s="1165">
        <f>C312</f>
        <v>460774595</v>
      </c>
      <c r="D311" s="1166"/>
      <c r="E311" s="118"/>
      <c r="F311" s="118"/>
      <c r="G311" s="118"/>
      <c r="H311" s="52"/>
    </row>
    <row r="312" spans="1:8" ht="26.4">
      <c r="A312" s="175"/>
      <c r="B312" s="1791" t="s">
        <v>11</v>
      </c>
      <c r="C312" s="1165">
        <v>460774595</v>
      </c>
      <c r="D312" s="1166"/>
      <c r="E312" s="118"/>
      <c r="F312" s="118"/>
      <c r="G312" s="118"/>
      <c r="H312" s="52"/>
    </row>
    <row r="313" spans="1:8">
      <c r="A313" s="175"/>
      <c r="B313" s="3457" t="s">
        <v>28</v>
      </c>
      <c r="C313" s="88">
        <f>C314+C328</f>
        <v>470279011</v>
      </c>
      <c r="D313" s="1163">
        <v>0</v>
      </c>
      <c r="E313" s="118"/>
      <c r="F313" s="118"/>
      <c r="G313" s="118"/>
      <c r="H313" s="52"/>
    </row>
    <row r="314" spans="1:8">
      <c r="A314" s="175"/>
      <c r="B314" s="1789" t="s">
        <v>2</v>
      </c>
      <c r="C314" s="86">
        <f>C315+C319+C322+C324</f>
        <v>469609410</v>
      </c>
      <c r="D314" s="1164"/>
      <c r="E314" s="118"/>
      <c r="F314" s="118"/>
      <c r="G314" s="118"/>
      <c r="H314" s="52"/>
    </row>
    <row r="315" spans="1:8">
      <c r="A315" s="175"/>
      <c r="B315" s="1791" t="s">
        <v>12</v>
      </c>
      <c r="C315" s="86">
        <f>C316+C318</f>
        <v>50429791</v>
      </c>
      <c r="D315" s="1164">
        <f>D316+D318</f>
        <v>106352</v>
      </c>
      <c r="E315" s="118"/>
      <c r="F315" s="118"/>
      <c r="G315" s="118"/>
      <c r="H315" s="52"/>
    </row>
    <row r="316" spans="1:8">
      <c r="A316" s="175"/>
      <c r="B316" s="1793" t="s">
        <v>38</v>
      </c>
      <c r="C316" s="1165">
        <v>33656876</v>
      </c>
      <c r="D316" s="1166"/>
      <c r="E316" s="118"/>
      <c r="F316" s="118"/>
      <c r="G316" s="118"/>
      <c r="H316" s="52"/>
    </row>
    <row r="317" spans="1:8">
      <c r="A317" s="175"/>
      <c r="B317" s="1795" t="s">
        <v>36</v>
      </c>
      <c r="C317" s="1165">
        <v>26947397</v>
      </c>
      <c r="D317" s="1166"/>
      <c r="E317" s="118"/>
      <c r="F317" s="118"/>
      <c r="G317" s="118"/>
      <c r="H317" s="52"/>
    </row>
    <row r="318" spans="1:8">
      <c r="A318" s="175"/>
      <c r="B318" s="1793" t="s">
        <v>15</v>
      </c>
      <c r="C318" s="1165">
        <v>16772915</v>
      </c>
      <c r="D318" s="1166">
        <v>106352</v>
      </c>
      <c r="E318" s="118"/>
      <c r="F318" s="118"/>
      <c r="G318" s="118"/>
      <c r="H318" s="52"/>
    </row>
    <row r="319" spans="1:8">
      <c r="A319" s="175"/>
      <c r="B319" s="1791" t="s">
        <v>16</v>
      </c>
      <c r="C319" s="1165">
        <f>C320+C321</f>
        <v>402151796</v>
      </c>
      <c r="D319" s="301">
        <f>D320+D321</f>
        <v>-106352</v>
      </c>
      <c r="E319" s="118"/>
      <c r="F319" s="118"/>
      <c r="G319" s="118"/>
      <c r="H319" s="52"/>
    </row>
    <row r="320" spans="1:8">
      <c r="A320" s="175"/>
      <c r="B320" s="1793" t="s">
        <v>17</v>
      </c>
      <c r="C320" s="1165">
        <v>401152840</v>
      </c>
      <c r="D320" s="301">
        <v>-106352</v>
      </c>
      <c r="E320" s="118"/>
      <c r="F320" s="118"/>
      <c r="G320" s="118"/>
      <c r="H320" s="52"/>
    </row>
    <row r="321" spans="1:8">
      <c r="A321" s="175"/>
      <c r="B321" s="1793" t="s">
        <v>162</v>
      </c>
      <c r="C321" s="1165">
        <v>998956</v>
      </c>
      <c r="D321" s="301"/>
      <c r="E321" s="118"/>
      <c r="F321" s="118"/>
      <c r="G321" s="118"/>
      <c r="H321" s="52"/>
    </row>
    <row r="322" spans="1:8" ht="26.4">
      <c r="A322" s="175"/>
      <c r="B322" s="1791" t="s">
        <v>54</v>
      </c>
      <c r="C322" s="1165">
        <f>C323</f>
        <v>128131</v>
      </c>
      <c r="D322" s="301"/>
      <c r="E322" s="118"/>
      <c r="F322" s="118"/>
      <c r="G322" s="118"/>
      <c r="H322" s="52"/>
    </row>
    <row r="323" spans="1:8">
      <c r="A323" s="175"/>
      <c r="B323" s="1793" t="s">
        <v>39</v>
      </c>
      <c r="C323" s="1165">
        <v>128131</v>
      </c>
      <c r="D323" s="301"/>
      <c r="E323" s="118"/>
      <c r="F323" s="118"/>
      <c r="G323" s="118"/>
      <c r="H323" s="52"/>
    </row>
    <row r="324" spans="1:8">
      <c r="A324" s="175"/>
      <c r="B324" s="1791" t="s">
        <v>19</v>
      </c>
      <c r="C324" s="1165">
        <f>C325</f>
        <v>16899692</v>
      </c>
      <c r="D324" s="301"/>
      <c r="E324" s="118"/>
      <c r="F324" s="118"/>
      <c r="G324" s="118"/>
      <c r="H324" s="52"/>
    </row>
    <row r="325" spans="1:8" ht="26.4">
      <c r="A325" s="175"/>
      <c r="B325" s="1793" t="s">
        <v>56</v>
      </c>
      <c r="C325" s="1165">
        <f>C326+C327</f>
        <v>16899692</v>
      </c>
      <c r="D325" s="301"/>
      <c r="E325" s="118"/>
      <c r="F325" s="118"/>
      <c r="G325" s="118"/>
      <c r="H325" s="52"/>
    </row>
    <row r="326" spans="1:8" ht="26.4">
      <c r="A326" s="175"/>
      <c r="B326" s="1795" t="s">
        <v>57</v>
      </c>
      <c r="C326" s="1165">
        <v>757073</v>
      </c>
      <c r="D326" s="301"/>
      <c r="E326" s="118"/>
      <c r="F326" s="118"/>
      <c r="G326" s="118"/>
      <c r="H326" s="52"/>
    </row>
    <row r="327" spans="1:8" ht="39.6">
      <c r="A327" s="175"/>
      <c r="B327" s="1795" t="s">
        <v>58</v>
      </c>
      <c r="C327" s="1165">
        <v>16142619</v>
      </c>
      <c r="D327" s="301"/>
      <c r="E327" s="118"/>
      <c r="F327" s="118"/>
      <c r="G327" s="118"/>
      <c r="H327" s="52"/>
    </row>
    <row r="328" spans="1:8">
      <c r="A328" s="175"/>
      <c r="B328" s="1789" t="s">
        <v>3</v>
      </c>
      <c r="C328" s="86">
        <f>C329</f>
        <v>669601</v>
      </c>
      <c r="D328" s="1164"/>
      <c r="E328" s="118"/>
      <c r="F328" s="118"/>
      <c r="G328" s="118"/>
      <c r="H328" s="52"/>
    </row>
    <row r="329" spans="1:8" ht="13.8" thickBot="1">
      <c r="A329" s="175"/>
      <c r="B329" s="3464" t="s">
        <v>20</v>
      </c>
      <c r="C329" s="1186">
        <v>669601</v>
      </c>
      <c r="D329" s="1202"/>
      <c r="E329" s="118"/>
      <c r="F329" s="118"/>
      <c r="G329" s="118"/>
      <c r="H329" s="52"/>
    </row>
    <row r="330" spans="1:8" ht="249.6" customHeight="1" thickBot="1">
      <c r="A330" s="977"/>
      <c r="B330" s="3671" t="s">
        <v>370</v>
      </c>
      <c r="C330" s="3672"/>
      <c r="D330" s="3673"/>
      <c r="E330" s="1157"/>
      <c r="F330" s="1157"/>
      <c r="G330" s="1157"/>
      <c r="H330" s="1205"/>
    </row>
    <row r="331" spans="1:8">
      <c r="A331" s="977"/>
      <c r="B331" s="189"/>
      <c r="C331" s="189"/>
      <c r="D331" s="189"/>
      <c r="E331" s="1157"/>
      <c r="F331" s="1157"/>
      <c r="G331" s="1157"/>
      <c r="H331" s="188"/>
    </row>
    <row r="332" spans="1:8">
      <c r="A332" s="175"/>
      <c r="B332" s="206" t="s">
        <v>113</v>
      </c>
      <c r="C332" s="206"/>
      <c r="D332" s="206"/>
      <c r="E332" s="206"/>
      <c r="F332" s="206"/>
      <c r="G332" s="206"/>
      <c r="H332" s="206"/>
    </row>
    <row r="333" spans="1:8" ht="13.8" thickBot="1">
      <c r="A333" s="175"/>
      <c r="B333" s="206"/>
      <c r="C333" s="1157"/>
      <c r="D333" s="1157"/>
      <c r="E333" s="1157"/>
      <c r="F333" s="1157"/>
      <c r="G333" s="1157"/>
      <c r="H333" s="81"/>
    </row>
    <row r="334" spans="1:8" ht="13.8">
      <c r="A334" s="2905">
        <f>A243+1</f>
        <v>189</v>
      </c>
      <c r="B334" s="1191" t="s">
        <v>46</v>
      </c>
      <c r="C334" s="116"/>
      <c r="D334" s="675"/>
      <c r="E334" s="1207" t="s">
        <v>46</v>
      </c>
      <c r="F334" s="116"/>
      <c r="G334" s="675"/>
      <c r="H334" s="977" t="s">
        <v>34</v>
      </c>
    </row>
    <row r="335" spans="1:8">
      <c r="A335" s="1211"/>
      <c r="B335" s="181" t="s">
        <v>22</v>
      </c>
      <c r="C335" s="99"/>
      <c r="D335" s="182"/>
      <c r="E335" s="190" t="s">
        <v>22</v>
      </c>
      <c r="F335" s="99"/>
      <c r="G335" s="182"/>
      <c r="H335" s="98"/>
    </row>
    <row r="336" spans="1:8">
      <c r="A336" s="977"/>
      <c r="B336" s="1193" t="s">
        <v>81</v>
      </c>
      <c r="C336" s="1203"/>
      <c r="D336" s="1204"/>
      <c r="E336" s="1208" t="s">
        <v>371</v>
      </c>
      <c r="F336" s="1203"/>
      <c r="G336" s="1204"/>
      <c r="H336" s="1205"/>
    </row>
    <row r="337" spans="1:8">
      <c r="A337" s="977"/>
      <c r="B337" s="3457" t="s">
        <v>4</v>
      </c>
      <c r="C337" s="123">
        <f>C338+C339</f>
        <v>310797968</v>
      </c>
      <c r="D337" s="299">
        <f>D338+D339</f>
        <v>-1256</v>
      </c>
      <c r="E337" s="3467" t="s">
        <v>4</v>
      </c>
      <c r="F337" s="123">
        <f>F338+F339</f>
        <v>5022702</v>
      </c>
      <c r="G337" s="299">
        <f>G338+G339</f>
        <v>1256</v>
      </c>
      <c r="H337" s="96"/>
    </row>
    <row r="338" spans="1:8" ht="26.4">
      <c r="A338" s="977"/>
      <c r="B338" s="1789" t="s">
        <v>356</v>
      </c>
      <c r="C338" s="122">
        <v>764000</v>
      </c>
      <c r="D338" s="302"/>
      <c r="E338" s="1704" t="s">
        <v>356</v>
      </c>
      <c r="F338" s="122">
        <v>156570</v>
      </c>
      <c r="G338" s="302"/>
      <c r="H338" s="98"/>
    </row>
    <row r="339" spans="1:8">
      <c r="A339" s="977"/>
      <c r="B339" s="1789" t="s">
        <v>10</v>
      </c>
      <c r="C339" s="122">
        <f>C340</f>
        <v>310033968</v>
      </c>
      <c r="D339" s="302">
        <f>D340</f>
        <v>-1256</v>
      </c>
      <c r="E339" s="1704" t="s">
        <v>10</v>
      </c>
      <c r="F339" s="122">
        <f>F340</f>
        <v>4866132</v>
      </c>
      <c r="G339" s="302">
        <f>G340</f>
        <v>1256</v>
      </c>
      <c r="H339" s="184"/>
    </row>
    <row r="340" spans="1:8" ht="26.4">
      <c r="A340" s="977"/>
      <c r="B340" s="1791" t="s">
        <v>11</v>
      </c>
      <c r="C340" s="122">
        <v>310033968</v>
      </c>
      <c r="D340" s="301">
        <v>-1256</v>
      </c>
      <c r="E340" s="1705" t="s">
        <v>11</v>
      </c>
      <c r="F340" s="122">
        <v>4866132</v>
      </c>
      <c r="G340" s="302">
        <v>1256</v>
      </c>
      <c r="H340" s="98"/>
    </row>
    <row r="341" spans="1:8">
      <c r="A341" s="977"/>
      <c r="B341" s="3457" t="s">
        <v>28</v>
      </c>
      <c r="C341" s="123">
        <f>C342</f>
        <v>310797968</v>
      </c>
      <c r="D341" s="299">
        <f>D342</f>
        <v>-1256</v>
      </c>
      <c r="E341" s="3467" t="s">
        <v>28</v>
      </c>
      <c r="F341" s="123">
        <f>F342+F347</f>
        <v>5022702</v>
      </c>
      <c r="G341" s="299">
        <f>G342+G347</f>
        <v>1256</v>
      </c>
      <c r="H341" s="96"/>
    </row>
    <row r="342" spans="1:8">
      <c r="A342" s="977"/>
      <c r="B342" s="1789" t="s">
        <v>2</v>
      </c>
      <c r="C342" s="122">
        <f>C343+C345</f>
        <v>310797968</v>
      </c>
      <c r="D342" s="302">
        <f>D343+D345</f>
        <v>-1256</v>
      </c>
      <c r="E342" s="1704" t="s">
        <v>2</v>
      </c>
      <c r="F342" s="122">
        <f>F343</f>
        <v>5012702</v>
      </c>
      <c r="G342" s="302">
        <f>G343</f>
        <v>1256</v>
      </c>
      <c r="H342" s="184"/>
    </row>
    <row r="343" spans="1:8">
      <c r="A343" s="977"/>
      <c r="B343" s="1791" t="s">
        <v>16</v>
      </c>
      <c r="C343" s="122">
        <f>C344</f>
        <v>310040895</v>
      </c>
      <c r="D343" s="302">
        <f>D344</f>
        <v>-1256</v>
      </c>
      <c r="E343" s="1791" t="s">
        <v>12</v>
      </c>
      <c r="F343" s="122">
        <f>F344+F346</f>
        <v>5012702</v>
      </c>
      <c r="G343" s="302">
        <f>G344+G346</f>
        <v>1256</v>
      </c>
      <c r="H343" s="96"/>
    </row>
    <row r="344" spans="1:8">
      <c r="A344" s="977"/>
      <c r="B344" s="1793" t="s">
        <v>17</v>
      </c>
      <c r="C344" s="122">
        <v>310040895</v>
      </c>
      <c r="D344" s="301">
        <v>-1256</v>
      </c>
      <c r="E344" s="1793" t="s">
        <v>38</v>
      </c>
      <c r="F344" s="122">
        <v>1913265</v>
      </c>
      <c r="G344" s="302"/>
      <c r="H344" s="96"/>
    </row>
    <row r="345" spans="1:8">
      <c r="A345" s="977"/>
      <c r="B345" s="1791" t="s">
        <v>19</v>
      </c>
      <c r="C345" s="122">
        <f>C346</f>
        <v>757073</v>
      </c>
      <c r="D345" s="302"/>
      <c r="E345" s="1795" t="s">
        <v>36</v>
      </c>
      <c r="F345" s="122">
        <v>1541297</v>
      </c>
      <c r="G345" s="302"/>
      <c r="H345" s="96"/>
    </row>
    <row r="346" spans="1:8" ht="26.4">
      <c r="A346" s="977"/>
      <c r="B346" s="1793" t="s">
        <v>56</v>
      </c>
      <c r="C346" s="122">
        <f>C347</f>
        <v>757073</v>
      </c>
      <c r="D346" s="302"/>
      <c r="E346" s="1793" t="s">
        <v>15</v>
      </c>
      <c r="F346" s="122">
        <v>3099437</v>
      </c>
      <c r="G346" s="302">
        <v>1256</v>
      </c>
      <c r="H346" s="96"/>
    </row>
    <row r="347" spans="1:8" ht="26.4">
      <c r="A347" s="977"/>
      <c r="B347" s="1793" t="s">
        <v>57</v>
      </c>
      <c r="C347" s="122">
        <v>757073</v>
      </c>
      <c r="D347" s="302"/>
      <c r="E347" s="1789" t="s">
        <v>3</v>
      </c>
      <c r="F347" s="122">
        <f>F348</f>
        <v>10000</v>
      </c>
      <c r="G347" s="302"/>
      <c r="H347" s="96"/>
    </row>
    <row r="348" spans="1:8" ht="13.8" thickBot="1">
      <c r="A348" s="977"/>
      <c r="B348" s="3468"/>
      <c r="C348" s="290"/>
      <c r="D348" s="873"/>
      <c r="E348" s="3469" t="s">
        <v>20</v>
      </c>
      <c r="F348" s="290">
        <v>10000</v>
      </c>
      <c r="G348" s="873"/>
      <c r="H348" s="96"/>
    </row>
    <row r="349" spans="1:8" ht="130.94999999999999" customHeight="1" thickBot="1">
      <c r="A349" s="977"/>
      <c r="B349" s="3845" t="s">
        <v>372</v>
      </c>
      <c r="C349" s="3846"/>
      <c r="D349" s="3846"/>
      <c r="E349" s="3846"/>
      <c r="F349" s="3846"/>
      <c r="G349" s="3847"/>
      <c r="H349" s="1209"/>
    </row>
    <row r="350" spans="1:8">
      <c r="A350" s="175"/>
      <c r="B350" s="206"/>
      <c r="C350" s="1157"/>
      <c r="D350" s="1157"/>
      <c r="E350" s="1157"/>
      <c r="F350" s="1157"/>
      <c r="G350" s="1157"/>
      <c r="H350" s="81"/>
    </row>
    <row r="351" spans="1:8">
      <c r="A351" s="175"/>
      <c r="B351" s="206" t="s">
        <v>115</v>
      </c>
      <c r="C351" s="118"/>
      <c r="D351" s="118"/>
      <c r="E351" s="118"/>
      <c r="F351" s="118"/>
      <c r="G351" s="118"/>
      <c r="H351" s="52"/>
    </row>
    <row r="352" spans="1:8" ht="13.8" thickBot="1">
      <c r="A352" s="175"/>
      <c r="B352" s="118"/>
      <c r="C352" s="118"/>
      <c r="D352" s="118"/>
      <c r="E352" s="118"/>
      <c r="F352" s="118"/>
      <c r="G352" s="118"/>
      <c r="H352" s="52"/>
    </row>
    <row r="353" spans="1:8" ht="13.8">
      <c r="A353" s="1458">
        <f>A261+1</f>
        <v>189</v>
      </c>
      <c r="B353" s="436" t="s">
        <v>46</v>
      </c>
      <c r="C353" s="364"/>
      <c r="D353" s="365"/>
      <c r="E353" s="118"/>
      <c r="F353" s="118"/>
      <c r="G353" s="118"/>
      <c r="H353" s="977" t="s">
        <v>34</v>
      </c>
    </row>
    <row r="354" spans="1:8">
      <c r="A354" s="1227"/>
      <c r="B354" s="280" t="s">
        <v>116</v>
      </c>
      <c r="C354" s="3459"/>
      <c r="D354" s="412"/>
      <c r="E354" s="118"/>
      <c r="F354" s="118"/>
      <c r="G354" s="118"/>
      <c r="H354" s="52"/>
    </row>
    <row r="355" spans="1:8" ht="13.8">
      <c r="A355" s="537"/>
      <c r="B355" s="3460" t="s">
        <v>117</v>
      </c>
      <c r="C355" s="1182"/>
      <c r="D355" s="1183"/>
      <c r="E355" s="3463"/>
      <c r="F355" s="3463"/>
      <c r="G355" s="3463"/>
      <c r="H355" s="357"/>
    </row>
    <row r="356" spans="1:8">
      <c r="A356" s="175"/>
      <c r="B356" s="281" t="s">
        <v>118</v>
      </c>
      <c r="C356" s="446"/>
      <c r="D356" s="447"/>
      <c r="E356" s="118"/>
      <c r="F356" s="118"/>
      <c r="G356" s="118"/>
      <c r="H356" s="52"/>
    </row>
    <row r="357" spans="1:8">
      <c r="A357" s="175"/>
      <c r="B357" s="3457" t="s">
        <v>4</v>
      </c>
      <c r="C357" s="88">
        <f>C358+C359</f>
        <v>467774372</v>
      </c>
      <c r="D357" s="1163"/>
      <c r="E357" s="118"/>
      <c r="F357" s="118"/>
      <c r="G357" s="118"/>
      <c r="H357" s="52"/>
    </row>
    <row r="358" spans="1:8" ht="26.4">
      <c r="A358" s="175"/>
      <c r="B358" s="1789" t="s">
        <v>356</v>
      </c>
      <c r="C358" s="1165">
        <v>8691567</v>
      </c>
      <c r="D358" s="1166"/>
      <c r="E358" s="118"/>
      <c r="F358" s="118"/>
      <c r="G358" s="118"/>
      <c r="H358" s="52"/>
    </row>
    <row r="359" spans="1:8">
      <c r="A359" s="175"/>
      <c r="B359" s="1789" t="s">
        <v>10</v>
      </c>
      <c r="C359" s="1165">
        <f>C360</f>
        <v>459082805</v>
      </c>
      <c r="D359" s="1166"/>
      <c r="E359" s="118"/>
      <c r="F359" s="118"/>
      <c r="G359" s="118"/>
      <c r="H359" s="52"/>
    </row>
    <row r="360" spans="1:8" ht="26.4">
      <c r="A360" s="175"/>
      <c r="B360" s="1791" t="s">
        <v>11</v>
      </c>
      <c r="C360" s="1165">
        <v>459082805</v>
      </c>
      <c r="D360" s="1166"/>
      <c r="E360" s="118"/>
      <c r="F360" s="118"/>
      <c r="G360" s="118"/>
      <c r="H360" s="52"/>
    </row>
    <row r="361" spans="1:8">
      <c r="A361" s="175"/>
      <c r="B361" s="3457" t="s">
        <v>28</v>
      </c>
      <c r="C361" s="88">
        <f>C362+C376</f>
        <v>467774372</v>
      </c>
      <c r="D361" s="1163">
        <v>0</v>
      </c>
      <c r="E361" s="118"/>
      <c r="F361" s="118"/>
      <c r="G361" s="118"/>
      <c r="H361" s="52"/>
    </row>
    <row r="362" spans="1:8">
      <c r="A362" s="175"/>
      <c r="B362" s="1789" t="s">
        <v>2</v>
      </c>
      <c r="C362" s="86">
        <f>C363+C367+C370+C372</f>
        <v>467102497</v>
      </c>
      <c r="D362" s="1164"/>
      <c r="E362" s="118"/>
      <c r="F362" s="118"/>
      <c r="G362" s="118"/>
      <c r="H362" s="52"/>
    </row>
    <row r="363" spans="1:8">
      <c r="A363" s="175"/>
      <c r="B363" s="1791" t="s">
        <v>12</v>
      </c>
      <c r="C363" s="86">
        <v>50515183</v>
      </c>
      <c r="D363" s="1164">
        <f>D364+D366</f>
        <v>1256</v>
      </c>
      <c r="E363" s="118"/>
      <c r="F363" s="118"/>
      <c r="G363" s="118"/>
      <c r="H363" s="52"/>
    </row>
    <row r="364" spans="1:8">
      <c r="A364" s="175"/>
      <c r="B364" s="1793" t="s">
        <v>38</v>
      </c>
      <c r="C364" s="1165">
        <v>33668427</v>
      </c>
      <c r="D364" s="1166"/>
      <c r="E364" s="118"/>
      <c r="F364" s="118"/>
      <c r="G364" s="118"/>
      <c r="H364" s="52"/>
    </row>
    <row r="365" spans="1:8">
      <c r="A365" s="175"/>
      <c r="B365" s="1795" t="s">
        <v>36</v>
      </c>
      <c r="C365" s="1165">
        <v>26956710</v>
      </c>
      <c r="D365" s="1166"/>
      <c r="E365" s="118"/>
      <c r="F365" s="118"/>
      <c r="G365" s="118"/>
      <c r="H365" s="52"/>
    </row>
    <row r="366" spans="1:8">
      <c r="A366" s="175"/>
      <c r="B366" s="1793" t="s">
        <v>15</v>
      </c>
      <c r="C366" s="1165">
        <v>16846756</v>
      </c>
      <c r="D366" s="1166">
        <v>1256</v>
      </c>
      <c r="E366" s="118"/>
      <c r="F366" s="118"/>
      <c r="G366" s="118"/>
      <c r="H366" s="52"/>
    </row>
    <row r="367" spans="1:8">
      <c r="A367" s="175"/>
      <c r="B367" s="1791" t="s">
        <v>16</v>
      </c>
      <c r="C367" s="1165">
        <f>C368+C369</f>
        <v>399559491</v>
      </c>
      <c r="D367" s="301">
        <f>D368+D369</f>
        <v>-1256</v>
      </c>
      <c r="E367" s="118"/>
      <c r="F367" s="118"/>
      <c r="G367" s="118"/>
      <c r="H367" s="52"/>
    </row>
    <row r="368" spans="1:8">
      <c r="A368" s="175"/>
      <c r="B368" s="1793" t="s">
        <v>17</v>
      </c>
      <c r="C368" s="1165">
        <v>399373384</v>
      </c>
      <c r="D368" s="301">
        <v>-1256</v>
      </c>
      <c r="E368" s="118"/>
      <c r="F368" s="118"/>
      <c r="G368" s="118"/>
      <c r="H368" s="52"/>
    </row>
    <row r="369" spans="1:8">
      <c r="A369" s="175"/>
      <c r="B369" s="1793" t="s">
        <v>162</v>
      </c>
      <c r="C369" s="1165">
        <v>186107</v>
      </c>
      <c r="D369" s="301"/>
      <c r="E369" s="118"/>
      <c r="F369" s="118"/>
      <c r="G369" s="118"/>
      <c r="H369" s="52"/>
    </row>
    <row r="370" spans="1:8" ht="26.4">
      <c r="A370" s="175"/>
      <c r="B370" s="1791" t="s">
        <v>54</v>
      </c>
      <c r="C370" s="1165">
        <f>C371</f>
        <v>128131</v>
      </c>
      <c r="D370" s="301"/>
      <c r="E370" s="118"/>
      <c r="F370" s="118"/>
      <c r="G370" s="118"/>
      <c r="H370" s="52"/>
    </row>
    <row r="371" spans="1:8">
      <c r="A371" s="175"/>
      <c r="B371" s="1793" t="s">
        <v>39</v>
      </c>
      <c r="C371" s="1165">
        <v>128131</v>
      </c>
      <c r="D371" s="301"/>
      <c r="E371" s="118"/>
      <c r="F371" s="118"/>
      <c r="G371" s="118"/>
      <c r="H371" s="52"/>
    </row>
    <row r="372" spans="1:8">
      <c r="A372" s="175"/>
      <c r="B372" s="1791" t="s">
        <v>19</v>
      </c>
      <c r="C372" s="1165">
        <f>C373</f>
        <v>16899692</v>
      </c>
      <c r="D372" s="301"/>
      <c r="E372" s="118"/>
      <c r="F372" s="118"/>
      <c r="G372" s="118"/>
      <c r="H372" s="52"/>
    </row>
    <row r="373" spans="1:8" ht="26.4">
      <c r="A373" s="175"/>
      <c r="B373" s="1793" t="s">
        <v>56</v>
      </c>
      <c r="C373" s="1165">
        <f>C374+C375</f>
        <v>16899692</v>
      </c>
      <c r="D373" s="301"/>
      <c r="E373" s="118"/>
      <c r="F373" s="118"/>
      <c r="G373" s="118"/>
      <c r="H373" s="52"/>
    </row>
    <row r="374" spans="1:8" ht="26.4">
      <c r="A374" s="175"/>
      <c r="B374" s="1795" t="s">
        <v>57</v>
      </c>
      <c r="C374" s="1165">
        <v>757073</v>
      </c>
      <c r="D374" s="301"/>
      <c r="E374" s="118"/>
      <c r="F374" s="118"/>
      <c r="G374" s="118"/>
      <c r="H374" s="52"/>
    </row>
    <row r="375" spans="1:8" ht="39.6">
      <c r="A375" s="175"/>
      <c r="B375" s="1795" t="s">
        <v>58</v>
      </c>
      <c r="C375" s="1165">
        <v>16142619</v>
      </c>
      <c r="D375" s="301"/>
      <c r="E375" s="118"/>
      <c r="F375" s="118"/>
      <c r="G375" s="118"/>
      <c r="H375" s="52"/>
    </row>
    <row r="376" spans="1:8">
      <c r="A376" s="175"/>
      <c r="B376" s="1789" t="s">
        <v>3</v>
      </c>
      <c r="C376" s="86">
        <f>C377</f>
        <v>671875</v>
      </c>
      <c r="D376" s="1164"/>
      <c r="E376" s="118"/>
      <c r="F376" s="118"/>
      <c r="G376" s="118"/>
      <c r="H376" s="52"/>
    </row>
    <row r="377" spans="1:8">
      <c r="A377" s="175"/>
      <c r="B377" s="3465" t="s">
        <v>20</v>
      </c>
      <c r="C377" s="1174">
        <v>671875</v>
      </c>
      <c r="D377" s="308"/>
      <c r="E377" s="118"/>
      <c r="F377" s="118"/>
      <c r="G377" s="118"/>
      <c r="H377" s="52"/>
    </row>
    <row r="378" spans="1:8">
      <c r="A378" s="175"/>
      <c r="B378" s="281" t="s">
        <v>125</v>
      </c>
      <c r="C378" s="874"/>
      <c r="D378" s="447"/>
      <c r="E378" s="118"/>
      <c r="F378" s="118"/>
      <c r="G378" s="118"/>
      <c r="H378" s="52"/>
    </row>
    <row r="379" spans="1:8">
      <c r="A379" s="175"/>
      <c r="B379" s="3457" t="s">
        <v>4</v>
      </c>
      <c r="C379" s="88">
        <f>C380+C381</f>
        <v>474084810</v>
      </c>
      <c r="D379" s="1163"/>
      <c r="E379" s="118"/>
      <c r="F379" s="118"/>
      <c r="G379" s="118"/>
      <c r="H379" s="52"/>
    </row>
    <row r="380" spans="1:8" ht="26.4">
      <c r="A380" s="175"/>
      <c r="B380" s="1789" t="s">
        <v>356</v>
      </c>
      <c r="C380" s="1165">
        <v>9504416</v>
      </c>
      <c r="D380" s="1166"/>
      <c r="E380" s="118"/>
      <c r="F380" s="118"/>
      <c r="G380" s="118"/>
      <c r="H380" s="52"/>
    </row>
    <row r="381" spans="1:8">
      <c r="A381" s="175"/>
      <c r="B381" s="1789" t="s">
        <v>10</v>
      </c>
      <c r="C381" s="1165">
        <f>C382</f>
        <v>464580394</v>
      </c>
      <c r="D381" s="1166"/>
      <c r="E381" s="118"/>
      <c r="F381" s="118"/>
      <c r="G381" s="118"/>
      <c r="H381" s="52"/>
    </row>
    <row r="382" spans="1:8" ht="26.4">
      <c r="A382" s="175"/>
      <c r="B382" s="1791" t="s">
        <v>11</v>
      </c>
      <c r="C382" s="1165">
        <v>464580394</v>
      </c>
      <c r="D382" s="1166"/>
      <c r="E382" s="118"/>
      <c r="F382" s="118"/>
      <c r="G382" s="118"/>
      <c r="H382" s="52"/>
    </row>
    <row r="383" spans="1:8">
      <c r="A383" s="175"/>
      <c r="B383" s="3457" t="s">
        <v>28</v>
      </c>
      <c r="C383" s="88">
        <f>C384+C398</f>
        <v>474084810</v>
      </c>
      <c r="D383" s="1163">
        <v>0</v>
      </c>
      <c r="E383" s="118"/>
      <c r="F383" s="118"/>
      <c r="G383" s="118"/>
      <c r="H383" s="52"/>
    </row>
    <row r="384" spans="1:8">
      <c r="A384" s="175"/>
      <c r="B384" s="1789" t="s">
        <v>2</v>
      </c>
      <c r="C384" s="86">
        <f>C385+C389+C392+C394</f>
        <v>473413980</v>
      </c>
      <c r="D384" s="1164"/>
      <c r="E384" s="118"/>
      <c r="F384" s="118"/>
      <c r="G384" s="118"/>
      <c r="H384" s="52"/>
    </row>
    <row r="385" spans="1:8">
      <c r="A385" s="175"/>
      <c r="B385" s="1791" t="s">
        <v>12</v>
      </c>
      <c r="C385" s="86">
        <f>C386+C388</f>
        <v>50787369</v>
      </c>
      <c r="D385" s="1164">
        <f>D386+D388</f>
        <v>1256</v>
      </c>
      <c r="E385" s="118"/>
      <c r="F385" s="118"/>
      <c r="G385" s="118"/>
      <c r="H385" s="52"/>
    </row>
    <row r="386" spans="1:8">
      <c r="A386" s="175"/>
      <c r="B386" s="1793" t="s">
        <v>38</v>
      </c>
      <c r="C386" s="1165">
        <v>33862512</v>
      </c>
      <c r="D386" s="1166"/>
      <c r="E386" s="118"/>
      <c r="F386" s="118"/>
      <c r="G386" s="118"/>
      <c r="H386" s="52"/>
    </row>
    <row r="387" spans="1:8">
      <c r="A387" s="175"/>
      <c r="B387" s="1795" t="s">
        <v>36</v>
      </c>
      <c r="C387" s="1165">
        <v>27113137</v>
      </c>
      <c r="D387" s="1166"/>
      <c r="E387" s="118"/>
      <c r="F387" s="118"/>
      <c r="G387" s="118"/>
      <c r="H387" s="52"/>
    </row>
    <row r="388" spans="1:8">
      <c r="A388" s="175"/>
      <c r="B388" s="1793" t="s">
        <v>15</v>
      </c>
      <c r="C388" s="1165">
        <v>16924857</v>
      </c>
      <c r="D388" s="1166">
        <v>1256</v>
      </c>
      <c r="E388" s="118"/>
      <c r="F388" s="118"/>
      <c r="G388" s="118"/>
      <c r="H388" s="52"/>
    </row>
    <row r="389" spans="1:8">
      <c r="A389" s="175"/>
      <c r="B389" s="1791" t="s">
        <v>16</v>
      </c>
      <c r="C389" s="1165">
        <f>C390+C391</f>
        <v>405598788</v>
      </c>
      <c r="D389" s="301">
        <f>D390+D391</f>
        <v>-1256</v>
      </c>
      <c r="E389" s="118"/>
      <c r="F389" s="118"/>
      <c r="G389" s="118"/>
      <c r="H389" s="52"/>
    </row>
    <row r="390" spans="1:8">
      <c r="A390" s="175"/>
      <c r="B390" s="1793" t="s">
        <v>17</v>
      </c>
      <c r="C390" s="1165">
        <v>404599832</v>
      </c>
      <c r="D390" s="301">
        <v>-1256</v>
      </c>
      <c r="E390" s="118"/>
      <c r="F390" s="118"/>
      <c r="G390" s="118"/>
      <c r="H390" s="52"/>
    </row>
    <row r="391" spans="1:8">
      <c r="A391" s="175"/>
      <c r="B391" s="1793" t="s">
        <v>162</v>
      </c>
      <c r="C391" s="1165">
        <v>998956</v>
      </c>
      <c r="D391" s="301"/>
      <c r="E391" s="118"/>
      <c r="F391" s="118"/>
      <c r="G391" s="118"/>
      <c r="H391" s="52"/>
    </row>
    <row r="392" spans="1:8" ht="26.4">
      <c r="A392" s="175"/>
      <c r="B392" s="1791" t="s">
        <v>54</v>
      </c>
      <c r="C392" s="1165">
        <f>C393</f>
        <v>128131</v>
      </c>
      <c r="D392" s="301"/>
      <c r="E392" s="118"/>
      <c r="F392" s="118"/>
      <c r="G392" s="118"/>
      <c r="H392" s="52"/>
    </row>
    <row r="393" spans="1:8">
      <c r="A393" s="175"/>
      <c r="B393" s="1793" t="s">
        <v>39</v>
      </c>
      <c r="C393" s="1165">
        <v>128131</v>
      </c>
      <c r="D393" s="301"/>
      <c r="E393" s="118"/>
      <c r="F393" s="118"/>
      <c r="G393" s="118"/>
      <c r="H393" s="52"/>
    </row>
    <row r="394" spans="1:8">
      <c r="A394" s="175"/>
      <c r="B394" s="1791" t="s">
        <v>19</v>
      </c>
      <c r="C394" s="1165">
        <f>C395</f>
        <v>16899692</v>
      </c>
      <c r="D394" s="301"/>
      <c r="E394" s="118"/>
      <c r="F394" s="118"/>
      <c r="G394" s="118"/>
      <c r="H394" s="52"/>
    </row>
    <row r="395" spans="1:8" ht="26.4">
      <c r="A395" s="175"/>
      <c r="B395" s="1793" t="s">
        <v>56</v>
      </c>
      <c r="C395" s="1165">
        <f>C396+C397</f>
        <v>16899692</v>
      </c>
      <c r="D395" s="301"/>
      <c r="E395" s="118"/>
      <c r="F395" s="118"/>
      <c r="G395" s="118"/>
      <c r="H395" s="52"/>
    </row>
    <row r="396" spans="1:8" ht="26.4">
      <c r="A396" s="175"/>
      <c r="B396" s="1795" t="s">
        <v>57</v>
      </c>
      <c r="C396" s="1165">
        <v>757073</v>
      </c>
      <c r="D396" s="301"/>
      <c r="E396" s="118"/>
      <c r="F396" s="118"/>
      <c r="G396" s="118"/>
      <c r="H396" s="52"/>
    </row>
    <row r="397" spans="1:8" ht="39.6">
      <c r="A397" s="175"/>
      <c r="B397" s="1795" t="s">
        <v>58</v>
      </c>
      <c r="C397" s="1165">
        <v>16142619</v>
      </c>
      <c r="D397" s="301"/>
      <c r="E397" s="118"/>
      <c r="F397" s="118"/>
      <c r="G397" s="118"/>
      <c r="H397" s="52"/>
    </row>
    <row r="398" spans="1:8">
      <c r="A398" s="175"/>
      <c r="B398" s="1789" t="s">
        <v>3</v>
      </c>
      <c r="C398" s="86">
        <f>C399</f>
        <v>670830</v>
      </c>
      <c r="D398" s="1164"/>
      <c r="E398" s="118"/>
      <c r="F398" s="118"/>
      <c r="G398" s="118"/>
      <c r="H398" s="52"/>
    </row>
    <row r="399" spans="1:8">
      <c r="A399" s="175"/>
      <c r="B399" s="3465" t="s">
        <v>20</v>
      </c>
      <c r="C399" s="1174">
        <v>670830</v>
      </c>
      <c r="D399" s="308"/>
      <c r="E399" s="118"/>
      <c r="F399" s="118"/>
      <c r="G399" s="118"/>
      <c r="H399" s="52"/>
    </row>
    <row r="400" spans="1:8">
      <c r="A400" s="175"/>
      <c r="B400" s="281" t="s">
        <v>126</v>
      </c>
      <c r="C400" s="446"/>
      <c r="D400" s="447"/>
      <c r="E400" s="118"/>
      <c r="F400" s="118"/>
      <c r="G400" s="118"/>
      <c r="H400" s="52"/>
    </row>
    <row r="401" spans="1:8">
      <c r="A401" s="175"/>
      <c r="B401" s="3457" t="s">
        <v>4</v>
      </c>
      <c r="C401" s="88">
        <f>C402+C403</f>
        <v>470279011</v>
      </c>
      <c r="D401" s="1163"/>
      <c r="E401" s="118"/>
      <c r="F401" s="118"/>
      <c r="G401" s="118"/>
      <c r="H401" s="52"/>
    </row>
    <row r="402" spans="1:8" ht="26.4">
      <c r="A402" s="175"/>
      <c r="B402" s="1789" t="s">
        <v>356</v>
      </c>
      <c r="C402" s="1165">
        <v>9504416</v>
      </c>
      <c r="D402" s="1166"/>
      <c r="E402" s="118"/>
      <c r="F402" s="118"/>
      <c r="G402" s="118"/>
      <c r="H402" s="52"/>
    </row>
    <row r="403" spans="1:8">
      <c r="A403" s="175"/>
      <c r="B403" s="1789" t="s">
        <v>10</v>
      </c>
      <c r="C403" s="1165">
        <f>C404</f>
        <v>460774595</v>
      </c>
      <c r="D403" s="1166"/>
      <c r="E403" s="118"/>
      <c r="F403" s="118"/>
      <c r="G403" s="118"/>
      <c r="H403" s="52"/>
    </row>
    <row r="404" spans="1:8" ht="26.4">
      <c r="A404" s="175"/>
      <c r="B404" s="1791" t="s">
        <v>11</v>
      </c>
      <c r="C404" s="1165">
        <v>460774595</v>
      </c>
      <c r="D404" s="1166"/>
      <c r="E404" s="118"/>
      <c r="F404" s="118"/>
      <c r="G404" s="118"/>
      <c r="H404" s="52"/>
    </row>
    <row r="405" spans="1:8">
      <c r="A405" s="175"/>
      <c r="B405" s="3457" t="s">
        <v>28</v>
      </c>
      <c r="C405" s="88">
        <f>C406+C420</f>
        <v>470279011</v>
      </c>
      <c r="D405" s="1163">
        <v>0</v>
      </c>
      <c r="E405" s="118"/>
      <c r="F405" s="118"/>
      <c r="G405" s="118"/>
      <c r="H405" s="52"/>
    </row>
    <row r="406" spans="1:8">
      <c r="A406" s="175"/>
      <c r="B406" s="1789" t="s">
        <v>2</v>
      </c>
      <c r="C406" s="86">
        <f>C407+C411+C414+C416</f>
        <v>469609410</v>
      </c>
      <c r="D406" s="1164"/>
      <c r="E406" s="118"/>
      <c r="F406" s="118"/>
      <c r="G406" s="118"/>
      <c r="H406" s="52"/>
    </row>
    <row r="407" spans="1:8">
      <c r="A407" s="175"/>
      <c r="B407" s="1791" t="s">
        <v>12</v>
      </c>
      <c r="C407" s="86">
        <f>C408+C410</f>
        <v>50429791</v>
      </c>
      <c r="D407" s="1164">
        <f>D408+D410</f>
        <v>1256</v>
      </c>
      <c r="E407" s="118"/>
      <c r="F407" s="118"/>
      <c r="G407" s="118"/>
      <c r="H407" s="52"/>
    </row>
    <row r="408" spans="1:8">
      <c r="A408" s="175"/>
      <c r="B408" s="1793" t="s">
        <v>38</v>
      </c>
      <c r="C408" s="1165">
        <v>33656876</v>
      </c>
      <c r="D408" s="1166"/>
      <c r="E408" s="118"/>
      <c r="F408" s="118"/>
      <c r="G408" s="118"/>
      <c r="H408" s="52"/>
    </row>
    <row r="409" spans="1:8">
      <c r="A409" s="175"/>
      <c r="B409" s="1795" t="s">
        <v>36</v>
      </c>
      <c r="C409" s="1165">
        <v>26947397</v>
      </c>
      <c r="D409" s="1166"/>
      <c r="E409" s="118"/>
      <c r="F409" s="118"/>
      <c r="G409" s="118"/>
      <c r="H409" s="52"/>
    </row>
    <row r="410" spans="1:8">
      <c r="A410" s="175"/>
      <c r="B410" s="1793" t="s">
        <v>15</v>
      </c>
      <c r="C410" s="1165">
        <v>16772915</v>
      </c>
      <c r="D410" s="1166">
        <v>1256</v>
      </c>
      <c r="E410" s="118"/>
      <c r="F410" s="118"/>
      <c r="G410" s="118"/>
      <c r="H410" s="52"/>
    </row>
    <row r="411" spans="1:8">
      <c r="A411" s="175"/>
      <c r="B411" s="1791" t="s">
        <v>16</v>
      </c>
      <c r="C411" s="1165">
        <f>C412+C413</f>
        <v>402151796</v>
      </c>
      <c r="D411" s="301">
        <f>D412+D413</f>
        <v>-1256</v>
      </c>
      <c r="E411" s="118"/>
      <c r="F411" s="118"/>
      <c r="G411" s="118"/>
      <c r="H411" s="52"/>
    </row>
    <row r="412" spans="1:8">
      <c r="A412" s="175"/>
      <c r="B412" s="1793" t="s">
        <v>17</v>
      </c>
      <c r="C412" s="1165">
        <v>401152840</v>
      </c>
      <c r="D412" s="301">
        <v>-1256</v>
      </c>
      <c r="E412" s="118"/>
      <c r="F412" s="118"/>
      <c r="G412" s="118"/>
      <c r="H412" s="52"/>
    </row>
    <row r="413" spans="1:8">
      <c r="A413" s="175"/>
      <c r="B413" s="1793" t="s">
        <v>162</v>
      </c>
      <c r="C413" s="1165">
        <v>998956</v>
      </c>
      <c r="D413" s="301"/>
      <c r="E413" s="118"/>
      <c r="F413" s="118"/>
      <c r="G413" s="118"/>
      <c r="H413" s="52"/>
    </row>
    <row r="414" spans="1:8" ht="26.4">
      <c r="A414" s="175"/>
      <c r="B414" s="1791" t="s">
        <v>54</v>
      </c>
      <c r="C414" s="1165">
        <f>C415</f>
        <v>128131</v>
      </c>
      <c r="D414" s="301"/>
      <c r="E414" s="118"/>
      <c r="F414" s="118"/>
      <c r="G414" s="118"/>
      <c r="H414" s="52"/>
    </row>
    <row r="415" spans="1:8">
      <c r="A415" s="175"/>
      <c r="B415" s="1793" t="s">
        <v>39</v>
      </c>
      <c r="C415" s="1165">
        <v>128131</v>
      </c>
      <c r="D415" s="301"/>
      <c r="E415" s="118"/>
      <c r="F415" s="118"/>
      <c r="G415" s="118"/>
      <c r="H415" s="52"/>
    </row>
    <row r="416" spans="1:8">
      <c r="A416" s="175"/>
      <c r="B416" s="1791" t="s">
        <v>19</v>
      </c>
      <c r="C416" s="1165">
        <f>C417</f>
        <v>16899692</v>
      </c>
      <c r="D416" s="301"/>
      <c r="E416" s="118"/>
      <c r="F416" s="118"/>
      <c r="G416" s="118"/>
      <c r="H416" s="52"/>
    </row>
    <row r="417" spans="1:8" ht="26.4">
      <c r="A417" s="175"/>
      <c r="B417" s="1793" t="s">
        <v>56</v>
      </c>
      <c r="C417" s="1165">
        <f>C418+C419</f>
        <v>16899692</v>
      </c>
      <c r="D417" s="301"/>
      <c r="E417" s="118"/>
      <c r="F417" s="118"/>
      <c r="G417" s="118"/>
      <c r="H417" s="52"/>
    </row>
    <row r="418" spans="1:8" ht="26.4">
      <c r="A418" s="175"/>
      <c r="B418" s="1795" t="s">
        <v>57</v>
      </c>
      <c r="C418" s="1165">
        <v>757073</v>
      </c>
      <c r="D418" s="301"/>
      <c r="E418" s="118"/>
      <c r="F418" s="118"/>
      <c r="G418" s="118"/>
      <c r="H418" s="52"/>
    </row>
    <row r="419" spans="1:8" ht="39.6">
      <c r="A419" s="175"/>
      <c r="B419" s="1795" t="s">
        <v>58</v>
      </c>
      <c r="C419" s="1165">
        <v>16142619</v>
      </c>
      <c r="D419" s="301"/>
      <c r="E419" s="118"/>
      <c r="F419" s="118"/>
      <c r="G419" s="118"/>
      <c r="H419" s="52"/>
    </row>
    <row r="420" spans="1:8">
      <c r="A420" s="175"/>
      <c r="B420" s="1789" t="s">
        <v>3</v>
      </c>
      <c r="C420" s="86">
        <f>C421</f>
        <v>669601</v>
      </c>
      <c r="D420" s="1164"/>
      <c r="E420" s="118"/>
      <c r="F420" s="118"/>
      <c r="G420" s="118"/>
      <c r="H420" s="52"/>
    </row>
    <row r="421" spans="1:8" ht="13.8" thickBot="1">
      <c r="A421" s="175"/>
      <c r="B421" s="3464" t="s">
        <v>20</v>
      </c>
      <c r="C421" s="1186">
        <v>669601</v>
      </c>
      <c r="D421" s="1202"/>
      <c r="E421" s="118"/>
      <c r="F421" s="118"/>
      <c r="G421" s="118"/>
      <c r="H421" s="52"/>
    </row>
    <row r="422" spans="1:8" ht="258.60000000000002" customHeight="1" thickBot="1">
      <c r="A422" s="977"/>
      <c r="B422" s="3845" t="s">
        <v>373</v>
      </c>
      <c r="C422" s="3846"/>
      <c r="D422" s="3847"/>
      <c r="E422" s="1157"/>
      <c r="F422" s="1157"/>
      <c r="G422" s="1157"/>
      <c r="H422" s="188"/>
    </row>
    <row r="423" spans="1:8">
      <c r="A423" s="175"/>
      <c r="B423" s="118"/>
      <c r="C423" s="118"/>
      <c r="D423" s="118"/>
      <c r="E423" s="118"/>
      <c r="F423" s="118"/>
      <c r="G423" s="118"/>
      <c r="H423" s="52"/>
    </row>
    <row r="424" spans="1:8">
      <c r="A424" s="175"/>
      <c r="B424" s="206" t="s">
        <v>113</v>
      </c>
      <c r="C424" s="206"/>
      <c r="D424" s="206"/>
      <c r="E424" s="206"/>
      <c r="F424" s="206"/>
      <c r="G424" s="206"/>
      <c r="H424" s="206"/>
    </row>
    <row r="425" spans="1:8" ht="13.8" thickBot="1">
      <c r="A425" s="175"/>
      <c r="B425" s="206"/>
      <c r="C425" s="1157"/>
      <c r="D425" s="1157"/>
      <c r="E425" s="1157"/>
      <c r="F425" s="1157"/>
      <c r="G425" s="1157"/>
      <c r="H425" s="81"/>
    </row>
    <row r="426" spans="1:8" ht="13.8">
      <c r="A426" s="2905">
        <f>A334+1</f>
        <v>190</v>
      </c>
      <c r="B426" s="1191" t="s">
        <v>46</v>
      </c>
      <c r="C426" s="116"/>
      <c r="D426" s="675"/>
      <c r="E426" s="1191" t="s">
        <v>46</v>
      </c>
      <c r="F426" s="116"/>
      <c r="G426" s="675"/>
      <c r="H426" s="977" t="s">
        <v>34</v>
      </c>
    </row>
    <row r="427" spans="1:8">
      <c r="A427" s="1211"/>
      <c r="B427" s="181" t="s">
        <v>22</v>
      </c>
      <c r="C427" s="99"/>
      <c r="D427" s="182"/>
      <c r="E427" s="181" t="s">
        <v>22</v>
      </c>
      <c r="F427" s="99"/>
      <c r="G427" s="182"/>
      <c r="H427" s="98"/>
    </row>
    <row r="428" spans="1:8">
      <c r="A428" s="977"/>
      <c r="B428" s="1193" t="s">
        <v>81</v>
      </c>
      <c r="C428" s="1203"/>
      <c r="D428" s="1204"/>
      <c r="E428" s="1193" t="s">
        <v>73</v>
      </c>
      <c r="F428" s="1203"/>
      <c r="G428" s="1204"/>
      <c r="H428" s="1205"/>
    </row>
    <row r="429" spans="1:8">
      <c r="A429" s="977"/>
      <c r="B429" s="3457" t="s">
        <v>4</v>
      </c>
      <c r="C429" s="123">
        <f>C430+C431</f>
        <v>310797968</v>
      </c>
      <c r="D429" s="299">
        <f>D430+D431</f>
        <v>-50398</v>
      </c>
      <c r="E429" s="3457" t="s">
        <v>4</v>
      </c>
      <c r="F429" s="123">
        <f>F430+F431</f>
        <v>7426860</v>
      </c>
      <c r="G429" s="299">
        <f>G430+G431</f>
        <v>50398</v>
      </c>
      <c r="H429" s="96"/>
    </row>
    <row r="430" spans="1:8" ht="26.4">
      <c r="A430" s="977"/>
      <c r="B430" s="1789" t="s">
        <v>356</v>
      </c>
      <c r="C430" s="122">
        <v>764000</v>
      </c>
      <c r="D430" s="302"/>
      <c r="E430" s="1789" t="s">
        <v>356</v>
      </c>
      <c r="F430" s="122">
        <v>5000</v>
      </c>
      <c r="G430" s="302"/>
      <c r="H430" s="98"/>
    </row>
    <row r="431" spans="1:8">
      <c r="A431" s="977"/>
      <c r="B431" s="1789" t="s">
        <v>10</v>
      </c>
      <c r="C431" s="122">
        <f>C432</f>
        <v>310033968</v>
      </c>
      <c r="D431" s="302">
        <f>D432</f>
        <v>-50398</v>
      </c>
      <c r="E431" s="1789" t="s">
        <v>10</v>
      </c>
      <c r="F431" s="122">
        <f>F432</f>
        <v>7421860</v>
      </c>
      <c r="G431" s="302">
        <f>G432</f>
        <v>50398</v>
      </c>
      <c r="H431" s="184"/>
    </row>
    <row r="432" spans="1:8" ht="26.4">
      <c r="A432" s="977"/>
      <c r="B432" s="1791" t="s">
        <v>11</v>
      </c>
      <c r="C432" s="122">
        <v>310033968</v>
      </c>
      <c r="D432" s="301">
        <v>-50398</v>
      </c>
      <c r="E432" s="1791" t="s">
        <v>11</v>
      </c>
      <c r="F432" s="122">
        <v>7421860</v>
      </c>
      <c r="G432" s="301">
        <v>50398</v>
      </c>
      <c r="H432" s="98"/>
    </row>
    <row r="433" spans="1:8">
      <c r="A433" s="977"/>
      <c r="B433" s="3457" t="s">
        <v>28</v>
      </c>
      <c r="C433" s="123">
        <f>C434</f>
        <v>310797968</v>
      </c>
      <c r="D433" s="299">
        <f>D434</f>
        <v>-50398</v>
      </c>
      <c r="E433" s="3457" t="s">
        <v>28</v>
      </c>
      <c r="F433" s="123">
        <f t="shared" ref="F433:G435" si="1">F434</f>
        <v>7426860</v>
      </c>
      <c r="G433" s="299">
        <f t="shared" si="1"/>
        <v>50398</v>
      </c>
      <c r="H433" s="96"/>
    </row>
    <row r="434" spans="1:8">
      <c r="A434" s="977"/>
      <c r="B434" s="1789" t="s">
        <v>2</v>
      </c>
      <c r="C434" s="122">
        <f>C435+C437</f>
        <v>310797968</v>
      </c>
      <c r="D434" s="302">
        <f>D435+D437</f>
        <v>-50398</v>
      </c>
      <c r="E434" s="1789" t="s">
        <v>2</v>
      </c>
      <c r="F434" s="122">
        <f t="shared" si="1"/>
        <v>7426860</v>
      </c>
      <c r="G434" s="302">
        <f t="shared" si="1"/>
        <v>50398</v>
      </c>
      <c r="H434" s="184"/>
    </row>
    <row r="435" spans="1:8">
      <c r="A435" s="977"/>
      <c r="B435" s="1791" t="s">
        <v>16</v>
      </c>
      <c r="C435" s="122">
        <f>C436</f>
        <v>310040895</v>
      </c>
      <c r="D435" s="302">
        <f>D436</f>
        <v>-50398</v>
      </c>
      <c r="E435" s="1791" t="s">
        <v>16</v>
      </c>
      <c r="F435" s="122">
        <f t="shared" si="1"/>
        <v>7426860</v>
      </c>
      <c r="G435" s="302">
        <f t="shared" si="1"/>
        <v>50398</v>
      </c>
      <c r="H435" s="96"/>
    </row>
    <row r="436" spans="1:8">
      <c r="A436" s="977"/>
      <c r="B436" s="1793" t="s">
        <v>17</v>
      </c>
      <c r="C436" s="122">
        <v>310040895</v>
      </c>
      <c r="D436" s="301">
        <v>-50398</v>
      </c>
      <c r="E436" s="1793" t="s">
        <v>17</v>
      </c>
      <c r="F436" s="122">
        <v>7426860</v>
      </c>
      <c r="G436" s="301">
        <v>50398</v>
      </c>
      <c r="H436" s="96"/>
    </row>
    <row r="437" spans="1:8">
      <c r="A437" s="977"/>
      <c r="B437" s="186" t="s">
        <v>19</v>
      </c>
      <c r="C437" s="122">
        <f>C438</f>
        <v>757073</v>
      </c>
      <c r="D437" s="302"/>
      <c r="E437" s="186"/>
      <c r="F437" s="122"/>
      <c r="G437" s="302"/>
      <c r="H437" s="96"/>
    </row>
    <row r="438" spans="1:8" ht="26.4">
      <c r="A438" s="977"/>
      <c r="B438" s="1793" t="s">
        <v>56</v>
      </c>
      <c r="C438" s="122">
        <f>C439</f>
        <v>757073</v>
      </c>
      <c r="D438" s="302"/>
      <c r="E438" s="187"/>
      <c r="F438" s="122"/>
      <c r="G438" s="302"/>
      <c r="H438" s="96"/>
    </row>
    <row r="439" spans="1:8" ht="27" thickBot="1">
      <c r="A439" s="977"/>
      <c r="B439" s="3466" t="s">
        <v>57</v>
      </c>
      <c r="C439" s="290">
        <v>757073</v>
      </c>
      <c r="D439" s="1206"/>
      <c r="E439" s="1210"/>
      <c r="F439" s="290"/>
      <c r="G439" s="1206"/>
      <c r="H439" s="184"/>
    </row>
    <row r="440" spans="1:8" ht="123.6" customHeight="1" thickBot="1">
      <c r="A440" s="977"/>
      <c r="B440" s="3845" t="s">
        <v>374</v>
      </c>
      <c r="C440" s="3846"/>
      <c r="D440" s="3846"/>
      <c r="E440" s="3846"/>
      <c r="F440" s="3846"/>
      <c r="G440" s="3847"/>
      <c r="H440" s="188"/>
    </row>
    <row r="441" spans="1:8">
      <c r="A441" s="175"/>
      <c r="B441" s="206"/>
      <c r="C441" s="1157"/>
      <c r="D441" s="1157"/>
      <c r="E441" s="1157"/>
      <c r="F441" s="1157"/>
      <c r="G441" s="1157"/>
      <c r="H441" s="81"/>
    </row>
    <row r="442" spans="1:8">
      <c r="A442" s="175"/>
      <c r="B442" s="206" t="s">
        <v>113</v>
      </c>
      <c r="C442" s="206"/>
      <c r="D442" s="206"/>
      <c r="E442" s="206"/>
      <c r="F442" s="206"/>
      <c r="G442" s="206"/>
      <c r="H442" s="206"/>
    </row>
    <row r="443" spans="1:8" ht="13.8" thickBot="1">
      <c r="A443" s="175"/>
      <c r="B443" s="206"/>
      <c r="C443" s="1157"/>
      <c r="D443" s="1157"/>
      <c r="E443" s="1157"/>
      <c r="F443" s="1157"/>
      <c r="G443" s="1157"/>
      <c r="H443" s="81"/>
    </row>
    <row r="444" spans="1:8" ht="13.8">
      <c r="A444" s="2905">
        <f>A426+1</f>
        <v>191</v>
      </c>
      <c r="B444" s="1191" t="s">
        <v>46</v>
      </c>
      <c r="C444" s="116"/>
      <c r="D444" s="675"/>
      <c r="E444" s="1191" t="s">
        <v>46</v>
      </c>
      <c r="F444" s="116"/>
      <c r="G444" s="675"/>
      <c r="H444" s="977" t="s">
        <v>34</v>
      </c>
    </row>
    <row r="445" spans="1:8">
      <c r="A445" s="1211"/>
      <c r="B445" s="181" t="s">
        <v>22</v>
      </c>
      <c r="C445" s="99"/>
      <c r="D445" s="182"/>
      <c r="E445" s="181" t="s">
        <v>22</v>
      </c>
      <c r="F445" s="99"/>
      <c r="G445" s="182"/>
      <c r="H445" s="98"/>
    </row>
    <row r="446" spans="1:8" ht="26.4">
      <c r="A446" s="977"/>
      <c r="B446" s="1193" t="s">
        <v>74</v>
      </c>
      <c r="C446" s="1203"/>
      <c r="D446" s="1204"/>
      <c r="E446" s="1193" t="s">
        <v>375</v>
      </c>
      <c r="F446" s="1203"/>
      <c r="G446" s="1204"/>
      <c r="H446" s="1205"/>
    </row>
    <row r="447" spans="1:8">
      <c r="A447" s="977"/>
      <c r="B447" s="3457" t="s">
        <v>4</v>
      </c>
      <c r="C447" s="123">
        <f>C448+C449</f>
        <v>78410313</v>
      </c>
      <c r="D447" s="299">
        <f>D448+D449</f>
        <v>-330113</v>
      </c>
      <c r="E447" s="3457" t="s">
        <v>4</v>
      </c>
      <c r="F447" s="123">
        <f>F448</f>
        <v>363700</v>
      </c>
      <c r="G447" s="289">
        <f>G448</f>
        <v>330113</v>
      </c>
      <c r="H447" s="96"/>
    </row>
    <row r="448" spans="1:8" ht="26.4">
      <c r="A448" s="977"/>
      <c r="B448" s="1789" t="s">
        <v>356</v>
      </c>
      <c r="C448" s="122">
        <v>5000</v>
      </c>
      <c r="D448" s="302"/>
      <c r="E448" s="1789" t="s">
        <v>10</v>
      </c>
      <c r="F448" s="122">
        <f>F449</f>
        <v>363700</v>
      </c>
      <c r="G448" s="302">
        <f>G449</f>
        <v>330113</v>
      </c>
      <c r="H448" s="98"/>
    </row>
    <row r="449" spans="1:8" ht="26.4">
      <c r="A449" s="1211"/>
      <c r="B449" s="1789" t="s">
        <v>10</v>
      </c>
      <c r="C449" s="122">
        <f>C450</f>
        <v>78405313</v>
      </c>
      <c r="D449" s="302">
        <f>D450</f>
        <v>-330113</v>
      </c>
      <c r="E449" s="1791" t="s">
        <v>11</v>
      </c>
      <c r="F449" s="122">
        <v>363700</v>
      </c>
      <c r="G449" s="301">
        <v>330113</v>
      </c>
      <c r="H449" s="98"/>
    </row>
    <row r="450" spans="1:8" ht="26.4">
      <c r="A450" s="977"/>
      <c r="B450" s="1791" t="s">
        <v>11</v>
      </c>
      <c r="C450" s="122">
        <v>78405313</v>
      </c>
      <c r="D450" s="301">
        <v>-330113</v>
      </c>
      <c r="E450" s="3457" t="s">
        <v>28</v>
      </c>
      <c r="F450" s="123">
        <f t="shared" ref="F450:G452" si="2">F451</f>
        <v>363700</v>
      </c>
      <c r="G450" s="299">
        <f t="shared" si="2"/>
        <v>330113</v>
      </c>
      <c r="H450" s="98"/>
    </row>
    <row r="451" spans="1:8">
      <c r="A451" s="977"/>
      <c r="B451" s="3457" t="s">
        <v>28</v>
      </c>
      <c r="C451" s="123">
        <f t="shared" ref="C451:D453" si="3">C452</f>
        <v>78410313</v>
      </c>
      <c r="D451" s="299">
        <f t="shared" si="3"/>
        <v>-330113</v>
      </c>
      <c r="E451" s="1789" t="s">
        <v>2</v>
      </c>
      <c r="F451" s="122">
        <f t="shared" si="2"/>
        <v>363700</v>
      </c>
      <c r="G451" s="302">
        <f t="shared" si="2"/>
        <v>330113</v>
      </c>
      <c r="H451" s="96"/>
    </row>
    <row r="452" spans="1:8">
      <c r="A452" s="1211"/>
      <c r="B452" s="1789" t="s">
        <v>2</v>
      </c>
      <c r="C452" s="122">
        <f t="shared" si="3"/>
        <v>78410313</v>
      </c>
      <c r="D452" s="302">
        <f t="shared" si="3"/>
        <v>-330113</v>
      </c>
      <c r="E452" s="1685" t="s">
        <v>16</v>
      </c>
      <c r="F452" s="122">
        <f t="shared" si="2"/>
        <v>363700</v>
      </c>
      <c r="G452" s="302">
        <f t="shared" si="2"/>
        <v>330113</v>
      </c>
      <c r="H452" s="98"/>
    </row>
    <row r="453" spans="1:8">
      <c r="A453" s="977"/>
      <c r="B453" s="1791" t="s">
        <v>16</v>
      </c>
      <c r="C453" s="122">
        <f t="shared" si="3"/>
        <v>78410313</v>
      </c>
      <c r="D453" s="1212">
        <f t="shared" si="3"/>
        <v>-330113</v>
      </c>
      <c r="E453" s="1687" t="s">
        <v>17</v>
      </c>
      <c r="F453" s="122">
        <v>363700</v>
      </c>
      <c r="G453" s="302">
        <v>330113</v>
      </c>
      <c r="H453" s="96"/>
    </row>
    <row r="454" spans="1:8" ht="13.8" thickBot="1">
      <c r="A454" s="977"/>
      <c r="B454" s="1793" t="s">
        <v>17</v>
      </c>
      <c r="C454" s="290">
        <v>78410313</v>
      </c>
      <c r="D454" s="1213">
        <v>-330113</v>
      </c>
      <c r="E454" s="3470"/>
      <c r="F454" s="3471"/>
      <c r="G454" s="3472"/>
      <c r="H454" s="96"/>
    </row>
    <row r="455" spans="1:8" ht="95.4" customHeight="1" thickBot="1">
      <c r="A455" s="977"/>
      <c r="B455" s="3671" t="s">
        <v>1154</v>
      </c>
      <c r="C455" s="3672"/>
      <c r="D455" s="3672"/>
      <c r="E455" s="3672"/>
      <c r="F455" s="3672"/>
      <c r="G455" s="3673"/>
      <c r="H455" s="188"/>
    </row>
    <row r="456" spans="1:8">
      <c r="A456" s="175"/>
      <c r="B456" s="206"/>
      <c r="C456" s="1157"/>
      <c r="D456" s="1157"/>
      <c r="E456" s="118"/>
      <c r="F456" s="118"/>
      <c r="G456" s="118"/>
      <c r="H456" s="81"/>
    </row>
    <row r="457" spans="1:8">
      <c r="A457" s="175"/>
      <c r="B457" s="206" t="s">
        <v>113</v>
      </c>
      <c r="C457" s="206"/>
      <c r="D457" s="206"/>
      <c r="E457" s="1157"/>
      <c r="F457" s="1157"/>
      <c r="G457" s="1157"/>
      <c r="H457" s="206"/>
    </row>
    <row r="458" spans="1:8" ht="13.8" thickBot="1">
      <c r="A458" s="175"/>
      <c r="B458" s="206"/>
      <c r="C458" s="1157"/>
      <c r="D458" s="1157"/>
      <c r="E458" s="81"/>
      <c r="F458" s="81"/>
      <c r="G458" s="81"/>
      <c r="H458" s="81"/>
    </row>
    <row r="459" spans="1:8" ht="13.8">
      <c r="A459" s="2905">
        <f>A444+1</f>
        <v>192</v>
      </c>
      <c r="B459" s="1191" t="s">
        <v>46</v>
      </c>
      <c r="C459" s="117"/>
      <c r="D459" s="650"/>
      <c r="E459" s="81"/>
      <c r="F459" s="81"/>
      <c r="G459" s="81"/>
      <c r="H459" s="977" t="s">
        <v>34</v>
      </c>
    </row>
    <row r="460" spans="1:8">
      <c r="A460" s="1211"/>
      <c r="B460" s="181" t="s">
        <v>22</v>
      </c>
      <c r="C460" s="99"/>
      <c r="D460" s="182"/>
      <c r="E460" s="81"/>
      <c r="F460" s="81"/>
      <c r="G460" s="81"/>
      <c r="H460" s="98"/>
    </row>
    <row r="461" spans="1:8" ht="26.4">
      <c r="A461" s="977"/>
      <c r="B461" s="1214" t="s">
        <v>355</v>
      </c>
      <c r="C461" s="1215"/>
      <c r="D461" s="1200"/>
      <c r="E461" s="81"/>
      <c r="F461" s="81"/>
      <c r="G461" s="81"/>
      <c r="H461" s="98"/>
    </row>
    <row r="462" spans="1:8">
      <c r="A462" s="977"/>
      <c r="B462" s="3457" t="s">
        <v>4</v>
      </c>
      <c r="C462" s="123">
        <f>C463+C464</f>
        <v>4020862</v>
      </c>
      <c r="D462" s="299">
        <f>D463+D464</f>
        <v>-10500</v>
      </c>
      <c r="E462" s="81"/>
      <c r="F462" s="81"/>
      <c r="G462" s="81"/>
      <c r="H462" s="96"/>
    </row>
    <row r="463" spans="1:8" ht="26.4">
      <c r="A463" s="977"/>
      <c r="B463" s="1789" t="s">
        <v>356</v>
      </c>
      <c r="C463" s="300">
        <v>892262</v>
      </c>
      <c r="D463" s="301">
        <v>-10500</v>
      </c>
      <c r="E463" s="81"/>
      <c r="F463" s="81"/>
      <c r="G463" s="81"/>
      <c r="H463" s="98"/>
    </row>
    <row r="464" spans="1:8">
      <c r="A464" s="1211"/>
      <c r="B464" s="1789" t="s">
        <v>10</v>
      </c>
      <c r="C464" s="300">
        <f>C465</f>
        <v>3128600</v>
      </c>
      <c r="D464" s="301"/>
      <c r="E464" s="81"/>
      <c r="F464" s="81"/>
      <c r="G464" s="81"/>
      <c r="H464" s="98"/>
    </row>
    <row r="465" spans="1:8" ht="26.4">
      <c r="A465" s="977"/>
      <c r="B465" s="1791" t="s">
        <v>11</v>
      </c>
      <c r="C465" s="300">
        <v>3128600</v>
      </c>
      <c r="D465" s="301"/>
      <c r="E465" s="81"/>
      <c r="F465" s="81"/>
      <c r="G465" s="81"/>
      <c r="H465" s="96"/>
    </row>
    <row r="466" spans="1:8">
      <c r="A466" s="977"/>
      <c r="B466" s="3457" t="s">
        <v>28</v>
      </c>
      <c r="C466" s="123">
        <f>C467+C474</f>
        <v>4020862</v>
      </c>
      <c r="D466" s="299">
        <f>D467+D474</f>
        <v>-10500</v>
      </c>
      <c r="E466" s="81"/>
      <c r="F466" s="81"/>
      <c r="G466" s="81"/>
      <c r="H466" s="96"/>
    </row>
    <row r="467" spans="1:8">
      <c r="A467" s="1211"/>
      <c r="B467" s="1789" t="s">
        <v>2</v>
      </c>
      <c r="C467" s="122">
        <f>C468+C472</f>
        <v>3942309</v>
      </c>
      <c r="D467" s="302">
        <f>D468+D472</f>
        <v>-10500</v>
      </c>
      <c r="E467" s="81"/>
      <c r="F467" s="81"/>
      <c r="G467" s="81"/>
      <c r="H467" s="98"/>
    </row>
    <row r="468" spans="1:8">
      <c r="A468" s="977"/>
      <c r="B468" s="1791" t="s">
        <v>12</v>
      </c>
      <c r="C468" s="122">
        <f>C469+C471</f>
        <v>3500566</v>
      </c>
      <c r="D468" s="302">
        <f>D469+D471</f>
        <v>-10500</v>
      </c>
      <c r="E468" s="81"/>
      <c r="F468" s="81"/>
      <c r="G468" s="81"/>
      <c r="H468" s="96"/>
    </row>
    <row r="469" spans="1:8">
      <c r="A469" s="977"/>
      <c r="B469" s="1793" t="s">
        <v>38</v>
      </c>
      <c r="C469" s="300">
        <v>1855621</v>
      </c>
      <c r="D469" s="301"/>
      <c r="E469" s="81"/>
      <c r="F469" s="81"/>
      <c r="G469" s="81"/>
      <c r="H469" s="96"/>
    </row>
    <row r="470" spans="1:8">
      <c r="A470" s="977"/>
      <c r="B470" s="1795" t="s">
        <v>36</v>
      </c>
      <c r="C470" s="300">
        <v>1453879</v>
      </c>
      <c r="D470" s="301"/>
      <c r="E470" s="81"/>
      <c r="F470" s="81"/>
      <c r="G470" s="81"/>
      <c r="H470" s="96"/>
    </row>
    <row r="471" spans="1:8">
      <c r="A471" s="977"/>
      <c r="B471" s="1793" t="s">
        <v>15</v>
      </c>
      <c r="C471" s="300">
        <v>1644945</v>
      </c>
      <c r="D471" s="301">
        <v>-10500</v>
      </c>
      <c r="E471" s="81"/>
      <c r="F471" s="81"/>
      <c r="G471" s="81"/>
      <c r="H471" s="96"/>
    </row>
    <row r="472" spans="1:8">
      <c r="A472" s="977"/>
      <c r="B472" s="1791" t="s">
        <v>16</v>
      </c>
      <c r="C472" s="300">
        <f>C473</f>
        <v>441743</v>
      </c>
      <c r="D472" s="301"/>
      <c r="E472" s="81"/>
      <c r="F472" s="81"/>
      <c r="G472" s="81"/>
      <c r="H472" s="96"/>
    </row>
    <row r="473" spans="1:8">
      <c r="A473" s="977"/>
      <c r="B473" s="1793" t="s">
        <v>17</v>
      </c>
      <c r="C473" s="300">
        <v>441743</v>
      </c>
      <c r="D473" s="301"/>
      <c r="E473" s="81"/>
      <c r="F473" s="81"/>
      <c r="G473" s="81"/>
      <c r="H473" s="96"/>
    </row>
    <row r="474" spans="1:8">
      <c r="A474" s="1211"/>
      <c r="B474" s="1789" t="s">
        <v>3</v>
      </c>
      <c r="C474" s="122">
        <f>C475</f>
        <v>78553</v>
      </c>
      <c r="D474" s="302"/>
      <c r="E474" s="81"/>
      <c r="F474" s="81"/>
      <c r="G474" s="81"/>
      <c r="H474" s="98"/>
    </row>
    <row r="475" spans="1:8" ht="13.8" thickBot="1">
      <c r="A475" s="977"/>
      <c r="B475" s="1793" t="s">
        <v>20</v>
      </c>
      <c r="C475" s="1216">
        <v>78553</v>
      </c>
      <c r="D475" s="1202"/>
      <c r="E475" s="81"/>
      <c r="F475" s="81"/>
      <c r="G475" s="81" t="s">
        <v>0</v>
      </c>
      <c r="H475" s="96"/>
    </row>
    <row r="476" spans="1:8" ht="162.6" customHeight="1" thickBot="1">
      <c r="A476" s="977"/>
      <c r="B476" s="3671" t="s">
        <v>376</v>
      </c>
      <c r="C476" s="3672"/>
      <c r="D476" s="3673"/>
      <c r="E476" s="81"/>
      <c r="F476" s="81"/>
      <c r="G476" s="81"/>
      <c r="H476" s="188"/>
    </row>
    <row r="477" spans="1:8">
      <c r="A477" s="175"/>
      <c r="B477" s="106"/>
      <c r="C477" s="107"/>
      <c r="D477" s="107"/>
      <c r="E477" s="118"/>
      <c r="F477" s="118"/>
      <c r="G477" s="118"/>
      <c r="H477" s="81"/>
    </row>
    <row r="478" spans="1:8">
      <c r="A478" s="175"/>
      <c r="B478" s="206" t="s">
        <v>115</v>
      </c>
      <c r="C478" s="118"/>
      <c r="D478" s="118"/>
      <c r="E478" s="118"/>
      <c r="F478" s="118"/>
      <c r="G478" s="118"/>
      <c r="H478" s="52"/>
    </row>
    <row r="479" spans="1:8" ht="13.8" thickBot="1">
      <c r="A479" s="175"/>
      <c r="B479" s="118"/>
      <c r="C479" s="118"/>
      <c r="D479" s="118"/>
      <c r="E479" s="118"/>
      <c r="F479" s="118"/>
      <c r="G479" s="118"/>
      <c r="H479" s="52"/>
    </row>
    <row r="480" spans="1:8" ht="13.8">
      <c r="A480" s="1458">
        <f>A459</f>
        <v>192</v>
      </c>
      <c r="B480" s="436" t="s">
        <v>46</v>
      </c>
      <c r="C480" s="364"/>
      <c r="D480" s="365"/>
      <c r="E480" s="118"/>
      <c r="F480" s="118"/>
      <c r="G480" s="118"/>
      <c r="H480" s="977" t="s">
        <v>34</v>
      </c>
    </row>
    <row r="481" spans="1:8">
      <c r="A481" s="1227"/>
      <c r="B481" s="280" t="s">
        <v>116</v>
      </c>
      <c r="C481" s="3459"/>
      <c r="D481" s="412"/>
      <c r="E481" s="3463"/>
      <c r="F481" s="3463"/>
      <c r="G481" s="3463"/>
      <c r="H481" s="52"/>
    </row>
    <row r="482" spans="1:8" ht="13.8">
      <c r="A482" s="537"/>
      <c r="B482" s="3460" t="s">
        <v>117</v>
      </c>
      <c r="C482" s="1182"/>
      <c r="D482" s="1183"/>
      <c r="E482" s="118"/>
      <c r="F482" s="118"/>
      <c r="G482" s="118"/>
      <c r="H482" s="357"/>
    </row>
    <row r="483" spans="1:8">
      <c r="A483" s="175"/>
      <c r="B483" s="281" t="s">
        <v>118</v>
      </c>
      <c r="C483" s="446"/>
      <c r="D483" s="447"/>
      <c r="E483" s="118"/>
      <c r="F483" s="118"/>
      <c r="G483" s="118"/>
      <c r="H483" s="52"/>
    </row>
    <row r="484" spans="1:8">
      <c r="A484" s="175"/>
      <c r="B484" s="3457" t="s">
        <v>4</v>
      </c>
      <c r="C484" s="88">
        <f>C485+C486</f>
        <v>467774372</v>
      </c>
      <c r="D484" s="1163">
        <f>D485+D486</f>
        <v>-10500</v>
      </c>
      <c r="E484" s="118"/>
      <c r="F484" s="118"/>
      <c r="G484" s="118"/>
      <c r="H484" s="52"/>
    </row>
    <row r="485" spans="1:8" ht="26.4">
      <c r="A485" s="175"/>
      <c r="B485" s="1789" t="s">
        <v>356</v>
      </c>
      <c r="C485" s="1165">
        <v>8691567</v>
      </c>
      <c r="D485" s="1166">
        <v>-10500</v>
      </c>
      <c r="E485" s="118"/>
      <c r="F485" s="118"/>
      <c r="G485" s="118"/>
      <c r="H485" s="52"/>
    </row>
    <row r="486" spans="1:8">
      <c r="A486" s="175"/>
      <c r="B486" s="1789" t="s">
        <v>10</v>
      </c>
      <c r="C486" s="1165">
        <f>C487</f>
        <v>459082805</v>
      </c>
      <c r="D486" s="1166"/>
      <c r="E486" s="118"/>
      <c r="F486" s="118"/>
      <c r="G486" s="118"/>
      <c r="H486" s="52"/>
    </row>
    <row r="487" spans="1:8" ht="26.4">
      <c r="A487" s="175"/>
      <c r="B487" s="1791" t="s">
        <v>11</v>
      </c>
      <c r="C487" s="1165">
        <v>459082805</v>
      </c>
      <c r="D487" s="1166"/>
      <c r="E487" s="118"/>
      <c r="F487" s="118"/>
      <c r="G487" s="118"/>
      <c r="H487" s="52"/>
    </row>
    <row r="488" spans="1:8">
      <c r="A488" s="175"/>
      <c r="B488" s="3457" t="s">
        <v>28</v>
      </c>
      <c r="C488" s="88">
        <f>C489+C503</f>
        <v>467774372</v>
      </c>
      <c r="D488" s="1163">
        <f>D489+D503</f>
        <v>-10500</v>
      </c>
      <c r="E488" s="118"/>
      <c r="F488" s="118"/>
      <c r="G488" s="118"/>
      <c r="H488" s="52"/>
    </row>
    <row r="489" spans="1:8">
      <c r="A489" s="175"/>
      <c r="B489" s="1789" t="s">
        <v>2</v>
      </c>
      <c r="C489" s="86">
        <f>C490+C494+C497+C499</f>
        <v>467102497</v>
      </c>
      <c r="D489" s="1164">
        <f>D490+D494+D497+D499</f>
        <v>-10500</v>
      </c>
      <c r="E489" s="118"/>
      <c r="F489" s="118"/>
      <c r="G489" s="118"/>
      <c r="H489" s="52"/>
    </row>
    <row r="490" spans="1:8">
      <c r="A490" s="175"/>
      <c r="B490" s="1791" t="s">
        <v>12</v>
      </c>
      <c r="C490" s="86">
        <v>50515183</v>
      </c>
      <c r="D490" s="1164">
        <f>D491+D493</f>
        <v>-10500</v>
      </c>
      <c r="E490" s="118"/>
      <c r="F490" s="118"/>
      <c r="G490" s="118"/>
      <c r="H490" s="52"/>
    </row>
    <row r="491" spans="1:8">
      <c r="A491" s="175"/>
      <c r="B491" s="1793" t="s">
        <v>38</v>
      </c>
      <c r="C491" s="1165">
        <v>33668427</v>
      </c>
      <c r="D491" s="1166"/>
      <c r="E491" s="118"/>
      <c r="F491" s="118"/>
      <c r="G491" s="118"/>
      <c r="H491" s="52"/>
    </row>
    <row r="492" spans="1:8">
      <c r="A492" s="175"/>
      <c r="B492" s="1795" t="s">
        <v>36</v>
      </c>
      <c r="C492" s="1165">
        <v>26956710</v>
      </c>
      <c r="D492" s="1166"/>
      <c r="E492" s="118"/>
      <c r="F492" s="118"/>
      <c r="G492" s="118"/>
      <c r="H492" s="52"/>
    </row>
    <row r="493" spans="1:8">
      <c r="A493" s="175"/>
      <c r="B493" s="1793" t="s">
        <v>15</v>
      </c>
      <c r="C493" s="1165">
        <v>16846756</v>
      </c>
      <c r="D493" s="1166">
        <v>-10500</v>
      </c>
      <c r="E493" s="118"/>
      <c r="F493" s="118"/>
      <c r="G493" s="118"/>
      <c r="H493" s="52"/>
    </row>
    <row r="494" spans="1:8">
      <c r="A494" s="175"/>
      <c r="B494" s="1791" t="s">
        <v>16</v>
      </c>
      <c r="C494" s="1165">
        <f>C495+C496</f>
        <v>399559491</v>
      </c>
      <c r="D494" s="301"/>
      <c r="E494" s="118"/>
      <c r="F494" s="118"/>
      <c r="G494" s="118"/>
      <c r="H494" s="52"/>
    </row>
    <row r="495" spans="1:8">
      <c r="A495" s="175"/>
      <c r="B495" s="1793" t="s">
        <v>17</v>
      </c>
      <c r="C495" s="1165">
        <v>399373384</v>
      </c>
      <c r="D495" s="301"/>
      <c r="E495" s="118"/>
      <c r="F495" s="118"/>
      <c r="G495" s="118"/>
      <c r="H495" s="52"/>
    </row>
    <row r="496" spans="1:8">
      <c r="A496" s="175"/>
      <c r="B496" s="1793" t="s">
        <v>162</v>
      </c>
      <c r="C496" s="1165">
        <v>186107</v>
      </c>
      <c r="D496" s="301"/>
      <c r="E496" s="118"/>
      <c r="F496" s="118"/>
      <c r="G496" s="118"/>
      <c r="H496" s="52"/>
    </row>
    <row r="497" spans="1:8" ht="26.4">
      <c r="A497" s="175"/>
      <c r="B497" s="1791" t="s">
        <v>54</v>
      </c>
      <c r="C497" s="1165">
        <f>C498</f>
        <v>128131</v>
      </c>
      <c r="D497" s="301"/>
      <c r="E497" s="118"/>
      <c r="F497" s="118"/>
      <c r="G497" s="118"/>
      <c r="H497" s="52"/>
    </row>
    <row r="498" spans="1:8">
      <c r="A498" s="175"/>
      <c r="B498" s="1793" t="s">
        <v>39</v>
      </c>
      <c r="C498" s="1165">
        <v>128131</v>
      </c>
      <c r="D498" s="301"/>
      <c r="E498" s="118"/>
      <c r="F498" s="118"/>
      <c r="G498" s="118"/>
      <c r="H498" s="52"/>
    </row>
    <row r="499" spans="1:8">
      <c r="A499" s="175"/>
      <c r="B499" s="1791" t="s">
        <v>19</v>
      </c>
      <c r="C499" s="1165">
        <f>C500</f>
        <v>16899692</v>
      </c>
      <c r="D499" s="301"/>
      <c r="E499" s="118"/>
      <c r="F499" s="118"/>
      <c r="G499" s="118"/>
      <c r="H499" s="52"/>
    </row>
    <row r="500" spans="1:8" ht="26.4">
      <c r="A500" s="175"/>
      <c r="B500" s="1793" t="s">
        <v>56</v>
      </c>
      <c r="C500" s="1165">
        <f>C501+C502</f>
        <v>16899692</v>
      </c>
      <c r="D500" s="301"/>
      <c r="E500" s="118"/>
      <c r="F500" s="118"/>
      <c r="G500" s="118"/>
      <c r="H500" s="52"/>
    </row>
    <row r="501" spans="1:8" ht="26.4">
      <c r="A501" s="175"/>
      <c r="B501" s="1795" t="s">
        <v>57</v>
      </c>
      <c r="C501" s="1165">
        <v>757073</v>
      </c>
      <c r="D501" s="301"/>
      <c r="E501" s="118"/>
      <c r="F501" s="118"/>
      <c r="G501" s="118"/>
      <c r="H501" s="52"/>
    </row>
    <row r="502" spans="1:8" ht="39.6">
      <c r="A502" s="175"/>
      <c r="B502" s="1795" t="s">
        <v>58</v>
      </c>
      <c r="C502" s="1165">
        <v>16142619</v>
      </c>
      <c r="D502" s="301"/>
      <c r="E502" s="118"/>
      <c r="F502" s="118"/>
      <c r="G502" s="118"/>
      <c r="H502" s="52"/>
    </row>
    <row r="503" spans="1:8">
      <c r="A503" s="175"/>
      <c r="B503" s="1789" t="s">
        <v>3</v>
      </c>
      <c r="C503" s="86">
        <f>C504</f>
        <v>671875</v>
      </c>
      <c r="D503" s="1164"/>
      <c r="E503" s="118"/>
      <c r="F503" s="118"/>
      <c r="G503" s="118"/>
      <c r="H503" s="52"/>
    </row>
    <row r="504" spans="1:8">
      <c r="A504" s="175"/>
      <c r="B504" s="3465" t="s">
        <v>20</v>
      </c>
      <c r="C504" s="1174">
        <v>671875</v>
      </c>
      <c r="D504" s="308"/>
      <c r="E504" s="118"/>
      <c r="F504" s="118"/>
      <c r="G504" s="118"/>
      <c r="H504" s="52"/>
    </row>
    <row r="505" spans="1:8">
      <c r="A505" s="175"/>
      <c r="B505" s="281" t="s">
        <v>125</v>
      </c>
      <c r="C505" s="874"/>
      <c r="D505" s="447"/>
      <c r="E505" s="118"/>
      <c r="F505" s="118"/>
      <c r="G505" s="118"/>
      <c r="H505" s="52"/>
    </row>
    <row r="506" spans="1:8">
      <c r="A506" s="175"/>
      <c r="B506" s="3457" t="s">
        <v>4</v>
      </c>
      <c r="C506" s="88">
        <f>C507+C508</f>
        <v>474084810</v>
      </c>
      <c r="D506" s="1163">
        <f>D507+D508</f>
        <v>-10500</v>
      </c>
      <c r="E506" s="118"/>
      <c r="F506" s="118"/>
      <c r="G506" s="118"/>
      <c r="H506" s="52"/>
    </row>
    <row r="507" spans="1:8" ht="26.4">
      <c r="A507" s="175"/>
      <c r="B507" s="1789" t="s">
        <v>356</v>
      </c>
      <c r="C507" s="1165">
        <v>9504416</v>
      </c>
      <c r="D507" s="1166">
        <v>-10500</v>
      </c>
      <c r="E507" s="118"/>
      <c r="F507" s="118"/>
      <c r="G507" s="118"/>
      <c r="H507" s="52"/>
    </row>
    <row r="508" spans="1:8">
      <c r="A508" s="175"/>
      <c r="B508" s="1789" t="s">
        <v>10</v>
      </c>
      <c r="C508" s="1165">
        <f>C509</f>
        <v>464580394</v>
      </c>
      <c r="D508" s="1166"/>
      <c r="E508" s="118"/>
      <c r="F508" s="118"/>
      <c r="G508" s="118"/>
      <c r="H508" s="52"/>
    </row>
    <row r="509" spans="1:8" ht="26.4">
      <c r="A509" s="175"/>
      <c r="B509" s="1791" t="s">
        <v>11</v>
      </c>
      <c r="C509" s="1165">
        <v>464580394</v>
      </c>
      <c r="D509" s="1166"/>
      <c r="E509" s="118"/>
      <c r="F509" s="118"/>
      <c r="G509" s="118"/>
      <c r="H509" s="52"/>
    </row>
    <row r="510" spans="1:8">
      <c r="A510" s="175"/>
      <c r="B510" s="3457" t="s">
        <v>28</v>
      </c>
      <c r="C510" s="88">
        <f>C511+C525</f>
        <v>474084810</v>
      </c>
      <c r="D510" s="1163">
        <f>D511+D525</f>
        <v>-10500</v>
      </c>
      <c r="E510" s="118"/>
      <c r="F510" s="118"/>
      <c r="G510" s="118"/>
      <c r="H510" s="52"/>
    </row>
    <row r="511" spans="1:8">
      <c r="A511" s="175"/>
      <c r="B511" s="1789" t="s">
        <v>2</v>
      </c>
      <c r="C511" s="86">
        <f>C512+C516+C519+C521</f>
        <v>473413980</v>
      </c>
      <c r="D511" s="1164">
        <f>D512+D516+D519+D521</f>
        <v>-10500</v>
      </c>
      <c r="E511" s="118"/>
      <c r="F511" s="118"/>
      <c r="G511" s="118"/>
      <c r="H511" s="52"/>
    </row>
    <row r="512" spans="1:8">
      <c r="A512" s="175"/>
      <c r="B512" s="1791" t="s">
        <v>12</v>
      </c>
      <c r="C512" s="86">
        <f>C513+C515</f>
        <v>50787369</v>
      </c>
      <c r="D512" s="1164">
        <f>D513+D515</f>
        <v>-10500</v>
      </c>
      <c r="E512" s="118"/>
      <c r="F512" s="118"/>
      <c r="G512" s="118"/>
      <c r="H512" s="52"/>
    </row>
    <row r="513" spans="1:8">
      <c r="A513" s="175"/>
      <c r="B513" s="1793" t="s">
        <v>38</v>
      </c>
      <c r="C513" s="1165">
        <v>33862512</v>
      </c>
      <c r="D513" s="1166"/>
      <c r="E513" s="118"/>
      <c r="F513" s="118"/>
      <c r="G513" s="118"/>
      <c r="H513" s="52"/>
    </row>
    <row r="514" spans="1:8">
      <c r="A514" s="175"/>
      <c r="B514" s="1795" t="s">
        <v>36</v>
      </c>
      <c r="C514" s="1165">
        <v>27113137</v>
      </c>
      <c r="D514" s="1166"/>
      <c r="E514" s="118"/>
      <c r="F514" s="118"/>
      <c r="G514" s="118"/>
      <c r="H514" s="52"/>
    </row>
    <row r="515" spans="1:8">
      <c r="A515" s="175"/>
      <c r="B515" s="1793" t="s">
        <v>15</v>
      </c>
      <c r="C515" s="1165">
        <v>16924857</v>
      </c>
      <c r="D515" s="1166">
        <v>-10500</v>
      </c>
      <c r="E515" s="118"/>
      <c r="F515" s="118"/>
      <c r="G515" s="118"/>
      <c r="H515" s="52"/>
    </row>
    <row r="516" spans="1:8">
      <c r="A516" s="175"/>
      <c r="B516" s="1791" t="s">
        <v>16</v>
      </c>
      <c r="C516" s="1165">
        <f>C517+C518</f>
        <v>405598788</v>
      </c>
      <c r="D516" s="301"/>
      <c r="E516" s="118"/>
      <c r="F516" s="118"/>
      <c r="G516" s="118"/>
      <c r="H516" s="52"/>
    </row>
    <row r="517" spans="1:8">
      <c r="A517" s="175"/>
      <c r="B517" s="1793" t="s">
        <v>17</v>
      </c>
      <c r="C517" s="1165">
        <v>404599832</v>
      </c>
      <c r="D517" s="301"/>
      <c r="E517" s="118"/>
      <c r="F517" s="118"/>
      <c r="G517" s="118"/>
      <c r="H517" s="52"/>
    </row>
    <row r="518" spans="1:8">
      <c r="A518" s="175"/>
      <c r="B518" s="1793" t="s">
        <v>162</v>
      </c>
      <c r="C518" s="1165">
        <v>998956</v>
      </c>
      <c r="D518" s="301"/>
      <c r="E518" s="118"/>
      <c r="F518" s="118"/>
      <c r="G518" s="118"/>
      <c r="H518" s="52"/>
    </row>
    <row r="519" spans="1:8" ht="26.4">
      <c r="A519" s="175"/>
      <c r="B519" s="1791" t="s">
        <v>54</v>
      </c>
      <c r="C519" s="1165">
        <f>C520</f>
        <v>128131</v>
      </c>
      <c r="D519" s="301"/>
      <c r="E519" s="118"/>
      <c r="F519" s="118"/>
      <c r="G519" s="118"/>
      <c r="H519" s="52"/>
    </row>
    <row r="520" spans="1:8">
      <c r="A520" s="175"/>
      <c r="B520" s="1793" t="s">
        <v>39</v>
      </c>
      <c r="C520" s="1165">
        <v>128131</v>
      </c>
      <c r="D520" s="301"/>
      <c r="E520" s="118"/>
      <c r="F520" s="118"/>
      <c r="G520" s="118"/>
      <c r="H520" s="52"/>
    </row>
    <row r="521" spans="1:8">
      <c r="A521" s="175"/>
      <c r="B521" s="1791" t="s">
        <v>19</v>
      </c>
      <c r="C521" s="1165">
        <f>C522</f>
        <v>16899692</v>
      </c>
      <c r="D521" s="301"/>
      <c r="E521" s="118"/>
      <c r="F521" s="118"/>
      <c r="G521" s="118"/>
      <c r="H521" s="52"/>
    </row>
    <row r="522" spans="1:8" ht="26.4">
      <c r="A522" s="175"/>
      <c r="B522" s="1793" t="s">
        <v>56</v>
      </c>
      <c r="C522" s="1165">
        <f>C523+C524</f>
        <v>16899692</v>
      </c>
      <c r="D522" s="301"/>
      <c r="E522" s="118"/>
      <c r="F522" s="118"/>
      <c r="G522" s="118"/>
      <c r="H522" s="52"/>
    </row>
    <row r="523" spans="1:8" ht="26.4">
      <c r="A523" s="175"/>
      <c r="B523" s="1795" t="s">
        <v>57</v>
      </c>
      <c r="C523" s="1165">
        <v>757073</v>
      </c>
      <c r="D523" s="301"/>
      <c r="E523" s="118"/>
      <c r="F523" s="118"/>
      <c r="G523" s="118"/>
      <c r="H523" s="52"/>
    </row>
    <row r="524" spans="1:8" ht="39.6">
      <c r="A524" s="175"/>
      <c r="B524" s="1795" t="s">
        <v>58</v>
      </c>
      <c r="C524" s="1165">
        <v>16142619</v>
      </c>
      <c r="D524" s="301"/>
      <c r="E524" s="118"/>
      <c r="F524" s="118"/>
      <c r="G524" s="118"/>
      <c r="H524" s="52"/>
    </row>
    <row r="525" spans="1:8">
      <c r="A525" s="175"/>
      <c r="B525" s="1789" t="s">
        <v>3</v>
      </c>
      <c r="C525" s="86">
        <f>C526</f>
        <v>670830</v>
      </c>
      <c r="D525" s="1164"/>
      <c r="E525" s="118"/>
      <c r="F525" s="118"/>
      <c r="G525" s="118"/>
      <c r="H525" s="52"/>
    </row>
    <row r="526" spans="1:8">
      <c r="A526" s="175"/>
      <c r="B526" s="3465" t="s">
        <v>20</v>
      </c>
      <c r="C526" s="1174">
        <v>670830</v>
      </c>
      <c r="D526" s="308"/>
      <c r="E526" s="118"/>
      <c r="F526" s="118"/>
      <c r="G526" s="118"/>
      <c r="H526" s="52"/>
    </row>
    <row r="527" spans="1:8">
      <c r="A527" s="175"/>
      <c r="B527" s="281" t="s">
        <v>126</v>
      </c>
      <c r="C527" s="446"/>
      <c r="D527" s="447"/>
      <c r="E527" s="118"/>
      <c r="F527" s="118"/>
      <c r="G527" s="118"/>
      <c r="H527" s="52"/>
    </row>
    <row r="528" spans="1:8">
      <c r="A528" s="175"/>
      <c r="B528" s="3457" t="s">
        <v>4</v>
      </c>
      <c r="C528" s="88">
        <f>C529+C530</f>
        <v>470279011</v>
      </c>
      <c r="D528" s="1163">
        <f>D529+D530</f>
        <v>-10500</v>
      </c>
      <c r="E528" s="118"/>
      <c r="F528" s="118"/>
      <c r="G528" s="118"/>
      <c r="H528" s="52"/>
    </row>
    <row r="529" spans="1:8" ht="26.4">
      <c r="A529" s="175"/>
      <c r="B529" s="1789" t="s">
        <v>356</v>
      </c>
      <c r="C529" s="1165">
        <v>9504416</v>
      </c>
      <c r="D529" s="1166">
        <v>-10500</v>
      </c>
      <c r="E529" s="118"/>
      <c r="F529" s="118"/>
      <c r="G529" s="118"/>
      <c r="H529" s="52"/>
    </row>
    <row r="530" spans="1:8">
      <c r="A530" s="175"/>
      <c r="B530" s="1789" t="s">
        <v>10</v>
      </c>
      <c r="C530" s="1165">
        <f>C531</f>
        <v>460774595</v>
      </c>
      <c r="D530" s="1166"/>
      <c r="E530" s="118"/>
      <c r="F530" s="118"/>
      <c r="G530" s="118"/>
      <c r="H530" s="52"/>
    </row>
    <row r="531" spans="1:8" ht="26.4">
      <c r="A531" s="175"/>
      <c r="B531" s="1791" t="s">
        <v>11</v>
      </c>
      <c r="C531" s="1165">
        <v>460774595</v>
      </c>
      <c r="D531" s="1166"/>
      <c r="E531" s="118"/>
      <c r="F531" s="118"/>
      <c r="G531" s="118"/>
      <c r="H531" s="52"/>
    </row>
    <row r="532" spans="1:8">
      <c r="A532" s="175"/>
      <c r="B532" s="3457" t="s">
        <v>28</v>
      </c>
      <c r="C532" s="88">
        <f>C533+C547</f>
        <v>470279011</v>
      </c>
      <c r="D532" s="1163">
        <f>D533+D547</f>
        <v>-10500</v>
      </c>
      <c r="E532" s="118"/>
      <c r="F532" s="118"/>
      <c r="G532" s="118"/>
      <c r="H532" s="52"/>
    </row>
    <row r="533" spans="1:8">
      <c r="A533" s="175"/>
      <c r="B533" s="1789" t="s">
        <v>2</v>
      </c>
      <c r="C533" s="86">
        <f>C534+C538+C541+C543</f>
        <v>469609410</v>
      </c>
      <c r="D533" s="1164">
        <f>D534+D538+D541+D543</f>
        <v>-10500</v>
      </c>
      <c r="E533" s="118"/>
      <c r="F533" s="118"/>
      <c r="G533" s="118"/>
      <c r="H533" s="52"/>
    </row>
    <row r="534" spans="1:8">
      <c r="A534" s="175"/>
      <c r="B534" s="1791" t="s">
        <v>12</v>
      </c>
      <c r="C534" s="86">
        <f>C535+C537</f>
        <v>50429791</v>
      </c>
      <c r="D534" s="1164">
        <f>D535+D537</f>
        <v>-10500</v>
      </c>
      <c r="E534" s="118"/>
      <c r="F534" s="118"/>
      <c r="G534" s="118"/>
      <c r="H534" s="52"/>
    </row>
    <row r="535" spans="1:8">
      <c r="A535" s="175"/>
      <c r="B535" s="1793" t="s">
        <v>38</v>
      </c>
      <c r="C535" s="1165">
        <v>33656876</v>
      </c>
      <c r="D535" s="1166"/>
      <c r="E535" s="118"/>
      <c r="F535" s="118"/>
      <c r="G535" s="118"/>
      <c r="H535" s="52"/>
    </row>
    <row r="536" spans="1:8">
      <c r="A536" s="175"/>
      <c r="B536" s="1795" t="s">
        <v>36</v>
      </c>
      <c r="C536" s="1165">
        <v>26947397</v>
      </c>
      <c r="D536" s="1166"/>
      <c r="E536" s="118"/>
      <c r="F536" s="118"/>
      <c r="G536" s="118"/>
      <c r="H536" s="52"/>
    </row>
    <row r="537" spans="1:8">
      <c r="A537" s="175"/>
      <c r="B537" s="1793" t="s">
        <v>15</v>
      </c>
      <c r="C537" s="1165">
        <v>16772915</v>
      </c>
      <c r="D537" s="1166">
        <v>-10500</v>
      </c>
      <c r="E537" s="118"/>
      <c r="F537" s="118"/>
      <c r="G537" s="118"/>
      <c r="H537" s="52"/>
    </row>
    <row r="538" spans="1:8">
      <c r="A538" s="175"/>
      <c r="B538" s="1791" t="s">
        <v>16</v>
      </c>
      <c r="C538" s="1165">
        <f>C539+C540</f>
        <v>402151796</v>
      </c>
      <c r="D538" s="301"/>
      <c r="E538" s="118"/>
      <c r="F538" s="118"/>
      <c r="G538" s="118"/>
      <c r="H538" s="52"/>
    </row>
    <row r="539" spans="1:8">
      <c r="A539" s="175"/>
      <c r="B539" s="1793" t="s">
        <v>17</v>
      </c>
      <c r="C539" s="1165">
        <v>401152840</v>
      </c>
      <c r="D539" s="301"/>
      <c r="E539" s="118"/>
      <c r="F539" s="118"/>
      <c r="G539" s="118"/>
      <c r="H539" s="52"/>
    </row>
    <row r="540" spans="1:8">
      <c r="A540" s="175"/>
      <c r="B540" s="1793" t="s">
        <v>162</v>
      </c>
      <c r="C540" s="1165">
        <v>998956</v>
      </c>
      <c r="D540" s="301"/>
      <c r="E540" s="118"/>
      <c r="F540" s="118"/>
      <c r="G540" s="118"/>
      <c r="H540" s="52"/>
    </row>
    <row r="541" spans="1:8" ht="26.4">
      <c r="A541" s="175"/>
      <c r="B541" s="1791" t="s">
        <v>54</v>
      </c>
      <c r="C541" s="1165">
        <f>C542</f>
        <v>128131</v>
      </c>
      <c r="D541" s="301"/>
      <c r="E541" s="118"/>
      <c r="F541" s="118"/>
      <c r="G541" s="118"/>
      <c r="H541" s="52"/>
    </row>
    <row r="542" spans="1:8">
      <c r="A542" s="175"/>
      <c r="B542" s="1793" t="s">
        <v>39</v>
      </c>
      <c r="C542" s="1165">
        <v>128131</v>
      </c>
      <c r="D542" s="301"/>
      <c r="E542" s="118"/>
      <c r="F542" s="118"/>
      <c r="G542" s="118"/>
      <c r="H542" s="52"/>
    </row>
    <row r="543" spans="1:8">
      <c r="A543" s="175"/>
      <c r="B543" s="1791" t="s">
        <v>19</v>
      </c>
      <c r="C543" s="1165">
        <f>C544</f>
        <v>16899692</v>
      </c>
      <c r="D543" s="301"/>
      <c r="E543" s="118"/>
      <c r="F543" s="118"/>
      <c r="G543" s="118"/>
      <c r="H543" s="52"/>
    </row>
    <row r="544" spans="1:8" ht="26.4">
      <c r="A544" s="175"/>
      <c r="B544" s="1793" t="s">
        <v>56</v>
      </c>
      <c r="C544" s="1165">
        <f>C545+C546</f>
        <v>16899692</v>
      </c>
      <c r="D544" s="301"/>
      <c r="E544" s="118"/>
      <c r="F544" s="118"/>
      <c r="G544" s="118"/>
      <c r="H544" s="52"/>
    </row>
    <row r="545" spans="1:8" ht="26.4">
      <c r="A545" s="175"/>
      <c r="B545" s="1795" t="s">
        <v>57</v>
      </c>
      <c r="C545" s="1165">
        <v>757073</v>
      </c>
      <c r="D545" s="301"/>
      <c r="E545" s="118"/>
      <c r="F545" s="118"/>
      <c r="G545" s="118"/>
      <c r="H545" s="52"/>
    </row>
    <row r="546" spans="1:8" ht="39.6">
      <c r="A546" s="175"/>
      <c r="B546" s="1795" t="s">
        <v>58</v>
      </c>
      <c r="C546" s="1165">
        <v>16142619</v>
      </c>
      <c r="D546" s="301"/>
      <c r="E546" s="118"/>
      <c r="F546" s="118"/>
      <c r="G546" s="118"/>
      <c r="H546" s="52"/>
    </row>
    <row r="547" spans="1:8">
      <c r="A547" s="175"/>
      <c r="B547" s="1789" t="s">
        <v>3</v>
      </c>
      <c r="C547" s="86">
        <f>C548</f>
        <v>669601</v>
      </c>
      <c r="D547" s="1164"/>
      <c r="E547" s="118"/>
      <c r="F547" s="118"/>
      <c r="G547" s="118"/>
      <c r="H547" s="52"/>
    </row>
    <row r="548" spans="1:8" ht="13.8" thickBot="1">
      <c r="A548" s="175"/>
      <c r="B548" s="1793" t="s">
        <v>20</v>
      </c>
      <c r="C548" s="1165">
        <v>669601</v>
      </c>
      <c r="D548" s="301"/>
      <c r="E548" s="1157"/>
      <c r="F548" s="1157"/>
      <c r="G548" s="1157"/>
      <c r="H548" s="52"/>
    </row>
    <row r="549" spans="1:8" ht="160.19999999999999" customHeight="1" thickBot="1">
      <c r="A549" s="977"/>
      <c r="B549" s="3671" t="s">
        <v>377</v>
      </c>
      <c r="C549" s="3672"/>
      <c r="D549" s="3673"/>
      <c r="E549" s="81"/>
      <c r="F549" s="81"/>
      <c r="G549" s="81"/>
      <c r="H549" s="188"/>
    </row>
    <row r="550" spans="1:8">
      <c r="A550" s="175"/>
      <c r="B550" s="106"/>
      <c r="C550" s="107"/>
      <c r="D550" s="107"/>
      <c r="E550" s="206"/>
      <c r="F550" s="206"/>
      <c r="G550" s="206"/>
      <c r="H550" s="81"/>
    </row>
    <row r="551" spans="1:8">
      <c r="A551" s="175"/>
      <c r="B551" s="206" t="s">
        <v>113</v>
      </c>
      <c r="C551" s="206"/>
      <c r="D551" s="206"/>
      <c r="E551" s="1157"/>
      <c r="F551" s="1157"/>
      <c r="G551" s="1157"/>
      <c r="H551" s="206"/>
    </row>
    <row r="552" spans="1:8" ht="13.8" thickBot="1">
      <c r="A552" s="175"/>
      <c r="B552" s="206"/>
      <c r="C552" s="1157"/>
      <c r="D552" s="1157"/>
      <c r="E552" s="81"/>
      <c r="F552" s="81"/>
      <c r="G552" s="81"/>
      <c r="H552" s="81"/>
    </row>
    <row r="553" spans="1:8" ht="13.8">
      <c r="A553" s="2905">
        <f>A459+1</f>
        <v>193</v>
      </c>
      <c r="B553" s="1191" t="s">
        <v>46</v>
      </c>
      <c r="C553" s="117"/>
      <c r="D553" s="650"/>
      <c r="E553" s="81"/>
      <c r="F553" s="81"/>
      <c r="G553" s="81"/>
      <c r="H553" s="977" t="s">
        <v>34</v>
      </c>
    </row>
    <row r="554" spans="1:8">
      <c r="A554" s="1211"/>
      <c r="B554" s="181" t="s">
        <v>22</v>
      </c>
      <c r="C554" s="99"/>
      <c r="D554" s="182"/>
      <c r="E554" s="176"/>
      <c r="F554" s="176"/>
      <c r="G554" s="176"/>
      <c r="H554" s="98"/>
    </row>
    <row r="555" spans="1:8">
      <c r="A555" s="977"/>
      <c r="B555" s="1199" t="s">
        <v>74</v>
      </c>
      <c r="C555" s="1203"/>
      <c r="D555" s="1204"/>
      <c r="E555" s="81"/>
      <c r="F555" s="81"/>
      <c r="G555" s="81"/>
      <c r="H555" s="1205"/>
    </row>
    <row r="556" spans="1:8">
      <c r="A556" s="977"/>
      <c r="B556" s="3457" t="s">
        <v>4</v>
      </c>
      <c r="C556" s="123">
        <f>C557+C558</f>
        <v>78410313</v>
      </c>
      <c r="D556" s="299">
        <f>D557+D558</f>
        <v>10500</v>
      </c>
      <c r="E556" s="81"/>
      <c r="F556" s="81"/>
      <c r="G556" s="81"/>
      <c r="H556" s="96"/>
    </row>
    <row r="557" spans="1:8" ht="26.4">
      <c r="A557" s="977"/>
      <c r="B557" s="1789" t="s">
        <v>356</v>
      </c>
      <c r="C557" s="300">
        <v>5000</v>
      </c>
      <c r="D557" s="301">
        <v>10500</v>
      </c>
      <c r="E557" s="81"/>
      <c r="F557" s="81"/>
      <c r="G557" s="81"/>
      <c r="H557" s="98"/>
    </row>
    <row r="558" spans="1:8">
      <c r="A558" s="1211"/>
      <c r="B558" s="1789" t="s">
        <v>10</v>
      </c>
      <c r="C558" s="300">
        <f>C559</f>
        <v>78405313</v>
      </c>
      <c r="D558" s="301"/>
      <c r="E558" s="81"/>
      <c r="F558" s="81"/>
      <c r="G558" s="81"/>
      <c r="H558" s="98"/>
    </row>
    <row r="559" spans="1:8" ht="26.4">
      <c r="A559" s="977"/>
      <c r="B559" s="1791" t="s">
        <v>11</v>
      </c>
      <c r="C559" s="300">
        <v>78405313</v>
      </c>
      <c r="D559" s="301"/>
      <c r="E559" s="81"/>
      <c r="F559" s="81"/>
      <c r="G559" s="81"/>
      <c r="H559" s="96"/>
    </row>
    <row r="560" spans="1:8">
      <c r="A560" s="977"/>
      <c r="B560" s="3457" t="s">
        <v>28</v>
      </c>
      <c r="C560" s="123">
        <f t="shared" ref="C560:D562" si="4">C561</f>
        <v>78410313</v>
      </c>
      <c r="D560" s="299">
        <f t="shared" si="4"/>
        <v>10500</v>
      </c>
      <c r="E560" s="81"/>
      <c r="F560" s="81"/>
      <c r="G560" s="81"/>
      <c r="H560" s="96"/>
    </row>
    <row r="561" spans="1:8">
      <c r="A561" s="1211"/>
      <c r="B561" s="1789" t="s">
        <v>2</v>
      </c>
      <c r="C561" s="122">
        <f t="shared" si="4"/>
        <v>78410313</v>
      </c>
      <c r="D561" s="302">
        <f t="shared" si="4"/>
        <v>10500</v>
      </c>
      <c r="E561" s="81"/>
      <c r="F561" s="81"/>
      <c r="G561" s="81"/>
      <c r="H561" s="98"/>
    </row>
    <row r="562" spans="1:8">
      <c r="A562" s="977"/>
      <c r="B562" s="1791" t="s">
        <v>16</v>
      </c>
      <c r="C562" s="300">
        <f t="shared" si="4"/>
        <v>78410313</v>
      </c>
      <c r="D562" s="301">
        <f t="shared" si="4"/>
        <v>10500</v>
      </c>
      <c r="E562" s="81"/>
      <c r="F562" s="81"/>
      <c r="G562" s="81"/>
      <c r="H562" s="96"/>
    </row>
    <row r="563" spans="1:8" ht="13.8" thickBot="1">
      <c r="A563" s="977"/>
      <c r="B563" s="3464" t="s">
        <v>17</v>
      </c>
      <c r="C563" s="1216">
        <v>78410313</v>
      </c>
      <c r="D563" s="1202">
        <v>10500</v>
      </c>
      <c r="E563" s="81"/>
      <c r="F563" s="81"/>
      <c r="G563" s="81" t="s">
        <v>0</v>
      </c>
      <c r="H563" s="96"/>
    </row>
    <row r="564" spans="1:8" ht="131.4" customHeight="1" thickBot="1">
      <c r="A564" s="977"/>
      <c r="B564" s="3671" t="s">
        <v>378</v>
      </c>
      <c r="C564" s="3672"/>
      <c r="D564" s="3673"/>
      <c r="E564" s="81"/>
      <c r="F564" s="81"/>
      <c r="G564" s="81"/>
      <c r="H564" s="188"/>
    </row>
    <row r="565" spans="1:8">
      <c r="A565" s="977"/>
      <c r="B565" s="81"/>
      <c r="C565" s="81"/>
      <c r="D565" s="81"/>
      <c r="E565" s="118"/>
      <c r="F565" s="118"/>
      <c r="G565" s="118"/>
      <c r="H565" s="188"/>
    </row>
    <row r="566" spans="1:8">
      <c r="A566" s="175"/>
      <c r="B566" s="206" t="s">
        <v>115</v>
      </c>
      <c r="C566" s="118"/>
      <c r="D566" s="118"/>
      <c r="E566" s="118"/>
      <c r="F566" s="118"/>
      <c r="G566" s="118"/>
      <c r="H566" s="52"/>
    </row>
    <row r="567" spans="1:8" ht="13.8" thickBot="1">
      <c r="A567" s="175"/>
      <c r="B567" s="118"/>
      <c r="C567" s="118"/>
      <c r="D567" s="118"/>
      <c r="E567" s="118"/>
      <c r="F567" s="118"/>
      <c r="G567" s="118"/>
      <c r="H567" s="52"/>
    </row>
    <row r="568" spans="1:8" ht="13.8">
      <c r="A568" s="1458">
        <f>A480+1</f>
        <v>193</v>
      </c>
      <c r="B568" s="436" t="s">
        <v>46</v>
      </c>
      <c r="C568" s="364"/>
      <c r="D568" s="365"/>
      <c r="E568" s="118"/>
      <c r="F568" s="118"/>
      <c r="G568" s="118"/>
      <c r="H568" s="977" t="s">
        <v>34</v>
      </c>
    </row>
    <row r="569" spans="1:8">
      <c r="A569" s="1227"/>
      <c r="B569" s="280" t="s">
        <v>116</v>
      </c>
      <c r="C569" s="3459"/>
      <c r="D569" s="412"/>
      <c r="E569" s="3463"/>
      <c r="F569" s="3463"/>
      <c r="G569" s="3463"/>
      <c r="H569" s="52"/>
    </row>
    <row r="570" spans="1:8" ht="13.8">
      <c r="A570" s="537"/>
      <c r="B570" s="3460" t="s">
        <v>117</v>
      </c>
      <c r="C570" s="1182"/>
      <c r="D570" s="1183"/>
      <c r="E570" s="118"/>
      <c r="F570" s="118"/>
      <c r="G570" s="118"/>
      <c r="H570" s="357"/>
    </row>
    <row r="571" spans="1:8">
      <c r="A571" s="175"/>
      <c r="B571" s="281" t="s">
        <v>118</v>
      </c>
      <c r="C571" s="446"/>
      <c r="D571" s="447"/>
      <c r="E571" s="118"/>
      <c r="F571" s="118"/>
      <c r="G571" s="118"/>
      <c r="H571" s="52"/>
    </row>
    <row r="572" spans="1:8">
      <c r="A572" s="175"/>
      <c r="B572" s="3457" t="s">
        <v>4</v>
      </c>
      <c r="C572" s="88">
        <f>C573+C574</f>
        <v>467774372</v>
      </c>
      <c r="D572" s="1163">
        <f>D573+D574</f>
        <v>10500</v>
      </c>
      <c r="E572" s="118"/>
      <c r="F572" s="118"/>
      <c r="G572" s="118"/>
      <c r="H572" s="52"/>
    </row>
    <row r="573" spans="1:8" ht="26.4">
      <c r="A573" s="175"/>
      <c r="B573" s="1789" t="s">
        <v>356</v>
      </c>
      <c r="C573" s="1165">
        <v>8691567</v>
      </c>
      <c r="D573" s="1166">
        <v>10500</v>
      </c>
      <c r="E573" s="118"/>
      <c r="F573" s="118"/>
      <c r="G573" s="118"/>
      <c r="H573" s="52"/>
    </row>
    <row r="574" spans="1:8">
      <c r="A574" s="175"/>
      <c r="B574" s="1789" t="s">
        <v>10</v>
      </c>
      <c r="C574" s="1165">
        <f>C575</f>
        <v>459082805</v>
      </c>
      <c r="D574" s="1166"/>
      <c r="E574" s="118"/>
      <c r="F574" s="118"/>
      <c r="G574" s="118"/>
      <c r="H574" s="52"/>
    </row>
    <row r="575" spans="1:8" ht="26.4">
      <c r="A575" s="175"/>
      <c r="B575" s="1791" t="s">
        <v>11</v>
      </c>
      <c r="C575" s="1165">
        <v>459082805</v>
      </c>
      <c r="D575" s="1166"/>
      <c r="E575" s="118"/>
      <c r="F575" s="118"/>
      <c r="G575" s="118"/>
      <c r="H575" s="52"/>
    </row>
    <row r="576" spans="1:8">
      <c r="A576" s="175"/>
      <c r="B576" s="3457" t="s">
        <v>28</v>
      </c>
      <c r="C576" s="88">
        <f>C577+C591</f>
        <v>467774372</v>
      </c>
      <c r="D576" s="1163">
        <f>D577+D591</f>
        <v>10500</v>
      </c>
      <c r="E576" s="118"/>
      <c r="F576" s="118"/>
      <c r="G576" s="118"/>
      <c r="H576" s="52"/>
    </row>
    <row r="577" spans="1:8">
      <c r="A577" s="175"/>
      <c r="B577" s="1789" t="s">
        <v>2</v>
      </c>
      <c r="C577" s="86">
        <f>C578+C582+C585+C587</f>
        <v>467102497</v>
      </c>
      <c r="D577" s="1164">
        <f>D578+D582+D585+D587</f>
        <v>10500</v>
      </c>
      <c r="E577" s="118"/>
      <c r="F577" s="118"/>
      <c r="G577" s="118"/>
      <c r="H577" s="52"/>
    </row>
    <row r="578" spans="1:8">
      <c r="A578" s="175"/>
      <c r="B578" s="1791" t="s">
        <v>12</v>
      </c>
      <c r="C578" s="86">
        <v>50515183</v>
      </c>
      <c r="D578" s="1164"/>
      <c r="E578" s="118"/>
      <c r="F578" s="118"/>
      <c r="G578" s="118"/>
      <c r="H578" s="52"/>
    </row>
    <row r="579" spans="1:8">
      <c r="A579" s="175"/>
      <c r="B579" s="1793" t="s">
        <v>38</v>
      </c>
      <c r="C579" s="1165">
        <v>33668427</v>
      </c>
      <c r="D579" s="1166"/>
      <c r="E579" s="118"/>
      <c r="F579" s="118"/>
      <c r="G579" s="118"/>
      <c r="H579" s="52"/>
    </row>
    <row r="580" spans="1:8">
      <c r="A580" s="175"/>
      <c r="B580" s="1795" t="s">
        <v>36</v>
      </c>
      <c r="C580" s="1165">
        <v>26956710</v>
      </c>
      <c r="D580" s="1166"/>
      <c r="E580" s="118"/>
      <c r="F580" s="118"/>
      <c r="G580" s="118"/>
      <c r="H580" s="52"/>
    </row>
    <row r="581" spans="1:8">
      <c r="A581" s="175"/>
      <c r="B581" s="1793" t="s">
        <v>15</v>
      </c>
      <c r="C581" s="1165">
        <v>16846756</v>
      </c>
      <c r="D581" s="1166"/>
      <c r="E581" s="118"/>
      <c r="F581" s="118"/>
      <c r="G581" s="118"/>
      <c r="H581" s="52"/>
    </row>
    <row r="582" spans="1:8">
      <c r="A582" s="175"/>
      <c r="B582" s="1791" t="s">
        <v>16</v>
      </c>
      <c r="C582" s="1165">
        <f>C583+C584</f>
        <v>399559491</v>
      </c>
      <c r="D582" s="301">
        <f>D583+D584</f>
        <v>10500</v>
      </c>
      <c r="E582" s="118"/>
      <c r="F582" s="118"/>
      <c r="G582" s="118"/>
      <c r="H582" s="52"/>
    </row>
    <row r="583" spans="1:8">
      <c r="A583" s="175"/>
      <c r="B583" s="1793" t="s">
        <v>17</v>
      </c>
      <c r="C583" s="1165">
        <v>399373384</v>
      </c>
      <c r="D583" s="301">
        <v>10500</v>
      </c>
      <c r="E583" s="118"/>
      <c r="F583" s="118"/>
      <c r="G583" s="118"/>
      <c r="H583" s="52"/>
    </row>
    <row r="584" spans="1:8">
      <c r="A584" s="175"/>
      <c r="B584" s="1793" t="s">
        <v>162</v>
      </c>
      <c r="C584" s="1165">
        <v>186107</v>
      </c>
      <c r="D584" s="301"/>
      <c r="E584" s="118"/>
      <c r="F584" s="118"/>
      <c r="G584" s="118"/>
      <c r="H584" s="52"/>
    </row>
    <row r="585" spans="1:8" ht="26.4">
      <c r="A585" s="175"/>
      <c r="B585" s="1791" t="s">
        <v>54</v>
      </c>
      <c r="C585" s="1165">
        <f>C586</f>
        <v>128131</v>
      </c>
      <c r="D585" s="301"/>
      <c r="E585" s="118"/>
      <c r="F585" s="118"/>
      <c r="G585" s="118"/>
      <c r="H585" s="52"/>
    </row>
    <row r="586" spans="1:8">
      <c r="A586" s="175"/>
      <c r="B586" s="1793" t="s">
        <v>39</v>
      </c>
      <c r="C586" s="1165">
        <v>128131</v>
      </c>
      <c r="D586" s="301"/>
      <c r="E586" s="118"/>
      <c r="F586" s="118"/>
      <c r="G586" s="118"/>
      <c r="H586" s="52"/>
    </row>
    <row r="587" spans="1:8">
      <c r="A587" s="175"/>
      <c r="B587" s="1791" t="s">
        <v>19</v>
      </c>
      <c r="C587" s="1165">
        <f>C588</f>
        <v>16899692</v>
      </c>
      <c r="D587" s="301"/>
      <c r="E587" s="118"/>
      <c r="F587" s="118"/>
      <c r="G587" s="118"/>
      <c r="H587" s="52"/>
    </row>
    <row r="588" spans="1:8" ht="26.4">
      <c r="A588" s="175"/>
      <c r="B588" s="1793" t="s">
        <v>56</v>
      </c>
      <c r="C588" s="1165">
        <f>C589+C590</f>
        <v>16899692</v>
      </c>
      <c r="D588" s="301"/>
      <c r="E588" s="118"/>
      <c r="F588" s="118"/>
      <c r="G588" s="118"/>
      <c r="H588" s="52"/>
    </row>
    <row r="589" spans="1:8" ht="26.4">
      <c r="A589" s="175"/>
      <c r="B589" s="1795" t="s">
        <v>57</v>
      </c>
      <c r="C589" s="1165">
        <v>757073</v>
      </c>
      <c r="D589" s="301"/>
      <c r="E589" s="118"/>
      <c r="F589" s="118"/>
      <c r="G589" s="118"/>
      <c r="H589" s="52"/>
    </row>
    <row r="590" spans="1:8" ht="39.6">
      <c r="A590" s="175"/>
      <c r="B590" s="1795" t="s">
        <v>58</v>
      </c>
      <c r="C590" s="1165">
        <v>16142619</v>
      </c>
      <c r="D590" s="301"/>
      <c r="E590" s="118"/>
      <c r="F590" s="118"/>
      <c r="G590" s="118"/>
      <c r="H590" s="52"/>
    </row>
    <row r="591" spans="1:8">
      <c r="A591" s="175"/>
      <c r="B591" s="1789" t="s">
        <v>3</v>
      </c>
      <c r="C591" s="86">
        <f>C592</f>
        <v>671875</v>
      </c>
      <c r="D591" s="1164"/>
      <c r="E591" s="118"/>
      <c r="F591" s="118"/>
      <c r="G591" s="118"/>
      <c r="H591" s="52"/>
    </row>
    <row r="592" spans="1:8">
      <c r="A592" s="175"/>
      <c r="B592" s="3465" t="s">
        <v>20</v>
      </c>
      <c r="C592" s="1174">
        <v>671875</v>
      </c>
      <c r="D592" s="308"/>
      <c r="E592" s="118"/>
      <c r="F592" s="118"/>
      <c r="G592" s="118"/>
      <c r="H592" s="52"/>
    </row>
    <row r="593" spans="1:8">
      <c r="A593" s="175"/>
      <c r="B593" s="281" t="s">
        <v>125</v>
      </c>
      <c r="C593" s="874"/>
      <c r="D593" s="447"/>
      <c r="E593" s="118"/>
      <c r="F593" s="118"/>
      <c r="G593" s="118"/>
      <c r="H593" s="52"/>
    </row>
    <row r="594" spans="1:8">
      <c r="A594" s="175"/>
      <c r="B594" s="3457" t="s">
        <v>4</v>
      </c>
      <c r="C594" s="88">
        <f>C595+C596</f>
        <v>474084810</v>
      </c>
      <c r="D594" s="1163">
        <f>D595+D596</f>
        <v>10500</v>
      </c>
      <c r="E594" s="118"/>
      <c r="F594" s="118"/>
      <c r="G594" s="118"/>
      <c r="H594" s="52"/>
    </row>
    <row r="595" spans="1:8" ht="26.4">
      <c r="A595" s="175"/>
      <c r="B595" s="1789" t="s">
        <v>356</v>
      </c>
      <c r="C595" s="1165">
        <v>9504416</v>
      </c>
      <c r="D595" s="1166">
        <v>10500</v>
      </c>
      <c r="E595" s="118"/>
      <c r="F595" s="118"/>
      <c r="G595" s="118"/>
      <c r="H595" s="52"/>
    </row>
    <row r="596" spans="1:8">
      <c r="A596" s="175"/>
      <c r="B596" s="1789" t="s">
        <v>10</v>
      </c>
      <c r="C596" s="1165">
        <f>C597</f>
        <v>464580394</v>
      </c>
      <c r="D596" s="1166"/>
      <c r="E596" s="118"/>
      <c r="F596" s="118"/>
      <c r="G596" s="118"/>
      <c r="H596" s="52"/>
    </row>
    <row r="597" spans="1:8" ht="26.4">
      <c r="A597" s="175"/>
      <c r="B597" s="1791" t="s">
        <v>11</v>
      </c>
      <c r="C597" s="1165">
        <v>464580394</v>
      </c>
      <c r="D597" s="1166"/>
      <c r="E597" s="118"/>
      <c r="F597" s="118"/>
      <c r="G597" s="118"/>
      <c r="H597" s="52"/>
    </row>
    <row r="598" spans="1:8">
      <c r="A598" s="175"/>
      <c r="B598" s="3457" t="s">
        <v>28</v>
      </c>
      <c r="C598" s="88">
        <f>C599+C613</f>
        <v>474084810</v>
      </c>
      <c r="D598" s="1163">
        <f>D599+D613</f>
        <v>10500</v>
      </c>
      <c r="E598" s="118"/>
      <c r="F598" s="118"/>
      <c r="G598" s="118"/>
      <c r="H598" s="52"/>
    </row>
    <row r="599" spans="1:8">
      <c r="A599" s="175"/>
      <c r="B599" s="1789" t="s">
        <v>2</v>
      </c>
      <c r="C599" s="86">
        <f>C600+C604+C607+C609</f>
        <v>473413980</v>
      </c>
      <c r="D599" s="1164">
        <f>D600+D604+D607+D609</f>
        <v>10500</v>
      </c>
      <c r="E599" s="118"/>
      <c r="F599" s="118"/>
      <c r="G599" s="118"/>
      <c r="H599" s="52"/>
    </row>
    <row r="600" spans="1:8">
      <c r="A600" s="175"/>
      <c r="B600" s="1791" t="s">
        <v>12</v>
      </c>
      <c r="C600" s="86">
        <f>C601+C603</f>
        <v>50787369</v>
      </c>
      <c r="D600" s="1164"/>
      <c r="E600" s="118"/>
      <c r="F600" s="118"/>
      <c r="G600" s="118"/>
      <c r="H600" s="52"/>
    </row>
    <row r="601" spans="1:8">
      <c r="A601" s="175"/>
      <c r="B601" s="1793" t="s">
        <v>38</v>
      </c>
      <c r="C601" s="1165">
        <v>33862512</v>
      </c>
      <c r="D601" s="1166"/>
      <c r="E601" s="118"/>
      <c r="F601" s="118"/>
      <c r="G601" s="118"/>
      <c r="H601" s="52"/>
    </row>
    <row r="602" spans="1:8">
      <c r="A602" s="175"/>
      <c r="B602" s="1795" t="s">
        <v>36</v>
      </c>
      <c r="C602" s="1165">
        <v>27113137</v>
      </c>
      <c r="D602" s="1166"/>
      <c r="E602" s="118"/>
      <c r="F602" s="118"/>
      <c r="G602" s="118"/>
      <c r="H602" s="52"/>
    </row>
    <row r="603" spans="1:8">
      <c r="A603" s="175"/>
      <c r="B603" s="1793" t="s">
        <v>15</v>
      </c>
      <c r="C603" s="1165">
        <v>16924857</v>
      </c>
      <c r="D603" s="1166"/>
      <c r="E603" s="118"/>
      <c r="F603" s="118"/>
      <c r="G603" s="118"/>
      <c r="H603" s="52"/>
    </row>
    <row r="604" spans="1:8">
      <c r="A604" s="175"/>
      <c r="B604" s="1791" t="s">
        <v>16</v>
      </c>
      <c r="C604" s="1165">
        <f>C605+C606</f>
        <v>405598788</v>
      </c>
      <c r="D604" s="301">
        <f>D605+D606</f>
        <v>10500</v>
      </c>
      <c r="E604" s="118"/>
      <c r="F604" s="118"/>
      <c r="G604" s="118"/>
      <c r="H604" s="52"/>
    </row>
    <row r="605" spans="1:8">
      <c r="A605" s="175"/>
      <c r="B605" s="1793" t="s">
        <v>17</v>
      </c>
      <c r="C605" s="1165">
        <v>404599832</v>
      </c>
      <c r="D605" s="301">
        <v>10500</v>
      </c>
      <c r="E605" s="118"/>
      <c r="F605" s="118"/>
      <c r="G605" s="118"/>
      <c r="H605" s="52"/>
    </row>
    <row r="606" spans="1:8">
      <c r="A606" s="175"/>
      <c r="B606" s="1793" t="s">
        <v>162</v>
      </c>
      <c r="C606" s="1165">
        <v>998956</v>
      </c>
      <c r="D606" s="301"/>
      <c r="E606" s="118"/>
      <c r="F606" s="118"/>
      <c r="G606" s="118"/>
      <c r="H606" s="52"/>
    </row>
    <row r="607" spans="1:8" ht="26.4">
      <c r="A607" s="175"/>
      <c r="B607" s="1791" t="s">
        <v>54</v>
      </c>
      <c r="C607" s="1165">
        <f>C608</f>
        <v>128131</v>
      </c>
      <c r="D607" s="301"/>
      <c r="E607" s="118"/>
      <c r="F607" s="118"/>
      <c r="G607" s="118"/>
      <c r="H607" s="52"/>
    </row>
    <row r="608" spans="1:8">
      <c r="A608" s="175"/>
      <c r="B608" s="1793" t="s">
        <v>39</v>
      </c>
      <c r="C608" s="1165">
        <v>128131</v>
      </c>
      <c r="D608" s="301"/>
      <c r="E608" s="118"/>
      <c r="F608" s="118"/>
      <c r="G608" s="118"/>
      <c r="H608" s="52"/>
    </row>
    <row r="609" spans="1:8">
      <c r="A609" s="175"/>
      <c r="B609" s="1791" t="s">
        <v>19</v>
      </c>
      <c r="C609" s="1165">
        <f>C610</f>
        <v>16899692</v>
      </c>
      <c r="D609" s="301"/>
      <c r="E609" s="118"/>
      <c r="F609" s="118"/>
      <c r="G609" s="118"/>
      <c r="H609" s="52"/>
    </row>
    <row r="610" spans="1:8" ht="26.4">
      <c r="A610" s="175"/>
      <c r="B610" s="1793" t="s">
        <v>56</v>
      </c>
      <c r="C610" s="1165">
        <f>C611+C612</f>
        <v>16899692</v>
      </c>
      <c r="D610" s="301"/>
      <c r="E610" s="118"/>
      <c r="F610" s="118"/>
      <c r="G610" s="118"/>
      <c r="H610" s="52"/>
    </row>
    <row r="611" spans="1:8" ht="26.4">
      <c r="A611" s="175"/>
      <c r="B611" s="1795" t="s">
        <v>57</v>
      </c>
      <c r="C611" s="1165">
        <v>757073</v>
      </c>
      <c r="D611" s="301"/>
      <c r="E611" s="118"/>
      <c r="F611" s="118"/>
      <c r="G611" s="118"/>
      <c r="H611" s="52"/>
    </row>
    <row r="612" spans="1:8" ht="39.6">
      <c r="A612" s="175"/>
      <c r="B612" s="1795" t="s">
        <v>58</v>
      </c>
      <c r="C612" s="1165">
        <v>16142619</v>
      </c>
      <c r="D612" s="301"/>
      <c r="E612" s="118"/>
      <c r="F612" s="118"/>
      <c r="G612" s="118"/>
      <c r="H612" s="52"/>
    </row>
    <row r="613" spans="1:8">
      <c r="A613" s="175"/>
      <c r="B613" s="1789" t="s">
        <v>3</v>
      </c>
      <c r="C613" s="86">
        <f>C614</f>
        <v>670830</v>
      </c>
      <c r="D613" s="1164"/>
      <c r="E613" s="118"/>
      <c r="F613" s="118"/>
      <c r="G613" s="118"/>
      <c r="H613" s="52"/>
    </row>
    <row r="614" spans="1:8">
      <c r="A614" s="175"/>
      <c r="B614" s="3465" t="s">
        <v>20</v>
      </c>
      <c r="C614" s="1174">
        <v>670830</v>
      </c>
      <c r="D614" s="308"/>
      <c r="E614" s="118"/>
      <c r="F614" s="118"/>
      <c r="G614" s="118"/>
      <c r="H614" s="52"/>
    </row>
    <row r="615" spans="1:8">
      <c r="A615" s="175"/>
      <c r="B615" s="281" t="s">
        <v>126</v>
      </c>
      <c r="C615" s="446"/>
      <c r="D615" s="447"/>
      <c r="E615" s="118"/>
      <c r="F615" s="118"/>
      <c r="G615" s="118"/>
      <c r="H615" s="52"/>
    </row>
    <row r="616" spans="1:8">
      <c r="A616" s="175"/>
      <c r="B616" s="3457" t="s">
        <v>4</v>
      </c>
      <c r="C616" s="88">
        <f>C617+C618</f>
        <v>470279011</v>
      </c>
      <c r="D616" s="1163">
        <f>D617+D618</f>
        <v>10500</v>
      </c>
      <c r="E616" s="118"/>
      <c r="F616" s="118"/>
      <c r="G616" s="118"/>
      <c r="H616" s="52"/>
    </row>
    <row r="617" spans="1:8" ht="26.4">
      <c r="A617" s="175"/>
      <c r="B617" s="1789" t="s">
        <v>356</v>
      </c>
      <c r="C617" s="1165">
        <v>9504416</v>
      </c>
      <c r="D617" s="1166">
        <v>10500</v>
      </c>
      <c r="E617" s="118"/>
      <c r="F617" s="118"/>
      <c r="G617" s="118"/>
      <c r="H617" s="52"/>
    </row>
    <row r="618" spans="1:8">
      <c r="A618" s="175"/>
      <c r="B618" s="1789" t="s">
        <v>10</v>
      </c>
      <c r="C618" s="1165">
        <f>C619</f>
        <v>460774595</v>
      </c>
      <c r="D618" s="1166"/>
      <c r="E618" s="118"/>
      <c r="F618" s="118"/>
      <c r="G618" s="118"/>
      <c r="H618" s="52"/>
    </row>
    <row r="619" spans="1:8" ht="26.4">
      <c r="A619" s="175"/>
      <c r="B619" s="1791" t="s">
        <v>11</v>
      </c>
      <c r="C619" s="1165">
        <v>460774595</v>
      </c>
      <c r="D619" s="1166"/>
      <c r="E619" s="118"/>
      <c r="F619" s="118"/>
      <c r="G619" s="118"/>
      <c r="H619" s="52"/>
    </row>
    <row r="620" spans="1:8">
      <c r="A620" s="175"/>
      <c r="B620" s="3457" t="s">
        <v>28</v>
      </c>
      <c r="C620" s="88">
        <f>C621+C635</f>
        <v>470279011</v>
      </c>
      <c r="D620" s="1163">
        <f>D621+D635</f>
        <v>10500</v>
      </c>
      <c r="E620" s="118"/>
      <c r="F620" s="118"/>
      <c r="G620" s="118"/>
      <c r="H620" s="52"/>
    </row>
    <row r="621" spans="1:8">
      <c r="A621" s="175"/>
      <c r="B621" s="1789" t="s">
        <v>2</v>
      </c>
      <c r="C621" s="86">
        <f>C622+C626+C629+C631</f>
        <v>469609410</v>
      </c>
      <c r="D621" s="1164">
        <f>D622+D626+D629+D631</f>
        <v>10500</v>
      </c>
      <c r="E621" s="118"/>
      <c r="F621" s="118"/>
      <c r="G621" s="118"/>
      <c r="H621" s="52"/>
    </row>
    <row r="622" spans="1:8">
      <c r="A622" s="175"/>
      <c r="B622" s="1791" t="s">
        <v>12</v>
      </c>
      <c r="C622" s="86">
        <f>C623+C625</f>
        <v>50429791</v>
      </c>
      <c r="D622" s="1164"/>
      <c r="E622" s="118"/>
      <c r="F622" s="118"/>
      <c r="G622" s="118"/>
      <c r="H622" s="52"/>
    </row>
    <row r="623" spans="1:8">
      <c r="A623" s="175"/>
      <c r="B623" s="1793" t="s">
        <v>38</v>
      </c>
      <c r="C623" s="1165">
        <v>33656876</v>
      </c>
      <c r="D623" s="1166"/>
      <c r="E623" s="118"/>
      <c r="F623" s="118"/>
      <c r="G623" s="118"/>
      <c r="H623" s="52"/>
    </row>
    <row r="624" spans="1:8">
      <c r="A624" s="175"/>
      <c r="B624" s="1795" t="s">
        <v>36</v>
      </c>
      <c r="C624" s="1165">
        <v>26947397</v>
      </c>
      <c r="D624" s="1166"/>
      <c r="E624" s="118"/>
      <c r="F624" s="118"/>
      <c r="G624" s="118"/>
      <c r="H624" s="52"/>
    </row>
    <row r="625" spans="1:8">
      <c r="A625" s="175"/>
      <c r="B625" s="1793" t="s">
        <v>15</v>
      </c>
      <c r="C625" s="1165">
        <v>16772915</v>
      </c>
      <c r="D625" s="1166"/>
      <c r="E625" s="118"/>
      <c r="F625" s="118"/>
      <c r="G625" s="118"/>
      <c r="H625" s="52"/>
    </row>
    <row r="626" spans="1:8">
      <c r="A626" s="175"/>
      <c r="B626" s="1791" t="s">
        <v>16</v>
      </c>
      <c r="C626" s="1165">
        <f>C627+C628</f>
        <v>402151796</v>
      </c>
      <c r="D626" s="301">
        <f>D627+D628</f>
        <v>10500</v>
      </c>
      <c r="E626" s="118"/>
      <c r="F626" s="118"/>
      <c r="G626" s="118"/>
      <c r="H626" s="52"/>
    </row>
    <row r="627" spans="1:8">
      <c r="A627" s="175"/>
      <c r="B627" s="1793" t="s">
        <v>17</v>
      </c>
      <c r="C627" s="1165">
        <v>401152840</v>
      </c>
      <c r="D627" s="301">
        <v>10500</v>
      </c>
      <c r="E627" s="118"/>
      <c r="F627" s="118"/>
      <c r="G627" s="118"/>
      <c r="H627" s="52"/>
    </row>
    <row r="628" spans="1:8">
      <c r="A628" s="175"/>
      <c r="B628" s="1793" t="s">
        <v>162</v>
      </c>
      <c r="C628" s="1165">
        <v>998956</v>
      </c>
      <c r="D628" s="301"/>
      <c r="E628" s="118"/>
      <c r="F628" s="118"/>
      <c r="G628" s="118"/>
      <c r="H628" s="52"/>
    </row>
    <row r="629" spans="1:8" ht="26.4">
      <c r="A629" s="175"/>
      <c r="B629" s="1791" t="s">
        <v>54</v>
      </c>
      <c r="C629" s="1165">
        <f>C630</f>
        <v>128131</v>
      </c>
      <c r="D629" s="301"/>
      <c r="E629" s="118"/>
      <c r="F629" s="118"/>
      <c r="G629" s="118"/>
      <c r="H629" s="52"/>
    </row>
    <row r="630" spans="1:8">
      <c r="A630" s="175"/>
      <c r="B630" s="1793" t="s">
        <v>39</v>
      </c>
      <c r="C630" s="1165">
        <v>128131</v>
      </c>
      <c r="D630" s="301"/>
      <c r="E630" s="118"/>
      <c r="F630" s="118"/>
      <c r="G630" s="118"/>
      <c r="H630" s="52"/>
    </row>
    <row r="631" spans="1:8">
      <c r="A631" s="175"/>
      <c r="B631" s="1791" t="s">
        <v>19</v>
      </c>
      <c r="C631" s="1165">
        <f>C632</f>
        <v>16899692</v>
      </c>
      <c r="D631" s="301"/>
      <c r="E631" s="118"/>
      <c r="F631" s="118"/>
      <c r="G631" s="118"/>
      <c r="H631" s="52"/>
    </row>
    <row r="632" spans="1:8" ht="26.4">
      <c r="A632" s="175"/>
      <c r="B632" s="1793" t="s">
        <v>56</v>
      </c>
      <c r="C632" s="1165">
        <f>C633+C634</f>
        <v>16899692</v>
      </c>
      <c r="D632" s="301"/>
      <c r="E632" s="118"/>
      <c r="F632" s="118"/>
      <c r="G632" s="118"/>
      <c r="H632" s="52"/>
    </row>
    <row r="633" spans="1:8" ht="26.4">
      <c r="A633" s="175"/>
      <c r="B633" s="1795" t="s">
        <v>57</v>
      </c>
      <c r="C633" s="1165">
        <v>757073</v>
      </c>
      <c r="D633" s="301"/>
      <c r="E633" s="118"/>
      <c r="F633" s="118"/>
      <c r="G633" s="118"/>
      <c r="H633" s="52"/>
    </row>
    <row r="634" spans="1:8" ht="39.6">
      <c r="A634" s="175"/>
      <c r="B634" s="1795" t="s">
        <v>58</v>
      </c>
      <c r="C634" s="1165">
        <v>16142619</v>
      </c>
      <c r="D634" s="301"/>
      <c r="E634" s="118"/>
      <c r="F634" s="118"/>
      <c r="G634" s="118"/>
      <c r="H634" s="52"/>
    </row>
    <row r="635" spans="1:8">
      <c r="A635" s="175"/>
      <c r="B635" s="1789" t="s">
        <v>3</v>
      </c>
      <c r="C635" s="86">
        <f>C636</f>
        <v>669601</v>
      </c>
      <c r="D635" s="1164"/>
      <c r="E635" s="118"/>
      <c r="F635" s="118"/>
      <c r="G635" s="118"/>
      <c r="H635" s="52"/>
    </row>
    <row r="636" spans="1:8" ht="13.8" thickBot="1">
      <c r="A636" s="175"/>
      <c r="B636" s="1793" t="s">
        <v>20</v>
      </c>
      <c r="C636" s="1165">
        <v>669601</v>
      </c>
      <c r="D636" s="301"/>
      <c r="E636" s="1157"/>
      <c r="F636" s="1157"/>
      <c r="G636" s="1157"/>
      <c r="H636" s="52"/>
    </row>
    <row r="637" spans="1:8" ht="135" customHeight="1" thickBot="1">
      <c r="A637" s="977"/>
      <c r="B637" s="3671" t="s">
        <v>379</v>
      </c>
      <c r="C637" s="3672"/>
      <c r="D637" s="3673"/>
      <c r="E637" s="9"/>
      <c r="F637" s="81"/>
      <c r="G637" s="81"/>
      <c r="H637" s="188"/>
    </row>
    <row r="638" spans="1:8">
      <c r="A638" s="175"/>
      <c r="B638" s="106"/>
      <c r="C638" s="107"/>
      <c r="D638" s="107"/>
      <c r="E638" s="206"/>
      <c r="F638" s="206"/>
      <c r="G638" s="206"/>
      <c r="H638" s="81"/>
    </row>
    <row r="639" spans="1:8">
      <c r="A639" s="175"/>
      <c r="B639" s="206" t="s">
        <v>113</v>
      </c>
      <c r="C639" s="206"/>
      <c r="D639" s="206"/>
      <c r="E639" s="1157"/>
      <c r="F639" s="1157"/>
      <c r="G639" s="1157"/>
      <c r="H639" s="206"/>
    </row>
    <row r="640" spans="1:8" ht="13.8" thickBot="1">
      <c r="A640" s="175"/>
      <c r="B640" s="206"/>
      <c r="C640" s="1157"/>
      <c r="D640" s="1157"/>
      <c r="E640" s="81"/>
      <c r="F640" s="81"/>
      <c r="G640" s="81"/>
      <c r="H640" s="81"/>
    </row>
    <row r="641" spans="1:8" ht="13.8">
      <c r="A641" s="2905">
        <f>A553+1</f>
        <v>194</v>
      </c>
      <c r="B641" s="1191" t="s">
        <v>46</v>
      </c>
      <c r="C641" s="116"/>
      <c r="D641" s="675"/>
      <c r="E641" s="81"/>
      <c r="F641" s="81"/>
      <c r="G641" s="81"/>
      <c r="H641" s="977" t="s">
        <v>34</v>
      </c>
    </row>
    <row r="642" spans="1:8">
      <c r="A642" s="1211"/>
      <c r="B642" s="181" t="s">
        <v>22</v>
      </c>
      <c r="C642" s="99"/>
      <c r="D642" s="182"/>
      <c r="E642" s="81"/>
      <c r="F642" s="81"/>
      <c r="G642" s="81"/>
      <c r="H642" s="98"/>
    </row>
    <row r="643" spans="1:8">
      <c r="A643" s="977"/>
      <c r="B643" s="1193" t="s">
        <v>368</v>
      </c>
      <c r="C643" s="1203"/>
      <c r="D643" s="1204"/>
      <c r="E643" s="81"/>
      <c r="F643" s="81"/>
      <c r="G643" s="81"/>
      <c r="H643" s="1205"/>
    </row>
    <row r="644" spans="1:8">
      <c r="A644" s="977"/>
      <c r="B644" s="3457" t="s">
        <v>4</v>
      </c>
      <c r="C644" s="123">
        <f>C645+C646</f>
        <v>1847555</v>
      </c>
      <c r="D644" s="299">
        <f>D645+D646</f>
        <v>9639</v>
      </c>
      <c r="E644" s="81"/>
      <c r="F644" s="81"/>
      <c r="G644" s="81"/>
      <c r="H644" s="96"/>
    </row>
    <row r="645" spans="1:8" ht="26.4">
      <c r="A645" s="977"/>
      <c r="B645" s="1789" t="s">
        <v>356</v>
      </c>
      <c r="C645" s="122"/>
      <c r="D645" s="302">
        <v>9639</v>
      </c>
      <c r="E645" s="81"/>
      <c r="F645" s="81"/>
      <c r="G645" s="81"/>
      <c r="H645" s="96"/>
    </row>
    <row r="646" spans="1:8">
      <c r="A646" s="1211"/>
      <c r="B646" s="1789" t="s">
        <v>10</v>
      </c>
      <c r="C646" s="122">
        <f>C647</f>
        <v>1847555</v>
      </c>
      <c r="D646" s="302"/>
      <c r="E646" s="81"/>
      <c r="F646" s="81"/>
      <c r="G646" s="81"/>
      <c r="H646" s="98"/>
    </row>
    <row r="647" spans="1:8" ht="26.4">
      <c r="A647" s="977"/>
      <c r="B647" s="1791" t="s">
        <v>11</v>
      </c>
      <c r="C647" s="122">
        <v>1847555</v>
      </c>
      <c r="D647" s="302"/>
      <c r="E647" s="81"/>
      <c r="F647" s="81"/>
      <c r="G647" s="81"/>
      <c r="H647" s="184"/>
    </row>
    <row r="648" spans="1:8">
      <c r="A648" s="977"/>
      <c r="B648" s="3457" t="s">
        <v>28</v>
      </c>
      <c r="C648" s="123">
        <f>C649+C654</f>
        <v>1847555</v>
      </c>
      <c r="D648" s="299">
        <f>D649+D654</f>
        <v>9639</v>
      </c>
      <c r="E648" s="81"/>
      <c r="F648" s="81"/>
      <c r="G648" s="81"/>
      <c r="H648" s="98"/>
    </row>
    <row r="649" spans="1:8">
      <c r="A649" s="1211"/>
      <c r="B649" s="1789" t="s">
        <v>2</v>
      </c>
      <c r="C649" s="122">
        <f>C650</f>
        <v>1791084</v>
      </c>
      <c r="D649" s="302">
        <f>D650</f>
        <v>8578</v>
      </c>
      <c r="E649" s="81"/>
      <c r="F649" s="81"/>
      <c r="G649" s="81"/>
      <c r="H649" s="98"/>
    </row>
    <row r="650" spans="1:8">
      <c r="A650" s="977"/>
      <c r="B650" s="1791" t="s">
        <v>12</v>
      </c>
      <c r="C650" s="122">
        <f>C651+C653</f>
        <v>1791084</v>
      </c>
      <c r="D650" s="302">
        <f>D651+D653</f>
        <v>8578</v>
      </c>
      <c r="E650" s="81"/>
      <c r="F650" s="81"/>
      <c r="G650" s="81"/>
      <c r="H650" s="184"/>
    </row>
    <row r="651" spans="1:8">
      <c r="A651" s="977"/>
      <c r="B651" s="1793" t="s">
        <v>38</v>
      </c>
      <c r="C651" s="122">
        <v>1418689</v>
      </c>
      <c r="D651" s="302">
        <v>3084</v>
      </c>
      <c r="E651" s="81"/>
      <c r="F651" s="81"/>
      <c r="G651" s="81"/>
      <c r="H651" s="96"/>
    </row>
    <row r="652" spans="1:8">
      <c r="A652" s="977"/>
      <c r="B652" s="1795" t="s">
        <v>36</v>
      </c>
      <c r="C652" s="122">
        <v>1129190</v>
      </c>
      <c r="D652" s="302">
        <v>2486</v>
      </c>
      <c r="E652" s="81"/>
      <c r="F652" s="81"/>
      <c r="G652" s="81"/>
      <c r="H652" s="96"/>
    </row>
    <row r="653" spans="1:8">
      <c r="A653" s="977"/>
      <c r="B653" s="1793" t="s">
        <v>15</v>
      </c>
      <c r="C653" s="122">
        <v>372395</v>
      </c>
      <c r="D653" s="302">
        <v>5494</v>
      </c>
      <c r="E653" s="81"/>
      <c r="F653" s="81"/>
      <c r="G653" s="81"/>
      <c r="H653" s="96"/>
    </row>
    <row r="654" spans="1:8">
      <c r="A654" s="1211"/>
      <c r="B654" s="1789" t="s">
        <v>3</v>
      </c>
      <c r="C654" s="122">
        <f>C655</f>
        <v>56471</v>
      </c>
      <c r="D654" s="302">
        <f>D655</f>
        <v>1061</v>
      </c>
      <c r="E654" s="81"/>
      <c r="F654" s="81"/>
      <c r="G654" s="81"/>
      <c r="H654" s="98"/>
    </row>
    <row r="655" spans="1:8" ht="13.8" thickBot="1">
      <c r="A655" s="977"/>
      <c r="B655" s="1793" t="s">
        <v>20</v>
      </c>
      <c r="C655" s="290">
        <v>56471</v>
      </c>
      <c r="D655" s="1206">
        <v>1061</v>
      </c>
      <c r="E655" s="81"/>
      <c r="F655" s="81"/>
      <c r="G655" s="81"/>
      <c r="H655" s="184"/>
    </row>
    <row r="656" spans="1:8" ht="159.6" customHeight="1" thickBot="1">
      <c r="A656" s="977"/>
      <c r="B656" s="3671" t="s">
        <v>380</v>
      </c>
      <c r="C656" s="3672"/>
      <c r="D656" s="3673"/>
      <c r="E656" s="1157"/>
      <c r="F656" s="1157"/>
      <c r="G656" s="1157"/>
      <c r="H656" s="188"/>
    </row>
    <row r="657" spans="1:8">
      <c r="A657" s="175"/>
      <c r="B657" s="206"/>
      <c r="C657" s="1157"/>
      <c r="D657" s="1157"/>
      <c r="E657" s="118"/>
      <c r="F657" s="118"/>
      <c r="G657" s="118"/>
      <c r="H657" s="81"/>
    </row>
    <row r="658" spans="1:8">
      <c r="A658" s="175"/>
      <c r="B658" s="206" t="s">
        <v>115</v>
      </c>
      <c r="C658" s="118"/>
      <c r="D658" s="118"/>
      <c r="E658" s="118"/>
      <c r="F658" s="118"/>
      <c r="G658" s="118"/>
      <c r="H658" s="52"/>
    </row>
    <row r="659" spans="1:8" ht="13.8" thickBot="1">
      <c r="A659" s="175"/>
      <c r="B659" s="118"/>
      <c r="C659" s="118"/>
      <c r="D659" s="118"/>
      <c r="E659" s="118"/>
      <c r="F659" s="118"/>
      <c r="G659" s="118"/>
      <c r="H659" s="52"/>
    </row>
    <row r="660" spans="1:8" ht="13.8">
      <c r="A660" s="1458">
        <f>A568+1</f>
        <v>194</v>
      </c>
      <c r="B660" s="436" t="s">
        <v>46</v>
      </c>
      <c r="C660" s="364"/>
      <c r="D660" s="365"/>
      <c r="E660" s="118"/>
      <c r="F660" s="118"/>
      <c r="G660" s="118"/>
      <c r="H660" s="977" t="s">
        <v>34</v>
      </c>
    </row>
    <row r="661" spans="1:8">
      <c r="A661" s="1227"/>
      <c r="B661" s="280" t="s">
        <v>116</v>
      </c>
      <c r="C661" s="3459"/>
      <c r="D661" s="412"/>
      <c r="E661" s="3463"/>
      <c r="F661" s="3463"/>
      <c r="G661" s="3463"/>
      <c r="H661" s="52"/>
    </row>
    <row r="662" spans="1:8" ht="13.8">
      <c r="A662" s="537"/>
      <c r="B662" s="3460" t="s">
        <v>117</v>
      </c>
      <c r="C662" s="1182"/>
      <c r="D662" s="1183"/>
      <c r="E662" s="118"/>
      <c r="F662" s="118"/>
      <c r="G662" s="118"/>
      <c r="H662" s="357"/>
    </row>
    <row r="663" spans="1:8">
      <c r="A663" s="175"/>
      <c r="B663" s="281" t="s">
        <v>118</v>
      </c>
      <c r="C663" s="446"/>
      <c r="D663" s="447"/>
      <c r="E663" s="118"/>
      <c r="F663" s="118"/>
      <c r="G663" s="118"/>
      <c r="H663" s="52"/>
    </row>
    <row r="664" spans="1:8">
      <c r="A664" s="175"/>
      <c r="B664" s="3457" t="s">
        <v>4</v>
      </c>
      <c r="C664" s="88">
        <f>C665+C666</f>
        <v>467774372</v>
      </c>
      <c r="D664" s="1163">
        <f>D665+D666</f>
        <v>9639</v>
      </c>
      <c r="E664" s="118"/>
      <c r="F664" s="118"/>
      <c r="G664" s="118"/>
      <c r="H664" s="52"/>
    </row>
    <row r="665" spans="1:8" ht="26.4">
      <c r="A665" s="175"/>
      <c r="B665" s="1789" t="s">
        <v>356</v>
      </c>
      <c r="C665" s="1165">
        <v>8691567</v>
      </c>
      <c r="D665" s="1166">
        <v>9639</v>
      </c>
      <c r="E665" s="118"/>
      <c r="F665" s="118"/>
      <c r="G665" s="118"/>
      <c r="H665" s="52"/>
    </row>
    <row r="666" spans="1:8">
      <c r="A666" s="175"/>
      <c r="B666" s="1789" t="s">
        <v>10</v>
      </c>
      <c r="C666" s="1165">
        <f>C667</f>
        <v>459082805</v>
      </c>
      <c r="D666" s="1166"/>
      <c r="E666" s="118"/>
      <c r="F666" s="118"/>
      <c r="G666" s="118"/>
      <c r="H666" s="52"/>
    </row>
    <row r="667" spans="1:8" ht="26.4">
      <c r="A667" s="175"/>
      <c r="B667" s="1791" t="s">
        <v>11</v>
      </c>
      <c r="C667" s="1165">
        <v>459082805</v>
      </c>
      <c r="D667" s="1166"/>
      <c r="E667" s="118"/>
      <c r="F667" s="118"/>
      <c r="G667" s="118"/>
      <c r="H667" s="52"/>
    </row>
    <row r="668" spans="1:8">
      <c r="A668" s="175"/>
      <c r="B668" s="3457" t="s">
        <v>28</v>
      </c>
      <c r="C668" s="88">
        <f>C669+C683</f>
        <v>467774372</v>
      </c>
      <c r="D668" s="1163">
        <f>D669+D683</f>
        <v>9639</v>
      </c>
      <c r="E668" s="118"/>
      <c r="F668" s="118"/>
      <c r="G668" s="118"/>
      <c r="H668" s="52"/>
    </row>
    <row r="669" spans="1:8">
      <c r="A669" s="175"/>
      <c r="B669" s="1789" t="s">
        <v>2</v>
      </c>
      <c r="C669" s="86">
        <f>C670+C674+C677+C679</f>
        <v>467102497</v>
      </c>
      <c r="D669" s="1164">
        <f>D670+D674+D677+D679</f>
        <v>8578</v>
      </c>
      <c r="E669" s="118"/>
      <c r="F669" s="118"/>
      <c r="G669" s="118"/>
      <c r="H669" s="52"/>
    </row>
    <row r="670" spans="1:8">
      <c r="A670" s="175"/>
      <c r="B670" s="1791" t="s">
        <v>12</v>
      </c>
      <c r="C670" s="86">
        <v>50515183</v>
      </c>
      <c r="D670" s="1164">
        <f>D671+D673</f>
        <v>8578</v>
      </c>
      <c r="E670" s="118"/>
      <c r="F670" s="118"/>
      <c r="G670" s="118"/>
      <c r="H670" s="52"/>
    </row>
    <row r="671" spans="1:8">
      <c r="A671" s="175"/>
      <c r="B671" s="1793" t="s">
        <v>38</v>
      </c>
      <c r="C671" s="1165">
        <v>33668427</v>
      </c>
      <c r="D671" s="1166">
        <v>3084</v>
      </c>
      <c r="E671" s="118"/>
      <c r="F671" s="118"/>
      <c r="G671" s="118"/>
      <c r="H671" s="52"/>
    </row>
    <row r="672" spans="1:8">
      <c r="A672" s="175"/>
      <c r="B672" s="1795" t="s">
        <v>36</v>
      </c>
      <c r="C672" s="1165">
        <v>26956710</v>
      </c>
      <c r="D672" s="1166">
        <v>2486</v>
      </c>
      <c r="E672" s="118"/>
      <c r="F672" s="118"/>
      <c r="G672" s="118"/>
      <c r="H672" s="52"/>
    </row>
    <row r="673" spans="1:8">
      <c r="A673" s="175"/>
      <c r="B673" s="1793" t="s">
        <v>15</v>
      </c>
      <c r="C673" s="1165">
        <v>16846756</v>
      </c>
      <c r="D673" s="1166">
        <v>5494</v>
      </c>
      <c r="E673" s="118"/>
      <c r="F673" s="118"/>
      <c r="G673" s="118"/>
      <c r="H673" s="52"/>
    </row>
    <row r="674" spans="1:8">
      <c r="A674" s="175"/>
      <c r="B674" s="1791" t="s">
        <v>16</v>
      </c>
      <c r="C674" s="1165">
        <f>C675+C676</f>
        <v>399559491</v>
      </c>
      <c r="D674" s="301"/>
      <c r="E674" s="118"/>
      <c r="F674" s="118"/>
      <c r="G674" s="118"/>
      <c r="H674" s="52"/>
    </row>
    <row r="675" spans="1:8">
      <c r="A675" s="175"/>
      <c r="B675" s="1793" t="s">
        <v>17</v>
      </c>
      <c r="C675" s="1165">
        <v>399373384</v>
      </c>
      <c r="D675" s="301"/>
      <c r="E675" s="118"/>
      <c r="F675" s="118"/>
      <c r="G675" s="118"/>
      <c r="H675" s="52"/>
    </row>
    <row r="676" spans="1:8">
      <c r="A676" s="175"/>
      <c r="B676" s="1793" t="s">
        <v>162</v>
      </c>
      <c r="C676" s="1165">
        <v>186107</v>
      </c>
      <c r="D676" s="301"/>
      <c r="E676" s="118"/>
      <c r="F676" s="118"/>
      <c r="G676" s="118"/>
      <c r="H676" s="52"/>
    </row>
    <row r="677" spans="1:8" ht="26.4">
      <c r="A677" s="175"/>
      <c r="B677" s="1791" t="s">
        <v>54</v>
      </c>
      <c r="C677" s="1165">
        <f>C678</f>
        <v>128131</v>
      </c>
      <c r="D677" s="301"/>
      <c r="E677" s="118"/>
      <c r="F677" s="118"/>
      <c r="G677" s="118"/>
      <c r="H677" s="52"/>
    </row>
    <row r="678" spans="1:8">
      <c r="A678" s="175"/>
      <c r="B678" s="1793" t="s">
        <v>39</v>
      </c>
      <c r="C678" s="1165">
        <v>128131</v>
      </c>
      <c r="D678" s="301"/>
      <c r="E678" s="118"/>
      <c r="F678" s="118"/>
      <c r="G678" s="118"/>
      <c r="H678" s="52"/>
    </row>
    <row r="679" spans="1:8">
      <c r="A679" s="175"/>
      <c r="B679" s="1791" t="s">
        <v>19</v>
      </c>
      <c r="C679" s="1165">
        <f>C680</f>
        <v>16899692</v>
      </c>
      <c r="D679" s="301"/>
      <c r="E679" s="118"/>
      <c r="F679" s="118"/>
      <c r="G679" s="118"/>
      <c r="H679" s="52"/>
    </row>
    <row r="680" spans="1:8" ht="26.4">
      <c r="A680" s="175"/>
      <c r="B680" s="1793" t="s">
        <v>56</v>
      </c>
      <c r="C680" s="1165">
        <f>C681+C682</f>
        <v>16899692</v>
      </c>
      <c r="D680" s="301"/>
      <c r="E680" s="118"/>
      <c r="F680" s="118"/>
      <c r="G680" s="118"/>
      <c r="H680" s="52"/>
    </row>
    <row r="681" spans="1:8" ht="26.4">
      <c r="A681" s="175"/>
      <c r="B681" s="1795" t="s">
        <v>57</v>
      </c>
      <c r="C681" s="1165">
        <v>757073</v>
      </c>
      <c r="D681" s="301"/>
      <c r="E681" s="118"/>
      <c r="F681" s="118"/>
      <c r="G681" s="118"/>
      <c r="H681" s="52"/>
    </row>
    <row r="682" spans="1:8" ht="39.6">
      <c r="A682" s="175"/>
      <c r="B682" s="1795" t="s">
        <v>58</v>
      </c>
      <c r="C682" s="1165">
        <v>16142619</v>
      </c>
      <c r="D682" s="301"/>
      <c r="E682" s="118"/>
      <c r="F682" s="118"/>
      <c r="G682" s="118"/>
      <c r="H682" s="52"/>
    </row>
    <row r="683" spans="1:8">
      <c r="A683" s="175"/>
      <c r="B683" s="1789" t="s">
        <v>3</v>
      </c>
      <c r="C683" s="86">
        <f>C684</f>
        <v>671875</v>
      </c>
      <c r="D683" s="1164">
        <f>D684</f>
        <v>1061</v>
      </c>
      <c r="E683" s="118"/>
      <c r="F683" s="118"/>
      <c r="G683" s="118"/>
      <c r="H683" s="52"/>
    </row>
    <row r="684" spans="1:8">
      <c r="A684" s="175"/>
      <c r="B684" s="3465" t="s">
        <v>20</v>
      </c>
      <c r="C684" s="1174">
        <v>671875</v>
      </c>
      <c r="D684" s="308">
        <v>1061</v>
      </c>
      <c r="E684" s="118"/>
      <c r="F684" s="118"/>
      <c r="G684" s="118"/>
      <c r="H684" s="52"/>
    </row>
    <row r="685" spans="1:8">
      <c r="A685" s="175"/>
      <c r="B685" s="281" t="s">
        <v>125</v>
      </c>
      <c r="C685" s="874"/>
      <c r="D685" s="447"/>
      <c r="E685" s="118"/>
      <c r="F685" s="118"/>
      <c r="G685" s="118"/>
      <c r="H685" s="52"/>
    </row>
    <row r="686" spans="1:8">
      <c r="A686" s="175"/>
      <c r="B686" s="3457" t="s">
        <v>4</v>
      </c>
      <c r="C686" s="88">
        <f>C687+C688</f>
        <v>474084810</v>
      </c>
      <c r="D686" s="1163">
        <f>D687+D688</f>
        <v>9639</v>
      </c>
      <c r="E686" s="118"/>
      <c r="F686" s="118"/>
      <c r="G686" s="118"/>
      <c r="H686" s="52"/>
    </row>
    <row r="687" spans="1:8" ht="26.4">
      <c r="A687" s="175"/>
      <c r="B687" s="1789" t="s">
        <v>356</v>
      </c>
      <c r="C687" s="1165">
        <v>9504416</v>
      </c>
      <c r="D687" s="1166">
        <v>9639</v>
      </c>
      <c r="E687" s="118"/>
      <c r="F687" s="118"/>
      <c r="G687" s="118"/>
      <c r="H687" s="52"/>
    </row>
    <row r="688" spans="1:8">
      <c r="A688" s="175"/>
      <c r="B688" s="1789" t="s">
        <v>10</v>
      </c>
      <c r="C688" s="1165">
        <f>C689</f>
        <v>464580394</v>
      </c>
      <c r="D688" s="1166"/>
      <c r="E688" s="118"/>
      <c r="F688" s="118"/>
      <c r="G688" s="118"/>
      <c r="H688" s="52"/>
    </row>
    <row r="689" spans="1:8" ht="26.4">
      <c r="A689" s="175"/>
      <c r="B689" s="1791" t="s">
        <v>11</v>
      </c>
      <c r="C689" s="1165">
        <v>464580394</v>
      </c>
      <c r="D689" s="1166"/>
      <c r="E689" s="118"/>
      <c r="F689" s="118"/>
      <c r="G689" s="118"/>
      <c r="H689" s="52"/>
    </row>
    <row r="690" spans="1:8">
      <c r="A690" s="175"/>
      <c r="B690" s="3457" t="s">
        <v>28</v>
      </c>
      <c r="C690" s="88">
        <f>C691+C705</f>
        <v>474084810</v>
      </c>
      <c r="D690" s="1163">
        <f>D691+D705</f>
        <v>9639</v>
      </c>
      <c r="E690" s="118"/>
      <c r="F690" s="118"/>
      <c r="G690" s="118"/>
      <c r="H690" s="52"/>
    </row>
    <row r="691" spans="1:8">
      <c r="A691" s="175"/>
      <c r="B691" s="1789" t="s">
        <v>2</v>
      </c>
      <c r="C691" s="86">
        <f>C692+C696+C699+C701</f>
        <v>473413980</v>
      </c>
      <c r="D691" s="1164">
        <f>D692+D696+D699+D701</f>
        <v>8578</v>
      </c>
      <c r="E691" s="118"/>
      <c r="F691" s="118"/>
      <c r="G691" s="118"/>
      <c r="H691" s="52"/>
    </row>
    <row r="692" spans="1:8">
      <c r="A692" s="175"/>
      <c r="B692" s="1791" t="s">
        <v>12</v>
      </c>
      <c r="C692" s="86">
        <f>C693+C695</f>
        <v>50787369</v>
      </c>
      <c r="D692" s="1164">
        <f>D693+D695</f>
        <v>8578</v>
      </c>
      <c r="E692" s="118"/>
      <c r="F692" s="118"/>
      <c r="G692" s="118"/>
      <c r="H692" s="52"/>
    </row>
    <row r="693" spans="1:8">
      <c r="A693" s="175"/>
      <c r="B693" s="1793" t="s">
        <v>38</v>
      </c>
      <c r="C693" s="1165">
        <v>33862512</v>
      </c>
      <c r="D693" s="1166">
        <v>3084</v>
      </c>
      <c r="E693" s="118"/>
      <c r="F693" s="118"/>
      <c r="G693" s="118"/>
      <c r="H693" s="52"/>
    </row>
    <row r="694" spans="1:8">
      <c r="A694" s="175"/>
      <c r="B694" s="1795" t="s">
        <v>36</v>
      </c>
      <c r="C694" s="1165">
        <v>27113137</v>
      </c>
      <c r="D694" s="1166">
        <v>2486</v>
      </c>
      <c r="E694" s="118"/>
      <c r="F694" s="118"/>
      <c r="G694" s="118"/>
      <c r="H694" s="52"/>
    </row>
    <row r="695" spans="1:8">
      <c r="A695" s="175"/>
      <c r="B695" s="1793" t="s">
        <v>15</v>
      </c>
      <c r="C695" s="1165">
        <v>16924857</v>
      </c>
      <c r="D695" s="1166">
        <v>5494</v>
      </c>
      <c r="E695" s="118"/>
      <c r="F695" s="118"/>
      <c r="G695" s="118"/>
      <c r="H695" s="52"/>
    </row>
    <row r="696" spans="1:8">
      <c r="A696" s="175"/>
      <c r="B696" s="1791" t="s">
        <v>16</v>
      </c>
      <c r="C696" s="1165">
        <f>C697+C698</f>
        <v>405598788</v>
      </c>
      <c r="D696" s="301"/>
      <c r="E696" s="118"/>
      <c r="F696" s="118"/>
      <c r="G696" s="118"/>
      <c r="H696" s="52"/>
    </row>
    <row r="697" spans="1:8">
      <c r="A697" s="175"/>
      <c r="B697" s="1793" t="s">
        <v>17</v>
      </c>
      <c r="C697" s="1165">
        <v>404599832</v>
      </c>
      <c r="D697" s="301"/>
      <c r="E697" s="118"/>
      <c r="F697" s="118"/>
      <c r="G697" s="118"/>
      <c r="H697" s="52"/>
    </row>
    <row r="698" spans="1:8">
      <c r="A698" s="175"/>
      <c r="B698" s="1793" t="s">
        <v>162</v>
      </c>
      <c r="C698" s="1165">
        <v>998956</v>
      </c>
      <c r="D698" s="301"/>
      <c r="E698" s="118"/>
      <c r="F698" s="118"/>
      <c r="G698" s="118"/>
      <c r="H698" s="52"/>
    </row>
    <row r="699" spans="1:8" ht="26.4">
      <c r="A699" s="175"/>
      <c r="B699" s="1791" t="s">
        <v>54</v>
      </c>
      <c r="C699" s="1165">
        <f>C700</f>
        <v>128131</v>
      </c>
      <c r="D699" s="301"/>
      <c r="E699" s="118"/>
      <c r="F699" s="118"/>
      <c r="G699" s="118"/>
      <c r="H699" s="52"/>
    </row>
    <row r="700" spans="1:8">
      <c r="A700" s="175"/>
      <c r="B700" s="1793" t="s">
        <v>39</v>
      </c>
      <c r="C700" s="1165">
        <v>128131</v>
      </c>
      <c r="D700" s="301"/>
      <c r="E700" s="118"/>
      <c r="F700" s="118"/>
      <c r="G700" s="118"/>
      <c r="H700" s="52"/>
    </row>
    <row r="701" spans="1:8">
      <c r="A701" s="175"/>
      <c r="B701" s="1791" t="s">
        <v>19</v>
      </c>
      <c r="C701" s="1165">
        <f>C702</f>
        <v>16899692</v>
      </c>
      <c r="D701" s="301"/>
      <c r="E701" s="118"/>
      <c r="F701" s="118"/>
      <c r="G701" s="118"/>
      <c r="H701" s="52"/>
    </row>
    <row r="702" spans="1:8" ht="26.4">
      <c r="A702" s="175"/>
      <c r="B702" s="1793" t="s">
        <v>56</v>
      </c>
      <c r="C702" s="1165">
        <f>C703+C704</f>
        <v>16899692</v>
      </c>
      <c r="D702" s="301"/>
      <c r="E702" s="118"/>
      <c r="F702" s="118"/>
      <c r="G702" s="118"/>
      <c r="H702" s="52"/>
    </row>
    <row r="703" spans="1:8" ht="26.4">
      <c r="A703" s="175"/>
      <c r="B703" s="1795" t="s">
        <v>57</v>
      </c>
      <c r="C703" s="1165">
        <v>757073</v>
      </c>
      <c r="D703" s="301"/>
      <c r="E703" s="118"/>
      <c r="F703" s="118"/>
      <c r="G703" s="118"/>
      <c r="H703" s="52"/>
    </row>
    <row r="704" spans="1:8" ht="39.6">
      <c r="A704" s="175"/>
      <c r="B704" s="1795" t="s">
        <v>58</v>
      </c>
      <c r="C704" s="1165">
        <v>16142619</v>
      </c>
      <c r="D704" s="301"/>
      <c r="E704" s="118"/>
      <c r="F704" s="118"/>
      <c r="G704" s="118"/>
      <c r="H704" s="52"/>
    </row>
    <row r="705" spans="1:8">
      <c r="A705" s="175"/>
      <c r="B705" s="1789" t="s">
        <v>3</v>
      </c>
      <c r="C705" s="86">
        <f>C706</f>
        <v>670830</v>
      </c>
      <c r="D705" s="1164">
        <f>D706</f>
        <v>1061</v>
      </c>
      <c r="E705" s="118"/>
      <c r="F705" s="118"/>
      <c r="G705" s="118"/>
      <c r="H705" s="52"/>
    </row>
    <row r="706" spans="1:8">
      <c r="A706" s="175"/>
      <c r="B706" s="3465" t="s">
        <v>20</v>
      </c>
      <c r="C706" s="1174">
        <v>670830</v>
      </c>
      <c r="D706" s="308">
        <v>1061</v>
      </c>
      <c r="E706" s="118"/>
      <c r="F706" s="118"/>
      <c r="G706" s="118"/>
      <c r="H706" s="52"/>
    </row>
    <row r="707" spans="1:8">
      <c r="A707" s="175"/>
      <c r="B707" s="281" t="s">
        <v>126</v>
      </c>
      <c r="C707" s="446"/>
      <c r="D707" s="447"/>
      <c r="E707" s="118"/>
      <c r="F707" s="118"/>
      <c r="G707" s="118"/>
      <c r="H707" s="52"/>
    </row>
    <row r="708" spans="1:8">
      <c r="A708" s="175"/>
      <c r="B708" s="3457" t="s">
        <v>4</v>
      </c>
      <c r="C708" s="88">
        <f>C709+C710</f>
        <v>470279011</v>
      </c>
      <c r="D708" s="1163">
        <f>D709+D710</f>
        <v>9639</v>
      </c>
      <c r="E708" s="118"/>
      <c r="F708" s="118"/>
      <c r="G708" s="118"/>
      <c r="H708" s="52"/>
    </row>
    <row r="709" spans="1:8" ht="26.4">
      <c r="A709" s="175"/>
      <c r="B709" s="1789" t="s">
        <v>356</v>
      </c>
      <c r="C709" s="1165">
        <v>9504416</v>
      </c>
      <c r="D709" s="1166">
        <v>9639</v>
      </c>
      <c r="E709" s="118"/>
      <c r="F709" s="118"/>
      <c r="G709" s="118"/>
      <c r="H709" s="52"/>
    </row>
    <row r="710" spans="1:8">
      <c r="A710" s="175"/>
      <c r="B710" s="1789" t="s">
        <v>10</v>
      </c>
      <c r="C710" s="1165">
        <f>C711</f>
        <v>460774595</v>
      </c>
      <c r="D710" s="1166"/>
      <c r="E710" s="118"/>
      <c r="F710" s="118"/>
      <c r="G710" s="118"/>
      <c r="H710" s="52"/>
    </row>
    <row r="711" spans="1:8" ht="26.4">
      <c r="A711" s="175"/>
      <c r="B711" s="1791" t="s">
        <v>11</v>
      </c>
      <c r="C711" s="1165">
        <v>460774595</v>
      </c>
      <c r="D711" s="1166"/>
      <c r="E711" s="118"/>
      <c r="F711" s="118"/>
      <c r="G711" s="118"/>
      <c r="H711" s="52"/>
    </row>
    <row r="712" spans="1:8">
      <c r="A712" s="175"/>
      <c r="B712" s="3457" t="s">
        <v>28</v>
      </c>
      <c r="C712" s="88">
        <f>C713+C727</f>
        <v>470279011</v>
      </c>
      <c r="D712" s="1163">
        <f>D713+D727</f>
        <v>9639</v>
      </c>
      <c r="E712" s="118"/>
      <c r="F712" s="118"/>
      <c r="G712" s="118"/>
      <c r="H712" s="52"/>
    </row>
    <row r="713" spans="1:8">
      <c r="A713" s="175"/>
      <c r="B713" s="1789" t="s">
        <v>2</v>
      </c>
      <c r="C713" s="86">
        <f>C714+C718+C721+C723</f>
        <v>469609410</v>
      </c>
      <c r="D713" s="1164">
        <f>D714+D718+D721+D723</f>
        <v>8578</v>
      </c>
      <c r="E713" s="118"/>
      <c r="F713" s="118"/>
      <c r="G713" s="118"/>
      <c r="H713" s="52"/>
    </row>
    <row r="714" spans="1:8">
      <c r="A714" s="175"/>
      <c r="B714" s="1791" t="s">
        <v>12</v>
      </c>
      <c r="C714" s="86">
        <f>C715+C717</f>
        <v>50429791</v>
      </c>
      <c r="D714" s="1164">
        <f>D715+D717</f>
        <v>8578</v>
      </c>
      <c r="E714" s="118"/>
      <c r="F714" s="118"/>
      <c r="G714" s="118"/>
      <c r="H714" s="52"/>
    </row>
    <row r="715" spans="1:8">
      <c r="A715" s="175"/>
      <c r="B715" s="1793" t="s">
        <v>38</v>
      </c>
      <c r="C715" s="1165">
        <v>33656876</v>
      </c>
      <c r="D715" s="1166">
        <v>3084</v>
      </c>
      <c r="E715" s="118"/>
      <c r="F715" s="118"/>
      <c r="G715" s="118"/>
      <c r="H715" s="52"/>
    </row>
    <row r="716" spans="1:8">
      <c r="A716" s="175"/>
      <c r="B716" s="1795" t="s">
        <v>36</v>
      </c>
      <c r="C716" s="1165">
        <v>26947397</v>
      </c>
      <c r="D716" s="1166">
        <v>2486</v>
      </c>
      <c r="E716" s="118"/>
      <c r="F716" s="118"/>
      <c r="G716" s="118"/>
      <c r="H716" s="52"/>
    </row>
    <row r="717" spans="1:8">
      <c r="A717" s="175"/>
      <c r="B717" s="1793" t="s">
        <v>15</v>
      </c>
      <c r="C717" s="1165">
        <v>16772915</v>
      </c>
      <c r="D717" s="1166">
        <v>5494</v>
      </c>
      <c r="E717" s="118"/>
      <c r="F717" s="118"/>
      <c r="G717" s="118"/>
      <c r="H717" s="52"/>
    </row>
    <row r="718" spans="1:8">
      <c r="A718" s="175"/>
      <c r="B718" s="1791" t="s">
        <v>16</v>
      </c>
      <c r="C718" s="1165">
        <f>C719+C720</f>
        <v>402151796</v>
      </c>
      <c r="D718" s="301"/>
      <c r="E718" s="118"/>
      <c r="F718" s="118"/>
      <c r="G718" s="118"/>
      <c r="H718" s="52"/>
    </row>
    <row r="719" spans="1:8">
      <c r="A719" s="175"/>
      <c r="B719" s="1793" t="s">
        <v>17</v>
      </c>
      <c r="C719" s="1165">
        <v>401152840</v>
      </c>
      <c r="D719" s="301"/>
      <c r="E719" s="118"/>
      <c r="F719" s="118"/>
      <c r="G719" s="118"/>
      <c r="H719" s="52"/>
    </row>
    <row r="720" spans="1:8">
      <c r="A720" s="175"/>
      <c r="B720" s="1793" t="s">
        <v>162</v>
      </c>
      <c r="C720" s="1165">
        <v>998956</v>
      </c>
      <c r="D720" s="301"/>
      <c r="E720" s="118"/>
      <c r="F720" s="118"/>
      <c r="G720" s="118"/>
      <c r="H720" s="52"/>
    </row>
    <row r="721" spans="1:8" ht="26.4">
      <c r="A721" s="175"/>
      <c r="B721" s="1791" t="s">
        <v>54</v>
      </c>
      <c r="C721" s="1165">
        <f>C722</f>
        <v>128131</v>
      </c>
      <c r="D721" s="301"/>
      <c r="E721" s="118"/>
      <c r="F721" s="118"/>
      <c r="G721" s="118"/>
      <c r="H721" s="52"/>
    </row>
    <row r="722" spans="1:8">
      <c r="A722" s="175"/>
      <c r="B722" s="1793" t="s">
        <v>39</v>
      </c>
      <c r="C722" s="1165">
        <v>128131</v>
      </c>
      <c r="D722" s="301"/>
      <c r="E722" s="118"/>
      <c r="F722" s="118"/>
      <c r="G722" s="118"/>
      <c r="H722" s="52"/>
    </row>
    <row r="723" spans="1:8">
      <c r="A723" s="175"/>
      <c r="B723" s="1791" t="s">
        <v>19</v>
      </c>
      <c r="C723" s="1165">
        <f>C724</f>
        <v>16899692</v>
      </c>
      <c r="D723" s="301"/>
      <c r="E723" s="118"/>
      <c r="F723" s="118"/>
      <c r="G723" s="118"/>
      <c r="H723" s="52"/>
    </row>
    <row r="724" spans="1:8" ht="26.4">
      <c r="A724" s="175"/>
      <c r="B724" s="1793" t="s">
        <v>56</v>
      </c>
      <c r="C724" s="1165">
        <f>C725+C726</f>
        <v>16899692</v>
      </c>
      <c r="D724" s="301"/>
      <c r="E724" s="118"/>
      <c r="F724" s="118"/>
      <c r="G724" s="118"/>
      <c r="H724" s="52"/>
    </row>
    <row r="725" spans="1:8" ht="26.4">
      <c r="A725" s="175"/>
      <c r="B725" s="1795" t="s">
        <v>57</v>
      </c>
      <c r="C725" s="1165">
        <v>757073</v>
      </c>
      <c r="D725" s="301"/>
      <c r="E725" s="118"/>
      <c r="F725" s="118"/>
      <c r="G725" s="118"/>
      <c r="H725" s="52"/>
    </row>
    <row r="726" spans="1:8" ht="39.6">
      <c r="A726" s="175"/>
      <c r="B726" s="1795" t="s">
        <v>58</v>
      </c>
      <c r="C726" s="1165">
        <v>16142619</v>
      </c>
      <c r="D726" s="301"/>
      <c r="E726" s="118"/>
      <c r="F726" s="118"/>
      <c r="G726" s="118"/>
      <c r="H726" s="52"/>
    </row>
    <row r="727" spans="1:8">
      <c r="A727" s="175"/>
      <c r="B727" s="1789" t="s">
        <v>3</v>
      </c>
      <c r="C727" s="86">
        <f>C728</f>
        <v>669601</v>
      </c>
      <c r="D727" s="1164">
        <f>D728</f>
        <v>1061</v>
      </c>
      <c r="E727" s="118"/>
      <c r="F727" s="118"/>
      <c r="G727" s="118"/>
      <c r="H727" s="52"/>
    </row>
    <row r="728" spans="1:8" ht="13.8" thickBot="1">
      <c r="A728" s="175"/>
      <c r="B728" s="1793" t="s">
        <v>20</v>
      </c>
      <c r="C728" s="1165">
        <v>669601</v>
      </c>
      <c r="D728" s="301">
        <v>1061</v>
      </c>
      <c r="E728" s="1157"/>
      <c r="F728" s="1157"/>
      <c r="G728" s="1157"/>
      <c r="H728" s="52"/>
    </row>
    <row r="729" spans="1:8" ht="173.4" customHeight="1" thickBot="1">
      <c r="A729" s="977"/>
      <c r="B729" s="3671" t="s">
        <v>381</v>
      </c>
      <c r="C729" s="3672"/>
      <c r="D729" s="3673"/>
      <c r="E729" s="81"/>
      <c r="F729" s="81"/>
      <c r="G729" s="81"/>
      <c r="H729" s="188"/>
    </row>
    <row r="730" spans="1:8">
      <c r="A730" s="175"/>
      <c r="B730" s="106"/>
      <c r="C730" s="107"/>
      <c r="D730" s="107"/>
      <c r="E730" s="206"/>
      <c r="F730" s="206"/>
      <c r="G730" s="206"/>
      <c r="H730" s="81"/>
    </row>
    <row r="731" spans="1:8">
      <c r="A731" s="175"/>
      <c r="B731" s="206" t="s">
        <v>113</v>
      </c>
      <c r="C731" s="206"/>
      <c r="D731" s="206"/>
      <c r="E731" s="1157"/>
      <c r="F731" s="1157"/>
      <c r="G731" s="1157"/>
      <c r="H731" s="206"/>
    </row>
    <row r="732" spans="1:8" ht="13.8" thickBot="1">
      <c r="A732" s="175"/>
      <c r="B732" s="206"/>
      <c r="C732" s="1157"/>
      <c r="D732" s="1157"/>
      <c r="E732" s="81"/>
      <c r="F732" s="81"/>
      <c r="G732" s="81" t="s">
        <v>0</v>
      </c>
      <c r="H732" s="81"/>
    </row>
    <row r="733" spans="1:8" ht="13.8">
      <c r="A733" s="2905">
        <f>A641+1</f>
        <v>195</v>
      </c>
      <c r="B733" s="1191" t="s">
        <v>46</v>
      </c>
      <c r="C733" s="116"/>
      <c r="D733" s="675"/>
      <c r="E733" s="81"/>
      <c r="F733" s="81"/>
      <c r="G733" s="81" t="s">
        <v>0</v>
      </c>
      <c r="H733" s="977" t="s">
        <v>34</v>
      </c>
    </row>
    <row r="734" spans="1:8">
      <c r="A734" s="1211"/>
      <c r="B734" s="181" t="s">
        <v>22</v>
      </c>
      <c r="C734" s="99"/>
      <c r="D734" s="182"/>
      <c r="E734" s="3438"/>
      <c r="F734" s="3438"/>
      <c r="G734" s="3438" t="s">
        <v>0</v>
      </c>
      <c r="H734" s="98"/>
    </row>
    <row r="735" spans="1:8" ht="26.4">
      <c r="A735" s="977"/>
      <c r="B735" s="1193" t="s">
        <v>382</v>
      </c>
      <c r="C735" s="1194"/>
      <c r="D735" s="1195"/>
      <c r="E735" s="81"/>
      <c r="F735" s="81"/>
      <c r="G735" s="81" t="s">
        <v>0</v>
      </c>
      <c r="H735" s="184"/>
    </row>
    <row r="736" spans="1:8">
      <c r="A736" s="977"/>
      <c r="B736" s="3457" t="s">
        <v>4</v>
      </c>
      <c r="C736" s="123">
        <f>C737+C738</f>
        <v>102272</v>
      </c>
      <c r="D736" s="299"/>
      <c r="E736" s="81"/>
      <c r="F736" s="81"/>
      <c r="G736" s="81" t="s">
        <v>0</v>
      </c>
      <c r="H736" s="96"/>
    </row>
    <row r="737" spans="1:8">
      <c r="A737" s="977"/>
      <c r="B737" s="1789" t="s">
        <v>75</v>
      </c>
      <c r="C737" s="122">
        <v>51136</v>
      </c>
      <c r="D737" s="302"/>
      <c r="E737" s="81"/>
      <c r="F737" s="81"/>
      <c r="G737" s="81" t="s">
        <v>0</v>
      </c>
      <c r="H737" s="96"/>
    </row>
    <row r="738" spans="1:8">
      <c r="A738" s="977"/>
      <c r="B738" s="1789" t="s">
        <v>10</v>
      </c>
      <c r="C738" s="92">
        <f>C739</f>
        <v>51136</v>
      </c>
      <c r="D738" s="1217"/>
      <c r="E738" s="81"/>
      <c r="F738" s="81"/>
      <c r="G738" s="81" t="s">
        <v>0</v>
      </c>
      <c r="H738" s="96"/>
    </row>
    <row r="739" spans="1:8" ht="26.4">
      <c r="A739" s="977"/>
      <c r="B739" s="1791" t="s">
        <v>11</v>
      </c>
      <c r="C739" s="122">
        <v>51136</v>
      </c>
      <c r="D739" s="302"/>
      <c r="E739" s="81"/>
      <c r="F739" s="81"/>
      <c r="G739" s="81" t="s">
        <v>0</v>
      </c>
      <c r="H739" s="96"/>
    </row>
    <row r="740" spans="1:8">
      <c r="A740" s="977"/>
      <c r="B740" s="3457" t="s">
        <v>28</v>
      </c>
      <c r="C740" s="123">
        <f>C741</f>
        <v>102272</v>
      </c>
      <c r="D740" s="299">
        <v>0</v>
      </c>
      <c r="E740" s="81"/>
      <c r="F740" s="81"/>
      <c r="G740" s="81" t="s">
        <v>0</v>
      </c>
      <c r="H740" s="96"/>
    </row>
    <row r="741" spans="1:8">
      <c r="A741" s="977"/>
      <c r="B741" s="1789" t="s">
        <v>2</v>
      </c>
      <c r="C741" s="122">
        <f>C742</f>
        <v>102272</v>
      </c>
      <c r="D741" s="302"/>
      <c r="E741" s="81"/>
      <c r="F741" s="81"/>
      <c r="G741" s="81" t="s">
        <v>0</v>
      </c>
      <c r="H741" s="184"/>
    </row>
    <row r="742" spans="1:8">
      <c r="A742" s="977"/>
      <c r="B742" s="1791" t="s">
        <v>12</v>
      </c>
      <c r="C742" s="122">
        <f>C743+C745</f>
        <v>102272</v>
      </c>
      <c r="D742" s="302"/>
      <c r="E742" s="81"/>
      <c r="F742" s="81"/>
      <c r="G742" s="81" t="s">
        <v>0</v>
      </c>
      <c r="H742" s="96"/>
    </row>
    <row r="743" spans="1:8">
      <c r="A743" s="977"/>
      <c r="B743" s="1793" t="s">
        <v>38</v>
      </c>
      <c r="C743" s="122">
        <v>35405</v>
      </c>
      <c r="D743" s="301">
        <v>555</v>
      </c>
      <c r="E743" s="81"/>
      <c r="F743" s="81"/>
      <c r="G743" s="81" t="s">
        <v>0</v>
      </c>
      <c r="H743" s="96"/>
    </row>
    <row r="744" spans="1:8">
      <c r="A744" s="977"/>
      <c r="B744" s="1795" t="s">
        <v>36</v>
      </c>
      <c r="C744" s="122">
        <v>28531</v>
      </c>
      <c r="D744" s="301">
        <v>448</v>
      </c>
      <c r="E744" s="81"/>
      <c r="F744" s="81"/>
      <c r="G744" s="81" t="s">
        <v>0</v>
      </c>
      <c r="H744" s="96"/>
    </row>
    <row r="745" spans="1:8">
      <c r="A745" s="977"/>
      <c r="B745" s="3465" t="s">
        <v>15</v>
      </c>
      <c r="C745" s="166">
        <v>66867</v>
      </c>
      <c r="D745" s="308">
        <v>-555</v>
      </c>
      <c r="E745" s="81"/>
      <c r="F745" s="81"/>
      <c r="G745" s="81" t="s">
        <v>0</v>
      </c>
      <c r="H745" s="96"/>
    </row>
    <row r="746" spans="1:8">
      <c r="A746" s="1211"/>
      <c r="B746" s="181" t="s">
        <v>148</v>
      </c>
      <c r="C746" s="298"/>
      <c r="D746" s="182"/>
      <c r="E746" s="81"/>
      <c r="F746" s="81"/>
      <c r="G746" s="81" t="s">
        <v>0</v>
      </c>
      <c r="H746" s="98"/>
    </row>
    <row r="747" spans="1:8">
      <c r="A747" s="977"/>
      <c r="B747" s="1176" t="s">
        <v>140</v>
      </c>
      <c r="C747" s="298"/>
      <c r="D747" s="182"/>
      <c r="E747" s="108"/>
      <c r="F747" s="108"/>
      <c r="G747" s="108" t="s">
        <v>0</v>
      </c>
      <c r="H747" s="96"/>
    </row>
    <row r="748" spans="1:8" ht="26.4">
      <c r="A748" s="234"/>
      <c r="B748" s="1218" t="s">
        <v>383</v>
      </c>
      <c r="C748" s="298"/>
      <c r="D748" s="182"/>
      <c r="E748" s="81"/>
      <c r="F748" s="81"/>
      <c r="G748" s="81" t="s">
        <v>0</v>
      </c>
      <c r="H748" s="193"/>
    </row>
    <row r="749" spans="1:8">
      <c r="A749" s="234"/>
      <c r="B749" s="1181" t="s">
        <v>118</v>
      </c>
      <c r="C749" s="298"/>
      <c r="D749" s="182"/>
      <c r="E749" s="81"/>
      <c r="F749" s="81"/>
      <c r="G749" s="81"/>
      <c r="H749" s="951"/>
    </row>
    <row r="750" spans="1:8">
      <c r="A750" s="234"/>
      <c r="B750" s="3457" t="s">
        <v>4</v>
      </c>
      <c r="C750" s="123">
        <f>C751+C752</f>
        <v>102272</v>
      </c>
      <c r="D750" s="299"/>
      <c r="E750" s="81"/>
      <c r="F750" s="81"/>
      <c r="G750" s="81"/>
      <c r="H750" s="951"/>
    </row>
    <row r="751" spans="1:8">
      <c r="A751" s="1177"/>
      <c r="B751" s="1789" t="s">
        <v>75</v>
      </c>
      <c r="C751" s="122">
        <v>51136</v>
      </c>
      <c r="D751" s="302"/>
      <c r="E751" s="81"/>
      <c r="F751" s="81"/>
      <c r="G751" s="81"/>
      <c r="H751" s="951"/>
    </row>
    <row r="752" spans="1:8">
      <c r="A752" s="1177"/>
      <c r="B752" s="1789" t="s">
        <v>10</v>
      </c>
      <c r="C752" s="92">
        <f>C753</f>
        <v>51136</v>
      </c>
      <c r="D752" s="1217"/>
      <c r="E752" s="81"/>
      <c r="F752" s="81"/>
      <c r="G752" s="81"/>
      <c r="H752" s="951"/>
    </row>
    <row r="753" spans="1:8" ht="26.4">
      <c r="A753" s="234"/>
      <c r="B753" s="1791" t="s">
        <v>11</v>
      </c>
      <c r="C753" s="122">
        <v>51136</v>
      </c>
      <c r="D753" s="302"/>
      <c r="E753" s="81"/>
      <c r="F753" s="81"/>
      <c r="G753" s="81"/>
      <c r="H753" s="951"/>
    </row>
    <row r="754" spans="1:8">
      <c r="A754" s="234"/>
      <c r="B754" s="3457" t="s">
        <v>28</v>
      </c>
      <c r="C754" s="123">
        <f>C755</f>
        <v>102272</v>
      </c>
      <c r="D754" s="299">
        <v>0</v>
      </c>
      <c r="E754" s="81"/>
      <c r="F754" s="81"/>
      <c r="G754" s="81"/>
      <c r="H754" s="951"/>
    </row>
    <row r="755" spans="1:8">
      <c r="A755" s="1177"/>
      <c r="B755" s="1789" t="s">
        <v>2</v>
      </c>
      <c r="C755" s="122">
        <f>C756</f>
        <v>102272</v>
      </c>
      <c r="D755" s="302"/>
      <c r="E755" s="81"/>
      <c r="F755" s="81"/>
      <c r="G755" s="81"/>
      <c r="H755" s="951"/>
    </row>
    <row r="756" spans="1:8">
      <c r="A756" s="234"/>
      <c r="B756" s="1791" t="s">
        <v>12</v>
      </c>
      <c r="C756" s="122">
        <f>C757+C759</f>
        <v>102272</v>
      </c>
      <c r="D756" s="302"/>
      <c r="E756" s="81"/>
      <c r="F756" s="81"/>
      <c r="G756" s="81"/>
      <c r="H756" s="951"/>
    </row>
    <row r="757" spans="1:8">
      <c r="A757" s="234"/>
      <c r="B757" s="1793" t="s">
        <v>38</v>
      </c>
      <c r="C757" s="122">
        <v>35405</v>
      </c>
      <c r="D757" s="301">
        <v>555</v>
      </c>
      <c r="E757" s="81"/>
      <c r="F757" s="81"/>
      <c r="G757" s="81"/>
      <c r="H757" s="951"/>
    </row>
    <row r="758" spans="1:8">
      <c r="A758" s="234"/>
      <c r="B758" s="1795" t="s">
        <v>36</v>
      </c>
      <c r="C758" s="122">
        <v>28531</v>
      </c>
      <c r="D758" s="301">
        <v>448</v>
      </c>
      <c r="E758" s="81"/>
      <c r="F758" s="81"/>
      <c r="G758" s="81"/>
      <c r="H758" s="951"/>
    </row>
    <row r="759" spans="1:8">
      <c r="A759" s="234"/>
      <c r="B759" s="3465" t="s">
        <v>15</v>
      </c>
      <c r="C759" s="166">
        <v>66867</v>
      </c>
      <c r="D759" s="308">
        <v>-555</v>
      </c>
      <c r="E759" s="81"/>
      <c r="F759" s="81"/>
      <c r="G759" s="81" t="s">
        <v>0</v>
      </c>
      <c r="H759" s="951"/>
    </row>
    <row r="760" spans="1:8">
      <c r="A760" s="234"/>
      <c r="B760" s="1181" t="s">
        <v>125</v>
      </c>
      <c r="C760" s="298"/>
      <c r="D760" s="182"/>
      <c r="E760" s="81"/>
      <c r="F760" s="81"/>
      <c r="G760" s="81"/>
      <c r="H760" s="951"/>
    </row>
    <row r="761" spans="1:8">
      <c r="A761" s="234"/>
      <c r="B761" s="3457" t="s">
        <v>4</v>
      </c>
      <c r="C761" s="123">
        <f>C762+C763</f>
        <v>102272</v>
      </c>
      <c r="D761" s="299"/>
      <c r="E761" s="81"/>
      <c r="F761" s="81"/>
      <c r="G761" s="81"/>
      <c r="H761" s="951"/>
    </row>
    <row r="762" spans="1:8">
      <c r="A762" s="1177"/>
      <c r="B762" s="1789" t="s">
        <v>75</v>
      </c>
      <c r="C762" s="122">
        <v>51136</v>
      </c>
      <c r="D762" s="302"/>
      <c r="E762" s="81"/>
      <c r="F762" s="81"/>
      <c r="G762" s="81"/>
      <c r="H762" s="951"/>
    </row>
    <row r="763" spans="1:8">
      <c r="A763" s="1177"/>
      <c r="B763" s="1789" t="s">
        <v>10</v>
      </c>
      <c r="C763" s="92">
        <f>C764</f>
        <v>51136</v>
      </c>
      <c r="D763" s="1217"/>
      <c r="E763" s="81"/>
      <c r="F763" s="81"/>
      <c r="G763" s="81"/>
      <c r="H763" s="951"/>
    </row>
    <row r="764" spans="1:8" ht="26.4">
      <c r="A764" s="234"/>
      <c r="B764" s="1791" t="s">
        <v>11</v>
      </c>
      <c r="C764" s="122">
        <v>51136</v>
      </c>
      <c r="D764" s="302"/>
      <c r="E764" s="81"/>
      <c r="F764" s="81"/>
      <c r="G764" s="81"/>
      <c r="H764" s="951"/>
    </row>
    <row r="765" spans="1:8">
      <c r="A765" s="234"/>
      <c r="B765" s="3457" t="s">
        <v>28</v>
      </c>
      <c r="C765" s="123">
        <f>C766</f>
        <v>102272</v>
      </c>
      <c r="D765" s="299">
        <v>0</v>
      </c>
      <c r="E765" s="81"/>
      <c r="F765" s="81"/>
      <c r="G765" s="81"/>
      <c r="H765" s="951"/>
    </row>
    <row r="766" spans="1:8">
      <c r="A766" s="1177"/>
      <c r="B766" s="1789" t="s">
        <v>2</v>
      </c>
      <c r="C766" s="122">
        <f>C767</f>
        <v>102272</v>
      </c>
      <c r="D766" s="302"/>
      <c r="E766" s="81"/>
      <c r="F766" s="81"/>
      <c r="G766" s="81"/>
      <c r="H766" s="951"/>
    </row>
    <row r="767" spans="1:8">
      <c r="A767" s="234"/>
      <c r="B767" s="1791" t="s">
        <v>12</v>
      </c>
      <c r="C767" s="122">
        <f>C768+C770</f>
        <v>102272</v>
      </c>
      <c r="D767" s="302"/>
      <c r="E767" s="81"/>
      <c r="F767" s="81"/>
      <c r="G767" s="81"/>
      <c r="H767" s="951"/>
    </row>
    <row r="768" spans="1:8">
      <c r="A768" s="234"/>
      <c r="B768" s="1793" t="s">
        <v>38</v>
      </c>
      <c r="C768" s="122">
        <v>35405</v>
      </c>
      <c r="D768" s="301">
        <v>555</v>
      </c>
      <c r="E768" s="81"/>
      <c r="F768" s="81"/>
      <c r="G768" s="81"/>
      <c r="H768" s="951"/>
    </row>
    <row r="769" spans="1:8">
      <c r="A769" s="234"/>
      <c r="B769" s="1795" t="s">
        <v>36</v>
      </c>
      <c r="C769" s="122">
        <v>28531</v>
      </c>
      <c r="D769" s="301">
        <v>448</v>
      </c>
      <c r="E769" s="81"/>
      <c r="F769" s="81"/>
      <c r="G769" s="81"/>
      <c r="H769" s="951"/>
    </row>
    <row r="770" spans="1:8">
      <c r="A770" s="234"/>
      <c r="B770" s="3465" t="s">
        <v>15</v>
      </c>
      <c r="C770" s="166">
        <v>66867</v>
      </c>
      <c r="D770" s="308">
        <v>-555</v>
      </c>
      <c r="E770" s="81"/>
      <c r="F770" s="81"/>
      <c r="G770" s="81" t="s">
        <v>0</v>
      </c>
      <c r="H770" s="951"/>
    </row>
    <row r="771" spans="1:8">
      <c r="A771" s="234"/>
      <c r="B771" s="1181" t="s">
        <v>126</v>
      </c>
      <c r="C771" s="298"/>
      <c r="D771" s="182"/>
      <c r="E771" s="81"/>
      <c r="F771" s="81"/>
      <c r="G771" s="81"/>
      <c r="H771" s="951"/>
    </row>
    <row r="772" spans="1:8">
      <c r="A772" s="234"/>
      <c r="B772" s="3457" t="s">
        <v>4</v>
      </c>
      <c r="C772" s="123">
        <f>C773+C774</f>
        <v>102272</v>
      </c>
      <c r="D772" s="299"/>
      <c r="E772" s="81"/>
      <c r="F772" s="81"/>
      <c r="G772" s="81"/>
      <c r="H772" s="951"/>
    </row>
    <row r="773" spans="1:8">
      <c r="A773" s="1177"/>
      <c r="B773" s="1789" t="s">
        <v>75</v>
      </c>
      <c r="C773" s="122">
        <v>51136</v>
      </c>
      <c r="D773" s="302"/>
      <c r="E773" s="81"/>
      <c r="F773" s="81"/>
      <c r="G773" s="81"/>
      <c r="H773" s="951"/>
    </row>
    <row r="774" spans="1:8">
      <c r="A774" s="1177"/>
      <c r="B774" s="1789" t="s">
        <v>10</v>
      </c>
      <c r="C774" s="92">
        <f>C775</f>
        <v>51136</v>
      </c>
      <c r="D774" s="1217"/>
      <c r="E774" s="81"/>
      <c r="F774" s="81"/>
      <c r="G774" s="81"/>
      <c r="H774" s="951"/>
    </row>
    <row r="775" spans="1:8" ht="26.4">
      <c r="A775" s="234"/>
      <c r="B775" s="1791" t="s">
        <v>11</v>
      </c>
      <c r="C775" s="122">
        <v>51136</v>
      </c>
      <c r="D775" s="302"/>
      <c r="E775" s="81"/>
      <c r="F775" s="81"/>
      <c r="G775" s="81"/>
      <c r="H775" s="951"/>
    </row>
    <row r="776" spans="1:8">
      <c r="A776" s="234"/>
      <c r="B776" s="3457" t="s">
        <v>28</v>
      </c>
      <c r="C776" s="123">
        <f>C777</f>
        <v>102272</v>
      </c>
      <c r="D776" s="299">
        <v>0</v>
      </c>
      <c r="E776" s="81"/>
      <c r="F776" s="81"/>
      <c r="G776" s="81"/>
      <c r="H776" s="951"/>
    </row>
    <row r="777" spans="1:8">
      <c r="A777" s="1177"/>
      <c r="B777" s="1789" t="s">
        <v>2</v>
      </c>
      <c r="C777" s="122">
        <f>C778</f>
        <v>102272</v>
      </c>
      <c r="D777" s="302"/>
      <c r="E777" s="81"/>
      <c r="F777" s="81"/>
      <c r="G777" s="81"/>
      <c r="H777" s="951"/>
    </row>
    <row r="778" spans="1:8">
      <c r="A778" s="234"/>
      <c r="B778" s="1791" t="s">
        <v>12</v>
      </c>
      <c r="C778" s="122">
        <f>C779+C781</f>
        <v>102272</v>
      </c>
      <c r="D778" s="302"/>
      <c r="E778" s="81"/>
      <c r="F778" s="81"/>
      <c r="G778" s="81"/>
      <c r="H778" s="951"/>
    </row>
    <row r="779" spans="1:8">
      <c r="A779" s="234"/>
      <c r="B779" s="1793" t="s">
        <v>38</v>
      </c>
      <c r="C779" s="122">
        <v>35405</v>
      </c>
      <c r="D779" s="301">
        <v>555</v>
      </c>
      <c r="E779" s="81"/>
      <c r="F779" s="81"/>
      <c r="G779" s="81"/>
      <c r="H779" s="951"/>
    </row>
    <row r="780" spans="1:8">
      <c r="A780" s="234"/>
      <c r="B780" s="1795" t="s">
        <v>36</v>
      </c>
      <c r="C780" s="122">
        <v>28531</v>
      </c>
      <c r="D780" s="301">
        <v>448</v>
      </c>
      <c r="E780" s="81"/>
      <c r="F780" s="81"/>
      <c r="G780" s="81"/>
      <c r="H780" s="951"/>
    </row>
    <row r="781" spans="1:8" ht="13.8" thickBot="1">
      <c r="A781" s="234"/>
      <c r="B781" s="3464" t="s">
        <v>15</v>
      </c>
      <c r="C781" s="290">
        <v>66867</v>
      </c>
      <c r="D781" s="1202">
        <v>-555</v>
      </c>
      <c r="E781" s="81"/>
      <c r="F781" s="81"/>
      <c r="G781" s="81" t="s">
        <v>0</v>
      </c>
      <c r="H781" s="951"/>
    </row>
    <row r="782" spans="1:8" ht="121.95" customHeight="1" thickBot="1">
      <c r="A782" s="977"/>
      <c r="B782" s="3671" t="s">
        <v>384</v>
      </c>
      <c r="C782" s="3672"/>
      <c r="D782" s="3673"/>
      <c r="E782" s="1157"/>
      <c r="F782" s="1157"/>
      <c r="G782" s="1157"/>
      <c r="H782" s="188"/>
    </row>
    <row r="783" spans="1:8">
      <c r="A783" s="175"/>
      <c r="B783" s="206"/>
      <c r="C783" s="1157"/>
      <c r="D783" s="1157"/>
      <c r="E783" s="118"/>
      <c r="F783" s="118"/>
      <c r="G783" s="118"/>
      <c r="H783" s="81"/>
    </row>
    <row r="784" spans="1:8">
      <c r="A784" s="175"/>
      <c r="B784" s="206" t="s">
        <v>115</v>
      </c>
      <c r="C784" s="118"/>
      <c r="D784" s="118"/>
      <c r="E784" s="118"/>
      <c r="F784" s="118"/>
      <c r="G784" s="118"/>
      <c r="H784" s="52"/>
    </row>
    <row r="785" spans="1:8" ht="13.8" thickBot="1">
      <c r="A785" s="175"/>
      <c r="B785" s="206"/>
      <c r="C785" s="118"/>
      <c r="D785" s="118"/>
      <c r="E785" s="118"/>
      <c r="F785" s="118"/>
      <c r="G785" s="118"/>
      <c r="H785" s="52"/>
    </row>
    <row r="786" spans="1:8" ht="13.8">
      <c r="A786" s="1458">
        <f>A660+1</f>
        <v>195</v>
      </c>
      <c r="B786" s="436" t="s">
        <v>46</v>
      </c>
      <c r="C786" s="364"/>
      <c r="D786" s="365"/>
      <c r="E786" s="118"/>
      <c r="F786" s="118"/>
      <c r="G786" s="118"/>
      <c r="H786" s="977" t="s">
        <v>34</v>
      </c>
    </row>
    <row r="787" spans="1:8">
      <c r="A787" s="1227"/>
      <c r="B787" s="280" t="s">
        <v>116</v>
      </c>
      <c r="C787" s="3459"/>
      <c r="D787" s="412"/>
      <c r="E787" s="3463"/>
      <c r="F787" s="3463"/>
      <c r="G787" s="3463"/>
      <c r="H787" s="52"/>
    </row>
    <row r="788" spans="1:8" ht="26.4">
      <c r="A788" s="537"/>
      <c r="B788" s="3460" t="s">
        <v>123</v>
      </c>
      <c r="C788" s="1219"/>
      <c r="D788" s="1183"/>
      <c r="E788" s="118"/>
      <c r="F788" s="118"/>
      <c r="G788" s="118"/>
      <c r="H788" s="357"/>
    </row>
    <row r="789" spans="1:8">
      <c r="A789" s="175"/>
      <c r="B789" s="281" t="s">
        <v>118</v>
      </c>
      <c r="C789" s="446"/>
      <c r="D789" s="447"/>
      <c r="E789" s="118"/>
      <c r="F789" s="118"/>
      <c r="G789" s="118"/>
      <c r="H789" s="52"/>
    </row>
    <row r="790" spans="1:8">
      <c r="A790" s="175"/>
      <c r="B790" s="3457" t="s">
        <v>4</v>
      </c>
      <c r="C790" s="88">
        <f>C791+C793+C797</f>
        <v>3613682</v>
      </c>
      <c r="D790" s="1163"/>
      <c r="E790" s="118"/>
      <c r="F790" s="118"/>
      <c r="G790" s="118"/>
      <c r="H790" s="52"/>
    </row>
    <row r="791" spans="1:8">
      <c r="A791" s="175"/>
      <c r="B791" s="1789" t="s">
        <v>75</v>
      </c>
      <c r="C791" s="1165">
        <v>178005</v>
      </c>
      <c r="D791" s="1166"/>
      <c r="E791" s="118"/>
      <c r="F791" s="118"/>
      <c r="G791" s="118"/>
      <c r="H791" s="52"/>
    </row>
    <row r="792" spans="1:8">
      <c r="A792" s="175"/>
      <c r="B792" s="1793" t="s">
        <v>6</v>
      </c>
      <c r="C792" s="1165">
        <v>126869</v>
      </c>
      <c r="D792" s="1166"/>
      <c r="E792" s="118"/>
      <c r="F792" s="118"/>
      <c r="G792" s="118"/>
      <c r="H792" s="52"/>
    </row>
    <row r="793" spans="1:8">
      <c r="A793" s="175"/>
      <c r="B793" s="1789" t="s">
        <v>7</v>
      </c>
      <c r="C793" s="1165">
        <f>C794</f>
        <v>19909</v>
      </c>
      <c r="D793" s="1166"/>
      <c r="E793" s="118"/>
      <c r="F793" s="118"/>
      <c r="G793" s="118"/>
      <c r="H793" s="52"/>
    </row>
    <row r="794" spans="1:8" ht="26.4">
      <c r="A794" s="175"/>
      <c r="B794" s="1791" t="s">
        <v>82</v>
      </c>
      <c r="C794" s="1165">
        <f>C795</f>
        <v>19909</v>
      </c>
      <c r="D794" s="1166"/>
      <c r="E794" s="118"/>
      <c r="F794" s="118"/>
      <c r="G794" s="118"/>
      <c r="H794" s="52"/>
    </row>
    <row r="795" spans="1:8" ht="39.6">
      <c r="A795" s="175"/>
      <c r="B795" s="1793" t="s">
        <v>83</v>
      </c>
      <c r="C795" s="1165">
        <f>C796</f>
        <v>19909</v>
      </c>
      <c r="D795" s="1166"/>
      <c r="E795" s="118"/>
      <c r="F795" s="118"/>
      <c r="G795" s="118"/>
      <c r="H795" s="52"/>
    </row>
    <row r="796" spans="1:8" ht="52.8">
      <c r="A796" s="175"/>
      <c r="B796" s="1795" t="s">
        <v>308</v>
      </c>
      <c r="C796" s="1165">
        <v>19909</v>
      </c>
      <c r="D796" s="1166"/>
      <c r="E796" s="118"/>
      <c r="F796" s="118"/>
      <c r="G796" s="118"/>
      <c r="H796" s="52"/>
    </row>
    <row r="797" spans="1:8">
      <c r="A797" s="175"/>
      <c r="B797" s="1789" t="s">
        <v>10</v>
      </c>
      <c r="C797" s="1165">
        <f>C798</f>
        <v>3415768</v>
      </c>
      <c r="D797" s="1166"/>
      <c r="E797" s="118"/>
      <c r="F797" s="118"/>
      <c r="G797" s="118"/>
      <c r="H797" s="52"/>
    </row>
    <row r="798" spans="1:8" ht="26.4">
      <c r="A798" s="175"/>
      <c r="B798" s="1791" t="s">
        <v>11</v>
      </c>
      <c r="C798" s="1165">
        <v>3415768</v>
      </c>
      <c r="D798" s="1166"/>
      <c r="E798" s="118"/>
      <c r="F798" s="118"/>
      <c r="G798" s="118"/>
      <c r="H798" s="52"/>
    </row>
    <row r="799" spans="1:8">
      <c r="A799" s="175"/>
      <c r="B799" s="3457" t="s">
        <v>28</v>
      </c>
      <c r="C799" s="88">
        <f>C800+C811</f>
        <v>3613682</v>
      </c>
      <c r="D799" s="1163">
        <v>0</v>
      </c>
      <c r="E799" s="118"/>
      <c r="F799" s="118"/>
      <c r="G799" s="118"/>
      <c r="H799" s="52"/>
    </row>
    <row r="800" spans="1:8">
      <c r="A800" s="175"/>
      <c r="B800" s="1789" t="s">
        <v>2</v>
      </c>
      <c r="C800" s="86">
        <f>C801+C807+C805</f>
        <v>2107598</v>
      </c>
      <c r="D800" s="87"/>
      <c r="E800" s="118"/>
      <c r="F800" s="118"/>
      <c r="G800" s="118"/>
      <c r="H800" s="52"/>
    </row>
    <row r="801" spans="1:8">
      <c r="A801" s="175"/>
      <c r="B801" s="1791" t="s">
        <v>12</v>
      </c>
      <c r="C801" s="86">
        <f>C802+C804</f>
        <v>1925821</v>
      </c>
      <c r="D801" s="1164"/>
      <c r="E801" s="118"/>
      <c r="F801" s="118"/>
      <c r="G801" s="118"/>
      <c r="H801" s="52"/>
    </row>
    <row r="802" spans="1:8">
      <c r="A802" s="175"/>
      <c r="B802" s="1793" t="s">
        <v>38</v>
      </c>
      <c r="C802" s="1165">
        <v>302171</v>
      </c>
      <c r="D802" s="1166">
        <v>555</v>
      </c>
      <c r="E802" s="118"/>
      <c r="F802" s="118"/>
      <c r="G802" s="118"/>
      <c r="H802" s="52"/>
    </row>
    <row r="803" spans="1:8">
      <c r="A803" s="175"/>
      <c r="B803" s="1795" t="s">
        <v>36</v>
      </c>
      <c r="C803" s="1165">
        <v>241826</v>
      </c>
      <c r="D803" s="1166">
        <v>448</v>
      </c>
      <c r="E803" s="118"/>
      <c r="F803" s="118"/>
      <c r="G803" s="118"/>
      <c r="H803" s="52"/>
    </row>
    <row r="804" spans="1:8">
      <c r="A804" s="175"/>
      <c r="B804" s="1793" t="s">
        <v>15</v>
      </c>
      <c r="C804" s="1165">
        <v>1623650</v>
      </c>
      <c r="D804" s="1166">
        <v>-555</v>
      </c>
      <c r="E804" s="118"/>
      <c r="F804" s="118"/>
      <c r="G804" s="118"/>
      <c r="H804" s="52"/>
    </row>
    <row r="805" spans="1:8">
      <c r="A805" s="175"/>
      <c r="B805" s="1791" t="s">
        <v>16</v>
      </c>
      <c r="C805" s="1165">
        <f>C806</f>
        <v>19909</v>
      </c>
      <c r="D805" s="1166"/>
      <c r="E805" s="118"/>
      <c r="F805" s="118"/>
      <c r="G805" s="118"/>
      <c r="H805" s="52"/>
    </row>
    <row r="806" spans="1:8">
      <c r="A806" s="175"/>
      <c r="B806" s="1793" t="s">
        <v>17</v>
      </c>
      <c r="C806" s="1165">
        <v>19909</v>
      </c>
      <c r="D806" s="1166"/>
      <c r="E806" s="118"/>
      <c r="F806" s="118"/>
      <c r="G806" s="118"/>
      <c r="H806" s="52"/>
    </row>
    <row r="807" spans="1:8">
      <c r="A807" s="175"/>
      <c r="B807" s="1791" t="s">
        <v>19</v>
      </c>
      <c r="C807" s="1165">
        <f>C808+C810</f>
        <v>161868</v>
      </c>
      <c r="D807" s="301"/>
      <c r="E807" s="118"/>
      <c r="F807" s="118"/>
      <c r="G807" s="118"/>
      <c r="H807" s="52"/>
    </row>
    <row r="808" spans="1:8" ht="26.4">
      <c r="A808" s="175"/>
      <c r="B808" s="1793" t="s">
        <v>56</v>
      </c>
      <c r="C808" s="1165">
        <f>C809</f>
        <v>34999</v>
      </c>
      <c r="D808" s="301"/>
      <c r="E808" s="118"/>
      <c r="F808" s="118"/>
      <c r="G808" s="118"/>
      <c r="H808" s="52"/>
    </row>
    <row r="809" spans="1:8" ht="39.6">
      <c r="A809" s="175"/>
      <c r="B809" s="1795" t="s">
        <v>58</v>
      </c>
      <c r="C809" s="1165">
        <v>34999</v>
      </c>
      <c r="D809" s="301"/>
      <c r="E809" s="118"/>
      <c r="F809" s="118"/>
      <c r="G809" s="118"/>
      <c r="H809" s="52"/>
    </row>
    <row r="810" spans="1:8" ht="26.4">
      <c r="A810" s="175"/>
      <c r="B810" s="1795" t="s">
        <v>385</v>
      </c>
      <c r="C810" s="1165">
        <v>126869</v>
      </c>
      <c r="D810" s="301"/>
      <c r="E810" s="118"/>
      <c r="F810" s="118"/>
      <c r="G810" s="118"/>
      <c r="H810" s="52"/>
    </row>
    <row r="811" spans="1:8">
      <c r="A811" s="175"/>
      <c r="B811" s="1789" t="s">
        <v>3</v>
      </c>
      <c r="C811" s="86">
        <f>C812</f>
        <v>1506084</v>
      </c>
      <c r="D811" s="1164"/>
      <c r="E811" s="118"/>
      <c r="F811" s="118"/>
      <c r="G811" s="118"/>
      <c r="H811" s="52"/>
    </row>
    <row r="812" spans="1:8">
      <c r="A812" s="175"/>
      <c r="B812" s="3465" t="s">
        <v>20</v>
      </c>
      <c r="C812" s="1174">
        <v>1506084</v>
      </c>
      <c r="D812" s="308"/>
      <c r="E812" s="118"/>
      <c r="F812" s="118"/>
      <c r="G812" s="118"/>
      <c r="H812" s="52"/>
    </row>
    <row r="813" spans="1:8">
      <c r="A813" s="175"/>
      <c r="B813" s="281" t="s">
        <v>125</v>
      </c>
      <c r="C813" s="874"/>
      <c r="D813" s="447"/>
      <c r="E813" s="118"/>
      <c r="F813" s="118"/>
      <c r="G813" s="118"/>
      <c r="H813" s="52"/>
    </row>
    <row r="814" spans="1:8">
      <c r="A814" s="175"/>
      <c r="B814" s="3457" t="s">
        <v>4</v>
      </c>
      <c r="C814" s="88">
        <f>C815+C817+C821</f>
        <v>376943</v>
      </c>
      <c r="D814" s="1163"/>
      <c r="E814" s="118"/>
      <c r="F814" s="118"/>
      <c r="G814" s="118"/>
      <c r="H814" s="52"/>
    </row>
    <row r="815" spans="1:8">
      <c r="A815" s="175"/>
      <c r="B815" s="1789" t="s">
        <v>75</v>
      </c>
      <c r="C815" s="1165">
        <v>70859</v>
      </c>
      <c r="D815" s="1166"/>
      <c r="E815" s="118"/>
      <c r="F815" s="118"/>
      <c r="G815" s="118"/>
      <c r="H815" s="52"/>
    </row>
    <row r="816" spans="1:8">
      <c r="A816" s="175"/>
      <c r="B816" s="1793" t="s">
        <v>6</v>
      </c>
      <c r="C816" s="1165">
        <v>19723</v>
      </c>
      <c r="D816" s="1166"/>
      <c r="E816" s="118"/>
      <c r="F816" s="118"/>
      <c r="G816" s="118"/>
      <c r="H816" s="52"/>
    </row>
    <row r="817" spans="1:8">
      <c r="A817" s="175"/>
      <c r="B817" s="1789" t="s">
        <v>7</v>
      </c>
      <c r="C817" s="1165">
        <f>C818</f>
        <v>23448</v>
      </c>
      <c r="D817" s="1166"/>
      <c r="E817" s="118"/>
      <c r="F817" s="118"/>
      <c r="G817" s="118"/>
      <c r="H817" s="52"/>
    </row>
    <row r="818" spans="1:8" ht="26.4">
      <c r="A818" s="175"/>
      <c r="B818" s="1791" t="s">
        <v>82</v>
      </c>
      <c r="C818" s="1165">
        <f>C819</f>
        <v>23448</v>
      </c>
      <c r="D818" s="1166"/>
      <c r="E818" s="118"/>
      <c r="F818" s="118"/>
      <c r="G818" s="118"/>
      <c r="H818" s="52"/>
    </row>
    <row r="819" spans="1:8" ht="39.6">
      <c r="A819" s="175"/>
      <c r="B819" s="1793" t="s">
        <v>83</v>
      </c>
      <c r="C819" s="1165">
        <f>C820</f>
        <v>23448</v>
      </c>
      <c r="D819" s="1166"/>
      <c r="E819" s="118"/>
      <c r="F819" s="118"/>
      <c r="G819" s="118"/>
      <c r="H819" s="52"/>
    </row>
    <row r="820" spans="1:8" ht="52.8">
      <c r="A820" s="175"/>
      <c r="B820" s="1795" t="s">
        <v>308</v>
      </c>
      <c r="C820" s="1165">
        <v>23448</v>
      </c>
      <c r="D820" s="1166"/>
      <c r="E820" s="118"/>
      <c r="F820" s="118"/>
      <c r="G820" s="118"/>
      <c r="H820" s="52"/>
    </row>
    <row r="821" spans="1:8">
      <c r="A821" s="175"/>
      <c r="B821" s="1789" t="s">
        <v>10</v>
      </c>
      <c r="C821" s="1165">
        <f>C822</f>
        <v>282636</v>
      </c>
      <c r="D821" s="1166"/>
      <c r="E821" s="118"/>
      <c r="F821" s="118"/>
      <c r="G821" s="118"/>
      <c r="H821" s="52"/>
    </row>
    <row r="822" spans="1:8" ht="26.4">
      <c r="A822" s="175"/>
      <c r="B822" s="1791" t="s">
        <v>11</v>
      </c>
      <c r="C822" s="1165">
        <v>282636</v>
      </c>
      <c r="D822" s="1166"/>
      <c r="E822" s="118"/>
      <c r="F822" s="118"/>
      <c r="G822" s="118"/>
      <c r="H822" s="52"/>
    </row>
    <row r="823" spans="1:8">
      <c r="A823" s="175"/>
      <c r="B823" s="3457" t="s">
        <v>28</v>
      </c>
      <c r="C823" s="88">
        <f>C824+C833</f>
        <v>376943</v>
      </c>
      <c r="D823" s="1163">
        <v>0</v>
      </c>
      <c r="E823" s="118"/>
      <c r="F823" s="118"/>
      <c r="G823" s="118"/>
      <c r="H823" s="52"/>
    </row>
    <row r="824" spans="1:8">
      <c r="A824" s="175"/>
      <c r="B824" s="1789" t="s">
        <v>2</v>
      </c>
      <c r="C824" s="86">
        <f>C825+C831+C829</f>
        <v>360943</v>
      </c>
      <c r="D824" s="87"/>
      <c r="E824" s="118"/>
      <c r="F824" s="118"/>
      <c r="G824" s="118"/>
      <c r="H824" s="52"/>
    </row>
    <row r="825" spans="1:8">
      <c r="A825" s="175"/>
      <c r="B825" s="1791" t="s">
        <v>12</v>
      </c>
      <c r="C825" s="86">
        <f>C826+C828</f>
        <v>317772</v>
      </c>
      <c r="D825" s="1164"/>
      <c r="E825" s="118"/>
      <c r="F825" s="118"/>
      <c r="G825" s="118"/>
      <c r="H825" s="52"/>
    </row>
    <row r="826" spans="1:8">
      <c r="A826" s="175"/>
      <c r="B826" s="1793" t="s">
        <v>38</v>
      </c>
      <c r="C826" s="1165">
        <v>192687</v>
      </c>
      <c r="D826" s="1166">
        <v>555</v>
      </c>
      <c r="E826" s="118"/>
      <c r="F826" s="118"/>
      <c r="G826" s="118"/>
      <c r="H826" s="52"/>
    </row>
    <row r="827" spans="1:8">
      <c r="A827" s="175"/>
      <c r="B827" s="1795" t="s">
        <v>36</v>
      </c>
      <c r="C827" s="1165">
        <v>153731</v>
      </c>
      <c r="D827" s="1166">
        <v>448</v>
      </c>
      <c r="E827" s="118"/>
      <c r="F827" s="118"/>
      <c r="G827" s="118"/>
      <c r="H827" s="52"/>
    </row>
    <row r="828" spans="1:8">
      <c r="A828" s="175"/>
      <c r="B828" s="1793" t="s">
        <v>15</v>
      </c>
      <c r="C828" s="1165">
        <v>125085</v>
      </c>
      <c r="D828" s="1166">
        <v>-555</v>
      </c>
      <c r="E828" s="118"/>
      <c r="F828" s="118"/>
      <c r="G828" s="118"/>
      <c r="H828" s="52"/>
    </row>
    <row r="829" spans="1:8">
      <c r="A829" s="175"/>
      <c r="B829" s="1791" t="s">
        <v>16</v>
      </c>
      <c r="C829" s="1165">
        <f>C830</f>
        <v>23448</v>
      </c>
      <c r="D829" s="1166"/>
      <c r="E829" s="118"/>
      <c r="F829" s="118"/>
      <c r="G829" s="118"/>
      <c r="H829" s="52"/>
    </row>
    <row r="830" spans="1:8">
      <c r="A830" s="175"/>
      <c r="B830" s="1793" t="s">
        <v>17</v>
      </c>
      <c r="C830" s="1165">
        <v>23448</v>
      </c>
      <c r="D830" s="1166"/>
      <c r="E830" s="118"/>
      <c r="F830" s="118"/>
      <c r="G830" s="118"/>
      <c r="H830" s="52"/>
    </row>
    <row r="831" spans="1:8">
      <c r="A831" s="175"/>
      <c r="B831" s="1791" t="s">
        <v>19</v>
      </c>
      <c r="C831" s="1165">
        <f>C832</f>
        <v>19723</v>
      </c>
      <c r="D831" s="301"/>
      <c r="E831" s="118"/>
      <c r="F831" s="118"/>
      <c r="G831" s="118"/>
      <c r="H831" s="52"/>
    </row>
    <row r="832" spans="1:8" ht="26.4">
      <c r="A832" s="175"/>
      <c r="B832" s="1795" t="s">
        <v>385</v>
      </c>
      <c r="C832" s="1165">
        <v>19723</v>
      </c>
      <c r="D832" s="301"/>
      <c r="E832" s="118"/>
      <c r="F832" s="118"/>
      <c r="G832" s="118"/>
      <c r="H832" s="52"/>
    </row>
    <row r="833" spans="1:8">
      <c r="A833" s="175"/>
      <c r="B833" s="1789" t="s">
        <v>3</v>
      </c>
      <c r="C833" s="86">
        <f>C834</f>
        <v>16000</v>
      </c>
      <c r="D833" s="1164"/>
      <c r="E833" s="118"/>
      <c r="F833" s="118"/>
      <c r="G833" s="118"/>
      <c r="H833" s="52"/>
    </row>
    <row r="834" spans="1:8">
      <c r="A834" s="175"/>
      <c r="B834" s="3465" t="s">
        <v>20</v>
      </c>
      <c r="C834" s="1174">
        <v>16000</v>
      </c>
      <c r="D834" s="308"/>
      <c r="E834" s="118"/>
      <c r="F834" s="118"/>
      <c r="G834" s="118"/>
      <c r="H834" s="52"/>
    </row>
    <row r="835" spans="1:8">
      <c r="A835" s="175"/>
      <c r="B835" s="281" t="s">
        <v>126</v>
      </c>
      <c r="C835" s="874"/>
      <c r="D835" s="447"/>
      <c r="E835" s="118"/>
      <c r="F835" s="118"/>
      <c r="G835" s="118"/>
      <c r="H835" s="52"/>
    </row>
    <row r="836" spans="1:8">
      <c r="A836" s="175"/>
      <c r="B836" s="3457" t="s">
        <v>4</v>
      </c>
      <c r="C836" s="88">
        <f>C837+C838</f>
        <v>102272</v>
      </c>
      <c r="D836" s="1163"/>
      <c r="E836" s="118"/>
      <c r="F836" s="118"/>
      <c r="G836" s="118"/>
      <c r="H836" s="52"/>
    </row>
    <row r="837" spans="1:8">
      <c r="A837" s="175"/>
      <c r="B837" s="1789" t="s">
        <v>75</v>
      </c>
      <c r="C837" s="1165">
        <v>51136</v>
      </c>
      <c r="D837" s="1166"/>
      <c r="E837" s="118"/>
      <c r="F837" s="118"/>
      <c r="G837" s="118"/>
      <c r="H837" s="52"/>
    </row>
    <row r="838" spans="1:8">
      <c r="A838" s="175"/>
      <c r="B838" s="1789" t="s">
        <v>10</v>
      </c>
      <c r="C838" s="1165">
        <f>C839</f>
        <v>51136</v>
      </c>
      <c r="D838" s="1166"/>
      <c r="E838" s="118"/>
      <c r="F838" s="118"/>
      <c r="G838" s="118"/>
      <c r="H838" s="52"/>
    </row>
    <row r="839" spans="1:8" ht="26.4">
      <c r="A839" s="175"/>
      <c r="B839" s="1791" t="s">
        <v>11</v>
      </c>
      <c r="C839" s="1165">
        <v>51136</v>
      </c>
      <c r="D839" s="1166"/>
      <c r="E839" s="118"/>
      <c r="F839" s="118"/>
      <c r="G839" s="118"/>
      <c r="H839" s="52"/>
    </row>
    <row r="840" spans="1:8">
      <c r="A840" s="175"/>
      <c r="B840" s="3457" t="s">
        <v>28</v>
      </c>
      <c r="C840" s="88">
        <f>C841</f>
        <v>102272</v>
      </c>
      <c r="D840" s="1163">
        <v>0</v>
      </c>
      <c r="E840" s="118"/>
      <c r="F840" s="118"/>
      <c r="G840" s="118"/>
      <c r="H840" s="52"/>
    </row>
    <row r="841" spans="1:8">
      <c r="A841" s="175"/>
      <c r="B841" s="1789" t="s">
        <v>2</v>
      </c>
      <c r="C841" s="86">
        <f>C842</f>
        <v>102272</v>
      </c>
      <c r="D841" s="87"/>
      <c r="E841" s="118"/>
      <c r="F841" s="118"/>
      <c r="G841" s="118"/>
      <c r="H841" s="52"/>
    </row>
    <row r="842" spans="1:8">
      <c r="A842" s="175"/>
      <c r="B842" s="1791" t="s">
        <v>12</v>
      </c>
      <c r="C842" s="86">
        <f>C843+C845</f>
        <v>102272</v>
      </c>
      <c r="D842" s="1164"/>
      <c r="E842" s="118"/>
      <c r="F842" s="118"/>
      <c r="G842" s="118"/>
      <c r="H842" s="52"/>
    </row>
    <row r="843" spans="1:8">
      <c r="A843" s="175"/>
      <c r="B843" s="1793" t="s">
        <v>38</v>
      </c>
      <c r="C843" s="1165">
        <v>35405</v>
      </c>
      <c r="D843" s="1166">
        <v>555</v>
      </c>
      <c r="E843" s="118"/>
      <c r="F843" s="118"/>
      <c r="G843" s="118"/>
      <c r="H843" s="52"/>
    </row>
    <row r="844" spans="1:8">
      <c r="A844" s="175"/>
      <c r="B844" s="1795" t="s">
        <v>36</v>
      </c>
      <c r="C844" s="1165">
        <v>28531</v>
      </c>
      <c r="D844" s="1166">
        <v>448</v>
      </c>
      <c r="E844" s="118"/>
      <c r="F844" s="118"/>
      <c r="G844" s="118"/>
      <c r="H844" s="52"/>
    </row>
    <row r="845" spans="1:8" ht="13.8" thickBot="1">
      <c r="A845" s="175"/>
      <c r="B845" s="1793" t="s">
        <v>15</v>
      </c>
      <c r="C845" s="1165">
        <v>66867</v>
      </c>
      <c r="D845" s="1166">
        <v>-555</v>
      </c>
      <c r="E845" s="118"/>
      <c r="F845" s="118"/>
      <c r="G845" s="118"/>
      <c r="H845" s="52"/>
    </row>
    <row r="846" spans="1:8" ht="132" customHeight="1" thickBot="1">
      <c r="A846" s="977"/>
      <c r="B846" s="3671" t="s">
        <v>386</v>
      </c>
      <c r="C846" s="3672"/>
      <c r="D846" s="3673"/>
      <c r="E846" s="81"/>
      <c r="F846" s="81"/>
      <c r="G846" s="81"/>
      <c r="H846" s="188"/>
    </row>
    <row r="847" spans="1:8">
      <c r="A847" s="175"/>
      <c r="B847" s="106"/>
      <c r="C847" s="107"/>
      <c r="D847" s="107"/>
      <c r="E847" s="206"/>
      <c r="F847" s="206"/>
      <c r="G847" s="206"/>
      <c r="H847" s="81"/>
    </row>
    <row r="848" spans="1:8">
      <c r="A848" s="175"/>
      <c r="B848" s="206" t="s">
        <v>113</v>
      </c>
      <c r="C848" s="206"/>
      <c r="D848" s="206"/>
      <c r="E848" s="118"/>
      <c r="F848" s="118"/>
      <c r="G848" s="118"/>
      <c r="H848" s="206"/>
    </row>
    <row r="849" spans="1:8" ht="13.8" thickBot="1">
      <c r="A849" s="175"/>
      <c r="B849" s="118"/>
      <c r="C849" s="118"/>
      <c r="D849" s="118"/>
      <c r="E849" s="81"/>
      <c r="F849" s="81"/>
      <c r="G849" s="81" t="s">
        <v>0</v>
      </c>
      <c r="H849" s="52"/>
    </row>
    <row r="850" spans="1:8" ht="13.8">
      <c r="A850" s="2905">
        <f>A733+1</f>
        <v>196</v>
      </c>
      <c r="B850" s="1191" t="s">
        <v>46</v>
      </c>
      <c r="C850" s="116"/>
      <c r="D850" s="675"/>
      <c r="E850" s="81"/>
      <c r="F850" s="81"/>
      <c r="G850" s="81" t="s">
        <v>0</v>
      </c>
      <c r="H850" s="977" t="s">
        <v>34</v>
      </c>
    </row>
    <row r="851" spans="1:8">
      <c r="A851" s="1211"/>
      <c r="B851" s="181" t="s">
        <v>22</v>
      </c>
      <c r="C851" s="99"/>
      <c r="D851" s="182"/>
      <c r="E851" s="81"/>
      <c r="F851" s="81"/>
      <c r="G851" s="81" t="s">
        <v>0</v>
      </c>
      <c r="H851" s="98"/>
    </row>
    <row r="852" spans="1:8">
      <c r="A852" s="977"/>
      <c r="B852" s="1193" t="s">
        <v>387</v>
      </c>
      <c r="C852" s="1215"/>
      <c r="D852" s="1200"/>
      <c r="E852" s="81"/>
      <c r="F852" s="81"/>
      <c r="G852" s="81" t="s">
        <v>0</v>
      </c>
      <c r="H852" s="98"/>
    </row>
    <row r="853" spans="1:8">
      <c r="A853" s="977"/>
      <c r="B853" s="3457" t="s">
        <v>4</v>
      </c>
      <c r="C853" s="123"/>
      <c r="D853" s="299">
        <f>D854</f>
        <v>6059</v>
      </c>
      <c r="E853" s="81"/>
      <c r="F853" s="81"/>
      <c r="G853" s="81" t="s">
        <v>0</v>
      </c>
      <c r="H853" s="96"/>
    </row>
    <row r="854" spans="1:8">
      <c r="A854" s="1211"/>
      <c r="B854" s="1789" t="s">
        <v>75</v>
      </c>
      <c r="C854" s="122"/>
      <c r="D854" s="302">
        <v>6059</v>
      </c>
      <c r="E854" s="81"/>
      <c r="F854" s="81"/>
      <c r="G854" s="81"/>
      <c r="H854" s="98"/>
    </row>
    <row r="855" spans="1:8">
      <c r="A855" s="977"/>
      <c r="B855" s="3457" t="s">
        <v>28</v>
      </c>
      <c r="C855" s="123"/>
      <c r="D855" s="299">
        <f>D856</f>
        <v>6059</v>
      </c>
      <c r="E855" s="81"/>
      <c r="F855" s="81"/>
      <c r="G855" s="81" t="s">
        <v>0</v>
      </c>
      <c r="H855" s="96"/>
    </row>
    <row r="856" spans="1:8">
      <c r="A856" s="1211"/>
      <c r="B856" s="1789" t="s">
        <v>2</v>
      </c>
      <c r="C856" s="122"/>
      <c r="D856" s="302">
        <f>D857</f>
        <v>6059</v>
      </c>
      <c r="E856" s="81"/>
      <c r="F856" s="81"/>
      <c r="G856" s="81" t="s">
        <v>0</v>
      </c>
      <c r="H856" s="98"/>
    </row>
    <row r="857" spans="1:8">
      <c r="A857" s="977"/>
      <c r="B857" s="1791" t="s">
        <v>12</v>
      </c>
      <c r="C857" s="122"/>
      <c r="D857" s="302">
        <f>D858</f>
        <v>6059</v>
      </c>
      <c r="E857" s="81"/>
      <c r="F857" s="81"/>
      <c r="G857" s="81" t="s">
        <v>0</v>
      </c>
      <c r="H857" s="96"/>
    </row>
    <row r="858" spans="1:8">
      <c r="A858" s="977"/>
      <c r="B858" s="3465" t="s">
        <v>15</v>
      </c>
      <c r="C858" s="166"/>
      <c r="D858" s="308">
        <v>6059</v>
      </c>
      <c r="E858" s="81"/>
      <c r="F858" s="81"/>
      <c r="G858" s="81" t="s">
        <v>0</v>
      </c>
      <c r="H858" s="96"/>
    </row>
    <row r="859" spans="1:8">
      <c r="A859" s="1211"/>
      <c r="B859" s="181" t="s">
        <v>148</v>
      </c>
      <c r="C859" s="298"/>
      <c r="D859" s="182"/>
      <c r="E859" s="81"/>
      <c r="F859" s="81"/>
      <c r="G859" s="81" t="s">
        <v>0</v>
      </c>
      <c r="H859" s="98"/>
    </row>
    <row r="860" spans="1:8">
      <c r="A860" s="977"/>
      <c r="B860" s="1176" t="s">
        <v>388</v>
      </c>
      <c r="C860" s="298"/>
      <c r="D860" s="182"/>
      <c r="E860" s="108"/>
      <c r="F860" s="108"/>
      <c r="G860" s="108" t="s">
        <v>0</v>
      </c>
      <c r="H860" s="96"/>
    </row>
    <row r="861" spans="1:8" ht="39.6">
      <c r="A861" s="234"/>
      <c r="B861" s="1218" t="s">
        <v>389</v>
      </c>
      <c r="C861" s="298"/>
      <c r="D861" s="182"/>
      <c r="E861" s="81"/>
      <c r="F861" s="81"/>
      <c r="G861" s="81" t="s">
        <v>0</v>
      </c>
      <c r="H861" s="193"/>
    </row>
    <row r="862" spans="1:8">
      <c r="A862" s="234"/>
      <c r="B862" s="1181" t="s">
        <v>118</v>
      </c>
      <c r="C862" s="298"/>
      <c r="D862" s="182"/>
      <c r="E862" s="81"/>
      <c r="F862" s="81"/>
      <c r="G862" s="81"/>
      <c r="H862" s="951"/>
    </row>
    <row r="863" spans="1:8">
      <c r="A863" s="234"/>
      <c r="B863" s="3457" t="s">
        <v>4</v>
      </c>
      <c r="C863" s="123"/>
      <c r="D863" s="299">
        <f>D864</f>
        <v>6059</v>
      </c>
      <c r="E863" s="81"/>
      <c r="F863" s="81"/>
      <c r="G863" s="81"/>
      <c r="H863" s="951"/>
    </row>
    <row r="864" spans="1:8">
      <c r="A864" s="1177"/>
      <c r="B864" s="1789" t="s">
        <v>75</v>
      </c>
      <c r="C864" s="122"/>
      <c r="D864" s="302">
        <v>6059</v>
      </c>
      <c r="E864" s="81"/>
      <c r="F864" s="81"/>
      <c r="G864" s="81"/>
      <c r="H864" s="951"/>
    </row>
    <row r="865" spans="1:8">
      <c r="A865" s="234"/>
      <c r="B865" s="3457" t="s">
        <v>28</v>
      </c>
      <c r="C865" s="123"/>
      <c r="D865" s="299">
        <f>D866</f>
        <v>6059</v>
      </c>
      <c r="E865" s="81"/>
      <c r="F865" s="81"/>
      <c r="G865" s="81"/>
      <c r="H865" s="951"/>
    </row>
    <row r="866" spans="1:8">
      <c r="A866" s="1177"/>
      <c r="B866" s="1789" t="s">
        <v>2</v>
      </c>
      <c r="C866" s="122"/>
      <c r="D866" s="302">
        <f>D867</f>
        <v>6059</v>
      </c>
      <c r="E866" s="81"/>
      <c r="F866" s="81"/>
      <c r="G866" s="81"/>
      <c r="H866" s="951"/>
    </row>
    <row r="867" spans="1:8">
      <c r="A867" s="234"/>
      <c r="B867" s="1791" t="s">
        <v>12</v>
      </c>
      <c r="C867" s="122"/>
      <c r="D867" s="302">
        <f>D868</f>
        <v>6059</v>
      </c>
      <c r="E867" s="81"/>
      <c r="F867" s="81"/>
      <c r="G867" s="81"/>
      <c r="H867" s="951"/>
    </row>
    <row r="868" spans="1:8">
      <c r="A868" s="234"/>
      <c r="B868" s="3465" t="s">
        <v>15</v>
      </c>
      <c r="C868" s="166"/>
      <c r="D868" s="308">
        <v>6059</v>
      </c>
      <c r="E868" s="81"/>
      <c r="F868" s="81"/>
      <c r="G868" s="81" t="s">
        <v>0</v>
      </c>
      <c r="H868" s="951"/>
    </row>
    <row r="869" spans="1:8">
      <c r="A869" s="234"/>
      <c r="B869" s="1181" t="s">
        <v>125</v>
      </c>
      <c r="C869" s="298"/>
      <c r="D869" s="182"/>
      <c r="E869" s="81"/>
      <c r="F869" s="81"/>
      <c r="G869" s="81"/>
      <c r="H869" s="951"/>
    </row>
    <row r="870" spans="1:8">
      <c r="A870" s="234"/>
      <c r="B870" s="3457" t="s">
        <v>4</v>
      </c>
      <c r="C870" s="123"/>
      <c r="D870" s="299">
        <f>D871</f>
        <v>6060</v>
      </c>
      <c r="E870" s="81"/>
      <c r="F870" s="81"/>
      <c r="G870" s="81"/>
      <c r="H870" s="951"/>
    </row>
    <row r="871" spans="1:8">
      <c r="A871" s="1177"/>
      <c r="B871" s="1789" t="s">
        <v>75</v>
      </c>
      <c r="C871" s="122"/>
      <c r="D871" s="302">
        <v>6060</v>
      </c>
      <c r="E871" s="81"/>
      <c r="F871" s="81"/>
      <c r="G871" s="81"/>
      <c r="H871" s="951"/>
    </row>
    <row r="872" spans="1:8">
      <c r="A872" s="234"/>
      <c r="B872" s="3457" t="s">
        <v>28</v>
      </c>
      <c r="C872" s="123"/>
      <c r="D872" s="299">
        <f>D873</f>
        <v>6060</v>
      </c>
      <c r="E872" s="81"/>
      <c r="F872" s="81"/>
      <c r="G872" s="81"/>
      <c r="H872" s="951"/>
    </row>
    <row r="873" spans="1:8">
      <c r="A873" s="1177"/>
      <c r="B873" s="1789" t="s">
        <v>2</v>
      </c>
      <c r="C873" s="122"/>
      <c r="D873" s="302">
        <f>D874</f>
        <v>6060</v>
      </c>
      <c r="E873" s="81"/>
      <c r="F873" s="81"/>
      <c r="G873" s="81"/>
      <c r="H873" s="951"/>
    </row>
    <row r="874" spans="1:8">
      <c r="A874" s="234"/>
      <c r="B874" s="1791" t="s">
        <v>12</v>
      </c>
      <c r="C874" s="122"/>
      <c r="D874" s="302">
        <f>D875</f>
        <v>6060</v>
      </c>
      <c r="E874" s="81"/>
      <c r="F874" s="81"/>
      <c r="G874" s="81"/>
      <c r="H874" s="951"/>
    </row>
    <row r="875" spans="1:8" ht="13.8" thickBot="1">
      <c r="A875" s="234"/>
      <c r="B875" s="3469" t="s">
        <v>15</v>
      </c>
      <c r="C875" s="290"/>
      <c r="D875" s="1220">
        <v>6060</v>
      </c>
      <c r="E875" s="81"/>
      <c r="F875" s="81"/>
      <c r="G875" s="81" t="s">
        <v>0</v>
      </c>
      <c r="H875" s="951"/>
    </row>
    <row r="876" spans="1:8" ht="67.95" customHeight="1" thickBot="1">
      <c r="A876" s="977"/>
      <c r="B876" s="3671" t="s">
        <v>390</v>
      </c>
      <c r="C876" s="3672"/>
      <c r="D876" s="3673"/>
      <c r="E876" s="1157"/>
      <c r="F876" s="1157"/>
      <c r="G876" s="1157"/>
      <c r="H876" s="188"/>
    </row>
    <row r="877" spans="1:8">
      <c r="A877" s="175"/>
      <c r="B877" s="206"/>
      <c r="C877" s="1157"/>
      <c r="D877" s="1157"/>
      <c r="E877" s="118"/>
      <c r="F877" s="118"/>
      <c r="G877" s="118"/>
      <c r="H877" s="81"/>
    </row>
    <row r="878" spans="1:8">
      <c r="A878" s="175"/>
      <c r="B878" s="206" t="s">
        <v>115</v>
      </c>
      <c r="C878" s="118"/>
      <c r="D878" s="118"/>
      <c r="E878" s="118"/>
      <c r="F878" s="118"/>
      <c r="G878" s="118"/>
      <c r="H878" s="52"/>
    </row>
    <row r="879" spans="1:8" ht="13.8" thickBot="1">
      <c r="A879" s="175"/>
      <c r="B879" s="206"/>
      <c r="C879" s="118"/>
      <c r="D879" s="118"/>
      <c r="E879" s="118"/>
      <c r="F879" s="118"/>
      <c r="G879" s="118"/>
      <c r="H879" s="52"/>
    </row>
    <row r="880" spans="1:8" ht="13.8">
      <c r="A880" s="1458">
        <f>A786+1</f>
        <v>196</v>
      </c>
      <c r="B880" s="436" t="s">
        <v>46</v>
      </c>
      <c r="C880" s="364"/>
      <c r="D880" s="365"/>
      <c r="E880" s="118"/>
      <c r="F880" s="118"/>
      <c r="G880" s="118"/>
      <c r="H880" s="977" t="s">
        <v>34</v>
      </c>
    </row>
    <row r="881" spans="1:8">
      <c r="A881" s="1227"/>
      <c r="B881" s="280" t="s">
        <v>116</v>
      </c>
      <c r="C881" s="3459"/>
      <c r="D881" s="412"/>
      <c r="E881" s="3463"/>
      <c r="F881" s="3463"/>
      <c r="G881" s="3463"/>
      <c r="H881" s="52"/>
    </row>
    <row r="882" spans="1:8" ht="26.4">
      <c r="A882" s="537"/>
      <c r="B882" s="3460" t="s">
        <v>123</v>
      </c>
      <c r="C882" s="1219"/>
      <c r="D882" s="1183"/>
      <c r="E882" s="118"/>
      <c r="F882" s="118"/>
      <c r="G882" s="118"/>
      <c r="H882" s="357"/>
    </row>
    <row r="883" spans="1:8">
      <c r="A883" s="175"/>
      <c r="B883" s="281" t="s">
        <v>118</v>
      </c>
      <c r="C883" s="446"/>
      <c r="D883" s="447"/>
      <c r="E883" s="118"/>
      <c r="F883" s="118"/>
      <c r="G883" s="118"/>
      <c r="H883" s="52"/>
    </row>
    <row r="884" spans="1:8">
      <c r="A884" s="175"/>
      <c r="B884" s="3457" t="s">
        <v>4</v>
      </c>
      <c r="C884" s="88">
        <f>C885+C887+C891</f>
        <v>3613682</v>
      </c>
      <c r="D884" s="1163">
        <f>D885+D887+D891</f>
        <v>6059</v>
      </c>
      <c r="E884" s="118"/>
      <c r="F884" s="118"/>
      <c r="G884" s="118"/>
      <c r="H884" s="52"/>
    </row>
    <row r="885" spans="1:8">
      <c r="A885" s="175"/>
      <c r="B885" s="1789" t="s">
        <v>75</v>
      </c>
      <c r="C885" s="1165">
        <v>178005</v>
      </c>
      <c r="D885" s="1166">
        <v>6059</v>
      </c>
      <c r="E885" s="118"/>
      <c r="F885" s="118"/>
      <c r="G885" s="118"/>
      <c r="H885" s="52"/>
    </row>
    <row r="886" spans="1:8">
      <c r="A886" s="175"/>
      <c r="B886" s="1793" t="s">
        <v>6</v>
      </c>
      <c r="C886" s="1165">
        <v>126869</v>
      </c>
      <c r="D886" s="1166"/>
      <c r="E886" s="118"/>
      <c r="F886" s="118"/>
      <c r="G886" s="118"/>
      <c r="H886" s="52"/>
    </row>
    <row r="887" spans="1:8">
      <c r="A887" s="175"/>
      <c r="B887" s="1789" t="s">
        <v>7</v>
      </c>
      <c r="C887" s="1165">
        <f>C888</f>
        <v>19909</v>
      </c>
      <c r="D887" s="1166"/>
      <c r="E887" s="118"/>
      <c r="F887" s="118"/>
      <c r="G887" s="118"/>
      <c r="H887" s="52"/>
    </row>
    <row r="888" spans="1:8" ht="26.4">
      <c r="A888" s="175"/>
      <c r="B888" s="1791" t="s">
        <v>82</v>
      </c>
      <c r="C888" s="1165">
        <f>C889</f>
        <v>19909</v>
      </c>
      <c r="D888" s="1166"/>
      <c r="E888" s="118"/>
      <c r="F888" s="118"/>
      <c r="G888" s="118"/>
      <c r="H888" s="52"/>
    </row>
    <row r="889" spans="1:8" ht="39.6">
      <c r="A889" s="175"/>
      <c r="B889" s="1793" t="s">
        <v>83</v>
      </c>
      <c r="C889" s="1165">
        <f>C890</f>
        <v>19909</v>
      </c>
      <c r="D889" s="1166"/>
      <c r="E889" s="118"/>
      <c r="F889" s="118"/>
      <c r="G889" s="118"/>
      <c r="H889" s="52"/>
    </row>
    <row r="890" spans="1:8" ht="52.8">
      <c r="A890" s="175"/>
      <c r="B890" s="1795" t="s">
        <v>308</v>
      </c>
      <c r="C890" s="1165">
        <v>19909</v>
      </c>
      <c r="D890" s="1166"/>
      <c r="E890" s="118"/>
      <c r="F890" s="118"/>
      <c r="G890" s="118"/>
      <c r="H890" s="52"/>
    </row>
    <row r="891" spans="1:8">
      <c r="A891" s="175"/>
      <c r="B891" s="1789" t="s">
        <v>10</v>
      </c>
      <c r="C891" s="1165">
        <f>C892</f>
        <v>3415768</v>
      </c>
      <c r="D891" s="1166"/>
      <c r="E891" s="118"/>
      <c r="F891" s="118"/>
      <c r="G891" s="118"/>
      <c r="H891" s="52"/>
    </row>
    <row r="892" spans="1:8" ht="26.4">
      <c r="A892" s="175"/>
      <c r="B892" s="1791" t="s">
        <v>11</v>
      </c>
      <c r="C892" s="1165">
        <v>3415768</v>
      </c>
      <c r="D892" s="1166"/>
      <c r="E892" s="118"/>
      <c r="F892" s="118"/>
      <c r="G892" s="118"/>
      <c r="H892" s="52"/>
    </row>
    <row r="893" spans="1:8">
      <c r="A893" s="175"/>
      <c r="B893" s="3457" t="s">
        <v>28</v>
      </c>
      <c r="C893" s="88">
        <f>C894+C905</f>
        <v>3613682</v>
      </c>
      <c r="D893" s="1163">
        <f>D894+D905</f>
        <v>6059</v>
      </c>
      <c r="E893" s="118"/>
      <c r="F893" s="118"/>
      <c r="G893" s="118"/>
      <c r="H893" s="52"/>
    </row>
    <row r="894" spans="1:8">
      <c r="A894" s="175"/>
      <c r="B894" s="1789" t="s">
        <v>2</v>
      </c>
      <c r="C894" s="86">
        <f>C895+C901+C899</f>
        <v>2107598</v>
      </c>
      <c r="D894" s="87">
        <f>D895+D901+D899</f>
        <v>6059</v>
      </c>
      <c r="E894" s="118"/>
      <c r="F894" s="118"/>
      <c r="G894" s="118"/>
      <c r="H894" s="52"/>
    </row>
    <row r="895" spans="1:8">
      <c r="A895" s="175"/>
      <c r="B895" s="1791" t="s">
        <v>12</v>
      </c>
      <c r="C895" s="86">
        <f>C896+C898</f>
        <v>1925821</v>
      </c>
      <c r="D895" s="1164">
        <f>D896+D898</f>
        <v>6059</v>
      </c>
      <c r="E895" s="118"/>
      <c r="F895" s="118"/>
      <c r="G895" s="118"/>
      <c r="H895" s="52"/>
    </row>
    <row r="896" spans="1:8">
      <c r="A896" s="175"/>
      <c r="B896" s="1793" t="s">
        <v>38</v>
      </c>
      <c r="C896" s="1165">
        <v>302171</v>
      </c>
      <c r="D896" s="1166"/>
      <c r="E896" s="118"/>
      <c r="F896" s="118"/>
      <c r="G896" s="118"/>
      <c r="H896" s="52"/>
    </row>
    <row r="897" spans="1:8">
      <c r="A897" s="175"/>
      <c r="B897" s="1795" t="s">
        <v>36</v>
      </c>
      <c r="C897" s="1165">
        <v>241826</v>
      </c>
      <c r="D897" s="1166"/>
      <c r="E897" s="118"/>
      <c r="F897" s="118"/>
      <c r="G897" s="118"/>
      <c r="H897" s="52"/>
    </row>
    <row r="898" spans="1:8">
      <c r="A898" s="175"/>
      <c r="B898" s="1793" t="s">
        <v>15</v>
      </c>
      <c r="C898" s="1165">
        <v>1623650</v>
      </c>
      <c r="D898" s="1166">
        <v>6059</v>
      </c>
      <c r="E898" s="118"/>
      <c r="F898" s="118"/>
      <c r="G898" s="118"/>
      <c r="H898" s="52"/>
    </row>
    <row r="899" spans="1:8">
      <c r="A899" s="175"/>
      <c r="B899" s="1791" t="s">
        <v>16</v>
      </c>
      <c r="C899" s="1165">
        <f>C900</f>
        <v>19909</v>
      </c>
      <c r="D899" s="1166"/>
      <c r="E899" s="118"/>
      <c r="F899" s="118"/>
      <c r="G899" s="118"/>
      <c r="H899" s="52"/>
    </row>
    <row r="900" spans="1:8">
      <c r="A900" s="175"/>
      <c r="B900" s="1793" t="s">
        <v>17</v>
      </c>
      <c r="C900" s="1165">
        <v>19909</v>
      </c>
      <c r="D900" s="1166"/>
      <c r="E900" s="118"/>
      <c r="F900" s="118"/>
      <c r="G900" s="118"/>
      <c r="H900" s="52"/>
    </row>
    <row r="901" spans="1:8">
      <c r="A901" s="175"/>
      <c r="B901" s="1791" t="s">
        <v>19</v>
      </c>
      <c r="C901" s="1165">
        <f>C902+C904</f>
        <v>161868</v>
      </c>
      <c r="D901" s="301"/>
      <c r="E901" s="118"/>
      <c r="F901" s="118"/>
      <c r="G901" s="118"/>
      <c r="H901" s="52"/>
    </row>
    <row r="902" spans="1:8" ht="26.4">
      <c r="A902" s="175"/>
      <c r="B902" s="1793" t="s">
        <v>56</v>
      </c>
      <c r="C902" s="1165">
        <f>C903</f>
        <v>34999</v>
      </c>
      <c r="D902" s="301"/>
      <c r="E902" s="118"/>
      <c r="F902" s="118"/>
      <c r="G902" s="118"/>
      <c r="H902" s="52"/>
    </row>
    <row r="903" spans="1:8" ht="39.6">
      <c r="A903" s="175"/>
      <c r="B903" s="1795" t="s">
        <v>58</v>
      </c>
      <c r="C903" s="1165">
        <v>34999</v>
      </c>
      <c r="D903" s="301"/>
      <c r="E903" s="118"/>
      <c r="F903" s="118"/>
      <c r="G903" s="118"/>
      <c r="H903" s="52"/>
    </row>
    <row r="904" spans="1:8" ht="26.4">
      <c r="A904" s="175"/>
      <c r="B904" s="1795" t="s">
        <v>385</v>
      </c>
      <c r="C904" s="1165">
        <v>126869</v>
      </c>
      <c r="D904" s="301"/>
      <c r="E904" s="118"/>
      <c r="F904" s="118"/>
      <c r="G904" s="118"/>
      <c r="H904" s="52"/>
    </row>
    <row r="905" spans="1:8">
      <c r="A905" s="175"/>
      <c r="B905" s="1789" t="s">
        <v>3</v>
      </c>
      <c r="C905" s="86">
        <f>C906</f>
        <v>1506084</v>
      </c>
      <c r="D905" s="1164"/>
      <c r="E905" s="118"/>
      <c r="F905" s="118"/>
      <c r="G905" s="118"/>
      <c r="H905" s="52"/>
    </row>
    <row r="906" spans="1:8">
      <c r="A906" s="175"/>
      <c r="B906" s="3465" t="s">
        <v>20</v>
      </c>
      <c r="C906" s="1174">
        <v>1506084</v>
      </c>
      <c r="D906" s="308"/>
      <c r="E906" s="118"/>
      <c r="F906" s="118"/>
      <c r="G906" s="118"/>
      <c r="H906" s="52"/>
    </row>
    <row r="907" spans="1:8">
      <c r="A907" s="175"/>
      <c r="B907" s="281" t="s">
        <v>125</v>
      </c>
      <c r="C907" s="874"/>
      <c r="D907" s="447"/>
      <c r="E907" s="118"/>
      <c r="F907" s="118"/>
      <c r="G907" s="118"/>
      <c r="H907" s="52"/>
    </row>
    <row r="908" spans="1:8">
      <c r="A908" s="175"/>
      <c r="B908" s="3457" t="s">
        <v>4</v>
      </c>
      <c r="C908" s="88">
        <f>C909+C911+C915</f>
        <v>376943</v>
      </c>
      <c r="D908" s="1163">
        <f>D909+D911+D915</f>
        <v>6060</v>
      </c>
      <c r="E908" s="118"/>
      <c r="F908" s="118"/>
      <c r="G908" s="118"/>
      <c r="H908" s="52"/>
    </row>
    <row r="909" spans="1:8">
      <c r="A909" s="175"/>
      <c r="B909" s="1789" t="s">
        <v>75</v>
      </c>
      <c r="C909" s="1165">
        <v>70859</v>
      </c>
      <c r="D909" s="1166">
        <v>6060</v>
      </c>
      <c r="E909" s="118"/>
      <c r="F909" s="118"/>
      <c r="G909" s="118"/>
      <c r="H909" s="52"/>
    </row>
    <row r="910" spans="1:8">
      <c r="A910" s="175"/>
      <c r="B910" s="1793" t="s">
        <v>6</v>
      </c>
      <c r="C910" s="1165">
        <v>19723</v>
      </c>
      <c r="D910" s="1166"/>
      <c r="E910" s="118"/>
      <c r="F910" s="118"/>
      <c r="G910" s="118"/>
      <c r="H910" s="52"/>
    </row>
    <row r="911" spans="1:8">
      <c r="A911" s="175"/>
      <c r="B911" s="1789" t="s">
        <v>7</v>
      </c>
      <c r="C911" s="1165">
        <f>C912</f>
        <v>23448</v>
      </c>
      <c r="D911" s="1166"/>
      <c r="E911" s="118"/>
      <c r="F911" s="118"/>
      <c r="G911" s="118"/>
      <c r="H911" s="52"/>
    </row>
    <row r="912" spans="1:8" ht="26.4">
      <c r="A912" s="175"/>
      <c r="B912" s="1791" t="s">
        <v>82</v>
      </c>
      <c r="C912" s="1165">
        <f>C913</f>
        <v>23448</v>
      </c>
      <c r="D912" s="1166"/>
      <c r="E912" s="118"/>
      <c r="F912" s="118"/>
      <c r="G912" s="118"/>
      <c r="H912" s="52"/>
    </row>
    <row r="913" spans="1:8" ht="39.6">
      <c r="A913" s="175"/>
      <c r="B913" s="1793" t="s">
        <v>83</v>
      </c>
      <c r="C913" s="1165">
        <f>C914</f>
        <v>23448</v>
      </c>
      <c r="D913" s="1166"/>
      <c r="E913" s="118"/>
      <c r="F913" s="118"/>
      <c r="G913" s="118"/>
      <c r="H913" s="52"/>
    </row>
    <row r="914" spans="1:8" ht="52.8">
      <c r="A914" s="175"/>
      <c r="B914" s="1795" t="s">
        <v>308</v>
      </c>
      <c r="C914" s="1165">
        <v>23448</v>
      </c>
      <c r="D914" s="1166"/>
      <c r="E914" s="118"/>
      <c r="F914" s="118"/>
      <c r="G914" s="118"/>
      <c r="H914" s="52"/>
    </row>
    <row r="915" spans="1:8">
      <c r="A915" s="175"/>
      <c r="B915" s="1789" t="s">
        <v>10</v>
      </c>
      <c r="C915" s="1165">
        <f>C916</f>
        <v>282636</v>
      </c>
      <c r="D915" s="1166"/>
      <c r="E915" s="118"/>
      <c r="F915" s="118"/>
      <c r="G915" s="118"/>
      <c r="H915" s="52"/>
    </row>
    <row r="916" spans="1:8" ht="26.4">
      <c r="A916" s="175"/>
      <c r="B916" s="1791" t="s">
        <v>11</v>
      </c>
      <c r="C916" s="1165">
        <v>282636</v>
      </c>
      <c r="D916" s="1166"/>
      <c r="E916" s="118"/>
      <c r="F916" s="118"/>
      <c r="G916" s="118"/>
      <c r="H916" s="52"/>
    </row>
    <row r="917" spans="1:8">
      <c r="A917" s="175"/>
      <c r="B917" s="3457" t="s">
        <v>28</v>
      </c>
      <c r="C917" s="88">
        <f>C918+C927</f>
        <v>376943</v>
      </c>
      <c r="D917" s="1163">
        <f>D918+D927</f>
        <v>6060</v>
      </c>
      <c r="E917" s="118"/>
      <c r="F917" s="118"/>
      <c r="G917" s="118"/>
      <c r="H917" s="52"/>
    </row>
    <row r="918" spans="1:8">
      <c r="A918" s="175"/>
      <c r="B918" s="1789" t="s">
        <v>2</v>
      </c>
      <c r="C918" s="86">
        <f>C919+C925+C923</f>
        <v>360943</v>
      </c>
      <c r="D918" s="87">
        <f>D919+D925+D923</f>
        <v>6060</v>
      </c>
      <c r="E918" s="118"/>
      <c r="F918" s="118"/>
      <c r="G918" s="118"/>
      <c r="H918" s="52"/>
    </row>
    <row r="919" spans="1:8">
      <c r="A919" s="175"/>
      <c r="B919" s="1791" t="s">
        <v>12</v>
      </c>
      <c r="C919" s="86">
        <f>C920+C922</f>
        <v>317772</v>
      </c>
      <c r="D919" s="1164">
        <f>D920+D922</f>
        <v>6060</v>
      </c>
      <c r="E919" s="118"/>
      <c r="F919" s="118"/>
      <c r="G919" s="118"/>
      <c r="H919" s="52"/>
    </row>
    <row r="920" spans="1:8">
      <c r="A920" s="175"/>
      <c r="B920" s="1793" t="s">
        <v>38</v>
      </c>
      <c r="C920" s="1165">
        <v>192687</v>
      </c>
      <c r="D920" s="1166"/>
      <c r="E920" s="118"/>
      <c r="F920" s="118"/>
      <c r="G920" s="118"/>
      <c r="H920" s="52"/>
    </row>
    <row r="921" spans="1:8">
      <c r="A921" s="175"/>
      <c r="B921" s="1795" t="s">
        <v>36</v>
      </c>
      <c r="C921" s="1165">
        <v>153731</v>
      </c>
      <c r="D921" s="1166"/>
      <c r="E921" s="118"/>
      <c r="F921" s="118"/>
      <c r="G921" s="118"/>
      <c r="H921" s="52"/>
    </row>
    <row r="922" spans="1:8">
      <c r="A922" s="175"/>
      <c r="B922" s="1793" t="s">
        <v>15</v>
      </c>
      <c r="C922" s="1165">
        <v>125085</v>
      </c>
      <c r="D922" s="1166">
        <v>6060</v>
      </c>
      <c r="E922" s="118"/>
      <c r="F922" s="118"/>
      <c r="G922" s="118"/>
      <c r="H922" s="52"/>
    </row>
    <row r="923" spans="1:8">
      <c r="A923" s="175"/>
      <c r="B923" s="1791" t="s">
        <v>16</v>
      </c>
      <c r="C923" s="1165">
        <f>C924</f>
        <v>23448</v>
      </c>
      <c r="D923" s="1166"/>
      <c r="E923" s="118"/>
      <c r="F923" s="118"/>
      <c r="G923" s="118"/>
      <c r="H923" s="52"/>
    </row>
    <row r="924" spans="1:8">
      <c r="A924" s="175"/>
      <c r="B924" s="1793" t="s">
        <v>17</v>
      </c>
      <c r="C924" s="1165">
        <v>23448</v>
      </c>
      <c r="D924" s="1166"/>
      <c r="E924" s="118"/>
      <c r="F924" s="118"/>
      <c r="G924" s="118"/>
      <c r="H924" s="52"/>
    </row>
    <row r="925" spans="1:8">
      <c r="A925" s="175"/>
      <c r="B925" s="1791" t="s">
        <v>19</v>
      </c>
      <c r="C925" s="1165">
        <f>C926</f>
        <v>19723</v>
      </c>
      <c r="D925" s="301"/>
      <c r="E925" s="118"/>
      <c r="F925" s="118"/>
      <c r="G925" s="118"/>
      <c r="H925" s="52"/>
    </row>
    <row r="926" spans="1:8" ht="26.4">
      <c r="A926" s="175"/>
      <c r="B926" s="1795" t="s">
        <v>385</v>
      </c>
      <c r="C926" s="1165">
        <v>19723</v>
      </c>
      <c r="D926" s="301"/>
      <c r="E926" s="118"/>
      <c r="F926" s="118"/>
      <c r="G926" s="118"/>
      <c r="H926" s="52"/>
    </row>
    <row r="927" spans="1:8">
      <c r="A927" s="175"/>
      <c r="B927" s="1789" t="s">
        <v>3</v>
      </c>
      <c r="C927" s="86">
        <f>C928</f>
        <v>16000</v>
      </c>
      <c r="D927" s="1164"/>
      <c r="E927" s="118"/>
      <c r="F927" s="118"/>
      <c r="G927" s="118"/>
      <c r="H927" s="52"/>
    </row>
    <row r="928" spans="1:8" ht="13.8" thickBot="1">
      <c r="A928" s="175"/>
      <c r="B928" s="3469" t="s">
        <v>20</v>
      </c>
      <c r="C928" s="1221">
        <v>16000</v>
      </c>
      <c r="D928" s="1220"/>
      <c r="E928" s="1157"/>
      <c r="F928" s="1157"/>
      <c r="G928" s="1157"/>
      <c r="H928" s="52"/>
    </row>
    <row r="929" spans="1:8" ht="94.95" customHeight="1" thickBot="1">
      <c r="A929" s="977"/>
      <c r="B929" s="3671" t="s">
        <v>391</v>
      </c>
      <c r="C929" s="3672"/>
      <c r="D929" s="3673"/>
      <c r="E929" s="118"/>
      <c r="F929" s="118"/>
      <c r="G929" s="118"/>
      <c r="H929" s="188"/>
    </row>
    <row r="930" spans="1:8">
      <c r="A930" s="175"/>
      <c r="B930" s="118"/>
      <c r="C930" s="118"/>
      <c r="D930" s="118"/>
      <c r="E930" s="206"/>
      <c r="F930" s="206"/>
      <c r="G930" s="206"/>
      <c r="H930" s="52"/>
    </row>
    <row r="931" spans="1:8">
      <c r="A931" s="175"/>
      <c r="B931" s="206" t="s">
        <v>113</v>
      </c>
      <c r="C931" s="206"/>
      <c r="D931" s="206"/>
      <c r="E931" s="206"/>
      <c r="F931" s="206"/>
      <c r="G931" s="206"/>
      <c r="H931" s="206"/>
    </row>
    <row r="932" spans="1:8" ht="13.8" thickBot="1">
      <c r="A932" s="175"/>
      <c r="B932" s="118"/>
      <c r="C932" s="118"/>
      <c r="D932" s="118"/>
      <c r="E932" s="118"/>
      <c r="F932" s="118"/>
      <c r="G932" s="118"/>
      <c r="H932" s="52"/>
    </row>
    <row r="933" spans="1:8" ht="13.8">
      <c r="A933" s="2905">
        <f>A850+1</f>
        <v>197</v>
      </c>
      <c r="B933" s="1222" t="s">
        <v>29</v>
      </c>
      <c r="C933" s="116"/>
      <c r="D933" s="675"/>
      <c r="E933" s="1191" t="s">
        <v>46</v>
      </c>
      <c r="F933" s="116"/>
      <c r="G933" s="675"/>
      <c r="H933" s="977" t="s">
        <v>34</v>
      </c>
    </row>
    <row r="934" spans="1:8">
      <c r="A934" s="1211"/>
      <c r="B934" s="181" t="s">
        <v>22</v>
      </c>
      <c r="C934" s="99"/>
      <c r="D934" s="182"/>
      <c r="E934" s="181" t="s">
        <v>22</v>
      </c>
      <c r="F934" s="99"/>
      <c r="G934" s="182"/>
      <c r="H934" s="98"/>
    </row>
    <row r="935" spans="1:8" ht="39.6">
      <c r="A935" s="977"/>
      <c r="B935" s="1193" t="s">
        <v>233</v>
      </c>
      <c r="C935" s="1215"/>
      <c r="D935" s="1200"/>
      <c r="E935" s="1193" t="s">
        <v>387</v>
      </c>
      <c r="F935" s="1215"/>
      <c r="G935" s="1200"/>
      <c r="H935" s="98"/>
    </row>
    <row r="936" spans="1:8">
      <c r="A936" s="977"/>
      <c r="B936" s="3457" t="s">
        <v>4</v>
      </c>
      <c r="C936" s="123">
        <f>C937</f>
        <v>50507066</v>
      </c>
      <c r="D936" s="299">
        <f>D937</f>
        <v>-2108</v>
      </c>
      <c r="E936" s="3457" t="s">
        <v>4</v>
      </c>
      <c r="F936" s="123"/>
      <c r="G936" s="299">
        <f>G937</f>
        <v>2108</v>
      </c>
      <c r="H936" s="96"/>
    </row>
    <row r="937" spans="1:8">
      <c r="A937" s="1177"/>
      <c r="B937" s="1789" t="s">
        <v>10</v>
      </c>
      <c r="C937" s="92">
        <f>C938</f>
        <v>50507066</v>
      </c>
      <c r="D937" s="1217">
        <f>D938</f>
        <v>-2108</v>
      </c>
      <c r="E937" s="1789" t="s">
        <v>10</v>
      </c>
      <c r="F937" s="92"/>
      <c r="G937" s="1217">
        <f>G938</f>
        <v>2108</v>
      </c>
      <c r="H937" s="951"/>
    </row>
    <row r="938" spans="1:8" ht="26.4">
      <c r="A938" s="234"/>
      <c r="B938" s="1791" t="s">
        <v>11</v>
      </c>
      <c r="C938" s="122">
        <v>50507066</v>
      </c>
      <c r="D938" s="302">
        <v>-2108</v>
      </c>
      <c r="E938" s="1791" t="s">
        <v>11</v>
      </c>
      <c r="F938" s="122"/>
      <c r="G938" s="302">
        <v>2108</v>
      </c>
      <c r="H938" s="951"/>
    </row>
    <row r="939" spans="1:8">
      <c r="A939" s="977"/>
      <c r="B939" s="3457" t="s">
        <v>28</v>
      </c>
      <c r="C939" s="123">
        <f t="shared" ref="C939:G941" si="5">C940</f>
        <v>50507066</v>
      </c>
      <c r="D939" s="299">
        <f t="shared" si="5"/>
        <v>-2108</v>
      </c>
      <c r="E939" s="3457" t="s">
        <v>28</v>
      </c>
      <c r="F939" s="123"/>
      <c r="G939" s="299">
        <f t="shared" si="5"/>
        <v>2108</v>
      </c>
      <c r="H939" s="96"/>
    </row>
    <row r="940" spans="1:8">
      <c r="A940" s="1211"/>
      <c r="B940" s="1789" t="s">
        <v>2</v>
      </c>
      <c r="C940" s="122">
        <f t="shared" si="5"/>
        <v>50507066</v>
      </c>
      <c r="D940" s="302">
        <f t="shared" si="5"/>
        <v>-2108</v>
      </c>
      <c r="E940" s="1789" t="s">
        <v>2</v>
      </c>
      <c r="F940" s="122"/>
      <c r="G940" s="302">
        <f t="shared" si="5"/>
        <v>2108</v>
      </c>
      <c r="H940" s="98"/>
    </row>
    <row r="941" spans="1:8">
      <c r="A941" s="977"/>
      <c r="B941" s="1791" t="s">
        <v>16</v>
      </c>
      <c r="C941" s="122">
        <f t="shared" si="5"/>
        <v>50507066</v>
      </c>
      <c r="D941" s="302">
        <f t="shared" si="5"/>
        <v>-2108</v>
      </c>
      <c r="E941" s="1791" t="s">
        <v>12</v>
      </c>
      <c r="F941" s="122"/>
      <c r="G941" s="302">
        <f t="shared" si="5"/>
        <v>2108</v>
      </c>
      <c r="H941" s="96"/>
    </row>
    <row r="942" spans="1:8">
      <c r="A942" s="977"/>
      <c r="B942" s="1793" t="s">
        <v>17</v>
      </c>
      <c r="C942" s="166">
        <v>50507066</v>
      </c>
      <c r="D942" s="308">
        <v>-2108</v>
      </c>
      <c r="E942" s="3465" t="s">
        <v>15</v>
      </c>
      <c r="F942" s="166"/>
      <c r="G942" s="308">
        <v>2108</v>
      </c>
      <c r="H942" s="96"/>
    </row>
    <row r="943" spans="1:8">
      <c r="A943" s="1211"/>
      <c r="B943" s="181" t="s">
        <v>148</v>
      </c>
      <c r="C943" s="298"/>
      <c r="D943" s="182"/>
      <c r="E943" s="181" t="s">
        <v>148</v>
      </c>
      <c r="F943" s="298"/>
      <c r="G943" s="182"/>
      <c r="H943" s="98"/>
    </row>
    <row r="944" spans="1:8" ht="26.4">
      <c r="A944" s="977"/>
      <c r="B944" s="1176" t="s">
        <v>346</v>
      </c>
      <c r="C944" s="298"/>
      <c r="D944" s="182"/>
      <c r="E944" s="1176" t="s">
        <v>388</v>
      </c>
      <c r="F944" s="298"/>
      <c r="G944" s="182"/>
      <c r="H944" s="96"/>
    </row>
    <row r="945" spans="1:8" ht="39.6">
      <c r="A945" s="234"/>
      <c r="B945" s="1218"/>
      <c r="C945" s="298"/>
      <c r="D945" s="182"/>
      <c r="E945" s="1218" t="s">
        <v>389</v>
      </c>
      <c r="F945" s="298"/>
      <c r="G945" s="182"/>
      <c r="H945" s="193"/>
    </row>
    <row r="946" spans="1:8">
      <c r="A946" s="234"/>
      <c r="B946" s="1181" t="s">
        <v>118</v>
      </c>
      <c r="C946" s="298"/>
      <c r="D946" s="182"/>
      <c r="E946" s="1181" t="s">
        <v>118</v>
      </c>
      <c r="F946" s="298"/>
      <c r="G946" s="182"/>
      <c r="H946" s="951"/>
    </row>
    <row r="947" spans="1:8">
      <c r="A947" s="234"/>
      <c r="B947" s="3457" t="s">
        <v>4</v>
      </c>
      <c r="C947" s="123">
        <f>C948</f>
        <v>50507066</v>
      </c>
      <c r="D947" s="299">
        <f>D948</f>
        <v>-2108</v>
      </c>
      <c r="E947" s="3457" t="s">
        <v>4</v>
      </c>
      <c r="F947" s="123"/>
      <c r="G947" s="299">
        <f>G948</f>
        <v>2108</v>
      </c>
      <c r="H947" s="951"/>
    </row>
    <row r="948" spans="1:8">
      <c r="A948" s="1177"/>
      <c r="B948" s="1789" t="s">
        <v>10</v>
      </c>
      <c r="C948" s="92">
        <f>C949</f>
        <v>50507066</v>
      </c>
      <c r="D948" s="1217">
        <f>D949</f>
        <v>-2108</v>
      </c>
      <c r="E948" s="1789" t="s">
        <v>10</v>
      </c>
      <c r="F948" s="92"/>
      <c r="G948" s="1217">
        <f>G949</f>
        <v>2108</v>
      </c>
      <c r="H948" s="951"/>
    </row>
    <row r="949" spans="1:8" ht="26.4">
      <c r="A949" s="234"/>
      <c r="B949" s="1791" t="s">
        <v>11</v>
      </c>
      <c r="C949" s="122">
        <v>50507066</v>
      </c>
      <c r="D949" s="302">
        <v>-2108</v>
      </c>
      <c r="E949" s="1791" t="s">
        <v>11</v>
      </c>
      <c r="F949" s="122"/>
      <c r="G949" s="302">
        <v>2108</v>
      </c>
      <c r="H949" s="951"/>
    </row>
    <row r="950" spans="1:8">
      <c r="A950" s="234"/>
      <c r="B950" s="3457" t="s">
        <v>28</v>
      </c>
      <c r="C950" s="123">
        <f t="shared" ref="C950:G952" si="6">C951</f>
        <v>50507066</v>
      </c>
      <c r="D950" s="299">
        <f t="shared" si="6"/>
        <v>-2108</v>
      </c>
      <c r="E950" s="3457" t="s">
        <v>28</v>
      </c>
      <c r="F950" s="123"/>
      <c r="G950" s="299">
        <f t="shared" si="6"/>
        <v>2108</v>
      </c>
      <c r="H950" s="951"/>
    </row>
    <row r="951" spans="1:8">
      <c r="A951" s="1177"/>
      <c r="B951" s="1789" t="s">
        <v>2</v>
      </c>
      <c r="C951" s="122">
        <f t="shared" si="6"/>
        <v>50507066</v>
      </c>
      <c r="D951" s="302">
        <f t="shared" si="6"/>
        <v>-2108</v>
      </c>
      <c r="E951" s="1789" t="s">
        <v>2</v>
      </c>
      <c r="F951" s="122"/>
      <c r="G951" s="302">
        <f t="shared" si="6"/>
        <v>2108</v>
      </c>
      <c r="H951" s="951"/>
    </row>
    <row r="952" spans="1:8">
      <c r="A952" s="234"/>
      <c r="B952" s="1791" t="s">
        <v>16</v>
      </c>
      <c r="C952" s="122">
        <f t="shared" si="6"/>
        <v>50507066</v>
      </c>
      <c r="D952" s="302">
        <f t="shared" si="6"/>
        <v>-2108</v>
      </c>
      <c r="E952" s="1791" t="s">
        <v>12</v>
      </c>
      <c r="F952" s="122"/>
      <c r="G952" s="302">
        <f t="shared" si="6"/>
        <v>2108</v>
      </c>
      <c r="H952" s="951"/>
    </row>
    <row r="953" spans="1:8" ht="13.8" thickBot="1">
      <c r="A953" s="234"/>
      <c r="B953" s="1793" t="s">
        <v>17</v>
      </c>
      <c r="C953" s="1223">
        <v>50507066</v>
      </c>
      <c r="D953" s="1220">
        <v>-2108</v>
      </c>
      <c r="E953" s="1793" t="s">
        <v>15</v>
      </c>
      <c r="F953" s="1223"/>
      <c r="G953" s="1220">
        <v>2108</v>
      </c>
      <c r="H953" s="951"/>
    </row>
    <row r="954" spans="1:8" ht="56.4" customHeight="1" thickBot="1">
      <c r="A954" s="977"/>
      <c r="B954" s="3671" t="s">
        <v>392</v>
      </c>
      <c r="C954" s="3672"/>
      <c r="D954" s="3672"/>
      <c r="E954" s="3672"/>
      <c r="F954" s="3672"/>
      <c r="G954" s="3673"/>
      <c r="H954" s="188"/>
    </row>
    <row r="955" spans="1:8">
      <c r="A955" s="175"/>
      <c r="B955" s="206"/>
      <c r="C955" s="1157"/>
      <c r="D955" s="1157"/>
      <c r="E955" s="1157"/>
      <c r="F955" s="1157"/>
      <c r="G955" s="1157"/>
      <c r="H955" s="81"/>
    </row>
    <row r="956" spans="1:8">
      <c r="A956" s="175"/>
      <c r="B956" s="206" t="s">
        <v>115</v>
      </c>
      <c r="C956" s="118"/>
      <c r="D956" s="118"/>
      <c r="E956" s="118"/>
      <c r="F956" s="118"/>
      <c r="G956" s="118"/>
      <c r="H956" s="52"/>
    </row>
    <row r="957" spans="1:8" ht="13.8" thickBot="1">
      <c r="A957" s="175"/>
      <c r="B957" s="206"/>
      <c r="C957" s="3473"/>
      <c r="D957" s="118"/>
      <c r="E957" s="118"/>
      <c r="F957" s="118"/>
      <c r="G957" s="118"/>
      <c r="H957" s="52"/>
    </row>
    <row r="958" spans="1:8" ht="13.8">
      <c r="A958" s="1458">
        <f>A880+1</f>
        <v>197</v>
      </c>
      <c r="B958" s="1222" t="s">
        <v>29</v>
      </c>
      <c r="C958" s="364"/>
      <c r="D958" s="365"/>
      <c r="E958" s="436" t="s">
        <v>46</v>
      </c>
      <c r="F958" s="364"/>
      <c r="G958" s="365"/>
      <c r="H958" s="977" t="s">
        <v>34</v>
      </c>
    </row>
    <row r="959" spans="1:8">
      <c r="A959" s="1227"/>
      <c r="B959" s="280" t="s">
        <v>116</v>
      </c>
      <c r="C959" s="3459"/>
      <c r="D959" s="412"/>
      <c r="E959" s="280" t="s">
        <v>116</v>
      </c>
      <c r="F959" s="3459"/>
      <c r="G959" s="412"/>
      <c r="H959" s="52"/>
    </row>
    <row r="960" spans="1:8" ht="26.4">
      <c r="A960" s="1224"/>
      <c r="B960" s="3460" t="s">
        <v>123</v>
      </c>
      <c r="C960" s="1225"/>
      <c r="D960" s="1226"/>
      <c r="E960" s="3460" t="s">
        <v>123</v>
      </c>
      <c r="F960" s="1225"/>
      <c r="G960" s="1226"/>
      <c r="H960" s="52"/>
    </row>
    <row r="961" spans="1:8">
      <c r="A961" s="175"/>
      <c r="B961" s="281" t="s">
        <v>118</v>
      </c>
      <c r="C961" s="446"/>
      <c r="D961" s="447"/>
      <c r="E961" s="281" t="s">
        <v>118</v>
      </c>
      <c r="F961" s="446"/>
      <c r="G961" s="447"/>
      <c r="H961" s="52"/>
    </row>
    <row r="962" spans="1:8">
      <c r="A962" s="175"/>
      <c r="B962" s="3457" t="s">
        <v>4</v>
      </c>
      <c r="C962" s="123">
        <f>C963</f>
        <v>50507066</v>
      </c>
      <c r="D962" s="299">
        <f>D963</f>
        <v>-2108</v>
      </c>
      <c r="E962" s="3457" t="s">
        <v>4</v>
      </c>
      <c r="F962" s="88">
        <f>F963+F965+F969</f>
        <v>3613682</v>
      </c>
      <c r="G962" s="1163">
        <f>G963+G965+G969</f>
        <v>2108</v>
      </c>
      <c r="H962" s="52"/>
    </row>
    <row r="963" spans="1:8">
      <c r="A963" s="175"/>
      <c r="B963" s="1789" t="s">
        <v>10</v>
      </c>
      <c r="C963" s="92">
        <f>C964</f>
        <v>50507066</v>
      </c>
      <c r="D963" s="1217">
        <f>D964</f>
        <v>-2108</v>
      </c>
      <c r="E963" s="1789" t="s">
        <v>75</v>
      </c>
      <c r="F963" s="1165">
        <v>178005</v>
      </c>
      <c r="G963" s="1166"/>
      <c r="H963" s="52"/>
    </row>
    <row r="964" spans="1:8" ht="26.4">
      <c r="A964" s="175"/>
      <c r="B964" s="1791" t="s">
        <v>11</v>
      </c>
      <c r="C964" s="122">
        <v>50507066</v>
      </c>
      <c r="D964" s="302">
        <v>-2108</v>
      </c>
      <c r="E964" s="1793" t="s">
        <v>6</v>
      </c>
      <c r="F964" s="1165">
        <v>126869</v>
      </c>
      <c r="G964" s="1166"/>
      <c r="H964" s="52"/>
    </row>
    <row r="965" spans="1:8">
      <c r="A965" s="175"/>
      <c r="B965" s="3457" t="s">
        <v>28</v>
      </c>
      <c r="C965" s="123">
        <f t="shared" ref="C965:D967" si="7">C966</f>
        <v>50507066</v>
      </c>
      <c r="D965" s="299">
        <f t="shared" si="7"/>
        <v>-2108</v>
      </c>
      <c r="E965" s="1789" t="s">
        <v>7</v>
      </c>
      <c r="F965" s="1165">
        <f>F966</f>
        <v>19909</v>
      </c>
      <c r="G965" s="1166"/>
      <c r="H965" s="52"/>
    </row>
    <row r="966" spans="1:8" ht="26.4">
      <c r="A966" s="175"/>
      <c r="B966" s="1789" t="s">
        <v>2</v>
      </c>
      <c r="C966" s="122">
        <f t="shared" si="7"/>
        <v>50507066</v>
      </c>
      <c r="D966" s="302">
        <f t="shared" si="7"/>
        <v>-2108</v>
      </c>
      <c r="E966" s="1791" t="s">
        <v>82</v>
      </c>
      <c r="F966" s="1165">
        <f>F967</f>
        <v>19909</v>
      </c>
      <c r="G966" s="1166"/>
      <c r="H966" s="52"/>
    </row>
    <row r="967" spans="1:8" ht="39.6">
      <c r="A967" s="175"/>
      <c r="B967" s="1791" t="s">
        <v>16</v>
      </c>
      <c r="C967" s="122">
        <f t="shared" si="7"/>
        <v>50507066</v>
      </c>
      <c r="D967" s="302">
        <f t="shared" si="7"/>
        <v>-2108</v>
      </c>
      <c r="E967" s="1793" t="s">
        <v>83</v>
      </c>
      <c r="F967" s="1165">
        <f>F968</f>
        <v>19909</v>
      </c>
      <c r="G967" s="1166"/>
      <c r="H967" s="52"/>
    </row>
    <row r="968" spans="1:8" ht="66">
      <c r="A968" s="175"/>
      <c r="B968" s="1793" t="s">
        <v>17</v>
      </c>
      <c r="C968" s="122">
        <v>50507066</v>
      </c>
      <c r="D968" s="302">
        <v>-2108</v>
      </c>
      <c r="E968" s="1795" t="s">
        <v>308</v>
      </c>
      <c r="F968" s="1165">
        <v>19909</v>
      </c>
      <c r="G968" s="1166"/>
      <c r="H968" s="52"/>
    </row>
    <row r="969" spans="1:8">
      <c r="A969" s="175"/>
      <c r="B969" s="1789"/>
      <c r="C969" s="1165"/>
      <c r="D969" s="1166"/>
      <c r="E969" s="1789" t="s">
        <v>10</v>
      </c>
      <c r="F969" s="1165">
        <f>F970</f>
        <v>3415768</v>
      </c>
      <c r="G969" s="1166">
        <f>G970</f>
        <v>2108</v>
      </c>
      <c r="H969" s="52"/>
    </row>
    <row r="970" spans="1:8" ht="26.4">
      <c r="A970" s="175"/>
      <c r="B970" s="1791"/>
      <c r="C970" s="1165"/>
      <c r="D970" s="1166"/>
      <c r="E970" s="1791" t="s">
        <v>11</v>
      </c>
      <c r="F970" s="1165">
        <v>3415768</v>
      </c>
      <c r="G970" s="1166">
        <v>2108</v>
      </c>
      <c r="H970" s="52"/>
    </row>
    <row r="971" spans="1:8">
      <c r="A971" s="175"/>
      <c r="B971" s="3457"/>
      <c r="C971" s="88"/>
      <c r="D971" s="1163"/>
      <c r="E971" s="3457" t="s">
        <v>28</v>
      </c>
      <c r="F971" s="88">
        <f>F972+F983</f>
        <v>3613682</v>
      </c>
      <c r="G971" s="1163">
        <f>G972+G983</f>
        <v>2108</v>
      </c>
      <c r="H971" s="52"/>
    </row>
    <row r="972" spans="1:8">
      <c r="A972" s="175"/>
      <c r="B972" s="1789"/>
      <c r="C972" s="86"/>
      <c r="D972" s="87"/>
      <c r="E972" s="1789" t="s">
        <v>2</v>
      </c>
      <c r="F972" s="86">
        <f>F973+F979+F977</f>
        <v>2107598</v>
      </c>
      <c r="G972" s="87">
        <f>G973+G979+G977</f>
        <v>2108</v>
      </c>
      <c r="H972" s="52"/>
    </row>
    <row r="973" spans="1:8">
      <c r="A973" s="175"/>
      <c r="B973" s="1791"/>
      <c r="C973" s="86"/>
      <c r="D973" s="1164"/>
      <c r="E973" s="1791" t="s">
        <v>12</v>
      </c>
      <c r="F973" s="86">
        <f>F974+F976</f>
        <v>1925821</v>
      </c>
      <c r="G973" s="1164">
        <f>G974+G976</f>
        <v>2108</v>
      </c>
      <c r="H973" s="52"/>
    </row>
    <row r="974" spans="1:8">
      <c r="A974" s="175"/>
      <c r="B974" s="1793"/>
      <c r="C974" s="1165"/>
      <c r="D974" s="1166"/>
      <c r="E974" s="1793" t="s">
        <v>38</v>
      </c>
      <c r="F974" s="1165">
        <v>302171</v>
      </c>
      <c r="G974" s="1166"/>
      <c r="H974" s="52"/>
    </row>
    <row r="975" spans="1:8">
      <c r="A975" s="175"/>
      <c r="B975" s="1795"/>
      <c r="C975" s="1165"/>
      <c r="D975" s="1166"/>
      <c r="E975" s="1795" t="s">
        <v>36</v>
      </c>
      <c r="F975" s="1165">
        <v>241826</v>
      </c>
      <c r="G975" s="1166"/>
      <c r="H975" s="52"/>
    </row>
    <row r="976" spans="1:8">
      <c r="A976" s="175"/>
      <c r="B976" s="1793"/>
      <c r="C976" s="1165"/>
      <c r="D976" s="1166"/>
      <c r="E976" s="1793" t="s">
        <v>15</v>
      </c>
      <c r="F976" s="1165">
        <v>1623650</v>
      </c>
      <c r="G976" s="1166">
        <v>2108</v>
      </c>
      <c r="H976" s="52"/>
    </row>
    <row r="977" spans="1:8">
      <c r="A977" s="175"/>
      <c r="B977" s="1791"/>
      <c r="C977" s="1165"/>
      <c r="D977" s="1166"/>
      <c r="E977" s="1791" t="s">
        <v>16</v>
      </c>
      <c r="F977" s="1165">
        <f>F978</f>
        <v>19909</v>
      </c>
      <c r="G977" s="1166"/>
      <c r="H977" s="52"/>
    </row>
    <row r="978" spans="1:8">
      <c r="A978" s="175"/>
      <c r="B978" s="1793"/>
      <c r="C978" s="1165"/>
      <c r="D978" s="1166"/>
      <c r="E978" s="1793" t="s">
        <v>17</v>
      </c>
      <c r="F978" s="1165">
        <v>19909</v>
      </c>
      <c r="G978" s="1166"/>
      <c r="H978" s="52"/>
    </row>
    <row r="979" spans="1:8">
      <c r="A979" s="175"/>
      <c r="B979" s="1791"/>
      <c r="C979" s="1165"/>
      <c r="D979" s="301"/>
      <c r="E979" s="1791" t="s">
        <v>19</v>
      </c>
      <c r="F979" s="1165">
        <f>F980+F982</f>
        <v>161868</v>
      </c>
      <c r="G979" s="301"/>
      <c r="H979" s="52"/>
    </row>
    <row r="980" spans="1:8" ht="26.4">
      <c r="A980" s="175"/>
      <c r="B980" s="1793"/>
      <c r="C980" s="1165"/>
      <c r="D980" s="301"/>
      <c r="E980" s="1793" t="s">
        <v>56</v>
      </c>
      <c r="F980" s="1165">
        <f>F981</f>
        <v>34999</v>
      </c>
      <c r="G980" s="301"/>
      <c r="H980" s="52"/>
    </row>
    <row r="981" spans="1:8" ht="39.6">
      <c r="A981" s="175"/>
      <c r="B981" s="1795"/>
      <c r="C981" s="1165"/>
      <c r="D981" s="301"/>
      <c r="E981" s="1795" t="s">
        <v>58</v>
      </c>
      <c r="F981" s="1165">
        <v>34999</v>
      </c>
      <c r="G981" s="301"/>
      <c r="H981" s="52"/>
    </row>
    <row r="982" spans="1:8" ht="26.4">
      <c r="A982" s="175"/>
      <c r="B982" s="1795"/>
      <c r="C982" s="1165"/>
      <c r="D982" s="301"/>
      <c r="E982" s="1795" t="s">
        <v>385</v>
      </c>
      <c r="F982" s="1165">
        <v>126869</v>
      </c>
      <c r="G982" s="301"/>
      <c r="H982" s="52"/>
    </row>
    <row r="983" spans="1:8">
      <c r="A983" s="175"/>
      <c r="B983" s="1789"/>
      <c r="C983" s="86"/>
      <c r="D983" s="1164"/>
      <c r="E983" s="1789" t="s">
        <v>3</v>
      </c>
      <c r="F983" s="86">
        <f>F984</f>
        <v>1506084</v>
      </c>
      <c r="G983" s="1164"/>
      <c r="H983" s="52"/>
    </row>
    <row r="984" spans="1:8" ht="13.8" thickBot="1">
      <c r="A984" s="175"/>
      <c r="B984" s="3469"/>
      <c r="C984" s="1221"/>
      <c r="D984" s="1220"/>
      <c r="E984" s="3469" t="s">
        <v>20</v>
      </c>
      <c r="F984" s="1221">
        <v>1506084</v>
      </c>
      <c r="G984" s="1220"/>
      <c r="H984" s="52"/>
    </row>
    <row r="985" spans="1:8" ht="70.95" customHeight="1" thickBot="1">
      <c r="A985" s="977"/>
      <c r="B985" s="3845" t="s">
        <v>393</v>
      </c>
      <c r="C985" s="3846"/>
      <c r="D985" s="3846"/>
      <c r="E985" s="3846"/>
      <c r="F985" s="3846"/>
      <c r="G985" s="3847"/>
      <c r="H985" s="188"/>
    </row>
    <row r="986" spans="1:8">
      <c r="A986" s="175"/>
      <c r="B986" s="118"/>
      <c r="C986" s="118"/>
      <c r="D986" s="118"/>
      <c r="E986" s="118"/>
      <c r="F986" s="118"/>
      <c r="G986" s="118"/>
      <c r="H986" s="52"/>
    </row>
    <row r="987" spans="1:8">
      <c r="A987" s="175"/>
      <c r="B987" s="206" t="s">
        <v>113</v>
      </c>
      <c r="C987" s="206"/>
      <c r="D987" s="206"/>
      <c r="E987" s="206"/>
      <c r="F987" s="206"/>
      <c r="G987" s="206"/>
      <c r="H987" s="206"/>
    </row>
    <row r="988" spans="1:8" ht="13.8" thickBot="1">
      <c r="A988" s="977"/>
      <c r="B988" s="81"/>
      <c r="C988" s="81"/>
      <c r="D988" s="81"/>
      <c r="E988" s="81"/>
      <c r="F988" s="81"/>
      <c r="G988" s="81"/>
      <c r="H988" s="188"/>
    </row>
    <row r="989" spans="1:8" ht="13.8">
      <c r="A989" s="2905">
        <f>A933+1</f>
        <v>198</v>
      </c>
      <c r="B989" s="1191" t="s">
        <v>46</v>
      </c>
      <c r="C989" s="116"/>
      <c r="D989" s="675"/>
      <c r="E989" s="81"/>
      <c r="F989" s="81"/>
      <c r="G989" s="81" t="s">
        <v>0</v>
      </c>
      <c r="H989" s="977" t="s">
        <v>34</v>
      </c>
    </row>
    <row r="990" spans="1:8">
      <c r="A990" s="1211"/>
      <c r="B990" s="181" t="s">
        <v>22</v>
      </c>
      <c r="C990" s="99"/>
      <c r="D990" s="182"/>
      <c r="E990" s="81"/>
      <c r="F990" s="81"/>
      <c r="G990" s="81" t="s">
        <v>0</v>
      </c>
      <c r="H990" s="98"/>
    </row>
    <row r="991" spans="1:8">
      <c r="A991" s="977"/>
      <c r="B991" s="1193" t="s">
        <v>387</v>
      </c>
      <c r="C991" s="1215"/>
      <c r="D991" s="1200"/>
      <c r="E991" s="81"/>
      <c r="F991" s="81"/>
      <c r="G991" s="81" t="s">
        <v>0</v>
      </c>
      <c r="H991" s="98"/>
    </row>
    <row r="992" spans="1:8">
      <c r="A992" s="977"/>
      <c r="B992" s="3457" t="s">
        <v>4</v>
      </c>
      <c r="C992" s="123"/>
      <c r="D992" s="299">
        <f>D993</f>
        <v>11362</v>
      </c>
      <c r="E992" s="81"/>
      <c r="F992" s="81"/>
      <c r="G992" s="81" t="s">
        <v>0</v>
      </c>
      <c r="H992" s="96"/>
    </row>
    <row r="993" spans="1:8">
      <c r="A993" s="1211"/>
      <c r="B993" s="1789" t="s">
        <v>75</v>
      </c>
      <c r="C993" s="122"/>
      <c r="D993" s="302">
        <v>11362</v>
      </c>
      <c r="E993" s="81"/>
      <c r="F993" s="81"/>
      <c r="G993" s="81" t="s">
        <v>0</v>
      </c>
      <c r="H993" s="98"/>
    </row>
    <row r="994" spans="1:8">
      <c r="A994" s="977"/>
      <c r="B994" s="3457" t="s">
        <v>28</v>
      </c>
      <c r="C994" s="123"/>
      <c r="D994" s="299">
        <f>D995</f>
        <v>11362</v>
      </c>
      <c r="E994" s="81"/>
      <c r="F994" s="81"/>
      <c r="G994" s="81" t="s">
        <v>0</v>
      </c>
      <c r="H994" s="96"/>
    </row>
    <row r="995" spans="1:8">
      <c r="A995" s="1211"/>
      <c r="B995" s="1789" t="s">
        <v>2</v>
      </c>
      <c r="C995" s="122"/>
      <c r="D995" s="302">
        <f>D996</f>
        <v>11362</v>
      </c>
      <c r="E995" s="81"/>
      <c r="F995" s="81"/>
      <c r="G995" s="81" t="s">
        <v>0</v>
      </c>
      <c r="H995" s="98"/>
    </row>
    <row r="996" spans="1:8">
      <c r="A996" s="977"/>
      <c r="B996" s="1791" t="s">
        <v>12</v>
      </c>
      <c r="C996" s="122"/>
      <c r="D996" s="302">
        <f>D997</f>
        <v>11362</v>
      </c>
      <c r="E996" s="81"/>
      <c r="F996" s="81"/>
      <c r="G996" s="81" t="s">
        <v>0</v>
      </c>
      <c r="H996" s="96"/>
    </row>
    <row r="997" spans="1:8">
      <c r="A997" s="977"/>
      <c r="B997" s="3465" t="s">
        <v>15</v>
      </c>
      <c r="C997" s="166"/>
      <c r="D997" s="308">
        <v>11362</v>
      </c>
      <c r="E997" s="81"/>
      <c r="F997" s="81"/>
      <c r="G997" s="81" t="s">
        <v>0</v>
      </c>
      <c r="H997" s="96"/>
    </row>
    <row r="998" spans="1:8">
      <c r="A998" s="1211"/>
      <c r="B998" s="181" t="s">
        <v>148</v>
      </c>
      <c r="C998" s="298"/>
      <c r="D998" s="182"/>
      <c r="E998" s="81"/>
      <c r="F998" s="81"/>
      <c r="G998" s="81" t="s">
        <v>0</v>
      </c>
      <c r="H998" s="98"/>
    </row>
    <row r="999" spans="1:8">
      <c r="A999" s="977"/>
      <c r="B999" s="1176" t="s">
        <v>388</v>
      </c>
      <c r="C999" s="298"/>
      <c r="D999" s="182"/>
      <c r="E999" s="81"/>
      <c r="F999" s="81"/>
      <c r="G999" s="81" t="s">
        <v>0</v>
      </c>
      <c r="H999" s="96"/>
    </row>
    <row r="1000" spans="1:8" ht="26.4">
      <c r="A1000" s="234"/>
      <c r="B1000" s="1218" t="s">
        <v>394</v>
      </c>
      <c r="C1000" s="298"/>
      <c r="D1000" s="182"/>
      <c r="E1000" s="108"/>
      <c r="F1000" s="108"/>
      <c r="G1000" s="108" t="s">
        <v>0</v>
      </c>
      <c r="H1000" s="193"/>
    </row>
    <row r="1001" spans="1:8">
      <c r="A1001" s="234"/>
      <c r="B1001" s="1181" t="s">
        <v>118</v>
      </c>
      <c r="C1001" s="298"/>
      <c r="D1001" s="182"/>
      <c r="E1001" s="81"/>
      <c r="F1001" s="81"/>
      <c r="G1001" s="81" t="s">
        <v>0</v>
      </c>
      <c r="H1001" s="951"/>
    </row>
    <row r="1002" spans="1:8">
      <c r="A1002" s="234"/>
      <c r="B1002" s="3457" t="s">
        <v>4</v>
      </c>
      <c r="C1002" s="123"/>
      <c r="D1002" s="299">
        <f>D1003</f>
        <v>11362</v>
      </c>
      <c r="E1002" s="81"/>
      <c r="F1002" s="81"/>
      <c r="G1002" s="81"/>
      <c r="H1002" s="951"/>
    </row>
    <row r="1003" spans="1:8">
      <c r="A1003" s="1177"/>
      <c r="B1003" s="1789" t="s">
        <v>75</v>
      </c>
      <c r="C1003" s="122"/>
      <c r="D1003" s="302">
        <v>11362</v>
      </c>
      <c r="E1003" s="81"/>
      <c r="F1003" s="81"/>
      <c r="G1003" s="81"/>
      <c r="H1003" s="951"/>
    </row>
    <row r="1004" spans="1:8">
      <c r="A1004" s="234"/>
      <c r="B1004" s="3457" t="s">
        <v>28</v>
      </c>
      <c r="C1004" s="123"/>
      <c r="D1004" s="299">
        <f>D1005</f>
        <v>11362</v>
      </c>
      <c r="E1004" s="81"/>
      <c r="F1004" s="81"/>
      <c r="G1004" s="81"/>
      <c r="H1004" s="951"/>
    </row>
    <row r="1005" spans="1:8">
      <c r="A1005" s="1177"/>
      <c r="B1005" s="1789" t="s">
        <v>2</v>
      </c>
      <c r="C1005" s="122"/>
      <c r="D1005" s="302">
        <f>D1006</f>
        <v>11362</v>
      </c>
      <c r="E1005" s="81"/>
      <c r="F1005" s="81"/>
      <c r="G1005" s="81"/>
      <c r="H1005" s="951"/>
    </row>
    <row r="1006" spans="1:8">
      <c r="A1006" s="234"/>
      <c r="B1006" s="1791" t="s">
        <v>12</v>
      </c>
      <c r="C1006" s="122"/>
      <c r="D1006" s="302">
        <f>D1007</f>
        <v>11362</v>
      </c>
      <c r="E1006" s="81"/>
      <c r="F1006" s="81"/>
      <c r="G1006" s="81"/>
      <c r="H1006" s="951"/>
    </row>
    <row r="1007" spans="1:8" ht="13.8" thickBot="1">
      <c r="A1007" s="234"/>
      <c r="B1007" s="3464" t="s">
        <v>15</v>
      </c>
      <c r="C1007" s="290"/>
      <c r="D1007" s="1202">
        <v>11362</v>
      </c>
      <c r="E1007" s="81"/>
      <c r="F1007" s="81"/>
      <c r="G1007" s="81"/>
      <c r="H1007" s="951"/>
    </row>
    <row r="1008" spans="1:8" ht="232.2" customHeight="1" thickBot="1">
      <c r="A1008" s="977"/>
      <c r="B1008" s="3845" t="s">
        <v>395</v>
      </c>
      <c r="C1008" s="3846"/>
      <c r="D1008" s="3847"/>
      <c r="E1008" s="81"/>
      <c r="F1008" s="81"/>
      <c r="G1008" s="81" t="s">
        <v>0</v>
      </c>
      <c r="H1008" s="188"/>
    </row>
    <row r="1009" spans="1:8">
      <c r="A1009" s="977"/>
      <c r="B1009" s="81"/>
      <c r="C1009" s="81"/>
      <c r="D1009" s="81"/>
      <c r="E1009" s="81"/>
      <c r="F1009" s="81"/>
      <c r="G1009" s="81"/>
      <c r="H1009" s="188"/>
    </row>
    <row r="1010" spans="1:8">
      <c r="A1010" s="175"/>
      <c r="B1010" s="206" t="s">
        <v>115</v>
      </c>
      <c r="C1010" s="118"/>
      <c r="D1010" s="118"/>
      <c r="E1010" s="118"/>
      <c r="F1010" s="118"/>
      <c r="G1010" s="118"/>
      <c r="H1010" s="52"/>
    </row>
    <row r="1011" spans="1:8" ht="13.8" thickBot="1">
      <c r="A1011" s="175"/>
      <c r="B1011" s="206"/>
      <c r="C1011" s="118"/>
      <c r="D1011" s="118"/>
      <c r="E1011" s="118"/>
      <c r="F1011" s="118"/>
      <c r="G1011" s="118"/>
      <c r="H1011" s="52"/>
    </row>
    <row r="1012" spans="1:8" ht="13.8">
      <c r="A1012" s="1458">
        <f>A958+1</f>
        <v>198</v>
      </c>
      <c r="B1012" s="436" t="s">
        <v>46</v>
      </c>
      <c r="C1012" s="364"/>
      <c r="D1012" s="365"/>
      <c r="E1012" s="118"/>
      <c r="F1012" s="118"/>
      <c r="G1012" s="118"/>
      <c r="H1012" s="977" t="s">
        <v>34</v>
      </c>
    </row>
    <row r="1013" spans="1:8">
      <c r="A1013" s="1227"/>
      <c r="B1013" s="280" t="s">
        <v>116</v>
      </c>
      <c r="C1013" s="3459"/>
      <c r="D1013" s="412"/>
      <c r="E1013" s="118"/>
      <c r="F1013" s="118"/>
      <c r="G1013" s="118"/>
      <c r="H1013" s="52"/>
    </row>
    <row r="1014" spans="1:8" ht="26.4">
      <c r="A1014" s="537"/>
      <c r="B1014" s="3460" t="s">
        <v>123</v>
      </c>
      <c r="C1014" s="1219"/>
      <c r="D1014" s="1183"/>
      <c r="E1014" s="3463"/>
      <c r="F1014" s="3463"/>
      <c r="G1014" s="3463"/>
      <c r="H1014" s="357"/>
    </row>
    <row r="1015" spans="1:8">
      <c r="A1015" s="175"/>
      <c r="B1015" s="281" t="s">
        <v>118</v>
      </c>
      <c r="C1015" s="446"/>
      <c r="D1015" s="447"/>
      <c r="E1015" s="118"/>
      <c r="F1015" s="118"/>
      <c r="G1015" s="118"/>
      <c r="H1015" s="52"/>
    </row>
    <row r="1016" spans="1:8">
      <c r="A1016" s="175"/>
      <c r="B1016" s="3457" t="s">
        <v>4</v>
      </c>
      <c r="C1016" s="88">
        <f>C1017+C1019+C1023</f>
        <v>3613682</v>
      </c>
      <c r="D1016" s="1163">
        <f>D1017+D1019+D1023</f>
        <v>11362</v>
      </c>
      <c r="E1016" s="118"/>
      <c r="F1016" s="118"/>
      <c r="G1016" s="118"/>
      <c r="H1016" s="52"/>
    </row>
    <row r="1017" spans="1:8">
      <c r="A1017" s="175"/>
      <c r="B1017" s="1789" t="s">
        <v>75</v>
      </c>
      <c r="C1017" s="1165">
        <v>178005</v>
      </c>
      <c r="D1017" s="1166">
        <v>11362</v>
      </c>
      <c r="E1017" s="118"/>
      <c r="F1017" s="118"/>
      <c r="G1017" s="118"/>
      <c r="H1017" s="52"/>
    </row>
    <row r="1018" spans="1:8">
      <c r="A1018" s="175"/>
      <c r="B1018" s="1793" t="s">
        <v>6</v>
      </c>
      <c r="C1018" s="1165">
        <v>126869</v>
      </c>
      <c r="D1018" s="1166"/>
      <c r="E1018" s="118"/>
      <c r="F1018" s="118"/>
      <c r="G1018" s="118"/>
      <c r="H1018" s="52"/>
    </row>
    <row r="1019" spans="1:8">
      <c r="A1019" s="175"/>
      <c r="B1019" s="1789" t="s">
        <v>7</v>
      </c>
      <c r="C1019" s="1165">
        <f>C1020</f>
        <v>19909</v>
      </c>
      <c r="D1019" s="1166"/>
      <c r="E1019" s="118"/>
      <c r="F1019" s="118"/>
      <c r="G1019" s="118"/>
      <c r="H1019" s="52"/>
    </row>
    <row r="1020" spans="1:8" ht="26.4">
      <c r="A1020" s="175"/>
      <c r="B1020" s="1791" t="s">
        <v>82</v>
      </c>
      <c r="C1020" s="1165">
        <f>C1021</f>
        <v>19909</v>
      </c>
      <c r="D1020" s="1166"/>
      <c r="E1020" s="118"/>
      <c r="F1020" s="118"/>
      <c r="G1020" s="118"/>
      <c r="H1020" s="52"/>
    </row>
    <row r="1021" spans="1:8" ht="39.6">
      <c r="A1021" s="175"/>
      <c r="B1021" s="1793" t="s">
        <v>83</v>
      </c>
      <c r="C1021" s="1165">
        <f>C1022</f>
        <v>19909</v>
      </c>
      <c r="D1021" s="1166"/>
      <c r="E1021" s="118"/>
      <c r="F1021" s="118"/>
      <c r="G1021" s="118"/>
      <c r="H1021" s="52"/>
    </row>
    <row r="1022" spans="1:8" ht="52.8">
      <c r="A1022" s="175"/>
      <c r="B1022" s="1795" t="s">
        <v>308</v>
      </c>
      <c r="C1022" s="1165">
        <v>19909</v>
      </c>
      <c r="D1022" s="1166"/>
      <c r="E1022" s="118"/>
      <c r="F1022" s="118"/>
      <c r="G1022" s="118"/>
      <c r="H1022" s="52"/>
    </row>
    <row r="1023" spans="1:8">
      <c r="A1023" s="175"/>
      <c r="B1023" s="1789" t="s">
        <v>10</v>
      </c>
      <c r="C1023" s="1165">
        <f>C1024</f>
        <v>3415768</v>
      </c>
      <c r="D1023" s="1166"/>
      <c r="E1023" s="118"/>
      <c r="F1023" s="118"/>
      <c r="G1023" s="118"/>
      <c r="H1023" s="52"/>
    </row>
    <row r="1024" spans="1:8" ht="26.4">
      <c r="A1024" s="175"/>
      <c r="B1024" s="1791" t="s">
        <v>11</v>
      </c>
      <c r="C1024" s="1165">
        <v>3415768</v>
      </c>
      <c r="D1024" s="1166"/>
      <c r="E1024" s="118"/>
      <c r="F1024" s="118"/>
      <c r="G1024" s="118"/>
      <c r="H1024" s="52"/>
    </row>
    <row r="1025" spans="1:8">
      <c r="A1025" s="175"/>
      <c r="B1025" s="3457" t="s">
        <v>28</v>
      </c>
      <c r="C1025" s="88">
        <f>C1026+C1037</f>
        <v>3613682</v>
      </c>
      <c r="D1025" s="1163">
        <f>D1026+D1037</f>
        <v>11362</v>
      </c>
      <c r="E1025" s="118"/>
      <c r="F1025" s="118"/>
      <c r="G1025" s="118"/>
      <c r="H1025" s="52"/>
    </row>
    <row r="1026" spans="1:8">
      <c r="A1026" s="175"/>
      <c r="B1026" s="1789" t="s">
        <v>2</v>
      </c>
      <c r="C1026" s="86">
        <f>C1027+C1033+C1031</f>
        <v>2107598</v>
      </c>
      <c r="D1026" s="87">
        <f>D1027+D1033+D1031</f>
        <v>11362</v>
      </c>
      <c r="E1026" s="118"/>
      <c r="F1026" s="118"/>
      <c r="G1026" s="118"/>
      <c r="H1026" s="52"/>
    </row>
    <row r="1027" spans="1:8">
      <c r="A1027" s="175"/>
      <c r="B1027" s="1791" t="s">
        <v>12</v>
      </c>
      <c r="C1027" s="86">
        <f>C1028+C1030</f>
        <v>1925821</v>
      </c>
      <c r="D1027" s="1164">
        <f>D1028+D1030</f>
        <v>11362</v>
      </c>
      <c r="E1027" s="118"/>
      <c r="F1027" s="118"/>
      <c r="G1027" s="118"/>
      <c r="H1027" s="52"/>
    </row>
    <row r="1028" spans="1:8">
      <c r="A1028" s="175"/>
      <c r="B1028" s="1793" t="s">
        <v>38</v>
      </c>
      <c r="C1028" s="1165">
        <v>302171</v>
      </c>
      <c r="D1028" s="1166"/>
      <c r="E1028" s="118"/>
      <c r="F1028" s="118"/>
      <c r="G1028" s="118"/>
      <c r="H1028" s="52"/>
    </row>
    <row r="1029" spans="1:8">
      <c r="A1029" s="175"/>
      <c r="B1029" s="1795" t="s">
        <v>36</v>
      </c>
      <c r="C1029" s="1165">
        <v>241826</v>
      </c>
      <c r="D1029" s="1166"/>
      <c r="E1029" s="118"/>
      <c r="F1029" s="118"/>
      <c r="G1029" s="118"/>
      <c r="H1029" s="52"/>
    </row>
    <row r="1030" spans="1:8">
      <c r="A1030" s="175"/>
      <c r="B1030" s="1793" t="s">
        <v>15</v>
      </c>
      <c r="C1030" s="1165">
        <v>1623650</v>
      </c>
      <c r="D1030" s="1166">
        <v>11362</v>
      </c>
      <c r="E1030" s="118"/>
      <c r="F1030" s="118"/>
      <c r="G1030" s="118"/>
      <c r="H1030" s="52"/>
    </row>
    <row r="1031" spans="1:8">
      <c r="A1031" s="175"/>
      <c r="B1031" s="1791" t="s">
        <v>16</v>
      </c>
      <c r="C1031" s="1165">
        <f>C1032</f>
        <v>19909</v>
      </c>
      <c r="D1031" s="1166"/>
      <c r="E1031" s="118"/>
      <c r="F1031" s="118"/>
      <c r="G1031" s="118"/>
      <c r="H1031" s="52"/>
    </row>
    <row r="1032" spans="1:8">
      <c r="A1032" s="175"/>
      <c r="B1032" s="1793" t="s">
        <v>17</v>
      </c>
      <c r="C1032" s="1165">
        <v>19909</v>
      </c>
      <c r="D1032" s="1166"/>
      <c r="E1032" s="118"/>
      <c r="F1032" s="118"/>
      <c r="G1032" s="118"/>
      <c r="H1032" s="52"/>
    </row>
    <row r="1033" spans="1:8">
      <c r="A1033" s="175"/>
      <c r="B1033" s="1791" t="s">
        <v>19</v>
      </c>
      <c r="C1033" s="1165">
        <f>C1034+C1036</f>
        <v>161868</v>
      </c>
      <c r="D1033" s="301"/>
      <c r="E1033" s="118"/>
      <c r="F1033" s="118"/>
      <c r="G1033" s="118"/>
      <c r="H1033" s="52"/>
    </row>
    <row r="1034" spans="1:8" ht="26.4">
      <c r="A1034" s="175"/>
      <c r="B1034" s="1793" t="s">
        <v>56</v>
      </c>
      <c r="C1034" s="1165">
        <f>C1035</f>
        <v>34999</v>
      </c>
      <c r="D1034" s="301"/>
      <c r="E1034" s="118"/>
      <c r="F1034" s="118"/>
      <c r="G1034" s="118"/>
      <c r="H1034" s="52"/>
    </row>
    <row r="1035" spans="1:8" ht="39.6">
      <c r="A1035" s="175"/>
      <c r="B1035" s="1795" t="s">
        <v>58</v>
      </c>
      <c r="C1035" s="1165">
        <v>34999</v>
      </c>
      <c r="D1035" s="301"/>
      <c r="E1035" s="118"/>
      <c r="F1035" s="118"/>
      <c r="G1035" s="118"/>
      <c r="H1035" s="52"/>
    </row>
    <row r="1036" spans="1:8" ht="26.4">
      <c r="A1036" s="175"/>
      <c r="B1036" s="1795" t="s">
        <v>105</v>
      </c>
      <c r="C1036" s="1165">
        <v>126869</v>
      </c>
      <c r="D1036" s="301"/>
      <c r="E1036" s="118"/>
      <c r="F1036" s="118"/>
      <c r="G1036" s="118"/>
      <c r="H1036" s="52"/>
    </row>
    <row r="1037" spans="1:8">
      <c r="A1037" s="175"/>
      <c r="B1037" s="1789" t="s">
        <v>3</v>
      </c>
      <c r="C1037" s="86">
        <f>C1038</f>
        <v>1506084</v>
      </c>
      <c r="D1037" s="1164"/>
      <c r="E1037" s="118"/>
      <c r="F1037" s="118"/>
      <c r="G1037" s="118"/>
      <c r="H1037" s="52"/>
    </row>
    <row r="1038" spans="1:8" ht="13.8" thickBot="1">
      <c r="A1038" s="175"/>
      <c r="B1038" s="3469" t="s">
        <v>20</v>
      </c>
      <c r="C1038" s="1221">
        <v>1506084</v>
      </c>
      <c r="D1038" s="1220"/>
      <c r="E1038" s="118"/>
      <c r="F1038" s="118"/>
      <c r="G1038" s="118"/>
      <c r="H1038" s="52"/>
    </row>
    <row r="1039" spans="1:8" ht="243.6" customHeight="1" thickBot="1">
      <c r="A1039" s="977"/>
      <c r="B1039" s="3845" t="s">
        <v>396</v>
      </c>
      <c r="C1039" s="3846"/>
      <c r="D1039" s="3847"/>
      <c r="E1039" s="81"/>
      <c r="F1039" s="81"/>
      <c r="G1039" s="81" t="s">
        <v>0</v>
      </c>
      <c r="H1039" s="188"/>
    </row>
    <row r="1040" spans="1:8">
      <c r="A1040" s="977"/>
      <c r="B1040" s="81"/>
      <c r="C1040" s="81"/>
      <c r="D1040" s="81"/>
      <c r="E1040" s="81"/>
      <c r="F1040" s="81"/>
      <c r="G1040" s="81"/>
      <c r="H1040" s="188"/>
    </row>
    <row r="1041" spans="1:8">
      <c r="A1041" s="175"/>
      <c r="B1041" s="206" t="s">
        <v>113</v>
      </c>
      <c r="C1041" s="206"/>
      <c r="D1041" s="206"/>
      <c r="E1041" s="206"/>
      <c r="F1041" s="206"/>
      <c r="G1041" s="206"/>
      <c r="H1041" s="206"/>
    </row>
    <row r="1042" spans="1:8" ht="13.8" thickBot="1">
      <c r="A1042" s="175"/>
      <c r="B1042" s="206"/>
      <c r="C1042" s="1157"/>
      <c r="D1042" s="1157"/>
      <c r="E1042" s="1157"/>
      <c r="F1042" s="1157"/>
      <c r="G1042" s="1157"/>
      <c r="H1042" s="81"/>
    </row>
    <row r="1043" spans="1:8" ht="13.8">
      <c r="A1043" s="2905">
        <f>A989+1</f>
        <v>199</v>
      </c>
      <c r="B1043" s="1191" t="s">
        <v>46</v>
      </c>
      <c r="C1043" s="116"/>
      <c r="D1043" s="675"/>
      <c r="E1043" s="1191" t="s">
        <v>46</v>
      </c>
      <c r="F1043" s="116"/>
      <c r="G1043" s="675"/>
      <c r="H1043" s="977" t="s">
        <v>34</v>
      </c>
    </row>
    <row r="1044" spans="1:8">
      <c r="A1044" s="1211"/>
      <c r="B1044" s="181" t="s">
        <v>22</v>
      </c>
      <c r="C1044" s="99"/>
      <c r="D1044" s="182"/>
      <c r="E1044" s="181" t="s">
        <v>22</v>
      </c>
      <c r="F1044" s="99"/>
      <c r="G1044" s="182"/>
      <c r="H1044" s="98"/>
    </row>
    <row r="1045" spans="1:8">
      <c r="A1045" s="977"/>
      <c r="B1045" s="1193" t="s">
        <v>368</v>
      </c>
      <c r="C1045" s="1203"/>
      <c r="D1045" s="1204"/>
      <c r="E1045" s="1193" t="s">
        <v>722</v>
      </c>
      <c r="F1045" s="1203"/>
      <c r="G1045" s="1204"/>
      <c r="H1045" s="1205"/>
    </row>
    <row r="1046" spans="1:8">
      <c r="A1046" s="977"/>
      <c r="B1046" s="3457" t="s">
        <v>4</v>
      </c>
      <c r="C1046" s="123">
        <f>C1047</f>
        <v>1847555</v>
      </c>
      <c r="D1046" s="299">
        <f>D1047</f>
        <v>-62745</v>
      </c>
      <c r="E1046" s="3457" t="s">
        <v>4</v>
      </c>
      <c r="F1046" s="123"/>
      <c r="G1046" s="299">
        <f>G1047</f>
        <v>62745</v>
      </c>
      <c r="H1046" s="96"/>
    </row>
    <row r="1047" spans="1:8">
      <c r="A1047" s="977"/>
      <c r="B1047" s="1789" t="s">
        <v>10</v>
      </c>
      <c r="C1047" s="122">
        <f>C1048</f>
        <v>1847555</v>
      </c>
      <c r="D1047" s="302">
        <f>D1048</f>
        <v>-62745</v>
      </c>
      <c r="E1047" s="1789" t="s">
        <v>10</v>
      </c>
      <c r="F1047" s="122"/>
      <c r="G1047" s="302">
        <f>G1048</f>
        <v>62745</v>
      </c>
      <c r="H1047" s="98"/>
    </row>
    <row r="1048" spans="1:8" ht="26.4">
      <c r="A1048" s="977"/>
      <c r="B1048" s="1791" t="s">
        <v>11</v>
      </c>
      <c r="C1048" s="122">
        <v>1847555</v>
      </c>
      <c r="D1048" s="302">
        <v>-62745</v>
      </c>
      <c r="E1048" s="1791" t="s">
        <v>11</v>
      </c>
      <c r="F1048" s="122"/>
      <c r="G1048" s="302">
        <v>62745</v>
      </c>
      <c r="H1048" s="184"/>
    </row>
    <row r="1049" spans="1:8">
      <c r="A1049" s="977"/>
      <c r="B1049" s="3457" t="s">
        <v>28</v>
      </c>
      <c r="C1049" s="123">
        <f>C1050+C1055</f>
        <v>1847555</v>
      </c>
      <c r="D1049" s="299">
        <f>D1050+D1055</f>
        <v>-62745</v>
      </c>
      <c r="E1049" s="3457" t="s">
        <v>28</v>
      </c>
      <c r="F1049" s="123"/>
      <c r="G1049" s="299">
        <f>G1050+G1055</f>
        <v>62745</v>
      </c>
      <c r="H1049" s="98"/>
    </row>
    <row r="1050" spans="1:8">
      <c r="A1050" s="977"/>
      <c r="B1050" s="1789" t="s">
        <v>2</v>
      </c>
      <c r="C1050" s="122">
        <f>C1051</f>
        <v>1791084</v>
      </c>
      <c r="D1050" s="302">
        <f>D1051</f>
        <v>-62745</v>
      </c>
      <c r="E1050" s="1789" t="s">
        <v>2</v>
      </c>
      <c r="F1050" s="122"/>
      <c r="G1050" s="302">
        <f>G1051</f>
        <v>62745</v>
      </c>
      <c r="H1050" s="96"/>
    </row>
    <row r="1051" spans="1:8">
      <c r="A1051" s="977"/>
      <c r="B1051" s="1791" t="s">
        <v>12</v>
      </c>
      <c r="C1051" s="122">
        <f>C1052+C1054</f>
        <v>1791084</v>
      </c>
      <c r="D1051" s="302">
        <f>D1052+D1054</f>
        <v>-62745</v>
      </c>
      <c r="E1051" s="1791" t="s">
        <v>12</v>
      </c>
      <c r="F1051" s="122"/>
      <c r="G1051" s="302">
        <f>G1052+G1054</f>
        <v>62745</v>
      </c>
      <c r="H1051" s="184"/>
    </row>
    <row r="1052" spans="1:8">
      <c r="A1052" s="977"/>
      <c r="B1052" s="1793" t="s">
        <v>38</v>
      </c>
      <c r="C1052" s="122">
        <v>1418689</v>
      </c>
      <c r="D1052" s="302"/>
      <c r="E1052" s="1793" t="s">
        <v>38</v>
      </c>
      <c r="F1052" s="122"/>
      <c r="G1052" s="302"/>
      <c r="H1052" s="96"/>
    </row>
    <row r="1053" spans="1:8">
      <c r="A1053" s="977"/>
      <c r="B1053" s="1795" t="s">
        <v>36</v>
      </c>
      <c r="C1053" s="122">
        <v>1129190</v>
      </c>
      <c r="D1053" s="302"/>
      <c r="E1053" s="1795" t="s">
        <v>36</v>
      </c>
      <c r="F1053" s="122"/>
      <c r="G1053" s="302"/>
      <c r="H1053" s="96"/>
    </row>
    <row r="1054" spans="1:8">
      <c r="A1054" s="977"/>
      <c r="B1054" s="1793" t="s">
        <v>15</v>
      </c>
      <c r="C1054" s="122">
        <v>372395</v>
      </c>
      <c r="D1054" s="302">
        <v>-62745</v>
      </c>
      <c r="E1054" s="1793" t="s">
        <v>15</v>
      </c>
      <c r="F1054" s="122"/>
      <c r="G1054" s="302">
        <v>62745</v>
      </c>
      <c r="H1054" s="96"/>
    </row>
    <row r="1055" spans="1:8">
      <c r="A1055" s="977"/>
      <c r="B1055" s="1789" t="s">
        <v>3</v>
      </c>
      <c r="C1055" s="122">
        <f>C1056</f>
        <v>56471</v>
      </c>
      <c r="D1055" s="302"/>
      <c r="E1055" s="1789" t="s">
        <v>3</v>
      </c>
      <c r="F1055" s="122"/>
      <c r="G1055" s="302"/>
      <c r="H1055" s="96"/>
    </row>
    <row r="1056" spans="1:8" ht="13.8" thickBot="1">
      <c r="A1056" s="977"/>
      <c r="B1056" s="3464" t="s">
        <v>20</v>
      </c>
      <c r="C1056" s="290">
        <v>56471</v>
      </c>
      <c r="D1056" s="1206"/>
      <c r="E1056" s="3464" t="s">
        <v>20</v>
      </c>
      <c r="F1056" s="290"/>
      <c r="G1056" s="1206"/>
      <c r="H1056" s="96"/>
    </row>
    <row r="1057" spans="1:8" ht="99" customHeight="1" thickBot="1">
      <c r="A1057" s="977"/>
      <c r="B1057" s="3845" t="s">
        <v>723</v>
      </c>
      <c r="C1057" s="3846"/>
      <c r="D1057" s="3846"/>
      <c r="E1057" s="3846"/>
      <c r="F1057" s="3846"/>
      <c r="G1057" s="3847"/>
      <c r="H1057" s="188"/>
    </row>
  </sheetData>
  <mergeCells count="32">
    <mergeCell ref="B637:D637"/>
    <mergeCell ref="B656:D656"/>
    <mergeCell ref="B729:D729"/>
    <mergeCell ref="B782:D782"/>
    <mergeCell ref="B1057:G1057"/>
    <mergeCell ref="B1039:D1039"/>
    <mergeCell ref="B846:D846"/>
    <mergeCell ref="B876:D876"/>
    <mergeCell ref="B929:D929"/>
    <mergeCell ref="B954:G954"/>
    <mergeCell ref="B985:G985"/>
    <mergeCell ref="B1008:D1008"/>
    <mergeCell ref="B440:G440"/>
    <mergeCell ref="B455:G455"/>
    <mergeCell ref="B476:D476"/>
    <mergeCell ref="B549:D549"/>
    <mergeCell ref="B564:D564"/>
    <mergeCell ref="B239:D239"/>
    <mergeCell ref="B257:G257"/>
    <mergeCell ref="B330:D330"/>
    <mergeCell ref="B349:G349"/>
    <mergeCell ref="B422:D422"/>
    <mergeCell ref="B70:G70"/>
    <mergeCell ref="B99:G99"/>
    <mergeCell ref="B116:D116"/>
    <mergeCell ref="B149:D149"/>
    <mergeCell ref="B166:D166"/>
    <mergeCell ref="H1:H2"/>
    <mergeCell ref="C1:C2"/>
    <mergeCell ref="D1:D2"/>
    <mergeCell ref="F1:F2"/>
    <mergeCell ref="G1:G2"/>
  </mergeCells>
  <pageMargins left="0.19685039370078741" right="0.15748031496062992" top="0.31496062992125984" bottom="0.55118110236220474" header="0.19685039370078741" footer="0.23622047244094491"/>
  <pageSetup paperSize="9" scale="80" firstPageNumber="2" orientation="landscape" r:id="rId1"/>
  <headerFooter alignWithMargins="0">
    <oddFooter>&amp;L&amp;"Arial,Slīpraksts"&amp;8&amp;F&amp;C&amp;P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231"/>
  <sheetViews>
    <sheetView zoomScale="70" zoomScaleNormal="70" workbookViewId="0"/>
  </sheetViews>
  <sheetFormatPr defaultColWidth="9.109375" defaultRowHeight="13.2"/>
  <cols>
    <col min="1" max="1" width="6" style="79"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4.6640625" style="248" customWidth="1"/>
    <col min="9" max="16384" width="9.109375" style="9"/>
  </cols>
  <sheetData>
    <row r="1" spans="2:8" ht="12.75" customHeight="1">
      <c r="B1" s="27"/>
      <c r="C1" s="3603" t="s">
        <v>147</v>
      </c>
      <c r="D1" s="3603" t="s">
        <v>30</v>
      </c>
      <c r="E1" s="73"/>
      <c r="F1" s="3603" t="s">
        <v>147</v>
      </c>
      <c r="G1" s="3603" t="s">
        <v>30</v>
      </c>
      <c r="H1" s="3598" t="s">
        <v>44</v>
      </c>
    </row>
    <row r="2" spans="2:8" ht="13.8" thickBot="1">
      <c r="B2" s="28"/>
      <c r="C2" s="3604"/>
      <c r="D2" s="3604"/>
      <c r="E2" s="74"/>
      <c r="F2" s="3604"/>
      <c r="G2" s="3604"/>
      <c r="H2" s="3599"/>
    </row>
    <row r="3" spans="2:8">
      <c r="B3" s="1"/>
      <c r="C3" s="14"/>
      <c r="D3" s="14"/>
      <c r="E3" s="5"/>
      <c r="F3" s="14"/>
      <c r="G3" s="14"/>
    </row>
    <row r="4" spans="2:8">
      <c r="B4" s="264" t="s">
        <v>274</v>
      </c>
      <c r="C4" s="14"/>
      <c r="D4" s="14"/>
      <c r="E4" s="5"/>
      <c r="F4" s="14"/>
      <c r="G4" s="14"/>
    </row>
    <row r="5" spans="2:8">
      <c r="B5" s="25" t="s">
        <v>48</v>
      </c>
      <c r="C5" s="41"/>
      <c r="D5" s="41"/>
      <c r="E5" s="76" t="s">
        <v>50</v>
      </c>
      <c r="F5" s="11"/>
      <c r="G5" s="11"/>
      <c r="H5" s="757"/>
    </row>
    <row r="6" spans="2:8">
      <c r="B6" s="8" t="s">
        <v>52</v>
      </c>
      <c r="C6" s="160"/>
      <c r="D6" s="164"/>
      <c r="E6" s="8" t="s">
        <v>52</v>
      </c>
      <c r="F6" s="160"/>
      <c r="G6" s="164"/>
      <c r="H6" s="756"/>
    </row>
    <row r="7" spans="2:8">
      <c r="B7" s="563" t="s">
        <v>168</v>
      </c>
      <c r="C7" s="564">
        <v>-134838215</v>
      </c>
      <c r="D7" s="164"/>
      <c r="E7" s="563" t="s">
        <v>168</v>
      </c>
      <c r="F7" s="564">
        <v>-134838215</v>
      </c>
      <c r="G7" s="164"/>
      <c r="H7" s="756"/>
    </row>
    <row r="8" spans="2:8">
      <c r="B8" s="563" t="s">
        <v>169</v>
      </c>
      <c r="C8" s="564">
        <v>-64961594</v>
      </c>
      <c r="D8" s="164"/>
      <c r="E8" s="563" t="s">
        <v>169</v>
      </c>
      <c r="F8" s="564">
        <v>-64961594</v>
      </c>
      <c r="G8" s="164"/>
      <c r="H8" s="756"/>
    </row>
    <row r="9" spans="2:8">
      <c r="B9" s="563" t="s">
        <v>170</v>
      </c>
      <c r="C9" s="564">
        <v>145783954</v>
      </c>
      <c r="D9" s="164"/>
      <c r="E9" s="563" t="s">
        <v>170</v>
      </c>
      <c r="F9" s="564">
        <v>145783954</v>
      </c>
      <c r="G9" s="164"/>
      <c r="H9" s="756"/>
    </row>
    <row r="10" spans="2:8" hidden="1">
      <c r="B10" s="26" t="s">
        <v>43</v>
      </c>
      <c r="C10" s="565"/>
      <c r="D10" s="164"/>
      <c r="E10" s="26" t="s">
        <v>43</v>
      </c>
      <c r="F10" s="565"/>
      <c r="G10" s="164"/>
      <c r="H10" s="756"/>
    </row>
    <row r="11" spans="2:8" hidden="1">
      <c r="B11" s="563" t="s">
        <v>168</v>
      </c>
      <c r="C11" s="565">
        <v>16497394</v>
      </c>
      <c r="D11" s="164"/>
      <c r="E11" s="563" t="s">
        <v>168</v>
      </c>
      <c r="F11" s="565">
        <v>16497394</v>
      </c>
      <c r="G11" s="164"/>
      <c r="H11" s="756"/>
    </row>
    <row r="12" spans="2:8" hidden="1">
      <c r="B12" s="563" t="s">
        <v>169</v>
      </c>
      <c r="C12" s="565">
        <v>16263210</v>
      </c>
      <c r="D12" s="164"/>
      <c r="E12" s="563" t="s">
        <v>169</v>
      </c>
      <c r="F12" s="565">
        <v>16263210</v>
      </c>
      <c r="G12" s="164"/>
      <c r="H12" s="756"/>
    </row>
    <row r="13" spans="2:8" hidden="1">
      <c r="B13" s="563" t="s">
        <v>170</v>
      </c>
      <c r="C13" s="565">
        <v>16292128</v>
      </c>
      <c r="D13" s="164"/>
      <c r="E13" s="563" t="s">
        <v>170</v>
      </c>
      <c r="F13" s="565">
        <v>16292128</v>
      </c>
      <c r="G13" s="164"/>
      <c r="H13" s="756"/>
    </row>
    <row r="14" spans="2:8" ht="39.6" hidden="1">
      <c r="B14" s="26" t="s">
        <v>173</v>
      </c>
      <c r="C14" s="565"/>
      <c r="D14" s="164"/>
      <c r="E14" s="26" t="s">
        <v>173</v>
      </c>
      <c r="F14" s="565"/>
      <c r="G14" s="164"/>
      <c r="H14" s="756"/>
    </row>
    <row r="15" spans="2:8" hidden="1">
      <c r="B15" s="563" t="s">
        <v>168</v>
      </c>
      <c r="C15" s="566">
        <v>50507066</v>
      </c>
      <c r="D15" s="164"/>
      <c r="E15" s="563" t="s">
        <v>168</v>
      </c>
      <c r="F15" s="566">
        <v>50507066</v>
      </c>
      <c r="G15" s="164"/>
      <c r="H15" s="756"/>
    </row>
    <row r="16" spans="2:8" hidden="1">
      <c r="B16" s="563" t="s">
        <v>169</v>
      </c>
      <c r="C16" s="566">
        <v>595875296</v>
      </c>
      <c r="D16" s="164"/>
      <c r="E16" s="563" t="s">
        <v>169</v>
      </c>
      <c r="F16" s="566">
        <v>595875296</v>
      </c>
      <c r="G16" s="164"/>
      <c r="H16" s="756"/>
    </row>
    <row r="17" spans="2:8" hidden="1">
      <c r="B17" s="563" t="s">
        <v>170</v>
      </c>
      <c r="C17" s="566">
        <v>679004229</v>
      </c>
      <c r="D17" s="164"/>
      <c r="E17" s="563" t="s">
        <v>170</v>
      </c>
      <c r="F17" s="566">
        <v>679004229</v>
      </c>
      <c r="G17" s="164"/>
      <c r="H17" s="756"/>
    </row>
    <row r="18" spans="2:8" hidden="1">
      <c r="B18" s="567" t="s">
        <v>172</v>
      </c>
      <c r="C18" s="566"/>
      <c r="D18" s="164"/>
      <c r="E18" s="567" t="s">
        <v>172</v>
      </c>
      <c r="F18" s="566"/>
      <c r="G18" s="164"/>
      <c r="H18" s="756"/>
    </row>
    <row r="19" spans="2:8" hidden="1">
      <c r="B19" s="563" t="s">
        <v>168</v>
      </c>
      <c r="C19" s="159">
        <v>255217102</v>
      </c>
      <c r="D19" s="164"/>
      <c r="E19" s="563" t="s">
        <v>168</v>
      </c>
      <c r="F19" s="159">
        <v>255217102</v>
      </c>
      <c r="G19" s="164"/>
      <c r="H19" s="756"/>
    </row>
    <row r="20" spans="2:8" hidden="1">
      <c r="B20" s="563" t="s">
        <v>169</v>
      </c>
      <c r="C20" s="159">
        <v>323187319</v>
      </c>
      <c r="D20" s="164"/>
      <c r="E20" s="563" t="s">
        <v>169</v>
      </c>
      <c r="F20" s="159">
        <v>323187319</v>
      </c>
      <c r="G20" s="164"/>
      <c r="H20" s="756"/>
    </row>
    <row r="21" spans="2:8" hidden="1">
      <c r="B21" s="563" t="s">
        <v>170</v>
      </c>
      <c r="C21" s="159">
        <v>356418969</v>
      </c>
      <c r="D21" s="164"/>
      <c r="E21" s="563" t="s">
        <v>170</v>
      </c>
      <c r="F21" s="159">
        <v>356418969</v>
      </c>
      <c r="G21" s="164"/>
      <c r="H21" s="756"/>
    </row>
    <row r="22" spans="2:8" hidden="1">
      <c r="B22" s="567" t="s">
        <v>174</v>
      </c>
      <c r="C22" s="159"/>
      <c r="D22" s="164"/>
      <c r="E22" s="567" t="s">
        <v>174</v>
      </c>
      <c r="F22" s="159"/>
      <c r="G22" s="164"/>
      <c r="H22" s="756"/>
    </row>
    <row r="23" spans="2:8" hidden="1">
      <c r="B23" s="563" t="s">
        <v>168</v>
      </c>
      <c r="C23" s="159">
        <v>5787995</v>
      </c>
      <c r="D23" s="164"/>
      <c r="E23" s="563" t="s">
        <v>168</v>
      </c>
      <c r="F23" s="159">
        <v>5787995</v>
      </c>
      <c r="G23" s="164"/>
      <c r="H23" s="756"/>
    </row>
    <row r="24" spans="2:8" hidden="1">
      <c r="B24" s="563" t="s">
        <v>169</v>
      </c>
      <c r="C24" s="159">
        <v>2925386</v>
      </c>
      <c r="D24" s="164"/>
      <c r="E24" s="563" t="s">
        <v>169</v>
      </c>
      <c r="F24" s="159">
        <v>2925386</v>
      </c>
      <c r="G24" s="164"/>
      <c r="H24" s="756"/>
    </row>
    <row r="25" spans="2:8" hidden="1">
      <c r="B25" s="563" t="s">
        <v>170</v>
      </c>
      <c r="C25" s="159">
        <v>0</v>
      </c>
      <c r="D25" s="164"/>
      <c r="E25" s="563" t="s">
        <v>170</v>
      </c>
      <c r="F25" s="159">
        <v>0</v>
      </c>
      <c r="G25" s="164"/>
      <c r="H25" s="756"/>
    </row>
    <row r="26" spans="2:8">
      <c r="B26" s="615" t="s">
        <v>225</v>
      </c>
      <c r="C26" s="616"/>
      <c r="D26" s="617"/>
      <c r="E26" s="615" t="s">
        <v>225</v>
      </c>
      <c r="F26" s="616"/>
      <c r="G26" s="617"/>
      <c r="H26" s="756"/>
    </row>
    <row r="27" spans="2:8">
      <c r="B27" s="563" t="s">
        <v>168</v>
      </c>
      <c r="C27" s="618">
        <v>1116286580</v>
      </c>
      <c r="D27" s="618">
        <f>D88+D161</f>
        <v>15839</v>
      </c>
      <c r="E27" s="563" t="s">
        <v>168</v>
      </c>
      <c r="F27" s="618">
        <v>1116286580</v>
      </c>
      <c r="G27" s="618">
        <f>D88+D161</f>
        <v>15839</v>
      </c>
      <c r="H27" s="757"/>
    </row>
    <row r="28" spans="2:8">
      <c r="B28" s="563" t="s">
        <v>169</v>
      </c>
      <c r="C28" s="618">
        <v>1183186580</v>
      </c>
      <c r="D28" s="618">
        <f>D125+D198</f>
        <v>15839</v>
      </c>
      <c r="E28" s="563" t="s">
        <v>169</v>
      </c>
      <c r="F28" s="618">
        <v>1183186580</v>
      </c>
      <c r="G28" s="618">
        <f>D125+D198</f>
        <v>15839</v>
      </c>
      <c r="H28" s="757"/>
    </row>
    <row r="29" spans="2:8">
      <c r="B29" s="563" t="s">
        <v>170</v>
      </c>
      <c r="C29" s="618">
        <v>1249486580</v>
      </c>
      <c r="D29" s="618">
        <f>D140+D213</f>
        <v>15839</v>
      </c>
      <c r="E29" s="563" t="s">
        <v>170</v>
      </c>
      <c r="F29" s="618">
        <v>1249486580</v>
      </c>
      <c r="G29" s="618">
        <f>D140+D213</f>
        <v>15839</v>
      </c>
      <c r="H29" s="757"/>
    </row>
    <row r="30" spans="2:8" ht="26.4" hidden="1">
      <c r="B30" s="620" t="s">
        <v>226</v>
      </c>
      <c r="C30" s="618"/>
      <c r="D30" s="621"/>
      <c r="E30" s="620" t="s">
        <v>226</v>
      </c>
      <c r="F30" s="618"/>
      <c r="G30" s="621"/>
      <c r="H30" s="757"/>
    </row>
    <row r="31" spans="2:8" hidden="1">
      <c r="B31" s="563" t="s">
        <v>168</v>
      </c>
      <c r="C31" s="80">
        <v>78000000</v>
      </c>
      <c r="D31" s="80"/>
      <c r="E31" s="563" t="s">
        <v>168</v>
      </c>
      <c r="F31" s="80">
        <v>78000000</v>
      </c>
      <c r="G31" s="80"/>
      <c r="H31" s="757"/>
    </row>
    <row r="32" spans="2:8" hidden="1">
      <c r="B32" s="563" t="s">
        <v>169</v>
      </c>
      <c r="C32" s="80">
        <v>77500000</v>
      </c>
      <c r="D32" s="80"/>
      <c r="E32" s="563" t="s">
        <v>169</v>
      </c>
      <c r="F32" s="80">
        <v>77500000</v>
      </c>
      <c r="G32" s="80"/>
      <c r="H32" s="757"/>
    </row>
    <row r="33" spans="1:8" hidden="1">
      <c r="B33" s="563" t="s">
        <v>170</v>
      </c>
      <c r="C33" s="80">
        <v>73600000</v>
      </c>
      <c r="D33" s="80"/>
      <c r="E33" s="563" t="s">
        <v>170</v>
      </c>
      <c r="F33" s="80">
        <v>73600000</v>
      </c>
      <c r="G33" s="80"/>
      <c r="H33" s="757"/>
    </row>
    <row r="34" spans="1:8" hidden="1">
      <c r="B34" s="622" t="s">
        <v>224</v>
      </c>
      <c r="C34" s="80"/>
      <c r="D34" s="80"/>
      <c r="E34" s="622" t="s">
        <v>224</v>
      </c>
      <c r="F34" s="80"/>
      <c r="G34" s="80"/>
      <c r="H34" s="757"/>
    </row>
    <row r="35" spans="1:8" hidden="1">
      <c r="B35" s="563" t="s">
        <v>168</v>
      </c>
      <c r="C35" s="80">
        <v>450000</v>
      </c>
      <c r="D35" s="80"/>
      <c r="E35" s="563" t="s">
        <v>168</v>
      </c>
      <c r="F35" s="80">
        <v>450000</v>
      </c>
      <c r="G35" s="80"/>
      <c r="H35" s="757"/>
    </row>
    <row r="36" spans="1:8" hidden="1">
      <c r="B36" s="563" t="s">
        <v>169</v>
      </c>
      <c r="C36" s="80">
        <v>450000</v>
      </c>
      <c r="D36" s="80"/>
      <c r="E36" s="563" t="s">
        <v>169</v>
      </c>
      <c r="F36" s="80">
        <v>450000</v>
      </c>
      <c r="G36" s="80"/>
      <c r="H36" s="757"/>
    </row>
    <row r="37" spans="1:8" hidden="1">
      <c r="B37" s="563" t="s">
        <v>170</v>
      </c>
      <c r="C37" s="80">
        <v>450000</v>
      </c>
      <c r="D37" s="80"/>
      <c r="E37" s="563" t="s">
        <v>170</v>
      </c>
      <c r="F37" s="80">
        <v>450000</v>
      </c>
      <c r="G37" s="80"/>
      <c r="H37" s="757"/>
    </row>
    <row r="40" spans="1:8" customFormat="1" ht="13.8">
      <c r="A40" s="79"/>
      <c r="B40" s="623" t="s">
        <v>227</v>
      </c>
      <c r="E40" s="672"/>
      <c r="F40" s="672"/>
      <c r="G40" s="672"/>
      <c r="H40" s="758"/>
    </row>
    <row r="41" spans="1:8" customFormat="1" ht="14.4" thickBot="1">
      <c r="A41" s="79"/>
      <c r="B41" s="623"/>
      <c r="E41" s="672"/>
      <c r="F41" s="672"/>
      <c r="G41" s="672"/>
      <c r="H41" s="758"/>
    </row>
    <row r="42" spans="1:8" s="674" customFormat="1" ht="13.8">
      <c r="A42" s="3191">
        <f>'29'!A1043+1</f>
        <v>200</v>
      </c>
      <c r="B42" s="793" t="s">
        <v>274</v>
      </c>
      <c r="C42" s="794"/>
      <c r="D42" s="794"/>
      <c r="H42" s="758" t="s">
        <v>34</v>
      </c>
    </row>
    <row r="43" spans="1:8" s="674" customFormat="1" ht="13.8">
      <c r="A43" s="3148"/>
      <c r="B43" s="181" t="s">
        <v>22</v>
      </c>
      <c r="C43" s="780"/>
      <c r="D43" s="780"/>
      <c r="H43" s="758"/>
    </row>
    <row r="44" spans="1:8" s="674" customFormat="1" ht="13.8">
      <c r="A44" s="3148"/>
      <c r="B44" s="657" t="s">
        <v>275</v>
      </c>
      <c r="C44" s="780"/>
      <c r="D44" s="780"/>
      <c r="H44" s="758"/>
    </row>
    <row r="45" spans="1:8" s="674" customFormat="1" ht="13.8">
      <c r="A45" s="3148"/>
      <c r="B45" s="632" t="s">
        <v>4</v>
      </c>
      <c r="C45" s="795">
        <f>C46+C47</f>
        <v>775808</v>
      </c>
      <c r="D45" s="795">
        <f>D46+D47</f>
        <v>5000</v>
      </c>
      <c r="H45" s="758"/>
    </row>
    <row r="46" spans="1:8" s="674" customFormat="1" ht="26.4">
      <c r="A46" s="3148"/>
      <c r="B46" s="635" t="s">
        <v>5</v>
      </c>
      <c r="C46" s="772">
        <v>17800</v>
      </c>
      <c r="D46" s="772">
        <v>5000</v>
      </c>
      <c r="H46" s="758"/>
    </row>
    <row r="47" spans="1:8" s="674" customFormat="1" ht="13.8">
      <c r="A47" s="3148"/>
      <c r="B47" s="638" t="s">
        <v>10</v>
      </c>
      <c r="C47" s="772">
        <f>C48</f>
        <v>758008</v>
      </c>
      <c r="D47" s="772"/>
      <c r="H47" s="758"/>
    </row>
    <row r="48" spans="1:8" s="674" customFormat="1" ht="26.4">
      <c r="A48" s="3148"/>
      <c r="B48" s="639" t="s">
        <v>11</v>
      </c>
      <c r="C48" s="772">
        <v>758008</v>
      </c>
      <c r="D48" s="772"/>
      <c r="H48" s="758"/>
    </row>
    <row r="49" spans="1:8" s="674" customFormat="1" ht="13.8">
      <c r="A49" s="3148"/>
      <c r="B49" s="632" t="s">
        <v>1</v>
      </c>
      <c r="C49" s="774">
        <f>C50+C57</f>
        <v>775808</v>
      </c>
      <c r="D49" s="774">
        <f>D50+D57</f>
        <v>5000</v>
      </c>
      <c r="H49" s="758"/>
    </row>
    <row r="50" spans="1:8" s="674" customFormat="1" ht="13.8">
      <c r="A50" s="3148"/>
      <c r="B50" s="635" t="s">
        <v>2</v>
      </c>
      <c r="C50" s="772">
        <f>C51+C55</f>
        <v>770308</v>
      </c>
      <c r="D50" s="772">
        <f>D51+D55</f>
        <v>5000</v>
      </c>
      <c r="H50" s="758"/>
    </row>
    <row r="51" spans="1:8" s="674" customFormat="1" ht="13.8">
      <c r="A51" s="3148"/>
      <c r="B51" s="642" t="s">
        <v>12</v>
      </c>
      <c r="C51" s="772">
        <f>C52+C54</f>
        <v>769605</v>
      </c>
      <c r="D51" s="772">
        <f>D52+D54</f>
        <v>5000</v>
      </c>
      <c r="H51" s="758"/>
    </row>
    <row r="52" spans="1:8" s="674" customFormat="1" ht="13.8">
      <c r="A52" s="3148"/>
      <c r="B52" s="643" t="s">
        <v>13</v>
      </c>
      <c r="C52" s="772">
        <f>577779</f>
        <v>577779</v>
      </c>
      <c r="D52" s="772"/>
      <c r="H52" s="758"/>
    </row>
    <row r="53" spans="1:8" s="674" customFormat="1" ht="13.8">
      <c r="A53" s="3148"/>
      <c r="B53" s="643" t="s">
        <v>14</v>
      </c>
      <c r="C53" s="772">
        <v>454840</v>
      </c>
      <c r="D53" s="772"/>
      <c r="H53" s="758"/>
    </row>
    <row r="54" spans="1:8" s="674" customFormat="1" ht="13.8">
      <c r="A54" s="3148"/>
      <c r="B54" s="643" t="s">
        <v>15</v>
      </c>
      <c r="C54" s="772">
        <v>191826</v>
      </c>
      <c r="D54" s="772">
        <v>5000</v>
      </c>
      <c r="H54" s="758"/>
    </row>
    <row r="55" spans="1:8" s="674" customFormat="1" ht="26.4">
      <c r="A55" s="3148"/>
      <c r="B55" s="644" t="s">
        <v>100</v>
      </c>
      <c r="C55" s="772">
        <f>C56</f>
        <v>703</v>
      </c>
      <c r="D55" s="772"/>
      <c r="H55" s="758"/>
    </row>
    <row r="56" spans="1:8" s="674" customFormat="1" ht="13.8">
      <c r="A56" s="3148"/>
      <c r="B56" s="645" t="s">
        <v>18</v>
      </c>
      <c r="C56" s="772">
        <v>703</v>
      </c>
      <c r="D56" s="772"/>
      <c r="H56" s="758"/>
    </row>
    <row r="57" spans="1:8" s="674" customFormat="1" ht="13.8">
      <c r="A57" s="3148"/>
      <c r="B57" s="639" t="s">
        <v>3</v>
      </c>
      <c r="C57" s="774">
        <f>C58</f>
        <v>5500</v>
      </c>
      <c r="D57" s="774"/>
      <c r="H57" s="758"/>
    </row>
    <row r="58" spans="1:8" s="674" customFormat="1" ht="14.4" thickBot="1">
      <c r="A58" s="3148"/>
      <c r="B58" s="3120" t="s">
        <v>20</v>
      </c>
      <c r="C58" s="3439">
        <v>5500</v>
      </c>
      <c r="D58" s="3439"/>
      <c r="H58" s="758"/>
    </row>
    <row r="59" spans="1:8" s="674" customFormat="1" ht="73.5" customHeight="1" thickBot="1">
      <c r="A59" s="79"/>
      <c r="B59" s="3807" t="s">
        <v>276</v>
      </c>
      <c r="C59" s="3848"/>
      <c r="D59" s="3849"/>
      <c r="H59" s="758"/>
    </row>
    <row r="60" spans="1:8" s="674" customFormat="1" ht="13.8">
      <c r="A60" s="79"/>
      <c r="H60" s="758"/>
    </row>
    <row r="61" spans="1:8" s="674" customFormat="1" ht="13.8">
      <c r="A61" s="79"/>
      <c r="B61" s="539" t="s">
        <v>115</v>
      </c>
      <c r="C61" s="672"/>
      <c r="D61" s="672"/>
      <c r="E61" s="672"/>
      <c r="F61" s="672"/>
      <c r="G61" s="672"/>
      <c r="H61" s="758"/>
    </row>
    <row r="62" spans="1:8" s="674" customFormat="1" ht="14.4" thickBot="1">
      <c r="A62" s="79"/>
      <c r="B62" s="539"/>
      <c r="C62" s="672"/>
      <c r="D62" s="672"/>
      <c r="E62" s="672"/>
      <c r="F62" s="672"/>
      <c r="G62" s="672"/>
      <c r="H62" s="758"/>
    </row>
    <row r="63" spans="1:8" s="674" customFormat="1" ht="13.8">
      <c r="A63" s="79">
        <f>A42</f>
        <v>200</v>
      </c>
      <c r="B63" s="793" t="s">
        <v>274</v>
      </c>
      <c r="C63" s="796"/>
      <c r="D63" s="762"/>
      <c r="H63" s="758" t="s">
        <v>34</v>
      </c>
    </row>
    <row r="64" spans="1:8" s="674" customFormat="1" ht="13.8">
      <c r="A64" s="79"/>
      <c r="B64" s="797" t="s">
        <v>116</v>
      </c>
      <c r="C64" s="798"/>
      <c r="D64" s="779"/>
      <c r="H64" s="758"/>
    </row>
    <row r="65" spans="1:8" s="674" customFormat="1" ht="13.8">
      <c r="A65" s="79"/>
      <c r="B65" s="656" t="s">
        <v>117</v>
      </c>
      <c r="C65" s="780"/>
      <c r="D65" s="764"/>
      <c r="H65" s="758"/>
    </row>
    <row r="66" spans="1:8" s="674" customFormat="1" ht="17.25" customHeight="1">
      <c r="A66" s="79"/>
      <c r="B66" s="657" t="s">
        <v>118</v>
      </c>
      <c r="C66" s="780"/>
      <c r="D66" s="764"/>
      <c r="H66" s="758"/>
    </row>
    <row r="67" spans="1:8" s="674" customFormat="1" ht="13.8">
      <c r="A67" s="79"/>
      <c r="B67" s="632" t="s">
        <v>4</v>
      </c>
      <c r="C67" s="795">
        <f>C68+C69</f>
        <v>775808</v>
      </c>
      <c r="D67" s="795">
        <f>D68+D69</f>
        <v>5000</v>
      </c>
      <c r="H67" s="758"/>
    </row>
    <row r="68" spans="1:8" s="674" customFormat="1" ht="26.4">
      <c r="A68" s="79"/>
      <c r="B68" s="635" t="s">
        <v>5</v>
      </c>
      <c r="C68" s="772">
        <v>17800</v>
      </c>
      <c r="D68" s="772">
        <v>5000</v>
      </c>
      <c r="H68" s="758"/>
    </row>
    <row r="69" spans="1:8" s="674" customFormat="1" ht="13.8">
      <c r="A69" s="79"/>
      <c r="B69" s="638" t="s">
        <v>10</v>
      </c>
      <c r="C69" s="772">
        <f>C70</f>
        <v>758008</v>
      </c>
      <c r="D69" s="772"/>
      <c r="H69" s="758"/>
    </row>
    <row r="70" spans="1:8" s="674" customFormat="1" ht="26.4">
      <c r="A70" s="79"/>
      <c r="B70" s="639" t="s">
        <v>11</v>
      </c>
      <c r="C70" s="772">
        <v>758008</v>
      </c>
      <c r="D70" s="772"/>
      <c r="H70" s="758"/>
    </row>
    <row r="71" spans="1:8" s="674" customFormat="1" ht="13.8">
      <c r="A71" s="79"/>
      <c r="B71" s="632" t="s">
        <v>1</v>
      </c>
      <c r="C71" s="774">
        <f>C72+C79</f>
        <v>775808</v>
      </c>
      <c r="D71" s="774">
        <f>D72+D79</f>
        <v>5000</v>
      </c>
      <c r="H71" s="758"/>
    </row>
    <row r="72" spans="1:8" s="674" customFormat="1" ht="13.8">
      <c r="A72" s="79"/>
      <c r="B72" s="635" t="s">
        <v>2</v>
      </c>
      <c r="C72" s="772">
        <f>C73+C77</f>
        <v>770308</v>
      </c>
      <c r="D72" s="772">
        <f>D73+D77</f>
        <v>5000</v>
      </c>
      <c r="H72" s="758"/>
    </row>
    <row r="73" spans="1:8" s="674" customFormat="1" ht="13.8">
      <c r="A73" s="79"/>
      <c r="B73" s="642" t="s">
        <v>12</v>
      </c>
      <c r="C73" s="772">
        <f>C74+C76</f>
        <v>769605</v>
      </c>
      <c r="D73" s="772">
        <f>D74+D76</f>
        <v>5000</v>
      </c>
      <c r="H73" s="758"/>
    </row>
    <row r="74" spans="1:8" s="674" customFormat="1" ht="13.8">
      <c r="A74" s="79"/>
      <c r="B74" s="643" t="s">
        <v>13</v>
      </c>
      <c r="C74" s="772">
        <f>577779</f>
        <v>577779</v>
      </c>
      <c r="D74" s="772"/>
      <c r="H74" s="758"/>
    </row>
    <row r="75" spans="1:8" s="674" customFormat="1" ht="13.8">
      <c r="A75" s="79"/>
      <c r="B75" s="643" t="s">
        <v>14</v>
      </c>
      <c r="C75" s="772">
        <v>454840</v>
      </c>
      <c r="D75" s="772"/>
      <c r="H75" s="758"/>
    </row>
    <row r="76" spans="1:8" s="674" customFormat="1" ht="13.8">
      <c r="A76" s="79"/>
      <c r="B76" s="643" t="s">
        <v>15</v>
      </c>
      <c r="C76" s="772">
        <v>191826</v>
      </c>
      <c r="D76" s="772">
        <v>5000</v>
      </c>
      <c r="H76" s="758"/>
    </row>
    <row r="77" spans="1:8" s="674" customFormat="1" ht="26.4">
      <c r="A77" s="79"/>
      <c r="B77" s="644" t="s">
        <v>100</v>
      </c>
      <c r="C77" s="772">
        <f>C78</f>
        <v>703</v>
      </c>
      <c r="D77" s="772"/>
      <c r="H77" s="758"/>
    </row>
    <row r="78" spans="1:8" s="674" customFormat="1" ht="13.8">
      <c r="A78" s="79"/>
      <c r="B78" s="645" t="s">
        <v>18</v>
      </c>
      <c r="C78" s="772">
        <v>703</v>
      </c>
      <c r="D78" s="772"/>
      <c r="H78" s="758"/>
    </row>
    <row r="79" spans="1:8" s="674" customFormat="1" ht="13.8">
      <c r="A79" s="79"/>
      <c r="B79" s="639" t="s">
        <v>3</v>
      </c>
      <c r="C79" s="774">
        <f>C80</f>
        <v>5500</v>
      </c>
      <c r="D79" s="774"/>
      <c r="H79" s="758"/>
    </row>
    <row r="80" spans="1:8" s="674" customFormat="1" ht="14.4" thickBot="1">
      <c r="A80" s="79"/>
      <c r="B80" s="3120" t="s">
        <v>20</v>
      </c>
      <c r="C80" s="3439">
        <v>5500</v>
      </c>
      <c r="D80" s="3439"/>
      <c r="H80" s="758"/>
    </row>
    <row r="81" spans="1:8" s="674" customFormat="1" ht="69.75" customHeight="1" thickBot="1">
      <c r="A81" s="79"/>
      <c r="B81" s="3807" t="s">
        <v>277</v>
      </c>
      <c r="C81" s="3848"/>
      <c r="D81" s="3849"/>
      <c r="H81" s="758"/>
    </row>
    <row r="82" spans="1:8" s="674" customFormat="1" ht="13.8">
      <c r="A82" s="79"/>
      <c r="B82" s="672"/>
      <c r="C82" s="672"/>
      <c r="D82" s="672"/>
      <c r="H82" s="758"/>
    </row>
    <row r="83" spans="1:8" customFormat="1" ht="13.8">
      <c r="A83" s="79"/>
      <c r="B83" s="623" t="s">
        <v>227</v>
      </c>
      <c r="H83" s="758"/>
    </row>
    <row r="84" spans="1:8" customFormat="1" ht="14.4" thickBot="1">
      <c r="A84" s="79"/>
      <c r="H84" s="758"/>
    </row>
    <row r="85" spans="1:8" customFormat="1" ht="13.8">
      <c r="A85" s="79">
        <f>A42+1</f>
        <v>201</v>
      </c>
      <c r="B85" s="436"/>
      <c r="C85" s="364"/>
      <c r="D85" s="365"/>
      <c r="E85" s="676" t="s">
        <v>274</v>
      </c>
      <c r="F85" s="204"/>
      <c r="G85" s="762"/>
      <c r="H85" s="758" t="s">
        <v>34</v>
      </c>
    </row>
    <row r="86" spans="1:8" customFormat="1" ht="13.8">
      <c r="A86" s="79"/>
      <c r="B86" s="253" t="s">
        <v>167</v>
      </c>
      <c r="C86" s="343"/>
      <c r="D86" s="344"/>
      <c r="E86" s="181" t="s">
        <v>22</v>
      </c>
      <c r="F86" s="780"/>
      <c r="G86" s="764"/>
      <c r="H86" s="758"/>
    </row>
    <row r="87" spans="1:8" customFormat="1" ht="13.8">
      <c r="A87" s="79"/>
      <c r="B87" s="611" t="s">
        <v>223</v>
      </c>
      <c r="C87" s="367"/>
      <c r="D87" s="368"/>
      <c r="E87" s="738" t="s">
        <v>275</v>
      </c>
      <c r="F87" s="799"/>
      <c r="G87" s="766"/>
      <c r="H87" s="758"/>
    </row>
    <row r="88" spans="1:8" customFormat="1" ht="13.8">
      <c r="A88" s="79"/>
      <c r="B88" s="2101" t="s">
        <v>225</v>
      </c>
      <c r="C88" s="252">
        <v>1116286580</v>
      </c>
      <c r="D88" s="87">
        <f>G88</f>
        <v>4350</v>
      </c>
      <c r="E88" s="632" t="s">
        <v>4</v>
      </c>
      <c r="F88" s="795">
        <f>F89+F90</f>
        <v>775808</v>
      </c>
      <c r="G88" s="795">
        <f>G89+G90</f>
        <v>4350</v>
      </c>
      <c r="H88" s="758"/>
    </row>
    <row r="89" spans="1:8" customFormat="1" ht="26.4">
      <c r="A89" s="79"/>
      <c r="B89" s="713"/>
      <c r="C89" s="712"/>
      <c r="D89" s="659"/>
      <c r="E89" s="635" t="s">
        <v>5</v>
      </c>
      <c r="F89" s="772">
        <v>17800</v>
      </c>
      <c r="G89" s="772"/>
      <c r="H89" s="758"/>
    </row>
    <row r="90" spans="1:8" customFormat="1" ht="13.8">
      <c r="A90" s="79"/>
      <c r="B90" s="714"/>
      <c r="C90" s="712"/>
      <c r="D90" s="659"/>
      <c r="E90" s="638" t="s">
        <v>10</v>
      </c>
      <c r="F90" s="772">
        <f>F91</f>
        <v>758008</v>
      </c>
      <c r="G90" s="772">
        <f>G91</f>
        <v>4350</v>
      </c>
      <c r="H90" s="758"/>
    </row>
    <row r="91" spans="1:8" customFormat="1" ht="26.4">
      <c r="A91" s="79"/>
      <c r="B91" s="709"/>
      <c r="C91" s="715"/>
      <c r="D91" s="660"/>
      <c r="E91" s="639" t="s">
        <v>11</v>
      </c>
      <c r="F91" s="772">
        <v>758008</v>
      </c>
      <c r="G91" s="772">
        <v>4350</v>
      </c>
      <c r="H91" s="758"/>
    </row>
    <row r="92" spans="1:8" customFormat="1" ht="13.8">
      <c r="A92" s="79"/>
      <c r="B92" s="711"/>
      <c r="C92" s="712"/>
      <c r="D92" s="659"/>
      <c r="E92" s="632" t="s">
        <v>1</v>
      </c>
      <c r="F92" s="774">
        <f>F93+F100</f>
        <v>775808</v>
      </c>
      <c r="G92" s="774">
        <f>G93+G100</f>
        <v>4350</v>
      </c>
      <c r="H92" s="758"/>
    </row>
    <row r="93" spans="1:8" customFormat="1" ht="13.8">
      <c r="A93" s="79"/>
      <c r="B93" s="716"/>
      <c r="C93" s="712"/>
      <c r="D93" s="659"/>
      <c r="E93" s="635" t="s">
        <v>2</v>
      </c>
      <c r="F93" s="772">
        <f>F94+F98</f>
        <v>770308</v>
      </c>
      <c r="G93" s="772">
        <f>G94+G98</f>
        <v>4350</v>
      </c>
      <c r="H93" s="758"/>
    </row>
    <row r="94" spans="1:8" customFormat="1" ht="13.8">
      <c r="A94" s="79"/>
      <c r="B94" s="718"/>
      <c r="C94" s="712"/>
      <c r="D94" s="659"/>
      <c r="E94" s="642" t="s">
        <v>12</v>
      </c>
      <c r="F94" s="772">
        <f>F95+F97</f>
        <v>769605</v>
      </c>
      <c r="G94" s="772">
        <f>G95+G97</f>
        <v>4350</v>
      </c>
      <c r="H94" s="758"/>
    </row>
    <row r="95" spans="1:8" customFormat="1" ht="13.8">
      <c r="A95" s="79"/>
      <c r="B95" s="718"/>
      <c r="C95" s="712"/>
      <c r="D95" s="659"/>
      <c r="E95" s="643" t="s">
        <v>13</v>
      </c>
      <c r="F95" s="772">
        <f>577779</f>
        <v>577779</v>
      </c>
      <c r="G95" s="772">
        <v>4350</v>
      </c>
      <c r="H95" s="758"/>
    </row>
    <row r="96" spans="1:8" customFormat="1" ht="13.8">
      <c r="A96" s="79"/>
      <c r="B96" s="718"/>
      <c r="C96" s="712"/>
      <c r="D96" s="659"/>
      <c r="E96" s="643" t="s">
        <v>14</v>
      </c>
      <c r="F96" s="772">
        <v>454840</v>
      </c>
      <c r="G96" s="772"/>
      <c r="H96" s="758"/>
    </row>
    <row r="97" spans="1:8" customFormat="1" ht="13.8">
      <c r="A97" s="79"/>
      <c r="B97" s="718"/>
      <c r="C97" s="712"/>
      <c r="D97" s="659"/>
      <c r="E97" s="643" t="s">
        <v>15</v>
      </c>
      <c r="F97" s="772">
        <v>191826</v>
      </c>
      <c r="G97" s="772"/>
      <c r="H97" s="758"/>
    </row>
    <row r="98" spans="1:8" customFormat="1" ht="26.4">
      <c r="A98" s="79"/>
      <c r="B98" s="718"/>
      <c r="C98" s="712"/>
      <c r="D98" s="659"/>
      <c r="E98" s="644" t="s">
        <v>100</v>
      </c>
      <c r="F98" s="772">
        <f>F99</f>
        <v>703</v>
      </c>
      <c r="G98" s="772"/>
      <c r="H98" s="758"/>
    </row>
    <row r="99" spans="1:8" customFormat="1" ht="13.8">
      <c r="A99" s="79"/>
      <c r="B99" s="718"/>
      <c r="C99" s="712"/>
      <c r="D99" s="659"/>
      <c r="E99" s="645" t="s">
        <v>18</v>
      </c>
      <c r="F99" s="772">
        <v>703</v>
      </c>
      <c r="G99" s="772"/>
      <c r="H99" s="758"/>
    </row>
    <row r="100" spans="1:8" customFormat="1" ht="13.8">
      <c r="A100" s="79"/>
      <c r="B100" s="718"/>
      <c r="C100" s="712"/>
      <c r="D100" s="659"/>
      <c r="E100" s="639" t="s">
        <v>3</v>
      </c>
      <c r="F100" s="774">
        <f>F101</f>
        <v>5500</v>
      </c>
      <c r="G100" s="774"/>
      <c r="H100" s="758"/>
    </row>
    <row r="101" spans="1:8" customFormat="1" ht="14.4" thickBot="1">
      <c r="A101" s="79"/>
      <c r="B101" s="718"/>
      <c r="C101" s="712"/>
      <c r="D101" s="659"/>
      <c r="E101" s="644" t="s">
        <v>20</v>
      </c>
      <c r="F101" s="775">
        <v>5500</v>
      </c>
      <c r="G101" s="775"/>
      <c r="H101" s="758"/>
    </row>
    <row r="102" spans="1:8" customFormat="1" ht="25.5" customHeight="1" thickBot="1">
      <c r="A102" s="79"/>
      <c r="B102" s="3653" t="s">
        <v>278</v>
      </c>
      <c r="C102" s="3654"/>
      <c r="D102" s="3654"/>
      <c r="E102" s="3654"/>
      <c r="F102" s="3654"/>
      <c r="G102" s="3655"/>
      <c r="H102" s="758"/>
    </row>
    <row r="103" spans="1:8" customFormat="1" ht="13.8">
      <c r="A103" s="79"/>
      <c r="B103" s="672"/>
      <c r="C103" s="742"/>
      <c r="D103" s="742"/>
      <c r="E103" s="742"/>
      <c r="F103" s="742"/>
      <c r="G103" s="742"/>
      <c r="H103" s="758"/>
    </row>
    <row r="104" spans="1:8" customFormat="1" ht="13.8">
      <c r="A104" s="79"/>
      <c r="B104" s="539" t="s">
        <v>115</v>
      </c>
      <c r="E104" s="646"/>
      <c r="F104" s="646"/>
      <c r="G104" s="646"/>
      <c r="H104" s="758"/>
    </row>
    <row r="105" spans="1:8" customFormat="1" ht="14.4" thickBot="1">
      <c r="A105" s="79"/>
      <c r="B105" s="647"/>
      <c r="E105" s="646"/>
      <c r="F105" s="646"/>
      <c r="G105" s="646"/>
      <c r="H105" s="758"/>
    </row>
    <row r="106" spans="1:8" customFormat="1" ht="13.8">
      <c r="A106" s="79">
        <f>A63+1</f>
        <v>201</v>
      </c>
      <c r="B106" s="436"/>
      <c r="C106" s="364"/>
      <c r="D106" s="365"/>
      <c r="E106" s="676" t="s">
        <v>274</v>
      </c>
      <c r="F106" s="204"/>
      <c r="G106" s="762"/>
      <c r="H106" s="758" t="s">
        <v>34</v>
      </c>
    </row>
    <row r="107" spans="1:8" customFormat="1" ht="13.8">
      <c r="A107" s="79"/>
      <c r="B107" s="253" t="s">
        <v>167</v>
      </c>
      <c r="C107" s="343"/>
      <c r="D107" s="344"/>
      <c r="E107" s="651" t="s">
        <v>116</v>
      </c>
      <c r="F107" s="778"/>
      <c r="G107" s="779"/>
      <c r="H107" s="758"/>
    </row>
    <row r="108" spans="1:8" customFormat="1" ht="13.8">
      <c r="A108" s="79"/>
      <c r="B108" s="611" t="s">
        <v>223</v>
      </c>
      <c r="C108" s="367"/>
      <c r="D108" s="368"/>
      <c r="E108" s="1001" t="s">
        <v>117</v>
      </c>
      <c r="F108" s="799"/>
      <c r="G108" s="766"/>
      <c r="H108" s="758"/>
    </row>
    <row r="109" spans="1:8" customFormat="1" ht="13.8">
      <c r="A109" s="79"/>
      <c r="B109" s="2101" t="s">
        <v>225</v>
      </c>
      <c r="C109" s="252">
        <v>1116286580</v>
      </c>
      <c r="D109" s="87">
        <f>G110</f>
        <v>4350</v>
      </c>
      <c r="E109" s="657" t="s">
        <v>118</v>
      </c>
      <c r="F109" s="780"/>
      <c r="G109" s="764"/>
      <c r="H109" s="758"/>
    </row>
    <row r="110" spans="1:8" customFormat="1" ht="13.8">
      <c r="A110" s="79"/>
      <c r="B110" s="632"/>
      <c r="C110" s="633"/>
      <c r="D110" s="658"/>
      <c r="E110" s="632" t="s">
        <v>4</v>
      </c>
      <c r="F110" s="795">
        <f>F111+F112</f>
        <v>775808</v>
      </c>
      <c r="G110" s="671">
        <f>G111+G112</f>
        <v>4350</v>
      </c>
      <c r="H110" s="758"/>
    </row>
    <row r="111" spans="1:8" customFormat="1" ht="26.4">
      <c r="A111" s="79"/>
      <c r="B111" s="638"/>
      <c r="C111" s="636"/>
      <c r="D111" s="659"/>
      <c r="E111" s="635" t="s">
        <v>5</v>
      </c>
      <c r="F111" s="772">
        <v>17800</v>
      </c>
      <c r="G111" s="659"/>
      <c r="H111" s="758"/>
    </row>
    <row r="112" spans="1:8" customFormat="1" ht="13.8">
      <c r="A112" s="79"/>
      <c r="B112" s="639"/>
      <c r="C112" s="636"/>
      <c r="D112" s="659"/>
      <c r="E112" s="638" t="s">
        <v>10</v>
      </c>
      <c r="F112" s="772">
        <f>F113</f>
        <v>758008</v>
      </c>
      <c r="G112" s="659">
        <f>G113</f>
        <v>4350</v>
      </c>
      <c r="H112" s="758"/>
    </row>
    <row r="113" spans="1:8" customFormat="1" ht="26.4">
      <c r="A113" s="79"/>
      <c r="B113" s="632"/>
      <c r="C113" s="640"/>
      <c r="D113" s="660"/>
      <c r="E113" s="639" t="s">
        <v>11</v>
      </c>
      <c r="F113" s="772">
        <v>758008</v>
      </c>
      <c r="G113" s="659">
        <v>4350</v>
      </c>
      <c r="H113" s="758"/>
    </row>
    <row r="114" spans="1:8" customFormat="1" ht="13.8">
      <c r="A114" s="79"/>
      <c r="B114" s="635"/>
      <c r="C114" s="636"/>
      <c r="D114" s="659"/>
      <c r="E114" s="632" t="s">
        <v>1</v>
      </c>
      <c r="F114" s="774">
        <f>F115+F122</f>
        <v>775808</v>
      </c>
      <c r="G114" s="660">
        <f>G115+G122</f>
        <v>4350</v>
      </c>
      <c r="H114" s="758"/>
    </row>
    <row r="115" spans="1:8" customFormat="1" ht="13.8">
      <c r="A115" s="79"/>
      <c r="B115" s="661"/>
      <c r="C115" s="636"/>
      <c r="D115" s="659"/>
      <c r="E115" s="635" t="s">
        <v>2</v>
      </c>
      <c r="F115" s="772">
        <f>F116+F120</f>
        <v>770308</v>
      </c>
      <c r="G115" s="659">
        <f>G116+G120</f>
        <v>4350</v>
      </c>
      <c r="H115" s="758"/>
    </row>
    <row r="116" spans="1:8" customFormat="1" ht="13.8">
      <c r="A116" s="79"/>
      <c r="B116" s="662"/>
      <c r="C116" s="636"/>
      <c r="D116" s="659"/>
      <c r="E116" s="642" t="s">
        <v>12</v>
      </c>
      <c r="F116" s="772">
        <f>F117+F119</f>
        <v>769605</v>
      </c>
      <c r="G116" s="659">
        <f>G117+G119</f>
        <v>4350</v>
      </c>
      <c r="H116" s="758"/>
    </row>
    <row r="117" spans="1:8" customFormat="1" ht="13.8">
      <c r="A117" s="79"/>
      <c r="B117" s="643"/>
      <c r="C117" s="700"/>
      <c r="D117" s="701"/>
      <c r="E117" s="643" t="s">
        <v>13</v>
      </c>
      <c r="F117" s="772">
        <f>577779</f>
        <v>577779</v>
      </c>
      <c r="G117" s="659">
        <v>4350</v>
      </c>
      <c r="H117" s="758"/>
    </row>
    <row r="118" spans="1:8" customFormat="1" ht="13.8">
      <c r="A118" s="79"/>
      <c r="B118" s="643"/>
      <c r="C118" s="700"/>
      <c r="D118" s="701"/>
      <c r="E118" s="643" t="s">
        <v>14</v>
      </c>
      <c r="F118" s="772">
        <v>454840</v>
      </c>
      <c r="G118" s="659"/>
      <c r="H118" s="758"/>
    </row>
    <row r="119" spans="1:8" customFormat="1" ht="13.8">
      <c r="A119" s="79"/>
      <c r="B119" s="643"/>
      <c r="C119" s="700"/>
      <c r="D119" s="701"/>
      <c r="E119" s="643" t="s">
        <v>15</v>
      </c>
      <c r="F119" s="772">
        <v>191826</v>
      </c>
      <c r="G119" s="659"/>
      <c r="H119" s="758"/>
    </row>
    <row r="120" spans="1:8" customFormat="1" ht="26.4">
      <c r="A120" s="79"/>
      <c r="B120" s="643"/>
      <c r="C120" s="700"/>
      <c r="D120" s="701"/>
      <c r="E120" s="644" t="s">
        <v>100</v>
      </c>
      <c r="F120" s="772">
        <f>F121</f>
        <v>703</v>
      </c>
      <c r="G120" s="659"/>
      <c r="H120" s="758"/>
    </row>
    <row r="121" spans="1:8" customFormat="1" ht="13.8">
      <c r="A121" s="79"/>
      <c r="B121" s="643"/>
      <c r="C121" s="700"/>
      <c r="D121" s="701"/>
      <c r="E121" s="645" t="s">
        <v>18</v>
      </c>
      <c r="F121" s="772">
        <v>703</v>
      </c>
      <c r="G121" s="659"/>
      <c r="H121" s="758"/>
    </row>
    <row r="122" spans="1:8" customFormat="1" ht="13.8">
      <c r="A122" s="79"/>
      <c r="B122" s="644"/>
      <c r="C122" s="800"/>
      <c r="D122" s="801"/>
      <c r="E122" s="639" t="s">
        <v>3</v>
      </c>
      <c r="F122" s="774">
        <f>F123</f>
        <v>5500</v>
      </c>
      <c r="G122" s="660"/>
      <c r="H122" s="758"/>
    </row>
    <row r="123" spans="1:8" customFormat="1" ht="13.8">
      <c r="A123" s="79"/>
      <c r="B123" s="644"/>
      <c r="C123" s="800"/>
      <c r="D123" s="801"/>
      <c r="E123" s="644" t="s">
        <v>20</v>
      </c>
      <c r="F123" s="772">
        <v>5500</v>
      </c>
      <c r="G123" s="659"/>
      <c r="H123" s="758"/>
    </row>
    <row r="124" spans="1:8" customFormat="1" ht="13.8">
      <c r="A124" s="79"/>
      <c r="B124" s="668" t="s">
        <v>125</v>
      </c>
      <c r="C124" s="696"/>
      <c r="D124" s="655"/>
      <c r="E124" s="668" t="s">
        <v>125</v>
      </c>
      <c r="F124" s="779"/>
      <c r="G124" s="779"/>
      <c r="H124" s="758"/>
    </row>
    <row r="125" spans="1:8" customFormat="1" ht="13.8">
      <c r="A125" s="79"/>
      <c r="B125" s="612" t="s">
        <v>225</v>
      </c>
      <c r="C125" s="618">
        <v>1183186580</v>
      </c>
      <c r="D125" s="87">
        <f>G125</f>
        <v>4350</v>
      </c>
      <c r="E125" s="632" t="s">
        <v>4</v>
      </c>
      <c r="F125" s="795">
        <f>F126+F127</f>
        <v>780348</v>
      </c>
      <c r="G125" s="671">
        <f>G126+G127</f>
        <v>4350</v>
      </c>
      <c r="H125" s="758"/>
    </row>
    <row r="126" spans="1:8" customFormat="1" ht="26.4">
      <c r="A126" s="79"/>
      <c r="B126" s="638"/>
      <c r="C126" s="636"/>
      <c r="D126" s="659"/>
      <c r="E126" s="635" t="s">
        <v>5</v>
      </c>
      <c r="F126" s="772">
        <v>12340</v>
      </c>
      <c r="G126" s="659"/>
      <c r="H126" s="758"/>
    </row>
    <row r="127" spans="1:8" customFormat="1" ht="13.8">
      <c r="A127" s="79"/>
      <c r="B127" s="639"/>
      <c r="C127" s="636"/>
      <c r="D127" s="659"/>
      <c r="E127" s="638" t="s">
        <v>10</v>
      </c>
      <c r="F127" s="772">
        <f>F128</f>
        <v>768008</v>
      </c>
      <c r="G127" s="659">
        <f>G128</f>
        <v>4350</v>
      </c>
      <c r="H127" s="758"/>
    </row>
    <row r="128" spans="1:8" customFormat="1" ht="26.4">
      <c r="A128" s="79"/>
      <c r="B128" s="632"/>
      <c r="C128" s="640"/>
      <c r="D128" s="660"/>
      <c r="E128" s="639" t="s">
        <v>11</v>
      </c>
      <c r="F128" s="772">
        <v>768008</v>
      </c>
      <c r="G128" s="659">
        <v>4350</v>
      </c>
      <c r="H128" s="758"/>
    </row>
    <row r="129" spans="1:8" customFormat="1" ht="13.8">
      <c r="A129" s="79"/>
      <c r="B129" s="635"/>
      <c r="C129" s="636"/>
      <c r="D129" s="659"/>
      <c r="E129" s="632" t="s">
        <v>1</v>
      </c>
      <c r="F129" s="774">
        <f>F130+F137</f>
        <v>780348</v>
      </c>
      <c r="G129" s="660">
        <f>G130+G137</f>
        <v>4350</v>
      </c>
      <c r="H129" s="758"/>
    </row>
    <row r="130" spans="1:8" customFormat="1" ht="13.8">
      <c r="A130" s="79"/>
      <c r="B130" s="661"/>
      <c r="C130" s="636"/>
      <c r="D130" s="659"/>
      <c r="E130" s="635" t="s">
        <v>2</v>
      </c>
      <c r="F130" s="772">
        <f>F131+F135</f>
        <v>774848</v>
      </c>
      <c r="G130" s="659">
        <f>G131+G135</f>
        <v>4350</v>
      </c>
      <c r="H130" s="758"/>
    </row>
    <row r="131" spans="1:8" customFormat="1" ht="13.8">
      <c r="A131" s="79"/>
      <c r="B131" s="662"/>
      <c r="C131" s="636"/>
      <c r="D131" s="659"/>
      <c r="E131" s="642" t="s">
        <v>12</v>
      </c>
      <c r="F131" s="772">
        <f>F132+F134</f>
        <v>774145</v>
      </c>
      <c r="G131" s="659">
        <f>G132+G134</f>
        <v>4350</v>
      </c>
      <c r="H131" s="758"/>
    </row>
    <row r="132" spans="1:8" customFormat="1" ht="13.8">
      <c r="A132" s="79"/>
      <c r="B132" s="643"/>
      <c r="C132" s="636"/>
      <c r="D132" s="659"/>
      <c r="E132" s="643" t="s">
        <v>13</v>
      </c>
      <c r="F132" s="772">
        <f>577779</f>
        <v>577779</v>
      </c>
      <c r="G132" s="659">
        <v>4350</v>
      </c>
      <c r="H132" s="758"/>
    </row>
    <row r="133" spans="1:8" customFormat="1" ht="13.8">
      <c r="A133" s="79"/>
      <c r="B133" s="643"/>
      <c r="C133" s="700"/>
      <c r="D133" s="701"/>
      <c r="E133" s="643" t="s">
        <v>14</v>
      </c>
      <c r="F133" s="772">
        <v>454840</v>
      </c>
      <c r="G133" s="659"/>
      <c r="H133" s="758"/>
    </row>
    <row r="134" spans="1:8" customFormat="1" ht="13.8">
      <c r="A134" s="79"/>
      <c r="B134" s="643"/>
      <c r="C134" s="700"/>
      <c r="D134" s="701"/>
      <c r="E134" s="643" t="s">
        <v>15</v>
      </c>
      <c r="F134" s="772">
        <v>196366</v>
      </c>
      <c r="G134" s="659"/>
      <c r="H134" s="758"/>
    </row>
    <row r="135" spans="1:8" customFormat="1" ht="26.4">
      <c r="A135" s="79"/>
      <c r="B135" s="643"/>
      <c r="C135" s="700"/>
      <c r="D135" s="701"/>
      <c r="E135" s="644" t="s">
        <v>100</v>
      </c>
      <c r="F135" s="772">
        <f>F136</f>
        <v>703</v>
      </c>
      <c r="G135" s="659"/>
      <c r="H135" s="758"/>
    </row>
    <row r="136" spans="1:8" customFormat="1" ht="13.8">
      <c r="A136" s="79"/>
      <c r="B136" s="643"/>
      <c r="C136" s="700"/>
      <c r="D136" s="701"/>
      <c r="E136" s="645" t="s">
        <v>18</v>
      </c>
      <c r="F136" s="772">
        <v>703</v>
      </c>
      <c r="G136" s="659"/>
      <c r="H136" s="758"/>
    </row>
    <row r="137" spans="1:8" customFormat="1" ht="13.8">
      <c r="A137" s="79"/>
      <c r="B137" s="644"/>
      <c r="C137" s="800"/>
      <c r="D137" s="801"/>
      <c r="E137" s="639" t="s">
        <v>3</v>
      </c>
      <c r="F137" s="774">
        <f>F138</f>
        <v>5500</v>
      </c>
      <c r="G137" s="660"/>
      <c r="H137" s="758"/>
    </row>
    <row r="138" spans="1:8" customFormat="1" ht="13.8">
      <c r="A138" s="79"/>
      <c r="B138" s="644"/>
      <c r="C138" s="800"/>
      <c r="D138" s="801"/>
      <c r="E138" s="644" t="s">
        <v>20</v>
      </c>
      <c r="F138" s="772">
        <v>5500</v>
      </c>
      <c r="G138" s="659"/>
      <c r="H138" s="758"/>
    </row>
    <row r="139" spans="1:8" customFormat="1" ht="13.8">
      <c r="A139" s="79"/>
      <c r="B139" s="668" t="s">
        <v>126</v>
      </c>
      <c r="C139" s="696"/>
      <c r="D139" s="655"/>
      <c r="E139" s="668" t="s">
        <v>126</v>
      </c>
      <c r="F139" s="779"/>
      <c r="G139" s="779"/>
      <c r="H139" s="758"/>
    </row>
    <row r="140" spans="1:8" customFormat="1" ht="13.8">
      <c r="A140" s="79"/>
      <c r="B140" s="612" t="s">
        <v>225</v>
      </c>
      <c r="C140" s="618">
        <v>1249486580</v>
      </c>
      <c r="D140" s="87">
        <f>G140</f>
        <v>4350</v>
      </c>
      <c r="E140" s="632" t="s">
        <v>4</v>
      </c>
      <c r="F140" s="795">
        <f>F141+F142</f>
        <v>758348</v>
      </c>
      <c r="G140" s="671">
        <f>G141+G142</f>
        <v>4350</v>
      </c>
      <c r="H140" s="758"/>
    </row>
    <row r="141" spans="1:8" customFormat="1" ht="26.4">
      <c r="A141" s="79"/>
      <c r="B141" s="638"/>
      <c r="C141" s="636"/>
      <c r="D141" s="659"/>
      <c r="E141" s="635" t="s">
        <v>5</v>
      </c>
      <c r="F141" s="772">
        <v>12340</v>
      </c>
      <c r="G141" s="659"/>
      <c r="H141" s="758"/>
    </row>
    <row r="142" spans="1:8" customFormat="1" ht="13.8">
      <c r="A142" s="79"/>
      <c r="B142" s="639"/>
      <c r="C142" s="636"/>
      <c r="D142" s="659"/>
      <c r="E142" s="638" t="s">
        <v>10</v>
      </c>
      <c r="F142" s="772">
        <f>F143</f>
        <v>746008</v>
      </c>
      <c r="G142" s="659">
        <f>G143</f>
        <v>4350</v>
      </c>
      <c r="H142" s="758"/>
    </row>
    <row r="143" spans="1:8" customFormat="1" ht="26.4">
      <c r="A143" s="79"/>
      <c r="B143" s="632"/>
      <c r="C143" s="640"/>
      <c r="D143" s="660"/>
      <c r="E143" s="639" t="s">
        <v>11</v>
      </c>
      <c r="F143" s="772">
        <v>746008</v>
      </c>
      <c r="G143" s="659">
        <v>4350</v>
      </c>
      <c r="H143" s="758"/>
    </row>
    <row r="144" spans="1:8" customFormat="1" ht="13.8">
      <c r="A144" s="79"/>
      <c r="B144" s="635"/>
      <c r="C144" s="636"/>
      <c r="D144" s="659"/>
      <c r="E144" s="632" t="s">
        <v>1</v>
      </c>
      <c r="F144" s="774">
        <f>F145+F152</f>
        <v>758348</v>
      </c>
      <c r="G144" s="660">
        <f>G145+G152</f>
        <v>4350</v>
      </c>
      <c r="H144" s="758"/>
    </row>
    <row r="145" spans="1:8" customFormat="1" ht="13.8">
      <c r="A145" s="79"/>
      <c r="B145" s="661"/>
      <c r="C145" s="636"/>
      <c r="D145" s="659"/>
      <c r="E145" s="635" t="s">
        <v>2</v>
      </c>
      <c r="F145" s="772">
        <f>F146+F150</f>
        <v>752848</v>
      </c>
      <c r="G145" s="659">
        <f>G146+G150</f>
        <v>4350</v>
      </c>
      <c r="H145" s="758"/>
    </row>
    <row r="146" spans="1:8" customFormat="1" ht="13.8">
      <c r="A146" s="79"/>
      <c r="B146" s="662"/>
      <c r="C146" s="636"/>
      <c r="D146" s="659"/>
      <c r="E146" s="642" t="s">
        <v>12</v>
      </c>
      <c r="F146" s="772">
        <f>F147+F149</f>
        <v>752145</v>
      </c>
      <c r="G146" s="659">
        <f>G147+G149</f>
        <v>4350</v>
      </c>
      <c r="H146" s="758"/>
    </row>
    <row r="147" spans="1:8" customFormat="1" ht="13.8">
      <c r="A147" s="79"/>
      <c r="B147" s="642"/>
      <c r="C147" s="636"/>
      <c r="D147" s="659"/>
      <c r="E147" s="643" t="s">
        <v>13</v>
      </c>
      <c r="F147" s="772">
        <f>577779</f>
        <v>577779</v>
      </c>
      <c r="G147" s="659">
        <v>4350</v>
      </c>
      <c r="H147" s="758"/>
    </row>
    <row r="148" spans="1:8" customFormat="1" ht="13.8">
      <c r="A148" s="79"/>
      <c r="B148" s="642"/>
      <c r="C148" s="636"/>
      <c r="D148" s="659"/>
      <c r="E148" s="643" t="s">
        <v>14</v>
      </c>
      <c r="F148" s="772">
        <v>454840</v>
      </c>
      <c r="G148" s="659"/>
      <c r="H148" s="758"/>
    </row>
    <row r="149" spans="1:8" customFormat="1" ht="13.8">
      <c r="A149" s="79"/>
      <c r="B149" s="642"/>
      <c r="C149" s="636"/>
      <c r="D149" s="659"/>
      <c r="E149" s="643" t="s">
        <v>15</v>
      </c>
      <c r="F149" s="772">
        <v>174366</v>
      </c>
      <c r="G149" s="659"/>
      <c r="H149" s="758"/>
    </row>
    <row r="150" spans="1:8" customFormat="1" ht="26.4">
      <c r="A150" s="79"/>
      <c r="B150" s="642"/>
      <c r="C150" s="636"/>
      <c r="D150" s="659"/>
      <c r="E150" s="644" t="s">
        <v>100</v>
      </c>
      <c r="F150" s="772">
        <f>F151</f>
        <v>703</v>
      </c>
      <c r="G150" s="659"/>
      <c r="H150" s="758"/>
    </row>
    <row r="151" spans="1:8" customFormat="1" ht="13.8">
      <c r="A151" s="79"/>
      <c r="B151" s="642"/>
      <c r="C151" s="636"/>
      <c r="D151" s="659"/>
      <c r="E151" s="645" t="s">
        <v>18</v>
      </c>
      <c r="F151" s="772">
        <v>703</v>
      </c>
      <c r="G151" s="659"/>
      <c r="H151" s="758"/>
    </row>
    <row r="152" spans="1:8" customFormat="1" ht="13.8">
      <c r="A152" s="79"/>
      <c r="B152" s="643"/>
      <c r="C152" s="636"/>
      <c r="D152" s="659"/>
      <c r="E152" s="639" t="s">
        <v>3</v>
      </c>
      <c r="F152" s="774">
        <f>F153</f>
        <v>5500</v>
      </c>
      <c r="G152" s="660"/>
      <c r="H152" s="758"/>
    </row>
    <row r="153" spans="1:8" customFormat="1" ht="14.4" thickBot="1">
      <c r="A153" s="79"/>
      <c r="B153" s="643"/>
      <c r="C153" s="700"/>
      <c r="D153" s="701"/>
      <c r="E153" s="644" t="s">
        <v>20</v>
      </c>
      <c r="F153" s="775">
        <v>5500</v>
      </c>
      <c r="G153" s="659"/>
      <c r="H153" s="758"/>
    </row>
    <row r="154" spans="1:8" customFormat="1" ht="14.4" thickBot="1">
      <c r="A154" s="79"/>
      <c r="B154" s="3653" t="s">
        <v>279</v>
      </c>
      <c r="C154" s="3654"/>
      <c r="D154" s="3654"/>
      <c r="E154" s="3654"/>
      <c r="F154" s="3654"/>
      <c r="G154" s="3655"/>
      <c r="H154" s="758"/>
    </row>
    <row r="155" spans="1:8" customFormat="1" ht="13.8">
      <c r="A155" s="79"/>
      <c r="H155" s="758"/>
    </row>
    <row r="156" spans="1:8" customFormat="1" ht="13.8">
      <c r="A156" s="79"/>
      <c r="B156" s="623" t="s">
        <v>227</v>
      </c>
      <c r="H156" s="758"/>
    </row>
    <row r="157" spans="1:8" customFormat="1" ht="14.4" thickBot="1">
      <c r="A157" s="79"/>
      <c r="H157" s="758"/>
    </row>
    <row r="158" spans="1:8" customFormat="1" ht="13.8">
      <c r="A158" s="3191">
        <f>A85+1</f>
        <v>202</v>
      </c>
      <c r="B158" s="436"/>
      <c r="C158" s="364"/>
      <c r="D158" s="365"/>
      <c r="E158" s="676" t="s">
        <v>274</v>
      </c>
      <c r="F158" s="761"/>
      <c r="G158" s="762"/>
      <c r="H158" s="758" t="s">
        <v>34</v>
      </c>
    </row>
    <row r="159" spans="1:8" customFormat="1" ht="13.8">
      <c r="A159" s="79"/>
      <c r="B159" s="253" t="s">
        <v>167</v>
      </c>
      <c r="C159" s="343"/>
      <c r="D159" s="344"/>
      <c r="E159" s="181" t="s">
        <v>22</v>
      </c>
      <c r="F159" s="763"/>
      <c r="G159" s="764"/>
      <c r="H159" s="758"/>
    </row>
    <row r="160" spans="1:8" customFormat="1" ht="13.8">
      <c r="A160" s="79"/>
      <c r="B160" s="611" t="s">
        <v>223</v>
      </c>
      <c r="C160" s="367"/>
      <c r="D160" s="368"/>
      <c r="E160" s="738" t="s">
        <v>275</v>
      </c>
      <c r="F160" s="765"/>
      <c r="G160" s="766"/>
      <c r="H160" s="758"/>
    </row>
    <row r="161" spans="1:8" customFormat="1" ht="13.8">
      <c r="A161" s="79"/>
      <c r="B161" s="2101" t="s">
        <v>225</v>
      </c>
      <c r="C161" s="252">
        <v>1116286580</v>
      </c>
      <c r="D161" s="87">
        <f>G161</f>
        <v>11489</v>
      </c>
      <c r="E161" s="709" t="s">
        <v>4</v>
      </c>
      <c r="F161" s="671">
        <f>F162+F163</f>
        <v>775808</v>
      </c>
      <c r="G161" s="671">
        <f>G162+G163</f>
        <v>11489</v>
      </c>
      <c r="H161" s="758"/>
    </row>
    <row r="162" spans="1:8" customFormat="1" ht="26.4">
      <c r="A162" s="79"/>
      <c r="B162" s="713"/>
      <c r="C162" s="712"/>
      <c r="D162" s="659"/>
      <c r="E162" s="711" t="s">
        <v>5</v>
      </c>
      <c r="F162" s="659">
        <v>17800</v>
      </c>
      <c r="G162" s="659"/>
      <c r="H162" s="758"/>
    </row>
    <row r="163" spans="1:8" customFormat="1" ht="13.8">
      <c r="A163" s="79"/>
      <c r="B163" s="714"/>
      <c r="C163" s="712"/>
      <c r="D163" s="659"/>
      <c r="E163" s="713" t="s">
        <v>10</v>
      </c>
      <c r="F163" s="659">
        <f>F164</f>
        <v>758008</v>
      </c>
      <c r="G163" s="659">
        <f>G164</f>
        <v>11489</v>
      </c>
      <c r="H163" s="758"/>
    </row>
    <row r="164" spans="1:8" customFormat="1" ht="26.4">
      <c r="A164" s="79"/>
      <c r="B164" s="709"/>
      <c r="C164" s="715"/>
      <c r="D164" s="660"/>
      <c r="E164" s="714" t="s">
        <v>11</v>
      </c>
      <c r="F164" s="659">
        <v>758008</v>
      </c>
      <c r="G164" s="659">
        <v>11489</v>
      </c>
      <c r="H164" s="758"/>
    </row>
    <row r="165" spans="1:8" customFormat="1" ht="13.8">
      <c r="A165" s="79"/>
      <c r="B165" s="711"/>
      <c r="C165" s="712"/>
      <c r="D165" s="659"/>
      <c r="E165" s="709" t="s">
        <v>1</v>
      </c>
      <c r="F165" s="660">
        <f>F166+F173</f>
        <v>775808</v>
      </c>
      <c r="G165" s="660">
        <f>G166+G173</f>
        <v>11489</v>
      </c>
      <c r="H165" s="758"/>
    </row>
    <row r="166" spans="1:8" customFormat="1" ht="13.8">
      <c r="A166" s="79"/>
      <c r="B166" s="716"/>
      <c r="C166" s="712"/>
      <c r="D166" s="659"/>
      <c r="E166" s="711" t="s">
        <v>2</v>
      </c>
      <c r="F166" s="659">
        <f>F167+F171</f>
        <v>770308</v>
      </c>
      <c r="G166" s="659">
        <f>G167+G171</f>
        <v>11489</v>
      </c>
      <c r="H166" s="758"/>
    </row>
    <row r="167" spans="1:8" customFormat="1" ht="13.8">
      <c r="A167" s="79"/>
      <c r="B167" s="718"/>
      <c r="C167" s="712"/>
      <c r="D167" s="659"/>
      <c r="E167" s="717" t="s">
        <v>12</v>
      </c>
      <c r="F167" s="659">
        <f>F168+F170</f>
        <v>769605</v>
      </c>
      <c r="G167" s="659">
        <f>G168+G170</f>
        <v>11489</v>
      </c>
      <c r="H167" s="758"/>
    </row>
    <row r="168" spans="1:8" customFormat="1" ht="13.8">
      <c r="A168" s="79"/>
      <c r="B168" s="718"/>
      <c r="C168" s="712"/>
      <c r="D168" s="659"/>
      <c r="E168" s="719" t="s">
        <v>13</v>
      </c>
      <c r="F168" s="659">
        <f>577779</f>
        <v>577779</v>
      </c>
      <c r="G168" s="659">
        <v>11489</v>
      </c>
      <c r="H168" s="758"/>
    </row>
    <row r="169" spans="1:8" customFormat="1" ht="13.8">
      <c r="A169" s="79"/>
      <c r="B169" s="718"/>
      <c r="C169" s="712"/>
      <c r="D169" s="659"/>
      <c r="E169" s="719" t="s">
        <v>14</v>
      </c>
      <c r="F169" s="659">
        <v>454840</v>
      </c>
      <c r="G169" s="659"/>
      <c r="H169" s="758"/>
    </row>
    <row r="170" spans="1:8" customFormat="1" ht="13.8">
      <c r="A170" s="79"/>
      <c r="B170" s="718"/>
      <c r="C170" s="712"/>
      <c r="D170" s="659"/>
      <c r="E170" s="719" t="s">
        <v>15</v>
      </c>
      <c r="F170" s="659">
        <v>191826</v>
      </c>
      <c r="G170" s="659"/>
      <c r="H170" s="758"/>
    </row>
    <row r="171" spans="1:8" customFormat="1" ht="26.4">
      <c r="A171" s="79"/>
      <c r="B171" s="718"/>
      <c r="C171" s="712"/>
      <c r="D171" s="659"/>
      <c r="E171" s="720" t="s">
        <v>100</v>
      </c>
      <c r="F171" s="659">
        <f>F172</f>
        <v>703</v>
      </c>
      <c r="G171" s="659"/>
      <c r="H171" s="758"/>
    </row>
    <row r="172" spans="1:8" customFormat="1" ht="13.8">
      <c r="A172" s="79"/>
      <c r="B172" s="718"/>
      <c r="C172" s="712"/>
      <c r="D172" s="659"/>
      <c r="E172" s="721" t="s">
        <v>18</v>
      </c>
      <c r="F172" s="659">
        <v>703</v>
      </c>
      <c r="G172" s="659"/>
      <c r="H172" s="758"/>
    </row>
    <row r="173" spans="1:8" customFormat="1" ht="13.8">
      <c r="A173" s="79"/>
      <c r="B173" s="718"/>
      <c r="C173" s="712"/>
      <c r="D173" s="659"/>
      <c r="E173" s="714" t="s">
        <v>3</v>
      </c>
      <c r="F173" s="660">
        <f>F174</f>
        <v>5500</v>
      </c>
      <c r="G173" s="660"/>
      <c r="H173" s="758"/>
    </row>
    <row r="174" spans="1:8" customFormat="1" ht="14.4" thickBot="1">
      <c r="A174" s="79"/>
      <c r="B174" s="718"/>
      <c r="C174" s="712"/>
      <c r="D174" s="659"/>
      <c r="E174" s="720" t="s">
        <v>20</v>
      </c>
      <c r="F174" s="659">
        <v>5500</v>
      </c>
      <c r="G174" s="659"/>
      <c r="H174" s="758"/>
    </row>
    <row r="175" spans="1:8" customFormat="1" ht="22.5" customHeight="1" thickBot="1">
      <c r="A175" s="79"/>
      <c r="B175" s="3653" t="s">
        <v>280</v>
      </c>
      <c r="C175" s="3654"/>
      <c r="D175" s="3654"/>
      <c r="E175" s="3654"/>
      <c r="F175" s="3654"/>
      <c r="G175" s="3655"/>
      <c r="H175" s="758"/>
    </row>
    <row r="176" spans="1:8" customFormat="1" ht="13.8">
      <c r="A176" s="79"/>
      <c r="B176" s="672"/>
      <c r="C176" s="742"/>
      <c r="D176" s="742"/>
      <c r="E176" s="742"/>
      <c r="F176" s="742"/>
      <c r="G176" s="742"/>
      <c r="H176" s="758"/>
    </row>
    <row r="177" spans="1:8" customFormat="1" ht="13.8">
      <c r="A177" s="79"/>
      <c r="B177" s="539" t="s">
        <v>115</v>
      </c>
      <c r="E177" s="646"/>
      <c r="F177" s="646"/>
      <c r="G177" s="646"/>
      <c r="H177" s="758"/>
    </row>
    <row r="178" spans="1:8" customFormat="1" ht="14.4" thickBot="1">
      <c r="A178" s="79"/>
      <c r="B178" s="647"/>
      <c r="E178" s="646"/>
      <c r="F178" s="646"/>
      <c r="G178" s="646"/>
      <c r="H178" s="758"/>
    </row>
    <row r="179" spans="1:8" customFormat="1" ht="13.8">
      <c r="A179" s="79">
        <f>A106+1</f>
        <v>202</v>
      </c>
      <c r="B179" s="436"/>
      <c r="C179" s="364"/>
      <c r="D179" s="365"/>
      <c r="E179" s="676" t="s">
        <v>274</v>
      </c>
      <c r="F179" s="204"/>
      <c r="G179" s="762"/>
      <c r="H179" s="758" t="s">
        <v>34</v>
      </c>
    </row>
    <row r="180" spans="1:8" customFormat="1" ht="13.8">
      <c r="A180" s="79"/>
      <c r="B180" s="253" t="s">
        <v>167</v>
      </c>
      <c r="C180" s="343"/>
      <c r="D180" s="344"/>
      <c r="E180" s="651" t="s">
        <v>116</v>
      </c>
      <c r="F180" s="778"/>
      <c r="G180" s="779"/>
      <c r="H180" s="758"/>
    </row>
    <row r="181" spans="1:8" customFormat="1" ht="13.8">
      <c r="A181" s="79"/>
      <c r="B181" s="611" t="s">
        <v>223</v>
      </c>
      <c r="C181" s="367"/>
      <c r="D181" s="368"/>
      <c r="E181" s="1001" t="s">
        <v>117</v>
      </c>
      <c r="F181" s="799"/>
      <c r="G181" s="766"/>
      <c r="H181" s="758"/>
    </row>
    <row r="182" spans="1:8" customFormat="1" ht="13.8">
      <c r="A182" s="79"/>
      <c r="B182" s="2101" t="s">
        <v>225</v>
      </c>
      <c r="C182" s="252">
        <v>1116286580</v>
      </c>
      <c r="D182" s="87">
        <f>G183</f>
        <v>11489</v>
      </c>
      <c r="E182" s="657" t="s">
        <v>118</v>
      </c>
      <c r="F182" s="780"/>
      <c r="G182" s="764"/>
      <c r="H182" s="758"/>
    </row>
    <row r="183" spans="1:8" customFormat="1" ht="13.8">
      <c r="A183" s="79"/>
      <c r="B183" s="632"/>
      <c r="C183" s="633"/>
      <c r="D183" s="658"/>
      <c r="E183" s="632" t="s">
        <v>4</v>
      </c>
      <c r="F183" s="795">
        <f>F184+F185</f>
        <v>775808</v>
      </c>
      <c r="G183" s="671">
        <f>G184+G185</f>
        <v>11489</v>
      </c>
      <c r="H183" s="758"/>
    </row>
    <row r="184" spans="1:8" customFormat="1" ht="26.4">
      <c r="A184" s="79"/>
      <c r="B184" s="638"/>
      <c r="C184" s="636"/>
      <c r="D184" s="659"/>
      <c r="E184" s="635" t="s">
        <v>5</v>
      </c>
      <c r="F184" s="772">
        <v>17800</v>
      </c>
      <c r="G184" s="659"/>
      <c r="H184" s="758"/>
    </row>
    <row r="185" spans="1:8" customFormat="1" ht="13.8">
      <c r="A185" s="79"/>
      <c r="B185" s="639"/>
      <c r="C185" s="636"/>
      <c r="D185" s="659"/>
      <c r="E185" s="638" t="s">
        <v>10</v>
      </c>
      <c r="F185" s="772">
        <f>F186</f>
        <v>758008</v>
      </c>
      <c r="G185" s="659">
        <f>G186</f>
        <v>11489</v>
      </c>
      <c r="H185" s="758"/>
    </row>
    <row r="186" spans="1:8" customFormat="1" ht="26.4">
      <c r="A186" s="79"/>
      <c r="B186" s="632"/>
      <c r="C186" s="640"/>
      <c r="D186" s="660"/>
      <c r="E186" s="639" t="s">
        <v>11</v>
      </c>
      <c r="F186" s="772">
        <v>758008</v>
      </c>
      <c r="G186" s="659">
        <v>11489</v>
      </c>
      <c r="H186" s="758"/>
    </row>
    <row r="187" spans="1:8" customFormat="1" ht="13.8">
      <c r="A187" s="79"/>
      <c r="B187" s="635"/>
      <c r="C187" s="636"/>
      <c r="D187" s="659"/>
      <c r="E187" s="632" t="s">
        <v>1</v>
      </c>
      <c r="F187" s="774">
        <f>F188+F195</f>
        <v>775808</v>
      </c>
      <c r="G187" s="660">
        <f>G188+G195</f>
        <v>11489</v>
      </c>
      <c r="H187" s="758"/>
    </row>
    <row r="188" spans="1:8" customFormat="1" ht="13.8">
      <c r="A188" s="79"/>
      <c r="B188" s="661"/>
      <c r="C188" s="636"/>
      <c r="D188" s="659"/>
      <c r="E188" s="635" t="s">
        <v>2</v>
      </c>
      <c r="F188" s="772">
        <f>F189+F193</f>
        <v>770308</v>
      </c>
      <c r="G188" s="659">
        <f>G189+G193</f>
        <v>11489</v>
      </c>
      <c r="H188" s="758"/>
    </row>
    <row r="189" spans="1:8" customFormat="1" ht="13.8">
      <c r="A189" s="79"/>
      <c r="B189" s="662"/>
      <c r="C189" s="636"/>
      <c r="D189" s="659"/>
      <c r="E189" s="642" t="s">
        <v>12</v>
      </c>
      <c r="F189" s="772">
        <f>F190+F192</f>
        <v>769605</v>
      </c>
      <c r="G189" s="659">
        <f>G190+G192</f>
        <v>11489</v>
      </c>
      <c r="H189" s="758"/>
    </row>
    <row r="190" spans="1:8" customFormat="1" ht="13.8">
      <c r="A190" s="79"/>
      <c r="B190" s="643"/>
      <c r="C190" s="700"/>
      <c r="D190" s="701"/>
      <c r="E190" s="643" t="s">
        <v>13</v>
      </c>
      <c r="F190" s="772">
        <f>577779</f>
        <v>577779</v>
      </c>
      <c r="G190" s="659">
        <v>11489</v>
      </c>
      <c r="H190" s="758"/>
    </row>
    <row r="191" spans="1:8" customFormat="1" ht="13.8">
      <c r="A191" s="79"/>
      <c r="B191" s="643"/>
      <c r="C191" s="700"/>
      <c r="D191" s="701"/>
      <c r="E191" s="643" t="s">
        <v>14</v>
      </c>
      <c r="F191" s="772">
        <v>454840</v>
      </c>
      <c r="G191" s="659"/>
      <c r="H191" s="758"/>
    </row>
    <row r="192" spans="1:8" customFormat="1" ht="13.8">
      <c r="A192" s="79"/>
      <c r="B192" s="643"/>
      <c r="C192" s="700"/>
      <c r="D192" s="701"/>
      <c r="E192" s="643" t="s">
        <v>15</v>
      </c>
      <c r="F192" s="772">
        <v>191826</v>
      </c>
      <c r="G192" s="659"/>
      <c r="H192" s="758"/>
    </row>
    <row r="193" spans="1:8" customFormat="1" ht="26.4">
      <c r="A193" s="79"/>
      <c r="B193" s="643"/>
      <c r="C193" s="700"/>
      <c r="D193" s="701"/>
      <c r="E193" s="644" t="s">
        <v>100</v>
      </c>
      <c r="F193" s="772">
        <f>F194</f>
        <v>703</v>
      </c>
      <c r="G193" s="659"/>
      <c r="H193" s="758"/>
    </row>
    <row r="194" spans="1:8" customFormat="1" ht="13.8">
      <c r="A194" s="79"/>
      <c r="B194" s="643"/>
      <c r="C194" s="700"/>
      <c r="D194" s="701"/>
      <c r="E194" s="645" t="s">
        <v>18</v>
      </c>
      <c r="F194" s="772">
        <v>703</v>
      </c>
      <c r="G194" s="659"/>
      <c r="H194" s="758"/>
    </row>
    <row r="195" spans="1:8" customFormat="1" ht="13.8">
      <c r="A195" s="79"/>
      <c r="B195" s="644"/>
      <c r="C195" s="800"/>
      <c r="D195" s="801"/>
      <c r="E195" s="639" t="s">
        <v>3</v>
      </c>
      <c r="F195" s="774">
        <f>F196</f>
        <v>5500</v>
      </c>
      <c r="G195" s="660"/>
      <c r="H195" s="758"/>
    </row>
    <row r="196" spans="1:8" customFormat="1" ht="13.8">
      <c r="A196" s="79"/>
      <c r="B196" s="644"/>
      <c r="C196" s="800"/>
      <c r="D196" s="801"/>
      <c r="E196" s="644" t="s">
        <v>20</v>
      </c>
      <c r="F196" s="772">
        <v>5500</v>
      </c>
      <c r="G196" s="659"/>
      <c r="H196" s="758"/>
    </row>
    <row r="197" spans="1:8" customFormat="1" ht="13.8">
      <c r="A197" s="79"/>
      <c r="B197" s="668" t="s">
        <v>125</v>
      </c>
      <c r="C197" s="696"/>
      <c r="D197" s="655"/>
      <c r="E197" s="668" t="s">
        <v>125</v>
      </c>
      <c r="F197" s="779"/>
      <c r="G197" s="779"/>
      <c r="H197" s="758"/>
    </row>
    <row r="198" spans="1:8" customFormat="1" ht="13.8">
      <c r="A198" s="79"/>
      <c r="B198" s="612" t="s">
        <v>225</v>
      </c>
      <c r="C198" s="618">
        <v>1183186580</v>
      </c>
      <c r="D198" s="87">
        <f>G198</f>
        <v>11489</v>
      </c>
      <c r="E198" s="632" t="s">
        <v>4</v>
      </c>
      <c r="F198" s="795">
        <f>F199+F200</f>
        <v>780348</v>
      </c>
      <c r="G198" s="671">
        <f>G199+G200</f>
        <v>11489</v>
      </c>
      <c r="H198" s="758"/>
    </row>
    <row r="199" spans="1:8" customFormat="1" ht="26.4">
      <c r="A199" s="79"/>
      <c r="B199" s="638"/>
      <c r="C199" s="636"/>
      <c r="D199" s="659"/>
      <c r="E199" s="635" t="s">
        <v>5</v>
      </c>
      <c r="F199" s="772">
        <v>12340</v>
      </c>
      <c r="G199" s="659"/>
      <c r="H199" s="758"/>
    </row>
    <row r="200" spans="1:8" customFormat="1" ht="13.8">
      <c r="A200" s="79"/>
      <c r="B200" s="639"/>
      <c r="C200" s="636"/>
      <c r="D200" s="659"/>
      <c r="E200" s="638" t="s">
        <v>10</v>
      </c>
      <c r="F200" s="772">
        <f>F201</f>
        <v>768008</v>
      </c>
      <c r="G200" s="659">
        <f>G201</f>
        <v>11489</v>
      </c>
      <c r="H200" s="758"/>
    </row>
    <row r="201" spans="1:8" customFormat="1" ht="26.4">
      <c r="A201" s="79"/>
      <c r="B201" s="632"/>
      <c r="C201" s="640"/>
      <c r="D201" s="660"/>
      <c r="E201" s="639" t="s">
        <v>11</v>
      </c>
      <c r="F201" s="772">
        <v>768008</v>
      </c>
      <c r="G201" s="659">
        <v>11489</v>
      </c>
      <c r="H201" s="758"/>
    </row>
    <row r="202" spans="1:8" customFormat="1" ht="13.8">
      <c r="A202" s="79"/>
      <c r="B202" s="635"/>
      <c r="C202" s="636"/>
      <c r="D202" s="659"/>
      <c r="E202" s="632" t="s">
        <v>1</v>
      </c>
      <c r="F202" s="774">
        <f>F203+F210</f>
        <v>780348</v>
      </c>
      <c r="G202" s="660">
        <f>G203+G210</f>
        <v>11489</v>
      </c>
      <c r="H202" s="758"/>
    </row>
    <row r="203" spans="1:8" customFormat="1" ht="13.8">
      <c r="A203" s="79"/>
      <c r="B203" s="661"/>
      <c r="C203" s="636"/>
      <c r="D203" s="659"/>
      <c r="E203" s="635" t="s">
        <v>2</v>
      </c>
      <c r="F203" s="772">
        <f>F204+F208</f>
        <v>774848</v>
      </c>
      <c r="G203" s="659">
        <f>G204+G208</f>
        <v>11489</v>
      </c>
      <c r="H203" s="758"/>
    </row>
    <row r="204" spans="1:8" customFormat="1" ht="13.8">
      <c r="A204" s="79"/>
      <c r="B204" s="662"/>
      <c r="C204" s="636"/>
      <c r="D204" s="659"/>
      <c r="E204" s="642" t="s">
        <v>12</v>
      </c>
      <c r="F204" s="772">
        <f>F205+F207</f>
        <v>774145</v>
      </c>
      <c r="G204" s="659">
        <f>G205+G207</f>
        <v>11489</v>
      </c>
      <c r="H204" s="758"/>
    </row>
    <row r="205" spans="1:8" customFormat="1" ht="13.8">
      <c r="A205" s="79"/>
      <c r="B205" s="643"/>
      <c r="C205" s="636"/>
      <c r="D205" s="659"/>
      <c r="E205" s="643" t="s">
        <v>13</v>
      </c>
      <c r="F205" s="772">
        <f>577779</f>
        <v>577779</v>
      </c>
      <c r="G205" s="659">
        <v>11489</v>
      </c>
      <c r="H205" s="758"/>
    </row>
    <row r="206" spans="1:8" customFormat="1" ht="13.8">
      <c r="A206" s="79"/>
      <c r="B206" s="643"/>
      <c r="C206" s="700"/>
      <c r="D206" s="701"/>
      <c r="E206" s="643" t="s">
        <v>14</v>
      </c>
      <c r="F206" s="772">
        <v>454840</v>
      </c>
      <c r="G206" s="659"/>
      <c r="H206" s="758"/>
    </row>
    <row r="207" spans="1:8" customFormat="1" ht="13.8">
      <c r="A207" s="79"/>
      <c r="B207" s="643"/>
      <c r="C207" s="700"/>
      <c r="D207" s="701"/>
      <c r="E207" s="643" t="s">
        <v>15</v>
      </c>
      <c r="F207" s="772">
        <v>196366</v>
      </c>
      <c r="G207" s="659"/>
      <c r="H207" s="758"/>
    </row>
    <row r="208" spans="1:8" customFormat="1" ht="26.4">
      <c r="A208" s="79"/>
      <c r="B208" s="643"/>
      <c r="C208" s="700"/>
      <c r="D208" s="701"/>
      <c r="E208" s="644" t="s">
        <v>100</v>
      </c>
      <c r="F208" s="772">
        <f>F209</f>
        <v>703</v>
      </c>
      <c r="G208" s="659"/>
      <c r="H208" s="758"/>
    </row>
    <row r="209" spans="1:8" customFormat="1" ht="13.8">
      <c r="A209" s="79"/>
      <c r="B209" s="643"/>
      <c r="C209" s="700"/>
      <c r="D209" s="701"/>
      <c r="E209" s="645" t="s">
        <v>18</v>
      </c>
      <c r="F209" s="772">
        <v>703</v>
      </c>
      <c r="G209" s="659"/>
      <c r="H209" s="758"/>
    </row>
    <row r="210" spans="1:8" customFormat="1" ht="13.8">
      <c r="A210" s="79"/>
      <c r="B210" s="644"/>
      <c r="C210" s="800"/>
      <c r="D210" s="801"/>
      <c r="E210" s="639" t="s">
        <v>3</v>
      </c>
      <c r="F210" s="774">
        <f>F211</f>
        <v>5500</v>
      </c>
      <c r="G210" s="660"/>
      <c r="H210" s="758"/>
    </row>
    <row r="211" spans="1:8" customFormat="1" ht="13.8">
      <c r="A211" s="79"/>
      <c r="B211" s="644"/>
      <c r="C211" s="800"/>
      <c r="D211" s="801"/>
      <c r="E211" s="644" t="s">
        <v>20</v>
      </c>
      <c r="F211" s="772">
        <v>5500</v>
      </c>
      <c r="G211" s="659"/>
      <c r="H211" s="758"/>
    </row>
    <row r="212" spans="1:8" customFormat="1" ht="13.8">
      <c r="A212" s="79"/>
      <c r="B212" s="668" t="s">
        <v>126</v>
      </c>
      <c r="C212" s="696"/>
      <c r="D212" s="655"/>
      <c r="E212" s="668" t="s">
        <v>126</v>
      </c>
      <c r="F212" s="779"/>
      <c r="G212" s="779"/>
      <c r="H212" s="758"/>
    </row>
    <row r="213" spans="1:8" customFormat="1" ht="13.8">
      <c r="A213" s="79"/>
      <c r="B213" s="612" t="s">
        <v>225</v>
      </c>
      <c r="C213" s="618">
        <v>1249486580</v>
      </c>
      <c r="D213" s="87">
        <f>G213</f>
        <v>11489</v>
      </c>
      <c r="E213" s="632" t="s">
        <v>4</v>
      </c>
      <c r="F213" s="795">
        <f>F214+F215</f>
        <v>758348</v>
      </c>
      <c r="G213" s="671">
        <f>G214+G215</f>
        <v>11489</v>
      </c>
      <c r="H213" s="758"/>
    </row>
    <row r="214" spans="1:8" customFormat="1" ht="26.4">
      <c r="A214" s="79"/>
      <c r="B214" s="638"/>
      <c r="C214" s="636"/>
      <c r="D214" s="659"/>
      <c r="E214" s="635" t="s">
        <v>5</v>
      </c>
      <c r="F214" s="772">
        <v>12340</v>
      </c>
      <c r="G214" s="659"/>
      <c r="H214" s="758"/>
    </row>
    <row r="215" spans="1:8" customFormat="1" ht="13.8">
      <c r="A215" s="79"/>
      <c r="B215" s="639"/>
      <c r="C215" s="636"/>
      <c r="D215" s="659"/>
      <c r="E215" s="638" t="s">
        <v>10</v>
      </c>
      <c r="F215" s="772">
        <f>F216</f>
        <v>746008</v>
      </c>
      <c r="G215" s="659">
        <f>G216</f>
        <v>11489</v>
      </c>
      <c r="H215" s="758"/>
    </row>
    <row r="216" spans="1:8" customFormat="1" ht="26.4">
      <c r="A216" s="79"/>
      <c r="B216" s="632"/>
      <c r="C216" s="640"/>
      <c r="D216" s="660"/>
      <c r="E216" s="639" t="s">
        <v>11</v>
      </c>
      <c r="F216" s="772">
        <v>746008</v>
      </c>
      <c r="G216" s="659">
        <v>11489</v>
      </c>
      <c r="H216" s="758"/>
    </row>
    <row r="217" spans="1:8" customFormat="1" ht="13.8">
      <c r="A217" s="79"/>
      <c r="B217" s="635"/>
      <c r="C217" s="636"/>
      <c r="D217" s="659"/>
      <c r="E217" s="632" t="s">
        <v>1</v>
      </c>
      <c r="F217" s="774">
        <f>F218+F225</f>
        <v>758348</v>
      </c>
      <c r="G217" s="660">
        <f>G218+G225</f>
        <v>11489</v>
      </c>
      <c r="H217" s="758"/>
    </row>
    <row r="218" spans="1:8" customFormat="1" ht="13.8">
      <c r="A218" s="79"/>
      <c r="B218" s="661"/>
      <c r="C218" s="636"/>
      <c r="D218" s="659"/>
      <c r="E218" s="635" t="s">
        <v>2</v>
      </c>
      <c r="F218" s="772">
        <f>F219+F223</f>
        <v>752848</v>
      </c>
      <c r="G218" s="659">
        <f>G219+G223</f>
        <v>11489</v>
      </c>
      <c r="H218" s="758"/>
    </row>
    <row r="219" spans="1:8" customFormat="1" ht="13.8">
      <c r="A219" s="79"/>
      <c r="B219" s="662"/>
      <c r="C219" s="636"/>
      <c r="D219" s="659"/>
      <c r="E219" s="642" t="s">
        <v>12</v>
      </c>
      <c r="F219" s="772">
        <f>F220+F222</f>
        <v>752145</v>
      </c>
      <c r="G219" s="659">
        <f>G220+G222</f>
        <v>11489</v>
      </c>
      <c r="H219" s="758"/>
    </row>
    <row r="220" spans="1:8" customFormat="1" ht="13.8">
      <c r="A220" s="79"/>
      <c r="B220" s="642"/>
      <c r="C220" s="636"/>
      <c r="D220" s="659"/>
      <c r="E220" s="643" t="s">
        <v>13</v>
      </c>
      <c r="F220" s="772">
        <f>577779</f>
        <v>577779</v>
      </c>
      <c r="G220" s="659">
        <v>11489</v>
      </c>
      <c r="H220" s="758"/>
    </row>
    <row r="221" spans="1:8" customFormat="1" ht="13.8">
      <c r="A221" s="79"/>
      <c r="B221" s="642"/>
      <c r="C221" s="636"/>
      <c r="D221" s="659"/>
      <c r="E221" s="643" t="s">
        <v>14</v>
      </c>
      <c r="F221" s="772">
        <v>454840</v>
      </c>
      <c r="G221" s="659"/>
      <c r="H221" s="758"/>
    </row>
    <row r="222" spans="1:8" customFormat="1" ht="13.8">
      <c r="A222" s="79"/>
      <c r="B222" s="642"/>
      <c r="C222" s="636"/>
      <c r="D222" s="659"/>
      <c r="E222" s="643" t="s">
        <v>15</v>
      </c>
      <c r="F222" s="772">
        <v>174366</v>
      </c>
      <c r="G222" s="659"/>
      <c r="H222" s="758"/>
    </row>
    <row r="223" spans="1:8" customFormat="1" ht="26.4">
      <c r="A223" s="79"/>
      <c r="B223" s="642"/>
      <c r="C223" s="636"/>
      <c r="D223" s="659"/>
      <c r="E223" s="644" t="s">
        <v>100</v>
      </c>
      <c r="F223" s="772">
        <f>F224</f>
        <v>703</v>
      </c>
      <c r="G223" s="659"/>
      <c r="H223" s="758"/>
    </row>
    <row r="224" spans="1:8" customFormat="1" ht="13.8">
      <c r="A224" s="79"/>
      <c r="B224" s="642"/>
      <c r="C224" s="636"/>
      <c r="D224" s="659"/>
      <c r="E224" s="645" t="s">
        <v>18</v>
      </c>
      <c r="F224" s="772">
        <v>703</v>
      </c>
      <c r="G224" s="659"/>
      <c r="H224" s="758"/>
    </row>
    <row r="225" spans="1:8" customFormat="1" ht="13.8">
      <c r="A225" s="79"/>
      <c r="B225" s="643"/>
      <c r="C225" s="636"/>
      <c r="D225" s="659"/>
      <c r="E225" s="639" t="s">
        <v>3</v>
      </c>
      <c r="F225" s="774">
        <f>F226</f>
        <v>5500</v>
      </c>
      <c r="G225" s="660"/>
      <c r="H225" s="758"/>
    </row>
    <row r="226" spans="1:8" customFormat="1" ht="14.4" thickBot="1">
      <c r="A226" s="79"/>
      <c r="B226" s="643"/>
      <c r="C226" s="700"/>
      <c r="D226" s="701"/>
      <c r="E226" s="644" t="s">
        <v>20</v>
      </c>
      <c r="F226" s="775">
        <v>5500</v>
      </c>
      <c r="G226" s="659"/>
      <c r="H226" s="758"/>
    </row>
    <row r="227" spans="1:8" customFormat="1" ht="20.399999999999999" customHeight="1" thickBot="1">
      <c r="A227" s="79"/>
      <c r="B227" s="3653" t="s">
        <v>281</v>
      </c>
      <c r="C227" s="3654"/>
      <c r="D227" s="3654"/>
      <c r="E227" s="3654"/>
      <c r="F227" s="3654"/>
      <c r="G227" s="3655"/>
      <c r="H227" s="758"/>
    </row>
    <row r="228" spans="1:8" customFormat="1" ht="13.8">
      <c r="A228" s="79"/>
      <c r="H228" s="758"/>
    </row>
    <row r="229" spans="1:8" customFormat="1" ht="13.8">
      <c r="A229" s="79"/>
      <c r="H229" s="758"/>
    </row>
    <row r="230" spans="1:8" customFormat="1" ht="13.8">
      <c r="A230" s="79"/>
      <c r="H230" s="758"/>
    </row>
    <row r="231" spans="1:8" customFormat="1" ht="13.8">
      <c r="A231" s="79"/>
      <c r="H231" s="758"/>
    </row>
  </sheetData>
  <mergeCells count="11">
    <mergeCell ref="H1:H2"/>
    <mergeCell ref="B59:D59"/>
    <mergeCell ref="B81:D81"/>
    <mergeCell ref="B102:G102"/>
    <mergeCell ref="B154:G154"/>
    <mergeCell ref="B175:G175"/>
    <mergeCell ref="B227:G227"/>
    <mergeCell ref="C1:C2"/>
    <mergeCell ref="D1:D2"/>
    <mergeCell ref="F1:F2"/>
    <mergeCell ref="G1:G2"/>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06"/>
  <sheetViews>
    <sheetView zoomScale="72" zoomScaleNormal="72" workbookViewId="0"/>
  </sheetViews>
  <sheetFormatPr defaultColWidth="9.109375" defaultRowHeight="13.2"/>
  <cols>
    <col min="1" max="1" width="6.109375" style="61" customWidth="1"/>
    <col min="2" max="2" width="52.5546875" style="36" customWidth="1"/>
    <col min="3" max="3" width="13.5546875" style="37" customWidth="1"/>
    <col min="4" max="4" width="14.44140625" style="37" customWidth="1"/>
    <col min="5" max="5" width="52.88671875" style="35" customWidth="1"/>
    <col min="6" max="6" width="13" style="35" customWidth="1"/>
    <col min="7" max="7" width="13.33203125" style="35" customWidth="1"/>
    <col min="8" max="8" width="12.44140625" style="29" customWidth="1"/>
    <col min="9" max="16384" width="9.109375" style="35"/>
  </cols>
  <sheetData>
    <row r="1" spans="1:8" ht="13.2" customHeight="1">
      <c r="B1" s="31"/>
      <c r="C1" s="3603" t="s">
        <v>147</v>
      </c>
      <c r="D1" s="3603" t="s">
        <v>30</v>
      </c>
      <c r="E1" s="73"/>
      <c r="F1" s="3603" t="s">
        <v>147</v>
      </c>
      <c r="G1" s="3603" t="s">
        <v>30</v>
      </c>
      <c r="H1" s="3606" t="s">
        <v>44</v>
      </c>
    </row>
    <row r="2" spans="1:8" ht="13.8" thickBot="1">
      <c r="B2" s="75"/>
      <c r="C2" s="3604"/>
      <c r="D2" s="3604"/>
      <c r="E2" s="74"/>
      <c r="F2" s="3604"/>
      <c r="G2" s="3604"/>
      <c r="H2" s="3607"/>
    </row>
    <row r="3" spans="1:8">
      <c r="A3" s="759"/>
      <c r="B3" s="1"/>
      <c r="C3" s="34"/>
      <c r="D3" s="34"/>
      <c r="E3" s="5"/>
      <c r="F3" s="34"/>
      <c r="G3" s="34"/>
    </row>
    <row r="4" spans="1:8">
      <c r="A4" s="759"/>
      <c r="B4" s="295" t="s">
        <v>102</v>
      </c>
      <c r="C4" s="34"/>
      <c r="D4" s="34"/>
      <c r="E4" s="5"/>
      <c r="F4" s="34"/>
      <c r="G4" s="34"/>
    </row>
    <row r="5" spans="1:8" s="9" customFormat="1">
      <c r="A5" s="79"/>
      <c r="B5" s="25" t="s">
        <v>48</v>
      </c>
      <c r="C5" s="41"/>
      <c r="D5" s="41"/>
      <c r="E5" s="76" t="s">
        <v>50</v>
      </c>
      <c r="F5" s="11"/>
      <c r="G5" s="11"/>
      <c r="H5" s="791"/>
    </row>
    <row r="6" spans="1:8" s="9" customFormat="1">
      <c r="A6" s="79"/>
      <c r="B6" s="8" t="s">
        <v>52</v>
      </c>
      <c r="C6" s="160"/>
      <c r="D6" s="164"/>
      <c r="E6" s="8" t="s">
        <v>52</v>
      </c>
      <c r="F6" s="160"/>
      <c r="G6" s="164"/>
      <c r="H6" s="792"/>
    </row>
    <row r="7" spans="1:8" s="9" customFormat="1">
      <c r="A7" s="79"/>
      <c r="B7" s="563" t="s">
        <v>168</v>
      </c>
      <c r="C7" s="564">
        <v>-134838215</v>
      </c>
      <c r="D7" s="164"/>
      <c r="E7" s="563" t="s">
        <v>168</v>
      </c>
      <c r="F7" s="564">
        <v>-134838215</v>
      </c>
      <c r="G7" s="164"/>
      <c r="H7" s="792"/>
    </row>
    <row r="8" spans="1:8" s="9" customFormat="1">
      <c r="A8" s="79"/>
      <c r="B8" s="563" t="s">
        <v>169</v>
      </c>
      <c r="C8" s="564">
        <v>-64961594</v>
      </c>
      <c r="D8" s="164"/>
      <c r="E8" s="563" t="s">
        <v>169</v>
      </c>
      <c r="F8" s="564">
        <v>-64961594</v>
      </c>
      <c r="G8" s="164"/>
      <c r="H8" s="792"/>
    </row>
    <row r="9" spans="1:8" s="9" customFormat="1">
      <c r="A9" s="79"/>
      <c r="B9" s="563" t="s">
        <v>170</v>
      </c>
      <c r="C9" s="564">
        <v>145783954</v>
      </c>
      <c r="D9" s="164"/>
      <c r="E9" s="563" t="s">
        <v>170</v>
      </c>
      <c r="F9" s="564">
        <v>145783954</v>
      </c>
      <c r="G9" s="164"/>
      <c r="H9" s="792"/>
    </row>
    <row r="10" spans="1:8" s="9" customFormat="1" hidden="1">
      <c r="A10" s="79"/>
      <c r="B10" s="26" t="s">
        <v>43</v>
      </c>
      <c r="C10" s="565"/>
      <c r="D10" s="164"/>
      <c r="E10" s="26" t="s">
        <v>43</v>
      </c>
      <c r="F10" s="565"/>
      <c r="G10" s="164"/>
      <c r="H10" s="792"/>
    </row>
    <row r="11" spans="1:8" s="9" customFormat="1" hidden="1">
      <c r="A11" s="79"/>
      <c r="B11" s="563" t="s">
        <v>168</v>
      </c>
      <c r="C11" s="565">
        <v>16497394</v>
      </c>
      <c r="D11" s="164"/>
      <c r="E11" s="563" t="s">
        <v>168</v>
      </c>
      <c r="F11" s="565">
        <v>16497394</v>
      </c>
      <c r="G11" s="164"/>
      <c r="H11" s="792"/>
    </row>
    <row r="12" spans="1:8" s="9" customFormat="1" hidden="1">
      <c r="A12" s="79"/>
      <c r="B12" s="563" t="s">
        <v>169</v>
      </c>
      <c r="C12" s="565">
        <v>16263210</v>
      </c>
      <c r="D12" s="164"/>
      <c r="E12" s="563" t="s">
        <v>169</v>
      </c>
      <c r="F12" s="565">
        <v>16263210</v>
      </c>
      <c r="G12" s="164"/>
      <c r="H12" s="792"/>
    </row>
    <row r="13" spans="1:8" s="9" customFormat="1" hidden="1">
      <c r="A13" s="79"/>
      <c r="B13" s="563" t="s">
        <v>170</v>
      </c>
      <c r="C13" s="565">
        <v>16292128</v>
      </c>
      <c r="D13" s="164"/>
      <c r="E13" s="563" t="s">
        <v>170</v>
      </c>
      <c r="F13" s="565">
        <v>16292128</v>
      </c>
      <c r="G13" s="164"/>
      <c r="H13" s="792"/>
    </row>
    <row r="14" spans="1:8" s="9" customFormat="1" ht="39.6" hidden="1">
      <c r="A14" s="79"/>
      <c r="B14" s="26" t="s">
        <v>173</v>
      </c>
      <c r="C14" s="565"/>
      <c r="D14" s="164"/>
      <c r="E14" s="26" t="s">
        <v>173</v>
      </c>
      <c r="F14" s="565"/>
      <c r="G14" s="164"/>
      <c r="H14" s="792"/>
    </row>
    <row r="15" spans="1:8" s="9" customFormat="1" hidden="1">
      <c r="A15" s="79"/>
      <c r="B15" s="563" t="s">
        <v>168</v>
      </c>
      <c r="C15" s="566">
        <v>50507066</v>
      </c>
      <c r="D15" s="164"/>
      <c r="E15" s="563" t="s">
        <v>168</v>
      </c>
      <c r="F15" s="566">
        <v>50507066</v>
      </c>
      <c r="G15" s="164"/>
      <c r="H15" s="792"/>
    </row>
    <row r="16" spans="1:8" s="9" customFormat="1" hidden="1">
      <c r="A16" s="79"/>
      <c r="B16" s="563" t="s">
        <v>169</v>
      </c>
      <c r="C16" s="566">
        <v>595875296</v>
      </c>
      <c r="D16" s="164"/>
      <c r="E16" s="563" t="s">
        <v>169</v>
      </c>
      <c r="F16" s="566">
        <v>595875296</v>
      </c>
      <c r="G16" s="164"/>
      <c r="H16" s="792"/>
    </row>
    <row r="17" spans="1:8" s="9" customFormat="1" hidden="1">
      <c r="A17" s="79"/>
      <c r="B17" s="563" t="s">
        <v>170</v>
      </c>
      <c r="C17" s="566">
        <v>679004229</v>
      </c>
      <c r="D17" s="164"/>
      <c r="E17" s="563" t="s">
        <v>170</v>
      </c>
      <c r="F17" s="566">
        <v>679004229</v>
      </c>
      <c r="G17" s="164"/>
      <c r="H17" s="792"/>
    </row>
    <row r="18" spans="1:8" s="9" customFormat="1" hidden="1">
      <c r="A18" s="79"/>
      <c r="B18" s="567" t="s">
        <v>172</v>
      </c>
      <c r="C18" s="566"/>
      <c r="D18" s="164"/>
      <c r="E18" s="567" t="s">
        <v>172</v>
      </c>
      <c r="F18" s="566"/>
      <c r="G18" s="164"/>
      <c r="H18" s="792"/>
    </row>
    <row r="19" spans="1:8" s="9" customFormat="1" hidden="1">
      <c r="A19" s="79"/>
      <c r="B19" s="563" t="s">
        <v>168</v>
      </c>
      <c r="C19" s="159">
        <v>255217102</v>
      </c>
      <c r="D19" s="164"/>
      <c r="E19" s="563" t="s">
        <v>168</v>
      </c>
      <c r="F19" s="159">
        <v>255217102</v>
      </c>
      <c r="G19" s="164"/>
      <c r="H19" s="792"/>
    </row>
    <row r="20" spans="1:8" s="9" customFormat="1" hidden="1">
      <c r="A20" s="79"/>
      <c r="B20" s="563" t="s">
        <v>169</v>
      </c>
      <c r="C20" s="159">
        <v>323187319</v>
      </c>
      <c r="D20" s="164"/>
      <c r="E20" s="563" t="s">
        <v>169</v>
      </c>
      <c r="F20" s="159">
        <v>323187319</v>
      </c>
      <c r="G20" s="164"/>
      <c r="H20" s="792"/>
    </row>
    <row r="21" spans="1:8" s="9" customFormat="1" hidden="1">
      <c r="A21" s="79"/>
      <c r="B21" s="563" t="s">
        <v>170</v>
      </c>
      <c r="C21" s="159">
        <v>356418969</v>
      </c>
      <c r="D21" s="164"/>
      <c r="E21" s="563" t="s">
        <v>170</v>
      </c>
      <c r="F21" s="159">
        <v>356418969</v>
      </c>
      <c r="G21" s="164"/>
      <c r="H21" s="792"/>
    </row>
    <row r="22" spans="1:8" s="9" customFormat="1" hidden="1">
      <c r="A22" s="79"/>
      <c r="B22" s="567" t="s">
        <v>174</v>
      </c>
      <c r="C22" s="159"/>
      <c r="D22" s="164"/>
      <c r="E22" s="567" t="s">
        <v>174</v>
      </c>
      <c r="F22" s="159"/>
      <c r="G22" s="164"/>
      <c r="H22" s="792"/>
    </row>
    <row r="23" spans="1:8" s="9" customFormat="1" hidden="1">
      <c r="A23" s="79"/>
      <c r="B23" s="563" t="s">
        <v>168</v>
      </c>
      <c r="C23" s="159">
        <v>5787995</v>
      </c>
      <c r="D23" s="164"/>
      <c r="E23" s="563" t="s">
        <v>168</v>
      </c>
      <c r="F23" s="159">
        <v>5787995</v>
      </c>
      <c r="G23" s="164"/>
      <c r="H23" s="792"/>
    </row>
    <row r="24" spans="1:8" s="9" customFormat="1" hidden="1">
      <c r="A24" s="79"/>
      <c r="B24" s="563" t="s">
        <v>169</v>
      </c>
      <c r="C24" s="159">
        <v>2925386</v>
      </c>
      <c r="D24" s="164"/>
      <c r="E24" s="563" t="s">
        <v>169</v>
      </c>
      <c r="F24" s="159">
        <v>2925386</v>
      </c>
      <c r="G24" s="164"/>
      <c r="H24" s="792"/>
    </row>
    <row r="25" spans="1:8" s="9" customFormat="1" hidden="1">
      <c r="A25" s="79"/>
      <c r="B25" s="563" t="s">
        <v>170</v>
      </c>
      <c r="C25" s="159">
        <v>0</v>
      </c>
      <c r="D25" s="164"/>
      <c r="E25" s="563" t="s">
        <v>170</v>
      </c>
      <c r="F25" s="159">
        <v>0</v>
      </c>
      <c r="G25" s="164"/>
      <c r="H25" s="792"/>
    </row>
    <row r="26" spans="1:8" s="9" customFormat="1">
      <c r="A26" s="79"/>
      <c r="B26" s="615" t="s">
        <v>225</v>
      </c>
      <c r="C26" s="616"/>
      <c r="D26" s="617"/>
      <c r="E26" s="615" t="s">
        <v>225</v>
      </c>
      <c r="F26" s="616"/>
      <c r="G26" s="617"/>
      <c r="H26" s="792"/>
    </row>
    <row r="27" spans="1:8" s="9" customFormat="1">
      <c r="A27" s="79"/>
      <c r="B27" s="563" t="s">
        <v>168</v>
      </c>
      <c r="C27" s="618">
        <v>1116286580</v>
      </c>
      <c r="D27" s="618">
        <f>D45</f>
        <v>201413</v>
      </c>
      <c r="E27" s="563" t="s">
        <v>168</v>
      </c>
      <c r="F27" s="618">
        <v>1116286580</v>
      </c>
      <c r="G27" s="618">
        <f>D45</f>
        <v>201413</v>
      </c>
      <c r="H27" s="791"/>
    </row>
    <row r="28" spans="1:8" s="9" customFormat="1">
      <c r="A28" s="79"/>
      <c r="B28" s="563" t="s">
        <v>169</v>
      </c>
      <c r="C28" s="618">
        <v>1183186580</v>
      </c>
      <c r="D28" s="618">
        <f>D78</f>
        <v>201413</v>
      </c>
      <c r="E28" s="563" t="s">
        <v>169</v>
      </c>
      <c r="F28" s="618">
        <v>1183186580</v>
      </c>
      <c r="G28" s="618">
        <f>D78</f>
        <v>201413</v>
      </c>
      <c r="H28" s="791"/>
    </row>
    <row r="29" spans="1:8" s="9" customFormat="1">
      <c r="A29" s="79"/>
      <c r="B29" s="563" t="s">
        <v>170</v>
      </c>
      <c r="C29" s="618">
        <v>1249486580</v>
      </c>
      <c r="D29" s="618">
        <f>D91</f>
        <v>201413</v>
      </c>
      <c r="E29" s="563" t="s">
        <v>170</v>
      </c>
      <c r="F29" s="618">
        <v>1249486580</v>
      </c>
      <c r="G29" s="618">
        <f>D91</f>
        <v>201413</v>
      </c>
      <c r="H29" s="791"/>
    </row>
    <row r="30" spans="1:8" s="9" customFormat="1" ht="26.4" hidden="1">
      <c r="A30" s="79"/>
      <c r="B30" s="620" t="s">
        <v>226</v>
      </c>
      <c r="C30" s="618"/>
      <c r="D30" s="621"/>
      <c r="E30" s="620" t="s">
        <v>226</v>
      </c>
      <c r="F30" s="618"/>
      <c r="G30" s="621"/>
      <c r="H30" s="791"/>
    </row>
    <row r="31" spans="1:8" s="9" customFormat="1" hidden="1">
      <c r="A31" s="79"/>
      <c r="B31" s="563" t="s">
        <v>168</v>
      </c>
      <c r="C31" s="80">
        <v>78000000</v>
      </c>
      <c r="D31" s="80"/>
      <c r="E31" s="563" t="s">
        <v>168</v>
      </c>
      <c r="F31" s="80">
        <v>78000000</v>
      </c>
      <c r="G31" s="80"/>
      <c r="H31" s="791"/>
    </row>
    <row r="32" spans="1:8" s="9" customFormat="1" hidden="1">
      <c r="A32" s="79"/>
      <c r="B32" s="563" t="s">
        <v>169</v>
      </c>
      <c r="C32" s="80">
        <v>77500000</v>
      </c>
      <c r="D32" s="80"/>
      <c r="E32" s="563" t="s">
        <v>169</v>
      </c>
      <c r="F32" s="80">
        <v>77500000</v>
      </c>
      <c r="G32" s="80"/>
      <c r="H32" s="791"/>
    </row>
    <row r="33" spans="1:8" s="9" customFormat="1" hidden="1">
      <c r="A33" s="79"/>
      <c r="B33" s="563" t="s">
        <v>170</v>
      </c>
      <c r="C33" s="80">
        <v>73600000</v>
      </c>
      <c r="D33" s="80"/>
      <c r="E33" s="563" t="s">
        <v>170</v>
      </c>
      <c r="F33" s="80">
        <v>73600000</v>
      </c>
      <c r="G33" s="80"/>
      <c r="H33" s="791"/>
    </row>
    <row r="34" spans="1:8" s="9" customFormat="1" hidden="1">
      <c r="A34" s="79"/>
      <c r="B34" s="622" t="s">
        <v>224</v>
      </c>
      <c r="C34" s="80"/>
      <c r="D34" s="80"/>
      <c r="E34" s="622" t="s">
        <v>224</v>
      </c>
      <c r="F34" s="80"/>
      <c r="G34" s="80"/>
      <c r="H34" s="791"/>
    </row>
    <row r="35" spans="1:8" s="9" customFormat="1" hidden="1">
      <c r="A35" s="79"/>
      <c r="B35" s="563" t="s">
        <v>168</v>
      </c>
      <c r="C35" s="80">
        <v>450000</v>
      </c>
      <c r="D35" s="80"/>
      <c r="E35" s="563" t="s">
        <v>168</v>
      </c>
      <c r="F35" s="80">
        <v>450000</v>
      </c>
      <c r="G35" s="80"/>
      <c r="H35" s="791"/>
    </row>
    <row r="36" spans="1:8" s="9" customFormat="1" hidden="1">
      <c r="A36" s="79"/>
      <c r="B36" s="563" t="s">
        <v>169</v>
      </c>
      <c r="C36" s="80">
        <v>450000</v>
      </c>
      <c r="D36" s="80"/>
      <c r="E36" s="563" t="s">
        <v>169</v>
      </c>
      <c r="F36" s="80">
        <v>450000</v>
      </c>
      <c r="G36" s="80"/>
      <c r="H36" s="791"/>
    </row>
    <row r="37" spans="1:8" s="9" customFormat="1" hidden="1">
      <c r="A37" s="79"/>
      <c r="B37" s="563" t="s">
        <v>170</v>
      </c>
      <c r="C37" s="80">
        <v>450000</v>
      </c>
      <c r="D37" s="80"/>
      <c r="E37" s="563" t="s">
        <v>170</v>
      </c>
      <c r="F37" s="80">
        <v>450000</v>
      </c>
      <c r="G37" s="80"/>
      <c r="H37" s="791"/>
    </row>
    <row r="40" spans="1:8" customFormat="1">
      <c r="A40" s="79"/>
      <c r="B40" s="623" t="s">
        <v>227</v>
      </c>
      <c r="H40" s="15"/>
    </row>
    <row r="41" spans="1:8" customFormat="1" ht="13.8" thickBot="1">
      <c r="A41" s="79"/>
      <c r="E41" s="734"/>
      <c r="H41" s="15"/>
    </row>
    <row r="42" spans="1:8" customFormat="1" ht="13.8">
      <c r="A42" s="3191">
        <f>'30'!A158+1</f>
        <v>203</v>
      </c>
      <c r="B42" s="436"/>
      <c r="C42" s="364"/>
      <c r="D42" s="365"/>
      <c r="E42" s="676" t="s">
        <v>102</v>
      </c>
      <c r="F42" s="761"/>
      <c r="G42" s="762"/>
      <c r="H42" s="12" t="s">
        <v>34</v>
      </c>
    </row>
    <row r="43" spans="1:8" customFormat="1">
      <c r="A43" s="2909"/>
      <c r="B43" s="253" t="s">
        <v>167</v>
      </c>
      <c r="C43" s="343"/>
      <c r="D43" s="344"/>
      <c r="E43" s="181" t="s">
        <v>22</v>
      </c>
      <c r="F43" s="763"/>
      <c r="G43" s="764"/>
      <c r="H43" s="15"/>
    </row>
    <row r="44" spans="1:8" customFormat="1">
      <c r="A44" s="2909"/>
      <c r="B44" s="611" t="s">
        <v>223</v>
      </c>
      <c r="C44" s="367"/>
      <c r="D44" s="368"/>
      <c r="E44" s="738" t="s">
        <v>271</v>
      </c>
      <c r="F44" s="765"/>
      <c r="G44" s="766"/>
      <c r="H44" s="15"/>
    </row>
    <row r="45" spans="1:8" customFormat="1">
      <c r="A45" s="2909"/>
      <c r="B45" s="2101" t="s">
        <v>225</v>
      </c>
      <c r="C45" s="252">
        <v>1116286580</v>
      </c>
      <c r="D45" s="87">
        <f>G45</f>
        <v>201413</v>
      </c>
      <c r="E45" s="632" t="s">
        <v>4</v>
      </c>
      <c r="F45" s="767">
        <f>F46+F47</f>
        <v>14205103</v>
      </c>
      <c r="G45" s="768">
        <f>G46+G47</f>
        <v>201413</v>
      </c>
      <c r="H45" s="15"/>
    </row>
    <row r="46" spans="1:8" customFormat="1" ht="26.4">
      <c r="A46" s="2909"/>
      <c r="B46" s="213"/>
      <c r="C46" s="370"/>
      <c r="D46" s="288"/>
      <c r="E46" s="635" t="s">
        <v>5</v>
      </c>
      <c r="F46" s="769">
        <v>15000</v>
      </c>
      <c r="G46" s="770"/>
      <c r="H46" s="15"/>
    </row>
    <row r="47" spans="1:8" customFormat="1">
      <c r="A47" s="2909"/>
      <c r="B47" s="714"/>
      <c r="C47" s="712"/>
      <c r="D47" s="659"/>
      <c r="E47" s="638" t="s">
        <v>10</v>
      </c>
      <c r="F47" s="771">
        <f>F48</f>
        <v>14190103</v>
      </c>
      <c r="G47" s="772">
        <f>G48</f>
        <v>201413</v>
      </c>
      <c r="H47" s="15"/>
    </row>
    <row r="48" spans="1:8" customFormat="1" ht="26.4">
      <c r="A48" s="2909"/>
      <c r="B48" s="709"/>
      <c r="C48" s="715"/>
      <c r="D48" s="660"/>
      <c r="E48" s="639" t="s">
        <v>11</v>
      </c>
      <c r="F48" s="771">
        <v>14190103</v>
      </c>
      <c r="G48" s="772">
        <v>201413</v>
      </c>
      <c r="H48" s="15"/>
    </row>
    <row r="49" spans="1:8" customFormat="1">
      <c r="A49" s="2909"/>
      <c r="B49" s="711"/>
      <c r="C49" s="712"/>
      <c r="D49" s="659"/>
      <c r="E49" s="632" t="s">
        <v>1</v>
      </c>
      <c r="F49" s="773">
        <f>F50+F55</f>
        <v>14205103</v>
      </c>
      <c r="G49" s="774">
        <f>G50+G55</f>
        <v>201413</v>
      </c>
      <c r="H49" s="15"/>
    </row>
    <row r="50" spans="1:8" customFormat="1">
      <c r="A50" s="2909"/>
      <c r="B50" s="716"/>
      <c r="C50" s="712"/>
      <c r="D50" s="659"/>
      <c r="E50" s="635" t="s">
        <v>2</v>
      </c>
      <c r="F50" s="771">
        <f>F51</f>
        <v>14167460</v>
      </c>
      <c r="G50" s="772">
        <f>G51</f>
        <v>201413</v>
      </c>
      <c r="H50" s="15"/>
    </row>
    <row r="51" spans="1:8" customFormat="1">
      <c r="A51" s="2909"/>
      <c r="B51" s="718"/>
      <c r="C51" s="712"/>
      <c r="D51" s="659"/>
      <c r="E51" s="642" t="s">
        <v>12</v>
      </c>
      <c r="F51" s="771">
        <f>F52+F54</f>
        <v>14167460</v>
      </c>
      <c r="G51" s="772">
        <f>G52+G54</f>
        <v>201413</v>
      </c>
      <c r="H51" s="15"/>
    </row>
    <row r="52" spans="1:8" customFormat="1">
      <c r="A52" s="2909"/>
      <c r="B52" s="718"/>
      <c r="C52" s="712"/>
      <c r="D52" s="659"/>
      <c r="E52" s="643" t="s">
        <v>13</v>
      </c>
      <c r="F52" s="771">
        <v>12774215</v>
      </c>
      <c r="G52" s="772">
        <v>201413</v>
      </c>
      <c r="H52" s="15"/>
    </row>
    <row r="53" spans="1:8" customFormat="1">
      <c r="A53" s="2909"/>
      <c r="B53" s="718"/>
      <c r="C53" s="712"/>
      <c r="D53" s="659"/>
      <c r="E53" s="643" t="s">
        <v>14</v>
      </c>
      <c r="F53" s="771">
        <v>10093343</v>
      </c>
      <c r="G53" s="772">
        <v>162312</v>
      </c>
      <c r="H53" s="15"/>
    </row>
    <row r="54" spans="1:8" customFormat="1">
      <c r="A54" s="2909"/>
      <c r="B54" s="718"/>
      <c r="C54" s="712"/>
      <c r="D54" s="659"/>
      <c r="E54" s="643" t="s">
        <v>15</v>
      </c>
      <c r="F54" s="771">
        <v>1393245</v>
      </c>
      <c r="G54" s="772"/>
      <c r="H54" s="15"/>
    </row>
    <row r="55" spans="1:8" customFormat="1">
      <c r="A55" s="2909"/>
      <c r="B55" s="718"/>
      <c r="C55" s="712"/>
      <c r="D55" s="659"/>
      <c r="E55" s="639" t="s">
        <v>3</v>
      </c>
      <c r="F55" s="771">
        <f>F56</f>
        <v>37643</v>
      </c>
      <c r="G55" s="772"/>
      <c r="H55" s="15"/>
    </row>
    <row r="56" spans="1:8" customFormat="1" ht="34.5" customHeight="1" thickBot="1">
      <c r="A56" s="79"/>
      <c r="B56" s="718"/>
      <c r="C56" s="712"/>
      <c r="D56" s="659"/>
      <c r="E56" s="644" t="s">
        <v>20</v>
      </c>
      <c r="F56" s="771">
        <v>37643</v>
      </c>
      <c r="G56" s="775"/>
      <c r="H56" s="15"/>
    </row>
    <row r="57" spans="1:8" customFormat="1" ht="33.6" customHeight="1" thickBot="1">
      <c r="A57" s="79"/>
      <c r="B57" s="3653" t="s">
        <v>272</v>
      </c>
      <c r="C57" s="3654"/>
      <c r="D57" s="3654"/>
      <c r="E57" s="3654"/>
      <c r="F57" s="3654"/>
      <c r="G57" s="3655"/>
      <c r="H57" s="15"/>
    </row>
    <row r="58" spans="1:8" customFormat="1">
      <c r="A58" s="79"/>
      <c r="B58" s="672"/>
      <c r="C58" s="742"/>
      <c r="D58" s="742"/>
      <c r="E58" s="742"/>
      <c r="F58" s="742"/>
      <c r="G58" s="742"/>
      <c r="H58" s="15"/>
    </row>
    <row r="59" spans="1:8" customFormat="1">
      <c r="A59" s="79"/>
      <c r="B59" s="539" t="s">
        <v>115</v>
      </c>
      <c r="E59" s="646"/>
      <c r="F59" s="646"/>
      <c r="G59" s="646"/>
      <c r="H59" s="15"/>
    </row>
    <row r="60" spans="1:8" customFormat="1" ht="13.8" thickBot="1">
      <c r="A60" s="79"/>
      <c r="B60" s="647"/>
      <c r="E60" s="646"/>
      <c r="F60" s="646"/>
      <c r="G60" s="646"/>
      <c r="H60" s="15"/>
    </row>
    <row r="61" spans="1:8" customFormat="1" ht="13.8">
      <c r="A61" s="79">
        <f>'30'!A179+1</f>
        <v>203</v>
      </c>
      <c r="B61" s="629"/>
      <c r="C61" s="705"/>
      <c r="D61" s="649"/>
      <c r="E61" s="776" t="s">
        <v>102</v>
      </c>
      <c r="F61" s="204"/>
      <c r="G61" s="762"/>
      <c r="H61" s="12" t="s">
        <v>34</v>
      </c>
    </row>
    <row r="62" spans="1:8" customFormat="1">
      <c r="A62" s="79"/>
      <c r="B62" s="253" t="s">
        <v>167</v>
      </c>
      <c r="C62" s="343"/>
      <c r="D62" s="344"/>
      <c r="E62" s="777" t="s">
        <v>116</v>
      </c>
      <c r="F62" s="778"/>
      <c r="G62" s="779"/>
      <c r="H62" s="15"/>
    </row>
    <row r="63" spans="1:8" customFormat="1" ht="17.25" customHeight="1">
      <c r="A63" s="79"/>
      <c r="B63" s="611" t="s">
        <v>223</v>
      </c>
      <c r="C63" s="367"/>
      <c r="D63" s="368"/>
      <c r="E63" s="1000" t="s">
        <v>117</v>
      </c>
      <c r="F63" s="799"/>
      <c r="G63" s="766"/>
      <c r="H63" s="15"/>
    </row>
    <row r="64" spans="1:8" customFormat="1">
      <c r="A64" s="79"/>
      <c r="B64" s="2101" t="s">
        <v>225</v>
      </c>
      <c r="C64" s="252">
        <v>1116286580</v>
      </c>
      <c r="D64" s="87">
        <f>201413</f>
        <v>201413</v>
      </c>
      <c r="E64" s="781" t="s">
        <v>118</v>
      </c>
      <c r="F64" s="780"/>
      <c r="G64" s="764"/>
      <c r="H64" s="15"/>
    </row>
    <row r="65" spans="1:8" customFormat="1">
      <c r="A65" s="79"/>
      <c r="B65" s="213"/>
      <c r="C65" s="370"/>
      <c r="D65" s="288"/>
      <c r="E65" s="782" t="s">
        <v>4</v>
      </c>
      <c r="F65" s="768">
        <f>F66+F67</f>
        <v>14517394</v>
      </c>
      <c r="G65" s="768">
        <f>G66+G67</f>
        <v>201413</v>
      </c>
      <c r="H65" s="15"/>
    </row>
    <row r="66" spans="1:8" customFormat="1" ht="26.4">
      <c r="A66" s="79"/>
      <c r="B66" s="638"/>
      <c r="C66" s="636"/>
      <c r="D66" s="659"/>
      <c r="E66" s="783" t="s">
        <v>5</v>
      </c>
      <c r="F66" s="770">
        <v>15000</v>
      </c>
      <c r="G66" s="770"/>
      <c r="H66" s="15"/>
    </row>
    <row r="67" spans="1:8" customFormat="1">
      <c r="A67" s="79"/>
      <c r="B67" s="639"/>
      <c r="C67" s="636"/>
      <c r="D67" s="659"/>
      <c r="E67" s="784" t="s">
        <v>10</v>
      </c>
      <c r="F67" s="772">
        <f>F68</f>
        <v>14502394</v>
      </c>
      <c r="G67" s="772">
        <f>G68</f>
        <v>201413</v>
      </c>
      <c r="H67" s="15"/>
    </row>
    <row r="68" spans="1:8" customFormat="1" ht="26.4">
      <c r="A68" s="79"/>
      <c r="B68" s="632"/>
      <c r="C68" s="640"/>
      <c r="D68" s="660"/>
      <c r="E68" s="785" t="s">
        <v>11</v>
      </c>
      <c r="F68" s="772">
        <v>14502394</v>
      </c>
      <c r="G68" s="772">
        <v>201413</v>
      </c>
      <c r="H68" s="15"/>
    </row>
    <row r="69" spans="1:8" customFormat="1">
      <c r="A69" s="79"/>
      <c r="B69" s="635"/>
      <c r="C69" s="636"/>
      <c r="D69" s="659"/>
      <c r="E69" s="782" t="s">
        <v>1</v>
      </c>
      <c r="F69" s="774">
        <f>F70+F75</f>
        <v>14517394</v>
      </c>
      <c r="G69" s="774">
        <f>G70+G75</f>
        <v>201413</v>
      </c>
      <c r="H69" s="15"/>
    </row>
    <row r="70" spans="1:8" customFormat="1">
      <c r="A70" s="79"/>
      <c r="B70" s="661"/>
      <c r="C70" s="636"/>
      <c r="D70" s="659"/>
      <c r="E70" s="783" t="s">
        <v>2</v>
      </c>
      <c r="F70" s="772">
        <f>F71</f>
        <v>14469751</v>
      </c>
      <c r="G70" s="772">
        <f>G71</f>
        <v>201413</v>
      </c>
      <c r="H70" s="15"/>
    </row>
    <row r="71" spans="1:8" customFormat="1">
      <c r="A71" s="79"/>
      <c r="B71" s="662"/>
      <c r="C71" s="636"/>
      <c r="D71" s="659"/>
      <c r="E71" s="786" t="s">
        <v>12</v>
      </c>
      <c r="F71" s="772">
        <f>F72+F74</f>
        <v>14469751</v>
      </c>
      <c r="G71" s="772">
        <f>G72+G74</f>
        <v>201413</v>
      </c>
      <c r="H71" s="15"/>
    </row>
    <row r="72" spans="1:8" customFormat="1">
      <c r="A72" s="79"/>
      <c r="B72" s="643"/>
      <c r="C72" s="700"/>
      <c r="D72" s="701"/>
      <c r="E72" s="787" t="s">
        <v>13</v>
      </c>
      <c r="F72" s="772">
        <v>13003459</v>
      </c>
      <c r="G72" s="772">
        <v>201413</v>
      </c>
      <c r="H72" s="15"/>
    </row>
    <row r="73" spans="1:8" customFormat="1">
      <c r="A73" s="79"/>
      <c r="B73" s="643"/>
      <c r="C73" s="700"/>
      <c r="D73" s="701"/>
      <c r="E73" s="787" t="s">
        <v>14</v>
      </c>
      <c r="F73" s="772">
        <v>10278083</v>
      </c>
      <c r="G73" s="772">
        <v>162312</v>
      </c>
      <c r="H73" s="15"/>
    </row>
    <row r="74" spans="1:8" customFormat="1">
      <c r="A74" s="79"/>
      <c r="B74" s="643"/>
      <c r="C74" s="700"/>
      <c r="D74" s="701"/>
      <c r="E74" s="787" t="s">
        <v>15</v>
      </c>
      <c r="F74" s="772">
        <v>1466292</v>
      </c>
      <c r="G74" s="772"/>
      <c r="H74" s="15"/>
    </row>
    <row r="75" spans="1:8" customFormat="1">
      <c r="A75" s="79"/>
      <c r="B75" s="643"/>
      <c r="C75" s="700"/>
      <c r="D75" s="701"/>
      <c r="E75" s="785" t="s">
        <v>3</v>
      </c>
      <c r="F75" s="772">
        <f>F76</f>
        <v>47643</v>
      </c>
      <c r="G75" s="772"/>
      <c r="H75" s="15"/>
    </row>
    <row r="76" spans="1:8" customFormat="1">
      <c r="A76" s="79"/>
      <c r="B76" s="643"/>
      <c r="C76" s="700"/>
      <c r="D76" s="701"/>
      <c r="E76" s="788" t="s">
        <v>20</v>
      </c>
      <c r="F76" s="772">
        <v>47643</v>
      </c>
      <c r="G76" s="772"/>
      <c r="H76" s="15"/>
    </row>
    <row r="77" spans="1:8" customFormat="1">
      <c r="A77" s="79"/>
      <c r="B77" s="668" t="s">
        <v>125</v>
      </c>
      <c r="C77" s="696"/>
      <c r="D77" s="655"/>
      <c r="E77" s="789" t="s">
        <v>125</v>
      </c>
      <c r="F77" s="779"/>
      <c r="G77" s="779"/>
      <c r="H77" s="15"/>
    </row>
    <row r="78" spans="1:8" customFormat="1">
      <c r="A78" s="79"/>
      <c r="B78" s="612" t="s">
        <v>225</v>
      </c>
      <c r="C78" s="618">
        <v>1183186580</v>
      </c>
      <c r="D78" s="87">
        <f>G78</f>
        <v>201413</v>
      </c>
      <c r="E78" s="782" t="s">
        <v>4</v>
      </c>
      <c r="F78" s="768">
        <f>F79+F80</f>
        <v>14517394</v>
      </c>
      <c r="G78" s="768">
        <f>G79+G80</f>
        <v>201413</v>
      </c>
      <c r="H78" s="15"/>
    </row>
    <row r="79" spans="1:8" customFormat="1" ht="26.4">
      <c r="A79" s="79"/>
      <c r="B79" s="213"/>
      <c r="C79" s="370"/>
      <c r="D79" s="288"/>
      <c r="E79" s="783" t="s">
        <v>5</v>
      </c>
      <c r="F79" s="770">
        <v>15000</v>
      </c>
      <c r="G79" s="770"/>
      <c r="H79" s="15"/>
    </row>
    <row r="80" spans="1:8" customFormat="1">
      <c r="A80" s="79"/>
      <c r="B80" s="638"/>
      <c r="C80" s="636"/>
      <c r="D80" s="659"/>
      <c r="E80" s="784" t="s">
        <v>10</v>
      </c>
      <c r="F80" s="772">
        <f>F81</f>
        <v>14502394</v>
      </c>
      <c r="G80" s="772">
        <f>G81</f>
        <v>201413</v>
      </c>
      <c r="H80" s="15"/>
    </row>
    <row r="81" spans="1:8" customFormat="1" ht="26.4">
      <c r="A81" s="79"/>
      <c r="B81" s="639"/>
      <c r="C81" s="636"/>
      <c r="D81" s="659"/>
      <c r="E81" s="785" t="s">
        <v>11</v>
      </c>
      <c r="F81" s="772">
        <v>14502394</v>
      </c>
      <c r="G81" s="772">
        <v>201413</v>
      </c>
      <c r="H81" s="15"/>
    </row>
    <row r="82" spans="1:8" customFormat="1">
      <c r="A82" s="79"/>
      <c r="B82" s="632"/>
      <c r="C82" s="640"/>
      <c r="D82" s="660"/>
      <c r="E82" s="782" t="s">
        <v>1</v>
      </c>
      <c r="F82" s="774">
        <f>F83+F88</f>
        <v>14517394</v>
      </c>
      <c r="G82" s="774">
        <f>G83+G88</f>
        <v>201413</v>
      </c>
      <c r="H82" s="15"/>
    </row>
    <row r="83" spans="1:8" customFormat="1">
      <c r="A83" s="79"/>
      <c r="B83" s="661"/>
      <c r="C83" s="636"/>
      <c r="D83" s="659"/>
      <c r="E83" s="783" t="s">
        <v>2</v>
      </c>
      <c r="F83" s="772">
        <f>F84</f>
        <v>14469751</v>
      </c>
      <c r="G83" s="772">
        <f>G84</f>
        <v>201413</v>
      </c>
      <c r="H83" s="15"/>
    </row>
    <row r="84" spans="1:8" customFormat="1">
      <c r="A84" s="79"/>
      <c r="B84" s="662"/>
      <c r="C84" s="636"/>
      <c r="D84" s="659"/>
      <c r="E84" s="786" t="s">
        <v>12</v>
      </c>
      <c r="F84" s="772">
        <f>F85+F87</f>
        <v>14469751</v>
      </c>
      <c r="G84" s="772">
        <f>G85+G87</f>
        <v>201413</v>
      </c>
      <c r="H84" s="15"/>
    </row>
    <row r="85" spans="1:8" customFormat="1">
      <c r="A85" s="79"/>
      <c r="B85" s="643"/>
      <c r="C85" s="636"/>
      <c r="D85" s="659"/>
      <c r="E85" s="787" t="s">
        <v>13</v>
      </c>
      <c r="F85" s="772">
        <v>13003459</v>
      </c>
      <c r="G85" s="772">
        <v>201413</v>
      </c>
      <c r="H85" s="15"/>
    </row>
    <row r="86" spans="1:8" customFormat="1">
      <c r="A86" s="79"/>
      <c r="B86" s="643"/>
      <c r="C86" s="700"/>
      <c r="D86" s="701"/>
      <c r="E86" s="787" t="s">
        <v>14</v>
      </c>
      <c r="F86" s="772">
        <v>10278083</v>
      </c>
      <c r="G86" s="772">
        <v>162312</v>
      </c>
      <c r="H86" s="15"/>
    </row>
    <row r="87" spans="1:8" customFormat="1">
      <c r="A87" s="79"/>
      <c r="B87" s="643"/>
      <c r="C87" s="700"/>
      <c r="D87" s="701"/>
      <c r="E87" s="787" t="s">
        <v>15</v>
      </c>
      <c r="F87" s="772">
        <v>1466292</v>
      </c>
      <c r="G87" s="772"/>
      <c r="H87" s="15"/>
    </row>
    <row r="88" spans="1:8" customFormat="1">
      <c r="A88" s="79"/>
      <c r="B88" s="643"/>
      <c r="C88" s="700"/>
      <c r="D88" s="701"/>
      <c r="E88" s="785" t="s">
        <v>3</v>
      </c>
      <c r="F88" s="772">
        <f>F89</f>
        <v>47643</v>
      </c>
      <c r="G88" s="772"/>
      <c r="H88" s="15"/>
    </row>
    <row r="89" spans="1:8" customFormat="1">
      <c r="A89" s="79"/>
      <c r="B89" s="643"/>
      <c r="C89" s="700"/>
      <c r="D89" s="701"/>
      <c r="E89" s="788" t="s">
        <v>20</v>
      </c>
      <c r="F89" s="772">
        <v>47643</v>
      </c>
      <c r="G89" s="772"/>
      <c r="H89" s="15"/>
    </row>
    <row r="90" spans="1:8" customFormat="1">
      <c r="A90" s="79"/>
      <c r="B90" s="668" t="s">
        <v>126</v>
      </c>
      <c r="C90" s="696"/>
      <c r="D90" s="655"/>
      <c r="E90" s="789" t="s">
        <v>126</v>
      </c>
      <c r="F90" s="779"/>
      <c r="G90" s="779"/>
      <c r="H90" s="15"/>
    </row>
    <row r="91" spans="1:8" customFormat="1">
      <c r="A91" s="79"/>
      <c r="B91" s="612" t="s">
        <v>225</v>
      </c>
      <c r="C91" s="618">
        <v>1249486580</v>
      </c>
      <c r="D91" s="87">
        <f>G91</f>
        <v>201413</v>
      </c>
      <c r="E91" s="782" t="s">
        <v>4</v>
      </c>
      <c r="F91" s="768">
        <f>F92+F93</f>
        <v>14517394</v>
      </c>
      <c r="G91" s="768">
        <f>G92+G93</f>
        <v>201413</v>
      </c>
      <c r="H91" s="15"/>
    </row>
    <row r="92" spans="1:8" customFormat="1" ht="26.4">
      <c r="A92" s="79"/>
      <c r="B92" s="213"/>
      <c r="C92" s="370"/>
      <c r="D92" s="288"/>
      <c r="E92" s="783" t="s">
        <v>5</v>
      </c>
      <c r="F92" s="770">
        <v>15000</v>
      </c>
      <c r="G92" s="770"/>
      <c r="H92" s="15"/>
    </row>
    <row r="93" spans="1:8" customFormat="1">
      <c r="A93" s="79"/>
      <c r="B93" s="638"/>
      <c r="C93" s="636"/>
      <c r="D93" s="659"/>
      <c r="E93" s="784" t="s">
        <v>10</v>
      </c>
      <c r="F93" s="772">
        <f>F94</f>
        <v>14502394</v>
      </c>
      <c r="G93" s="772">
        <f>G94</f>
        <v>201413</v>
      </c>
      <c r="H93" s="15"/>
    </row>
    <row r="94" spans="1:8" customFormat="1" ht="26.4">
      <c r="A94" s="79"/>
      <c r="B94" s="639"/>
      <c r="C94" s="636"/>
      <c r="D94" s="659"/>
      <c r="E94" s="785" t="s">
        <v>11</v>
      </c>
      <c r="F94" s="772">
        <v>14502394</v>
      </c>
      <c r="G94" s="772">
        <v>201413</v>
      </c>
      <c r="H94" s="15"/>
    </row>
    <row r="95" spans="1:8" customFormat="1">
      <c r="A95" s="79"/>
      <c r="B95" s="632"/>
      <c r="C95" s="640"/>
      <c r="D95" s="660"/>
      <c r="E95" s="782" t="s">
        <v>1</v>
      </c>
      <c r="F95" s="774">
        <f>F96+F101</f>
        <v>14517394</v>
      </c>
      <c r="G95" s="774">
        <f>G96+G101</f>
        <v>201413</v>
      </c>
      <c r="H95" s="15"/>
    </row>
    <row r="96" spans="1:8" customFormat="1">
      <c r="A96" s="79"/>
      <c r="B96" s="661"/>
      <c r="C96" s="636"/>
      <c r="D96" s="659"/>
      <c r="E96" s="783" t="s">
        <v>2</v>
      </c>
      <c r="F96" s="772">
        <f>F97</f>
        <v>14469751</v>
      </c>
      <c r="G96" s="772">
        <f>G97</f>
        <v>201413</v>
      </c>
      <c r="H96" s="15"/>
    </row>
    <row r="97" spans="1:8" customFormat="1">
      <c r="A97" s="79"/>
      <c r="B97" s="662"/>
      <c r="C97" s="636"/>
      <c r="D97" s="659"/>
      <c r="E97" s="786" t="s">
        <v>12</v>
      </c>
      <c r="F97" s="772">
        <f>F98+F100</f>
        <v>14469751</v>
      </c>
      <c r="G97" s="772">
        <f>G98+G100</f>
        <v>201413</v>
      </c>
      <c r="H97" s="15"/>
    </row>
    <row r="98" spans="1:8" customFormat="1">
      <c r="A98" s="79"/>
      <c r="B98" s="642"/>
      <c r="C98" s="636"/>
      <c r="D98" s="659"/>
      <c r="E98" s="787" t="s">
        <v>13</v>
      </c>
      <c r="F98" s="772">
        <v>13003459</v>
      </c>
      <c r="G98" s="772">
        <v>201413</v>
      </c>
      <c r="H98" s="15"/>
    </row>
    <row r="99" spans="1:8" customFormat="1">
      <c r="A99" s="79"/>
      <c r="B99" s="643"/>
      <c r="C99" s="636"/>
      <c r="D99" s="659"/>
      <c r="E99" s="787" t="s">
        <v>14</v>
      </c>
      <c r="F99" s="772">
        <v>10278083</v>
      </c>
      <c r="G99" s="772">
        <v>162312</v>
      </c>
      <c r="H99" s="15"/>
    </row>
    <row r="100" spans="1:8" customFormat="1">
      <c r="A100" s="79"/>
      <c r="B100" s="643"/>
      <c r="C100" s="700"/>
      <c r="D100" s="701"/>
      <c r="E100" s="787" t="s">
        <v>15</v>
      </c>
      <c r="F100" s="772">
        <v>1466292</v>
      </c>
      <c r="G100" s="772"/>
      <c r="H100" s="15"/>
    </row>
    <row r="101" spans="1:8" customFormat="1">
      <c r="A101" s="79"/>
      <c r="B101" s="643"/>
      <c r="C101" s="700"/>
      <c r="D101" s="701"/>
      <c r="E101" s="785" t="s">
        <v>3</v>
      </c>
      <c r="F101" s="772">
        <f>F102</f>
        <v>47643</v>
      </c>
      <c r="G101" s="772"/>
      <c r="H101" s="15"/>
    </row>
    <row r="102" spans="1:8" customFormat="1" ht="13.8" thickBot="1">
      <c r="A102" s="79"/>
      <c r="B102" s="643"/>
      <c r="C102" s="700"/>
      <c r="D102" s="701"/>
      <c r="E102" s="790" t="s">
        <v>20</v>
      </c>
      <c r="F102" s="775">
        <v>47643</v>
      </c>
      <c r="G102" s="775"/>
      <c r="H102" s="15"/>
    </row>
    <row r="103" spans="1:8" customFormat="1" ht="33" customHeight="1" thickBot="1">
      <c r="A103" s="79"/>
      <c r="B103" s="3653" t="s">
        <v>273</v>
      </c>
      <c r="C103" s="3654"/>
      <c r="D103" s="3654"/>
      <c r="E103" s="3654"/>
      <c r="F103" s="3654"/>
      <c r="G103" s="3655"/>
      <c r="H103" s="15"/>
    </row>
    <row r="104" spans="1:8" customFormat="1">
      <c r="A104" s="79"/>
      <c r="B104" s="672"/>
      <c r="C104" s="742"/>
      <c r="D104" s="742"/>
      <c r="E104" s="742"/>
      <c r="F104" s="742"/>
      <c r="G104" s="742"/>
      <c r="H104" s="15"/>
    </row>
    <row r="105" spans="1:8" customFormat="1">
      <c r="A105" s="79"/>
      <c r="H105" s="15"/>
    </row>
    <row r="106" spans="1:8" customFormat="1">
      <c r="A106" s="79"/>
      <c r="H106" s="15"/>
    </row>
  </sheetData>
  <mergeCells count="7">
    <mergeCell ref="B103:G103"/>
    <mergeCell ref="C1:C2"/>
    <mergeCell ref="F1:F2"/>
    <mergeCell ref="H1:H2"/>
    <mergeCell ref="D1:D2"/>
    <mergeCell ref="G1:G2"/>
    <mergeCell ref="B57:G57"/>
  </mergeCells>
  <pageMargins left="0.19685039370078741" right="0.15748031496062992" top="0.56000000000000005" bottom="0.54" header="0.28999999999999998" footer="0.28000000000000003"/>
  <pageSetup paperSize="9" scale="80" orientation="landscape" r:id="rId1"/>
  <headerFooter alignWithMargins="0">
    <oddFooter>&amp;L&amp;"Arial,Slīpraksts"&amp;8&amp;F&amp;C&amp;P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71"/>
  <sheetViews>
    <sheetView zoomScale="70" zoomScaleNormal="70" workbookViewId="0"/>
  </sheetViews>
  <sheetFormatPr defaultColWidth="9.109375" defaultRowHeight="13.2"/>
  <cols>
    <col min="1" max="1" width="5.5546875" style="177"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4.6640625" style="9" customWidth="1"/>
    <col min="9" max="16384" width="9.109375" style="9"/>
  </cols>
  <sheetData>
    <row r="1" spans="1:8" ht="12.75" customHeight="1">
      <c r="B1" s="27"/>
      <c r="C1" s="3603" t="s">
        <v>147</v>
      </c>
      <c r="D1" s="3603" t="s">
        <v>30</v>
      </c>
      <c r="E1" s="73"/>
      <c r="F1" s="3603" t="s">
        <v>147</v>
      </c>
      <c r="G1" s="3603" t="s">
        <v>30</v>
      </c>
      <c r="H1" s="3598" t="s">
        <v>44</v>
      </c>
    </row>
    <row r="2" spans="1:8" ht="13.8" thickBot="1">
      <c r="B2" s="28"/>
      <c r="C2" s="3604"/>
      <c r="D2" s="3604"/>
      <c r="E2" s="74"/>
      <c r="F2" s="3604"/>
      <c r="G2" s="3604"/>
      <c r="H2" s="3599"/>
    </row>
    <row r="3" spans="1:8">
      <c r="A3" s="126"/>
      <c r="B3" s="1"/>
      <c r="C3" s="14"/>
      <c r="D3" s="14"/>
      <c r="E3" s="5"/>
      <c r="F3" s="14"/>
      <c r="G3" s="14"/>
    </row>
    <row r="4" spans="1:8" s="43" customFormat="1">
      <c r="A4" s="67"/>
      <c r="B4" s="262" t="s">
        <v>219</v>
      </c>
      <c r="C4" s="66"/>
      <c r="D4" s="68"/>
      <c r="E4" s="46"/>
      <c r="F4" s="40"/>
      <c r="G4" s="68"/>
      <c r="H4" s="244"/>
    </row>
    <row r="5" spans="1:8">
      <c r="A5" s="126"/>
      <c r="B5" s="25" t="s">
        <v>48</v>
      </c>
      <c r="C5" s="41"/>
      <c r="D5" s="41"/>
      <c r="E5" s="76" t="s">
        <v>50</v>
      </c>
      <c r="F5" s="11"/>
      <c r="G5" s="11"/>
      <c r="H5" s="244"/>
    </row>
    <row r="6" spans="1:8">
      <c r="A6" s="126"/>
      <c r="B6" s="8" t="s">
        <v>52</v>
      </c>
      <c r="C6" s="160"/>
      <c r="D6" s="164"/>
      <c r="E6" s="8" t="s">
        <v>52</v>
      </c>
      <c r="F6" s="160"/>
      <c r="G6" s="164"/>
      <c r="H6" s="22"/>
    </row>
    <row r="7" spans="1:8">
      <c r="A7" s="126"/>
      <c r="B7" s="563" t="s">
        <v>168</v>
      </c>
      <c r="C7" s="564">
        <v>-134838215</v>
      </c>
      <c r="D7" s="164"/>
      <c r="E7" s="563" t="s">
        <v>168</v>
      </c>
      <c r="F7" s="564">
        <v>-134838215</v>
      </c>
      <c r="G7" s="164"/>
      <c r="H7" s="22"/>
    </row>
    <row r="8" spans="1:8">
      <c r="A8" s="126"/>
      <c r="B8" s="563" t="s">
        <v>169</v>
      </c>
      <c r="C8" s="564">
        <v>-64961594</v>
      </c>
      <c r="D8" s="164"/>
      <c r="E8" s="563" t="s">
        <v>169</v>
      </c>
      <c r="F8" s="564">
        <v>-64961594</v>
      </c>
      <c r="G8" s="164"/>
      <c r="H8" s="22"/>
    </row>
    <row r="9" spans="1:8">
      <c r="A9" s="126"/>
      <c r="B9" s="563" t="s">
        <v>170</v>
      </c>
      <c r="C9" s="564">
        <v>145783954</v>
      </c>
      <c r="D9" s="164"/>
      <c r="E9" s="563" t="s">
        <v>170</v>
      </c>
      <c r="F9" s="564">
        <v>145783954</v>
      </c>
      <c r="G9" s="164"/>
      <c r="H9" s="22"/>
    </row>
    <row r="10" spans="1:8" hidden="1">
      <c r="A10" s="126"/>
      <c r="B10" s="26" t="s">
        <v>43</v>
      </c>
      <c r="C10" s="565"/>
      <c r="D10" s="164"/>
      <c r="E10" s="26" t="s">
        <v>43</v>
      </c>
      <c r="F10" s="565"/>
      <c r="G10" s="164"/>
      <c r="H10" s="22"/>
    </row>
    <row r="11" spans="1:8" hidden="1">
      <c r="A11" s="126"/>
      <c r="B11" s="563" t="s">
        <v>168</v>
      </c>
      <c r="C11" s="565">
        <v>16497394</v>
      </c>
      <c r="D11" s="164"/>
      <c r="E11" s="563" t="s">
        <v>168</v>
      </c>
      <c r="F11" s="565">
        <v>16497394</v>
      </c>
      <c r="G11" s="164"/>
      <c r="H11" s="22"/>
    </row>
    <row r="12" spans="1:8" hidden="1">
      <c r="A12" s="126"/>
      <c r="B12" s="563" t="s">
        <v>169</v>
      </c>
      <c r="C12" s="565">
        <v>16263210</v>
      </c>
      <c r="D12" s="164"/>
      <c r="E12" s="563" t="s">
        <v>169</v>
      </c>
      <c r="F12" s="565">
        <v>16263210</v>
      </c>
      <c r="G12" s="164"/>
      <c r="H12" s="22"/>
    </row>
    <row r="13" spans="1:8" hidden="1">
      <c r="A13" s="126"/>
      <c r="B13" s="563" t="s">
        <v>170</v>
      </c>
      <c r="C13" s="565">
        <v>16292128</v>
      </c>
      <c r="D13" s="164"/>
      <c r="E13" s="563" t="s">
        <v>170</v>
      </c>
      <c r="F13" s="565">
        <v>16292128</v>
      </c>
      <c r="G13" s="164"/>
      <c r="H13" s="22"/>
    </row>
    <row r="14" spans="1:8" ht="39.6" hidden="1">
      <c r="A14" s="126"/>
      <c r="B14" s="26" t="s">
        <v>173</v>
      </c>
      <c r="C14" s="565"/>
      <c r="D14" s="164"/>
      <c r="E14" s="26" t="s">
        <v>173</v>
      </c>
      <c r="F14" s="565"/>
      <c r="G14" s="164"/>
      <c r="H14" s="22"/>
    </row>
    <row r="15" spans="1:8" hidden="1">
      <c r="A15" s="126"/>
      <c r="B15" s="563" t="s">
        <v>168</v>
      </c>
      <c r="C15" s="566">
        <v>50507066</v>
      </c>
      <c r="D15" s="164"/>
      <c r="E15" s="563" t="s">
        <v>168</v>
      </c>
      <c r="F15" s="566">
        <v>50507066</v>
      </c>
      <c r="G15" s="164"/>
      <c r="H15" s="22"/>
    </row>
    <row r="16" spans="1:8" hidden="1">
      <c r="A16" s="126"/>
      <c r="B16" s="563" t="s">
        <v>169</v>
      </c>
      <c r="C16" s="566">
        <v>595875296</v>
      </c>
      <c r="D16" s="164"/>
      <c r="E16" s="563" t="s">
        <v>169</v>
      </c>
      <c r="F16" s="566">
        <v>595875296</v>
      </c>
      <c r="G16" s="164"/>
      <c r="H16" s="22"/>
    </row>
    <row r="17" spans="1:8" hidden="1">
      <c r="A17" s="126"/>
      <c r="B17" s="563" t="s">
        <v>170</v>
      </c>
      <c r="C17" s="566">
        <v>679004229</v>
      </c>
      <c r="D17" s="164"/>
      <c r="E17" s="563" t="s">
        <v>170</v>
      </c>
      <c r="F17" s="566">
        <v>679004229</v>
      </c>
      <c r="G17" s="164"/>
      <c r="H17" s="22"/>
    </row>
    <row r="18" spans="1:8" hidden="1">
      <c r="A18" s="126"/>
      <c r="B18" s="567" t="s">
        <v>172</v>
      </c>
      <c r="C18" s="566"/>
      <c r="D18" s="164"/>
      <c r="E18" s="567" t="s">
        <v>172</v>
      </c>
      <c r="F18" s="566"/>
      <c r="G18" s="164"/>
      <c r="H18" s="22"/>
    </row>
    <row r="19" spans="1:8" hidden="1">
      <c r="A19" s="126"/>
      <c r="B19" s="563" t="s">
        <v>168</v>
      </c>
      <c r="C19" s="159">
        <v>255217102</v>
      </c>
      <c r="D19" s="164"/>
      <c r="E19" s="563" t="s">
        <v>168</v>
      </c>
      <c r="F19" s="159">
        <v>255217102</v>
      </c>
      <c r="G19" s="164"/>
      <c r="H19" s="22"/>
    </row>
    <row r="20" spans="1:8" hidden="1">
      <c r="A20" s="126"/>
      <c r="B20" s="563" t="s">
        <v>169</v>
      </c>
      <c r="C20" s="159">
        <v>323187319</v>
      </c>
      <c r="D20" s="164"/>
      <c r="E20" s="563" t="s">
        <v>169</v>
      </c>
      <c r="F20" s="159">
        <v>323187319</v>
      </c>
      <c r="G20" s="164"/>
      <c r="H20" s="22"/>
    </row>
    <row r="21" spans="1:8" hidden="1">
      <c r="A21" s="126"/>
      <c r="B21" s="563" t="s">
        <v>170</v>
      </c>
      <c r="C21" s="159">
        <v>356418969</v>
      </c>
      <c r="D21" s="164"/>
      <c r="E21" s="563" t="s">
        <v>170</v>
      </c>
      <c r="F21" s="159">
        <v>356418969</v>
      </c>
      <c r="G21" s="164"/>
      <c r="H21" s="22"/>
    </row>
    <row r="22" spans="1:8" hidden="1">
      <c r="A22" s="126"/>
      <c r="B22" s="567" t="s">
        <v>174</v>
      </c>
      <c r="C22" s="159"/>
      <c r="D22" s="164"/>
      <c r="E22" s="567" t="s">
        <v>174</v>
      </c>
      <c r="F22" s="159"/>
      <c r="G22" s="164"/>
      <c r="H22" s="22"/>
    </row>
    <row r="23" spans="1:8" hidden="1">
      <c r="A23" s="126"/>
      <c r="B23" s="563" t="s">
        <v>168</v>
      </c>
      <c r="C23" s="159">
        <v>5787995</v>
      </c>
      <c r="D23" s="164"/>
      <c r="E23" s="563" t="s">
        <v>168</v>
      </c>
      <c r="F23" s="159">
        <v>5787995</v>
      </c>
      <c r="G23" s="164"/>
      <c r="H23" s="22"/>
    </row>
    <row r="24" spans="1:8" hidden="1">
      <c r="A24" s="126"/>
      <c r="B24" s="563" t="s">
        <v>169</v>
      </c>
      <c r="C24" s="159">
        <v>2925386</v>
      </c>
      <c r="D24" s="164"/>
      <c r="E24" s="563" t="s">
        <v>169</v>
      </c>
      <c r="F24" s="159">
        <v>2925386</v>
      </c>
      <c r="G24" s="164"/>
      <c r="H24" s="22"/>
    </row>
    <row r="25" spans="1:8" hidden="1">
      <c r="A25" s="126"/>
      <c r="B25" s="563" t="s">
        <v>170</v>
      </c>
      <c r="C25" s="159">
        <v>0</v>
      </c>
      <c r="D25" s="164"/>
      <c r="E25" s="563" t="s">
        <v>170</v>
      </c>
      <c r="F25" s="159">
        <v>0</v>
      </c>
      <c r="G25" s="164"/>
      <c r="H25" s="22"/>
    </row>
    <row r="26" spans="1:8">
      <c r="A26" s="126"/>
      <c r="B26" s="615" t="s">
        <v>225</v>
      </c>
      <c r="C26" s="616"/>
      <c r="D26" s="617"/>
      <c r="E26" s="615" t="s">
        <v>225</v>
      </c>
      <c r="F26" s="616"/>
      <c r="G26" s="617"/>
      <c r="H26" s="22"/>
    </row>
    <row r="27" spans="1:8">
      <c r="A27" s="126"/>
      <c r="B27" s="563" t="s">
        <v>168</v>
      </c>
      <c r="C27" s="618">
        <v>1116286580</v>
      </c>
      <c r="D27" s="618">
        <f>D45</f>
        <v>14078</v>
      </c>
      <c r="E27" s="563" t="s">
        <v>168</v>
      </c>
      <c r="F27" s="618">
        <v>1116286580</v>
      </c>
      <c r="G27" s="618">
        <f>D45</f>
        <v>14078</v>
      </c>
      <c r="H27" s="245"/>
    </row>
    <row r="28" spans="1:8">
      <c r="A28" s="126"/>
      <c r="B28" s="563" t="s">
        <v>169</v>
      </c>
      <c r="C28" s="618">
        <v>1183186580</v>
      </c>
      <c r="D28" s="618"/>
      <c r="E28" s="563" t="s">
        <v>169</v>
      </c>
      <c r="F28" s="618">
        <v>1183186580</v>
      </c>
      <c r="G28" s="618"/>
      <c r="H28" s="245"/>
    </row>
    <row r="29" spans="1:8">
      <c r="A29" s="126"/>
      <c r="B29" s="563" t="s">
        <v>170</v>
      </c>
      <c r="C29" s="618">
        <v>1249486580</v>
      </c>
      <c r="D29" s="618"/>
      <c r="E29" s="563" t="s">
        <v>170</v>
      </c>
      <c r="F29" s="618">
        <v>1249486580</v>
      </c>
      <c r="G29" s="618"/>
      <c r="H29" s="245"/>
    </row>
    <row r="30" spans="1:8" ht="26.4" hidden="1">
      <c r="A30" s="126"/>
      <c r="B30" s="620" t="s">
        <v>226</v>
      </c>
      <c r="C30" s="618"/>
      <c r="D30" s="621"/>
      <c r="E30" s="620" t="s">
        <v>226</v>
      </c>
      <c r="F30" s="618"/>
      <c r="G30" s="621"/>
      <c r="H30" s="245"/>
    </row>
    <row r="31" spans="1:8" hidden="1">
      <c r="A31" s="126"/>
      <c r="B31" s="563" t="s">
        <v>168</v>
      </c>
      <c r="C31" s="80">
        <v>78000000</v>
      </c>
      <c r="D31" s="80"/>
      <c r="E31" s="563" t="s">
        <v>168</v>
      </c>
      <c r="F31" s="80">
        <v>78000000</v>
      </c>
      <c r="G31" s="80"/>
      <c r="H31" s="245"/>
    </row>
    <row r="32" spans="1:8" hidden="1">
      <c r="A32" s="126"/>
      <c r="B32" s="563" t="s">
        <v>169</v>
      </c>
      <c r="C32" s="80">
        <v>77500000</v>
      </c>
      <c r="D32" s="80"/>
      <c r="E32" s="563" t="s">
        <v>169</v>
      </c>
      <c r="F32" s="80">
        <v>77500000</v>
      </c>
      <c r="G32" s="80"/>
      <c r="H32" s="245"/>
    </row>
    <row r="33" spans="1:8" hidden="1">
      <c r="A33" s="126"/>
      <c r="B33" s="563" t="s">
        <v>170</v>
      </c>
      <c r="C33" s="80">
        <v>73600000</v>
      </c>
      <c r="D33" s="80"/>
      <c r="E33" s="563" t="s">
        <v>170</v>
      </c>
      <c r="F33" s="80">
        <v>73600000</v>
      </c>
      <c r="G33" s="80"/>
      <c r="H33" s="245"/>
    </row>
    <row r="34" spans="1:8" hidden="1">
      <c r="A34" s="126"/>
      <c r="B34" s="622" t="s">
        <v>224</v>
      </c>
      <c r="C34" s="80"/>
      <c r="D34" s="80"/>
      <c r="E34" s="622" t="s">
        <v>224</v>
      </c>
      <c r="F34" s="80"/>
      <c r="G34" s="80"/>
      <c r="H34" s="245"/>
    </row>
    <row r="35" spans="1:8" hidden="1">
      <c r="A35" s="126"/>
      <c r="B35" s="563" t="s">
        <v>168</v>
      </c>
      <c r="C35" s="80">
        <v>450000</v>
      </c>
      <c r="D35" s="80"/>
      <c r="E35" s="563" t="s">
        <v>168</v>
      </c>
      <c r="F35" s="80">
        <v>450000</v>
      </c>
      <c r="G35" s="80"/>
      <c r="H35" s="245"/>
    </row>
    <row r="36" spans="1:8" hidden="1">
      <c r="A36" s="126"/>
      <c r="B36" s="563" t="s">
        <v>169</v>
      </c>
      <c r="C36" s="80">
        <v>450000</v>
      </c>
      <c r="D36" s="80"/>
      <c r="E36" s="563" t="s">
        <v>169</v>
      </c>
      <c r="F36" s="80">
        <v>450000</v>
      </c>
      <c r="G36" s="80"/>
      <c r="H36" s="245"/>
    </row>
    <row r="37" spans="1:8" hidden="1">
      <c r="A37" s="126"/>
      <c r="B37" s="563" t="s">
        <v>170</v>
      </c>
      <c r="C37" s="80">
        <v>450000</v>
      </c>
      <c r="D37" s="80"/>
      <c r="E37" s="563" t="s">
        <v>170</v>
      </c>
      <c r="F37" s="80">
        <v>450000</v>
      </c>
      <c r="G37" s="80"/>
      <c r="H37" s="245"/>
    </row>
    <row r="40" spans="1:8" s="52" customFormat="1">
      <c r="A40" s="206"/>
      <c r="B40" s="206" t="s">
        <v>113</v>
      </c>
      <c r="C40"/>
      <c r="D40"/>
      <c r="E40"/>
      <c r="F40"/>
      <c r="G40"/>
    </row>
    <row r="41" spans="1:8" s="52" customFormat="1" ht="13.8" thickBot="1">
      <c r="A41" s="176"/>
      <c r="B41"/>
      <c r="C41"/>
      <c r="D41"/>
      <c r="E41"/>
      <c r="F41"/>
      <c r="G41"/>
    </row>
    <row r="42" spans="1:8" s="52" customFormat="1" ht="13.8">
      <c r="A42" s="2901">
        <f>'32'!A42+1</f>
        <v>204</v>
      </c>
      <c r="B42" s="629"/>
      <c r="C42" s="705"/>
      <c r="D42" s="649"/>
      <c r="E42" s="436" t="s">
        <v>219</v>
      </c>
      <c r="F42" s="364"/>
      <c r="G42" s="365"/>
      <c r="H42" s="12" t="s">
        <v>34</v>
      </c>
    </row>
    <row r="43" spans="1:8" s="52" customFormat="1">
      <c r="A43" s="81"/>
      <c r="B43" s="253" t="s">
        <v>167</v>
      </c>
      <c r="C43" s="343"/>
      <c r="D43" s="344"/>
      <c r="E43" s="280" t="s">
        <v>22</v>
      </c>
      <c r="F43" s="343"/>
      <c r="G43" s="344"/>
    </row>
    <row r="44" spans="1:8" s="52" customFormat="1">
      <c r="A44" s="81"/>
      <c r="B44" s="611" t="s">
        <v>223</v>
      </c>
      <c r="C44" s="367"/>
      <c r="D44" s="368"/>
      <c r="E44" s="366" t="s">
        <v>220</v>
      </c>
      <c r="F44" s="367"/>
      <c r="G44" s="368"/>
    </row>
    <row r="45" spans="1:8" s="52" customFormat="1">
      <c r="A45" s="81"/>
      <c r="B45" s="2101" t="s">
        <v>225</v>
      </c>
      <c r="C45" s="252">
        <v>1116286580</v>
      </c>
      <c r="D45" s="87">
        <f>G48</f>
        <v>14078</v>
      </c>
      <c r="E45" s="239" t="s">
        <v>4</v>
      </c>
      <c r="F45" s="369">
        <v>71265</v>
      </c>
      <c r="G45" s="289">
        <v>14078</v>
      </c>
    </row>
    <row r="46" spans="1:8" s="52" customFormat="1">
      <c r="A46" s="81"/>
      <c r="B46" s="213"/>
      <c r="C46" s="370"/>
      <c r="D46" s="288"/>
      <c r="E46" s="213" t="s">
        <v>10</v>
      </c>
      <c r="F46" s="370">
        <v>71265</v>
      </c>
      <c r="G46" s="288">
        <v>14078</v>
      </c>
    </row>
    <row r="47" spans="1:8" s="52" customFormat="1" ht="26.4">
      <c r="A47" s="81"/>
      <c r="B47" s="214"/>
      <c r="C47" s="370"/>
      <c r="D47" s="288"/>
      <c r="E47" s="214" t="s">
        <v>11</v>
      </c>
      <c r="F47" s="370">
        <v>71265</v>
      </c>
      <c r="G47" s="288">
        <v>14078</v>
      </c>
    </row>
    <row r="48" spans="1:8" s="52" customFormat="1">
      <c r="A48" s="81"/>
      <c r="B48" s="239"/>
      <c r="C48" s="369"/>
      <c r="D48" s="289"/>
      <c r="E48" s="239" t="s">
        <v>221</v>
      </c>
      <c r="F48" s="369">
        <v>71265</v>
      </c>
      <c r="G48" s="289">
        <v>14078</v>
      </c>
    </row>
    <row r="49" spans="1:8" s="52" customFormat="1">
      <c r="A49" s="81"/>
      <c r="B49" s="213"/>
      <c r="C49" s="370"/>
      <c r="D49" s="288"/>
      <c r="E49" s="213" t="s">
        <v>2</v>
      </c>
      <c r="F49" s="370">
        <v>71265</v>
      </c>
      <c r="G49" s="288">
        <v>14078</v>
      </c>
    </row>
    <row r="50" spans="1:8" s="52" customFormat="1">
      <c r="A50" s="81"/>
      <c r="B50" s="214"/>
      <c r="C50" s="370"/>
      <c r="D50" s="288"/>
      <c r="E50" s="214" t="s">
        <v>12</v>
      </c>
      <c r="F50" s="370">
        <v>71265</v>
      </c>
      <c r="G50" s="288">
        <v>14078</v>
      </c>
      <c r="H50" s="463"/>
    </row>
    <row r="51" spans="1:8" s="52" customFormat="1" ht="15" customHeight="1">
      <c r="A51" s="81"/>
      <c r="B51" s="215"/>
      <c r="C51" s="370"/>
      <c r="D51" s="288"/>
      <c r="E51" s="215" t="s">
        <v>38</v>
      </c>
      <c r="F51" s="370">
        <v>55167</v>
      </c>
      <c r="G51" s="288">
        <v>13246</v>
      </c>
    </row>
    <row r="52" spans="1:8" s="52" customFormat="1">
      <c r="A52" s="81"/>
      <c r="B52" s="215"/>
      <c r="C52" s="370"/>
      <c r="D52" s="288"/>
      <c r="E52" s="438" t="s">
        <v>14</v>
      </c>
      <c r="F52" s="440">
        <v>44964</v>
      </c>
      <c r="G52" s="441">
        <v>10574</v>
      </c>
    </row>
    <row r="53" spans="1:8" s="52" customFormat="1" ht="15.75" customHeight="1" thickBot="1">
      <c r="A53" s="81"/>
      <c r="B53" s="466"/>
      <c r="C53" s="467"/>
      <c r="D53" s="449"/>
      <c r="E53" s="604" t="s">
        <v>222</v>
      </c>
      <c r="F53" s="442">
        <v>16098</v>
      </c>
      <c r="G53" s="291">
        <v>832</v>
      </c>
    </row>
    <row r="54" spans="1:8" s="52" customFormat="1" ht="29.4" customHeight="1" thickBot="1">
      <c r="A54" s="81"/>
      <c r="B54" s="3600" t="s">
        <v>1096</v>
      </c>
      <c r="C54" s="3601"/>
      <c r="D54" s="3601"/>
      <c r="E54" s="3601"/>
      <c r="F54" s="3601"/>
      <c r="G54" s="3602"/>
    </row>
    <row r="55" spans="1:8" s="52" customFormat="1">
      <c r="A55" s="176"/>
      <c r="B55"/>
      <c r="C55"/>
      <c r="D55"/>
      <c r="E55"/>
      <c r="F55"/>
      <c r="G55"/>
    </row>
    <row r="56" spans="1:8" s="52" customFormat="1">
      <c r="A56" s="206"/>
      <c r="B56" s="206" t="s">
        <v>115</v>
      </c>
      <c r="C56"/>
      <c r="D56"/>
      <c r="E56"/>
      <c r="F56"/>
      <c r="G56"/>
    </row>
    <row r="57" spans="1:8" s="52" customFormat="1" ht="13.8" thickBot="1">
      <c r="A57" s="176"/>
      <c r="B57"/>
      <c r="C57"/>
      <c r="D57"/>
      <c r="E57"/>
      <c r="F57"/>
      <c r="G57"/>
    </row>
    <row r="58" spans="1:8" s="52" customFormat="1" ht="13.8">
      <c r="A58" s="1458">
        <f>'32'!A61+1</f>
        <v>204</v>
      </c>
      <c r="B58" s="629"/>
      <c r="C58" s="705"/>
      <c r="D58" s="649"/>
      <c r="E58" s="436" t="s">
        <v>219</v>
      </c>
      <c r="F58" s="364"/>
      <c r="G58" s="365"/>
      <c r="H58" s="12" t="s">
        <v>34</v>
      </c>
    </row>
    <row r="59" spans="1:8" s="52" customFormat="1">
      <c r="A59" s="175"/>
      <c r="B59" s="253" t="s">
        <v>167</v>
      </c>
      <c r="C59" s="343"/>
      <c r="D59" s="344"/>
      <c r="E59" s="280" t="s">
        <v>116</v>
      </c>
      <c r="F59" s="443"/>
      <c r="G59" s="412"/>
    </row>
    <row r="60" spans="1:8" s="52" customFormat="1">
      <c r="A60" s="81"/>
      <c r="B60" s="611" t="s">
        <v>223</v>
      </c>
      <c r="C60" s="367"/>
      <c r="D60" s="368"/>
      <c r="E60" s="997" t="s">
        <v>117</v>
      </c>
      <c r="F60" s="998"/>
      <c r="G60" s="999"/>
    </row>
    <row r="61" spans="1:8" s="52" customFormat="1">
      <c r="A61" s="81"/>
      <c r="B61" s="2101" t="s">
        <v>225</v>
      </c>
      <c r="C61" s="252">
        <v>1116286580</v>
      </c>
      <c r="D61" s="87">
        <f>G65</f>
        <v>14078</v>
      </c>
      <c r="E61" s="281" t="s">
        <v>118</v>
      </c>
      <c r="F61" s="446"/>
      <c r="G61" s="447"/>
    </row>
    <row r="62" spans="1:8" s="52" customFormat="1">
      <c r="A62" s="81"/>
      <c r="B62" s="213"/>
      <c r="C62" s="370"/>
      <c r="D62" s="288"/>
      <c r="E62" s="325" t="s">
        <v>4</v>
      </c>
      <c r="F62" s="348">
        <v>71265</v>
      </c>
      <c r="G62" s="289">
        <v>14078</v>
      </c>
    </row>
    <row r="63" spans="1:8" s="52" customFormat="1">
      <c r="A63" s="81"/>
      <c r="B63" s="214"/>
      <c r="C63" s="370"/>
      <c r="D63" s="288"/>
      <c r="E63" s="327" t="s">
        <v>10</v>
      </c>
      <c r="F63" s="350">
        <v>71265</v>
      </c>
      <c r="G63" s="288">
        <v>14078</v>
      </c>
    </row>
    <row r="64" spans="1:8" s="52" customFormat="1" ht="26.4">
      <c r="A64" s="81"/>
      <c r="B64" s="239"/>
      <c r="C64" s="369"/>
      <c r="D64" s="289"/>
      <c r="E64" s="328" t="s">
        <v>11</v>
      </c>
      <c r="F64" s="350">
        <v>71265</v>
      </c>
      <c r="G64" s="288">
        <v>14078</v>
      </c>
    </row>
    <row r="65" spans="1:8" s="52" customFormat="1">
      <c r="A65" s="81"/>
      <c r="B65" s="213"/>
      <c r="C65" s="370"/>
      <c r="D65" s="288"/>
      <c r="E65" s="239" t="s">
        <v>221</v>
      </c>
      <c r="F65" s="348">
        <v>71265</v>
      </c>
      <c r="G65" s="289">
        <v>14078</v>
      </c>
    </row>
    <row r="66" spans="1:8" s="52" customFormat="1">
      <c r="A66" s="81"/>
      <c r="B66" s="214"/>
      <c r="C66" s="370"/>
      <c r="D66" s="288"/>
      <c r="E66" s="213" t="s">
        <v>2</v>
      </c>
      <c r="F66" s="350">
        <v>71265</v>
      </c>
      <c r="G66" s="288">
        <v>14078</v>
      </c>
    </row>
    <row r="67" spans="1:8" s="52" customFormat="1">
      <c r="A67" s="81"/>
      <c r="B67" s="215"/>
      <c r="C67" s="370"/>
      <c r="D67" s="288"/>
      <c r="E67" s="214" t="s">
        <v>12</v>
      </c>
      <c r="F67" s="350">
        <v>71265</v>
      </c>
      <c r="G67" s="288">
        <v>14078</v>
      </c>
      <c r="H67" s="463"/>
    </row>
    <row r="68" spans="1:8" s="52" customFormat="1" ht="11.25" customHeight="1">
      <c r="A68" s="81"/>
      <c r="B68" s="215"/>
      <c r="C68" s="370"/>
      <c r="D68" s="288"/>
      <c r="E68" s="215" t="s">
        <v>38</v>
      </c>
      <c r="F68" s="350">
        <v>55167</v>
      </c>
      <c r="G68" s="288">
        <v>13246</v>
      </c>
    </row>
    <row r="69" spans="1:8" s="52" customFormat="1">
      <c r="A69" s="81"/>
      <c r="B69" s="613"/>
      <c r="C69" s="614"/>
      <c r="D69" s="572"/>
      <c r="E69" s="438" t="s">
        <v>14</v>
      </c>
      <c r="F69" s="448">
        <v>44964</v>
      </c>
      <c r="G69" s="441">
        <v>10574</v>
      </c>
    </row>
    <row r="70" spans="1:8" s="52" customFormat="1" ht="13.5" customHeight="1" thickBot="1">
      <c r="A70" s="81"/>
      <c r="B70" s="466"/>
      <c r="C70" s="467"/>
      <c r="D70" s="449"/>
      <c r="E70" s="604" t="s">
        <v>222</v>
      </c>
      <c r="F70" s="408">
        <v>16098</v>
      </c>
      <c r="G70" s="291">
        <v>832</v>
      </c>
    </row>
    <row r="71" spans="1:8" s="52" customFormat="1" ht="33.75" customHeight="1" thickBot="1">
      <c r="A71" s="81"/>
      <c r="B71" s="3600" t="s">
        <v>1097</v>
      </c>
      <c r="C71" s="3601"/>
      <c r="D71" s="3601"/>
      <c r="E71" s="3601"/>
      <c r="F71" s="3601"/>
      <c r="G71" s="3602"/>
    </row>
  </sheetData>
  <mergeCells count="7">
    <mergeCell ref="H1:H2"/>
    <mergeCell ref="B54:G54"/>
    <mergeCell ref="B71:G71"/>
    <mergeCell ref="C1:C2"/>
    <mergeCell ref="D1:D2"/>
    <mergeCell ref="F1:F2"/>
    <mergeCell ref="G1:G2"/>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68"/>
  <sheetViews>
    <sheetView zoomScale="73" zoomScaleNormal="73" workbookViewId="0">
      <selection activeCell="K39" sqref="K39"/>
    </sheetView>
  </sheetViews>
  <sheetFormatPr defaultColWidth="9.109375" defaultRowHeight="13.2"/>
  <cols>
    <col min="1" max="1" width="5.33203125" style="15" customWidth="1"/>
    <col min="2" max="2" width="51.6640625" style="48" customWidth="1"/>
    <col min="3" max="3" width="13.33203125" style="49" customWidth="1"/>
    <col min="4" max="4" width="13" style="49" customWidth="1"/>
    <col min="5" max="5" width="52.6640625" style="43" customWidth="1"/>
    <col min="6" max="6" width="14" style="43" customWidth="1"/>
    <col min="7" max="7" width="13.88671875" style="43" customWidth="1"/>
    <col min="8" max="8" width="12.5546875" style="43" customWidth="1"/>
    <col min="9" max="16384" width="9.109375" style="43"/>
  </cols>
  <sheetData>
    <row r="1" spans="1:8" s="32" customFormat="1">
      <c r="A1" s="29"/>
      <c r="B1" s="30"/>
      <c r="C1" s="3603" t="s">
        <v>147</v>
      </c>
      <c r="D1" s="3603" t="s">
        <v>30</v>
      </c>
      <c r="E1" s="73"/>
      <c r="F1" s="3603" t="s">
        <v>147</v>
      </c>
      <c r="G1" s="3603" t="s">
        <v>30</v>
      </c>
      <c r="H1" s="3598" t="s">
        <v>44</v>
      </c>
    </row>
    <row r="2" spans="1:8" s="32" customFormat="1" ht="13.8" thickBot="1">
      <c r="A2" s="29"/>
      <c r="B2" s="33"/>
      <c r="C2" s="3604"/>
      <c r="D2" s="3604"/>
      <c r="E2" s="74"/>
      <c r="F2" s="3604"/>
      <c r="G2" s="3604"/>
      <c r="H2" s="3599"/>
    </row>
    <row r="3" spans="1:8" s="45" customFormat="1">
      <c r="A3" s="275"/>
      <c r="D3" s="46"/>
      <c r="G3" s="46"/>
    </row>
    <row r="4" spans="1:8" s="45" customFormat="1">
      <c r="A4" s="275"/>
      <c r="B4" s="266" t="s">
        <v>1153</v>
      </c>
      <c r="D4" s="46"/>
      <c r="G4" s="46"/>
    </row>
    <row r="5" spans="1:8" s="9" customFormat="1">
      <c r="A5" s="134"/>
      <c r="B5" s="25" t="s">
        <v>48</v>
      </c>
      <c r="C5" s="41"/>
      <c r="D5" s="41"/>
      <c r="E5" s="76" t="s">
        <v>50</v>
      </c>
      <c r="F5" s="11"/>
      <c r="G5" s="11"/>
      <c r="H5" s="244"/>
    </row>
    <row r="6" spans="1:8" s="9" customFormat="1">
      <c r="A6" s="134"/>
      <c r="B6" s="8" t="s">
        <v>52</v>
      </c>
      <c r="C6" s="160"/>
      <c r="D6" s="164"/>
      <c r="E6" s="8" t="s">
        <v>52</v>
      </c>
      <c r="F6" s="160"/>
      <c r="G6" s="164"/>
      <c r="H6" s="22"/>
    </row>
    <row r="7" spans="1:8" s="9" customFormat="1">
      <c r="A7" s="134"/>
      <c r="B7" s="563" t="s">
        <v>168</v>
      </c>
      <c r="C7" s="564">
        <v>-134838215</v>
      </c>
      <c r="D7" s="164"/>
      <c r="E7" s="563" t="s">
        <v>168</v>
      </c>
      <c r="F7" s="564">
        <v>-134838215</v>
      </c>
      <c r="G7" s="164"/>
      <c r="H7" s="22"/>
    </row>
    <row r="8" spans="1:8" s="9" customFormat="1">
      <c r="A8" s="134"/>
      <c r="B8" s="563" t="s">
        <v>169</v>
      </c>
      <c r="C8" s="564">
        <v>-64961594</v>
      </c>
      <c r="D8" s="164"/>
      <c r="E8" s="563" t="s">
        <v>169</v>
      </c>
      <c r="F8" s="564">
        <v>-64961594</v>
      </c>
      <c r="G8" s="164"/>
      <c r="H8" s="22"/>
    </row>
    <row r="9" spans="1:8" s="9" customFormat="1">
      <c r="A9" s="134"/>
      <c r="B9" s="563" t="s">
        <v>170</v>
      </c>
      <c r="C9" s="564">
        <v>145783954</v>
      </c>
      <c r="D9" s="164"/>
      <c r="E9" s="563" t="s">
        <v>170</v>
      </c>
      <c r="F9" s="564">
        <v>145783954</v>
      </c>
      <c r="G9" s="164"/>
      <c r="H9" s="22"/>
    </row>
    <row r="10" spans="1:8" s="9" customFormat="1" hidden="1">
      <c r="A10" s="134"/>
      <c r="B10" s="26" t="s">
        <v>43</v>
      </c>
      <c r="C10" s="565"/>
      <c r="D10" s="164"/>
      <c r="E10" s="26" t="s">
        <v>43</v>
      </c>
      <c r="F10" s="565"/>
      <c r="G10" s="164"/>
      <c r="H10" s="22"/>
    </row>
    <row r="11" spans="1:8" s="9" customFormat="1" hidden="1">
      <c r="A11" s="134"/>
      <c r="B11" s="563" t="s">
        <v>168</v>
      </c>
      <c r="C11" s="565">
        <v>16497394</v>
      </c>
      <c r="D11" s="164"/>
      <c r="E11" s="563" t="s">
        <v>168</v>
      </c>
      <c r="F11" s="565">
        <v>16497394</v>
      </c>
      <c r="G11" s="164"/>
      <c r="H11" s="22"/>
    </row>
    <row r="12" spans="1:8" s="9" customFormat="1" hidden="1">
      <c r="A12" s="134"/>
      <c r="B12" s="563" t="s">
        <v>169</v>
      </c>
      <c r="C12" s="565">
        <v>16263210</v>
      </c>
      <c r="D12" s="164"/>
      <c r="E12" s="563" t="s">
        <v>169</v>
      </c>
      <c r="F12" s="565">
        <v>16263210</v>
      </c>
      <c r="G12" s="164"/>
      <c r="H12" s="22"/>
    </row>
    <row r="13" spans="1:8" s="9" customFormat="1" hidden="1">
      <c r="A13" s="134"/>
      <c r="B13" s="563" t="s">
        <v>170</v>
      </c>
      <c r="C13" s="565">
        <v>16292128</v>
      </c>
      <c r="D13" s="164"/>
      <c r="E13" s="563" t="s">
        <v>170</v>
      </c>
      <c r="F13" s="565">
        <v>16292128</v>
      </c>
      <c r="G13" s="164"/>
      <c r="H13" s="22"/>
    </row>
    <row r="14" spans="1:8" s="9" customFormat="1" ht="39.6" hidden="1">
      <c r="A14" s="134"/>
      <c r="B14" s="26" t="s">
        <v>173</v>
      </c>
      <c r="C14" s="565"/>
      <c r="D14" s="164"/>
      <c r="E14" s="26" t="s">
        <v>173</v>
      </c>
      <c r="F14" s="565"/>
      <c r="G14" s="164"/>
      <c r="H14" s="22"/>
    </row>
    <row r="15" spans="1:8" s="9" customFormat="1" hidden="1">
      <c r="A15" s="134"/>
      <c r="B15" s="563" t="s">
        <v>168</v>
      </c>
      <c r="C15" s="566">
        <v>50507066</v>
      </c>
      <c r="D15" s="164"/>
      <c r="E15" s="563" t="s">
        <v>168</v>
      </c>
      <c r="F15" s="566">
        <v>50507066</v>
      </c>
      <c r="G15" s="164"/>
      <c r="H15" s="22"/>
    </row>
    <row r="16" spans="1:8" s="9" customFormat="1" hidden="1">
      <c r="A16" s="134"/>
      <c r="B16" s="563" t="s">
        <v>169</v>
      </c>
      <c r="C16" s="566">
        <v>595875296</v>
      </c>
      <c r="D16" s="164"/>
      <c r="E16" s="563" t="s">
        <v>169</v>
      </c>
      <c r="F16" s="566">
        <v>595875296</v>
      </c>
      <c r="G16" s="164"/>
      <c r="H16" s="22"/>
    </row>
    <row r="17" spans="1:8" s="9" customFormat="1" hidden="1">
      <c r="A17" s="134"/>
      <c r="B17" s="563" t="s">
        <v>170</v>
      </c>
      <c r="C17" s="566">
        <v>679004229</v>
      </c>
      <c r="D17" s="164"/>
      <c r="E17" s="563" t="s">
        <v>170</v>
      </c>
      <c r="F17" s="566">
        <v>679004229</v>
      </c>
      <c r="G17" s="164"/>
      <c r="H17" s="22"/>
    </row>
    <row r="18" spans="1:8" s="9" customFormat="1" hidden="1">
      <c r="A18" s="134"/>
      <c r="B18" s="567" t="s">
        <v>172</v>
      </c>
      <c r="C18" s="566"/>
      <c r="D18" s="164"/>
      <c r="E18" s="567" t="s">
        <v>172</v>
      </c>
      <c r="F18" s="566"/>
      <c r="G18" s="164"/>
      <c r="H18" s="22"/>
    </row>
    <row r="19" spans="1:8" s="9" customFormat="1" hidden="1">
      <c r="A19" s="134"/>
      <c r="B19" s="563" t="s">
        <v>168</v>
      </c>
      <c r="C19" s="159">
        <v>255217102</v>
      </c>
      <c r="D19" s="164"/>
      <c r="E19" s="563" t="s">
        <v>168</v>
      </c>
      <c r="F19" s="159">
        <v>255217102</v>
      </c>
      <c r="G19" s="164"/>
      <c r="H19" s="22"/>
    </row>
    <row r="20" spans="1:8" s="9" customFormat="1" hidden="1">
      <c r="A20" s="134"/>
      <c r="B20" s="563" t="s">
        <v>169</v>
      </c>
      <c r="C20" s="159">
        <v>323187319</v>
      </c>
      <c r="D20" s="164"/>
      <c r="E20" s="563" t="s">
        <v>169</v>
      </c>
      <c r="F20" s="159">
        <v>323187319</v>
      </c>
      <c r="G20" s="164"/>
      <c r="H20" s="22"/>
    </row>
    <row r="21" spans="1:8" s="9" customFormat="1" hidden="1">
      <c r="A21" s="134"/>
      <c r="B21" s="563" t="s">
        <v>170</v>
      </c>
      <c r="C21" s="159">
        <v>356418969</v>
      </c>
      <c r="D21" s="164"/>
      <c r="E21" s="563" t="s">
        <v>170</v>
      </c>
      <c r="F21" s="159">
        <v>356418969</v>
      </c>
      <c r="G21" s="164"/>
      <c r="H21" s="22"/>
    </row>
    <row r="22" spans="1:8" s="9" customFormat="1" hidden="1">
      <c r="A22" s="134"/>
      <c r="B22" s="567" t="s">
        <v>174</v>
      </c>
      <c r="C22" s="159"/>
      <c r="D22" s="164"/>
      <c r="E22" s="567" t="s">
        <v>174</v>
      </c>
      <c r="F22" s="159"/>
      <c r="G22" s="164"/>
      <c r="H22" s="22"/>
    </row>
    <row r="23" spans="1:8" s="9" customFormat="1" hidden="1">
      <c r="A23" s="134"/>
      <c r="B23" s="563" t="s">
        <v>168</v>
      </c>
      <c r="C23" s="159">
        <v>5787995</v>
      </c>
      <c r="D23" s="164"/>
      <c r="E23" s="563" t="s">
        <v>168</v>
      </c>
      <c r="F23" s="159">
        <v>5787995</v>
      </c>
      <c r="G23" s="164"/>
      <c r="H23" s="22"/>
    </row>
    <row r="24" spans="1:8" s="9" customFormat="1" hidden="1">
      <c r="A24" s="134"/>
      <c r="B24" s="563" t="s">
        <v>169</v>
      </c>
      <c r="C24" s="159">
        <v>2925386</v>
      </c>
      <c r="D24" s="164"/>
      <c r="E24" s="563" t="s">
        <v>169</v>
      </c>
      <c r="F24" s="159">
        <v>2925386</v>
      </c>
      <c r="G24" s="164"/>
      <c r="H24" s="22"/>
    </row>
    <row r="25" spans="1:8" s="9" customFormat="1" hidden="1">
      <c r="A25" s="134"/>
      <c r="B25" s="563" t="s">
        <v>170</v>
      </c>
      <c r="C25" s="159">
        <v>0</v>
      </c>
      <c r="D25" s="164"/>
      <c r="E25" s="563" t="s">
        <v>170</v>
      </c>
      <c r="F25" s="159">
        <v>0</v>
      </c>
      <c r="G25" s="164"/>
      <c r="H25" s="22"/>
    </row>
    <row r="26" spans="1:8" s="9" customFormat="1" hidden="1">
      <c r="A26" s="134"/>
      <c r="B26" s="615" t="s">
        <v>225</v>
      </c>
      <c r="C26" s="616"/>
      <c r="D26" s="617"/>
      <c r="E26" s="615" t="s">
        <v>225</v>
      </c>
      <c r="F26" s="616"/>
      <c r="G26" s="617"/>
      <c r="H26" s="22"/>
    </row>
    <row r="27" spans="1:8" s="9" customFormat="1" hidden="1">
      <c r="A27" s="134"/>
      <c r="B27" s="563" t="s">
        <v>168</v>
      </c>
      <c r="C27" s="618">
        <v>1116286580</v>
      </c>
      <c r="D27" s="618"/>
      <c r="E27" s="563" t="s">
        <v>168</v>
      </c>
      <c r="F27" s="618">
        <v>1116286580</v>
      </c>
      <c r="G27" s="618"/>
      <c r="H27" s="245"/>
    </row>
    <row r="28" spans="1:8" s="9" customFormat="1" hidden="1">
      <c r="A28" s="134"/>
      <c r="B28" s="563" t="s">
        <v>169</v>
      </c>
      <c r="C28" s="618">
        <v>1183186580</v>
      </c>
      <c r="D28" s="618"/>
      <c r="E28" s="563" t="s">
        <v>169</v>
      </c>
      <c r="F28" s="618">
        <v>1183186580</v>
      </c>
      <c r="G28" s="618"/>
      <c r="H28" s="245"/>
    </row>
    <row r="29" spans="1:8" s="9" customFormat="1" hidden="1">
      <c r="A29" s="134"/>
      <c r="B29" s="563" t="s">
        <v>170</v>
      </c>
      <c r="C29" s="618">
        <v>1249486580</v>
      </c>
      <c r="D29" s="618"/>
      <c r="E29" s="563" t="s">
        <v>170</v>
      </c>
      <c r="F29" s="618">
        <v>1249486580</v>
      </c>
      <c r="G29" s="618"/>
      <c r="H29" s="245"/>
    </row>
    <row r="30" spans="1:8" s="9" customFormat="1" ht="26.4" hidden="1">
      <c r="A30" s="134"/>
      <c r="B30" s="620" t="s">
        <v>226</v>
      </c>
      <c r="C30" s="618"/>
      <c r="D30" s="621"/>
      <c r="E30" s="620" t="s">
        <v>226</v>
      </c>
      <c r="F30" s="618"/>
      <c r="G30" s="621"/>
      <c r="H30" s="245"/>
    </row>
    <row r="31" spans="1:8" s="9" customFormat="1" hidden="1">
      <c r="A31" s="134"/>
      <c r="B31" s="563" t="s">
        <v>168</v>
      </c>
      <c r="C31" s="80">
        <v>78000000</v>
      </c>
      <c r="D31" s="80"/>
      <c r="E31" s="563" t="s">
        <v>168</v>
      </c>
      <c r="F31" s="80">
        <v>78000000</v>
      </c>
      <c r="G31" s="80"/>
      <c r="H31" s="245"/>
    </row>
    <row r="32" spans="1:8" s="9" customFormat="1" hidden="1">
      <c r="A32" s="134"/>
      <c r="B32" s="563" t="s">
        <v>169</v>
      </c>
      <c r="C32" s="80">
        <v>77500000</v>
      </c>
      <c r="D32" s="80"/>
      <c r="E32" s="563" t="s">
        <v>169</v>
      </c>
      <c r="F32" s="80">
        <v>77500000</v>
      </c>
      <c r="G32" s="80"/>
      <c r="H32" s="245"/>
    </row>
    <row r="33" spans="1:8" s="9" customFormat="1" hidden="1">
      <c r="A33" s="134"/>
      <c r="B33" s="563" t="s">
        <v>170</v>
      </c>
      <c r="C33" s="80">
        <v>73600000</v>
      </c>
      <c r="D33" s="80"/>
      <c r="E33" s="563" t="s">
        <v>170</v>
      </c>
      <c r="F33" s="80">
        <v>73600000</v>
      </c>
      <c r="G33" s="80"/>
      <c r="H33" s="245"/>
    </row>
    <row r="34" spans="1:8" s="9" customFormat="1" hidden="1">
      <c r="A34" s="134"/>
      <c r="B34" s="622" t="s">
        <v>224</v>
      </c>
      <c r="C34" s="80"/>
      <c r="D34" s="80"/>
      <c r="E34" s="622" t="s">
        <v>224</v>
      </c>
      <c r="F34" s="80"/>
      <c r="G34" s="80"/>
      <c r="H34" s="245"/>
    </row>
    <row r="35" spans="1:8" s="9" customFormat="1" hidden="1">
      <c r="A35" s="134"/>
      <c r="B35" s="563" t="s">
        <v>168</v>
      </c>
      <c r="C35" s="80">
        <v>450000</v>
      </c>
      <c r="D35" s="80"/>
      <c r="E35" s="563" t="s">
        <v>168</v>
      </c>
      <c r="F35" s="80">
        <v>450000</v>
      </c>
      <c r="G35" s="80"/>
      <c r="H35" s="245"/>
    </row>
    <row r="36" spans="1:8" s="9" customFormat="1" hidden="1">
      <c r="A36" s="134"/>
      <c r="B36" s="563" t="s">
        <v>169</v>
      </c>
      <c r="C36" s="80">
        <v>450000</v>
      </c>
      <c r="D36" s="80"/>
      <c r="E36" s="563" t="s">
        <v>169</v>
      </c>
      <c r="F36" s="80">
        <v>450000</v>
      </c>
      <c r="G36" s="80"/>
      <c r="H36" s="245"/>
    </row>
    <row r="37" spans="1:8" s="9" customFormat="1" hidden="1">
      <c r="A37" s="134"/>
      <c r="B37" s="563" t="s">
        <v>170</v>
      </c>
      <c r="C37" s="80">
        <v>450000</v>
      </c>
      <c r="D37" s="80"/>
      <c r="E37" s="563" t="s">
        <v>170</v>
      </c>
      <c r="F37" s="80">
        <v>450000</v>
      </c>
      <c r="G37" s="80"/>
      <c r="H37" s="245"/>
    </row>
    <row r="38" spans="1:8" s="45" customFormat="1">
      <c r="A38" s="275"/>
      <c r="D38" s="46"/>
      <c r="G38" s="46"/>
    </row>
    <row r="39" spans="1:8" s="45" customFormat="1">
      <c r="A39" s="275"/>
      <c r="D39" s="46"/>
      <c r="G39" s="46"/>
    </row>
    <row r="40" spans="1:8" s="52" customFormat="1">
      <c r="A40" s="261"/>
      <c r="B40" s="2956" t="s">
        <v>181</v>
      </c>
      <c r="C40"/>
      <c r="D40"/>
      <c r="E40"/>
      <c r="F40"/>
      <c r="G40"/>
    </row>
    <row r="41" spans="1:8" s="52" customFormat="1" ht="13.8" thickBot="1">
      <c r="A41" s="176"/>
      <c r="B41"/>
      <c r="C41"/>
      <c r="D41"/>
      <c r="E41"/>
      <c r="F41"/>
      <c r="G41"/>
    </row>
    <row r="42" spans="1:8" s="52" customFormat="1" ht="13.8">
      <c r="A42" s="2962">
        <f>'37'!A42+1</f>
        <v>205</v>
      </c>
      <c r="B42" s="436" t="s">
        <v>907</v>
      </c>
      <c r="C42" s="364"/>
      <c r="D42" s="365"/>
      <c r="E42" s="436" t="s">
        <v>907</v>
      </c>
      <c r="F42" s="364"/>
      <c r="G42" s="365"/>
      <c r="H42" s="12" t="s">
        <v>34</v>
      </c>
    </row>
    <row r="43" spans="1:8" s="52" customFormat="1">
      <c r="A43" s="81"/>
      <c r="B43" s="280" t="s">
        <v>22</v>
      </c>
      <c r="C43" s="343"/>
      <c r="D43" s="344"/>
      <c r="E43" s="280" t="s">
        <v>22</v>
      </c>
      <c r="F43" s="343"/>
      <c r="G43" s="344"/>
    </row>
    <row r="44" spans="1:8" s="52" customFormat="1" ht="39.6">
      <c r="A44" s="81"/>
      <c r="B44" s="3271" t="s">
        <v>908</v>
      </c>
      <c r="C44" s="3178"/>
      <c r="D44" s="3179"/>
      <c r="E44" s="3271" t="s">
        <v>909</v>
      </c>
      <c r="F44" s="3178"/>
      <c r="G44" s="3179"/>
      <c r="H44" s="463"/>
    </row>
    <row r="45" spans="1:8" s="52" customFormat="1">
      <c r="A45" s="81"/>
      <c r="B45" s="239" t="s">
        <v>4</v>
      </c>
      <c r="C45" s="369">
        <f>+C46</f>
        <v>154984147</v>
      </c>
      <c r="D45" s="962">
        <f>+D46</f>
        <v>-836987</v>
      </c>
      <c r="E45" s="239" t="s">
        <v>4</v>
      </c>
      <c r="F45" s="369">
        <f>+F46</f>
        <v>48072490</v>
      </c>
      <c r="G45" s="962">
        <f>+G46</f>
        <v>836987</v>
      </c>
    </row>
    <row r="46" spans="1:8" s="52" customFormat="1">
      <c r="A46" s="81"/>
      <c r="B46" s="213" t="s">
        <v>10</v>
      </c>
      <c r="C46" s="370">
        <f>+C47</f>
        <v>154984147</v>
      </c>
      <c r="D46" s="963">
        <f>+D47</f>
        <v>-836987</v>
      </c>
      <c r="E46" s="213" t="s">
        <v>10</v>
      </c>
      <c r="F46" s="370">
        <f>+F47</f>
        <v>48072490</v>
      </c>
      <c r="G46" s="963">
        <f>+G47</f>
        <v>836987</v>
      </c>
      <c r="H46" s="463"/>
    </row>
    <row r="47" spans="1:8" s="52" customFormat="1" ht="26.4">
      <c r="A47" s="81"/>
      <c r="B47" s="214" t="s">
        <v>11</v>
      </c>
      <c r="C47" s="370">
        <f>+C52</f>
        <v>154984147</v>
      </c>
      <c r="D47" s="963">
        <f>+D52</f>
        <v>-836987</v>
      </c>
      <c r="E47" s="214" t="s">
        <v>11</v>
      </c>
      <c r="F47" s="370">
        <f>+F52</f>
        <v>48072490</v>
      </c>
      <c r="G47" s="963">
        <f>+G52</f>
        <v>836987</v>
      </c>
    </row>
    <row r="48" spans="1:8" s="52" customFormat="1">
      <c r="A48" s="81"/>
      <c r="B48" s="239" t="s">
        <v>28</v>
      </c>
      <c r="C48" s="369">
        <f t="shared" ref="C48:D51" si="0">+C49</f>
        <v>154984147</v>
      </c>
      <c r="D48" s="962">
        <f t="shared" si="0"/>
        <v>-836987</v>
      </c>
      <c r="E48" s="239" t="s">
        <v>28</v>
      </c>
      <c r="F48" s="369">
        <f t="shared" ref="F48:G51" si="1">+F49</f>
        <v>48072490</v>
      </c>
      <c r="G48" s="962">
        <f t="shared" si="1"/>
        <v>836987</v>
      </c>
    </row>
    <row r="49" spans="1:8" s="52" customFormat="1">
      <c r="A49" s="81"/>
      <c r="B49" s="2957" t="s">
        <v>2</v>
      </c>
      <c r="C49" s="422">
        <f t="shared" si="0"/>
        <v>154984147</v>
      </c>
      <c r="D49" s="2958">
        <f t="shared" si="0"/>
        <v>-836987</v>
      </c>
      <c r="E49" s="2957" t="s">
        <v>2</v>
      </c>
      <c r="F49" s="422">
        <f t="shared" si="1"/>
        <v>48072490</v>
      </c>
      <c r="G49" s="2958">
        <f t="shared" si="1"/>
        <v>836987</v>
      </c>
    </row>
    <row r="50" spans="1:8" s="52" customFormat="1">
      <c r="A50" s="81"/>
      <c r="B50" s="2959" t="s">
        <v>19</v>
      </c>
      <c r="C50" s="370">
        <f t="shared" si="0"/>
        <v>154984147</v>
      </c>
      <c r="D50" s="963">
        <f t="shared" si="0"/>
        <v>-836987</v>
      </c>
      <c r="E50" s="2959" t="s">
        <v>19</v>
      </c>
      <c r="F50" s="370">
        <f t="shared" si="1"/>
        <v>48072490</v>
      </c>
      <c r="G50" s="963">
        <f t="shared" si="1"/>
        <v>836987</v>
      </c>
    </row>
    <row r="51" spans="1:8" s="52" customFormat="1" ht="26.4">
      <c r="A51" s="81"/>
      <c r="B51" s="2960" t="s">
        <v>56</v>
      </c>
      <c r="C51" s="370">
        <f t="shared" si="0"/>
        <v>154984147</v>
      </c>
      <c r="D51" s="963">
        <f t="shared" si="0"/>
        <v>-836987</v>
      </c>
      <c r="E51" s="2960" t="s">
        <v>56</v>
      </c>
      <c r="F51" s="370">
        <f t="shared" si="1"/>
        <v>48072490</v>
      </c>
      <c r="G51" s="963">
        <f t="shared" si="1"/>
        <v>836987</v>
      </c>
    </row>
    <row r="52" spans="1:8" s="52" customFormat="1" ht="27" thickBot="1">
      <c r="A52" s="81"/>
      <c r="B52" s="2961" t="s">
        <v>57</v>
      </c>
      <c r="C52" s="370">
        <v>154984147</v>
      </c>
      <c r="D52" s="963">
        <v>-836987</v>
      </c>
      <c r="E52" s="2961" t="s">
        <v>57</v>
      </c>
      <c r="F52" s="370">
        <v>48072490</v>
      </c>
      <c r="G52" s="963">
        <v>836987</v>
      </c>
    </row>
    <row r="53" spans="1:8" s="52" customFormat="1" ht="18.600000000000001" customHeight="1" thickBot="1">
      <c r="A53" s="81"/>
      <c r="B53" s="3600" t="s">
        <v>911</v>
      </c>
      <c r="C53" s="3601"/>
      <c r="D53" s="3601"/>
      <c r="E53" s="3601"/>
      <c r="F53" s="3601"/>
      <c r="G53" s="3602"/>
    </row>
    <row r="54" spans="1:8" s="52" customFormat="1">
      <c r="A54" s="176"/>
      <c r="B54"/>
      <c r="C54"/>
      <c r="D54"/>
      <c r="E54"/>
      <c r="F54"/>
      <c r="G54"/>
    </row>
    <row r="55" spans="1:8" s="52" customFormat="1">
      <c r="A55" s="176"/>
      <c r="B55" s="2956" t="s">
        <v>181</v>
      </c>
      <c r="C55"/>
      <c r="D55"/>
      <c r="E55"/>
      <c r="F55"/>
      <c r="G55"/>
    </row>
    <row r="56" spans="1:8" s="52" customFormat="1" ht="13.8" thickBot="1">
      <c r="A56" s="176"/>
      <c r="B56"/>
      <c r="C56"/>
      <c r="D56"/>
      <c r="E56"/>
      <c r="F56"/>
      <c r="G56"/>
    </row>
    <row r="57" spans="1:8" s="52" customFormat="1" ht="13.8">
      <c r="A57" s="2962">
        <f>A42+1</f>
        <v>206</v>
      </c>
      <c r="B57" s="436" t="s">
        <v>907</v>
      </c>
      <c r="C57" s="364"/>
      <c r="D57" s="365"/>
      <c r="E57" s="436" t="s">
        <v>907</v>
      </c>
      <c r="F57" s="364"/>
      <c r="G57" s="365"/>
      <c r="H57" s="12" t="s">
        <v>34</v>
      </c>
    </row>
    <row r="58" spans="1:8" s="52" customFormat="1">
      <c r="A58" s="81"/>
      <c r="B58" s="280" t="s">
        <v>22</v>
      </c>
      <c r="C58" s="343"/>
      <c r="D58" s="344"/>
      <c r="E58" s="280" t="s">
        <v>22</v>
      </c>
      <c r="F58" s="343"/>
      <c r="G58" s="344"/>
    </row>
    <row r="59" spans="1:8" s="52" customFormat="1" ht="39.6">
      <c r="A59" s="81"/>
      <c r="B59" s="3271" t="s">
        <v>908</v>
      </c>
      <c r="C59" s="3178"/>
      <c r="D59" s="3179"/>
      <c r="E59" s="3271" t="s">
        <v>910</v>
      </c>
      <c r="F59" s="3178"/>
      <c r="G59" s="3179"/>
    </row>
    <row r="60" spans="1:8" s="52" customFormat="1">
      <c r="A60" s="81"/>
      <c r="B60" s="239" t="s">
        <v>4</v>
      </c>
      <c r="C60" s="369">
        <f>+C61</f>
        <v>154984147</v>
      </c>
      <c r="D60" s="962">
        <f>+D61</f>
        <v>-807202</v>
      </c>
      <c r="E60" s="239" t="s">
        <v>4</v>
      </c>
      <c r="F60" s="369">
        <f>+F61</f>
        <v>12321667</v>
      </c>
      <c r="G60" s="962">
        <f>+G61</f>
        <v>807202</v>
      </c>
    </row>
    <row r="61" spans="1:8" s="52" customFormat="1">
      <c r="A61" s="81"/>
      <c r="B61" s="213" t="s">
        <v>10</v>
      </c>
      <c r="C61" s="370">
        <f>+C62</f>
        <v>154984147</v>
      </c>
      <c r="D61" s="963">
        <f>+D62</f>
        <v>-807202</v>
      </c>
      <c r="E61" s="213" t="s">
        <v>10</v>
      </c>
      <c r="F61" s="370">
        <f>+F62</f>
        <v>12321667</v>
      </c>
      <c r="G61" s="963">
        <f>+G62</f>
        <v>807202</v>
      </c>
    </row>
    <row r="62" spans="1:8" s="52" customFormat="1" ht="26.4">
      <c r="A62" s="81"/>
      <c r="B62" s="214" t="s">
        <v>11</v>
      </c>
      <c r="C62" s="370">
        <f>+C67</f>
        <v>154984147</v>
      </c>
      <c r="D62" s="963">
        <f>+D67</f>
        <v>-807202</v>
      </c>
      <c r="E62" s="214" t="s">
        <v>11</v>
      </c>
      <c r="F62" s="370">
        <f>+F67</f>
        <v>12321667</v>
      </c>
      <c r="G62" s="963">
        <f>+G67</f>
        <v>807202</v>
      </c>
    </row>
    <row r="63" spans="1:8" s="52" customFormat="1">
      <c r="A63" s="81"/>
      <c r="B63" s="239" t="s">
        <v>28</v>
      </c>
      <c r="C63" s="369">
        <f t="shared" ref="C63:D66" si="2">+C64</f>
        <v>154984147</v>
      </c>
      <c r="D63" s="962">
        <f t="shared" si="2"/>
        <v>-807202</v>
      </c>
      <c r="E63" s="239" t="s">
        <v>28</v>
      </c>
      <c r="F63" s="369">
        <f t="shared" ref="F63:G66" si="3">+F64</f>
        <v>12321667</v>
      </c>
      <c r="G63" s="962">
        <f t="shared" si="3"/>
        <v>807202</v>
      </c>
    </row>
    <row r="64" spans="1:8" s="52" customFormat="1">
      <c r="A64" s="81"/>
      <c r="B64" s="2957" t="s">
        <v>2</v>
      </c>
      <c r="C64" s="422">
        <f t="shared" si="2"/>
        <v>154984147</v>
      </c>
      <c r="D64" s="2958">
        <f t="shared" si="2"/>
        <v>-807202</v>
      </c>
      <c r="E64" s="2957" t="s">
        <v>2</v>
      </c>
      <c r="F64" s="422">
        <f t="shared" si="3"/>
        <v>12321667</v>
      </c>
      <c r="G64" s="2958">
        <f t="shared" si="3"/>
        <v>807202</v>
      </c>
    </row>
    <row r="65" spans="1:7" s="52" customFormat="1">
      <c r="A65" s="81"/>
      <c r="B65" s="2959" t="s">
        <v>19</v>
      </c>
      <c r="C65" s="370">
        <f t="shared" si="2"/>
        <v>154984147</v>
      </c>
      <c r="D65" s="963">
        <f t="shared" si="2"/>
        <v>-807202</v>
      </c>
      <c r="E65" s="2959" t="s">
        <v>19</v>
      </c>
      <c r="F65" s="370">
        <f t="shared" si="3"/>
        <v>12321667</v>
      </c>
      <c r="G65" s="963">
        <f t="shared" si="3"/>
        <v>807202</v>
      </c>
    </row>
    <row r="66" spans="1:7" s="52" customFormat="1" ht="26.4">
      <c r="A66" s="81"/>
      <c r="B66" s="2960" t="s">
        <v>56</v>
      </c>
      <c r="C66" s="370">
        <f t="shared" si="2"/>
        <v>154984147</v>
      </c>
      <c r="D66" s="963">
        <f t="shared" si="2"/>
        <v>-807202</v>
      </c>
      <c r="E66" s="2960" t="s">
        <v>56</v>
      </c>
      <c r="F66" s="370">
        <f t="shared" si="3"/>
        <v>12321667</v>
      </c>
      <c r="G66" s="963">
        <f t="shared" si="3"/>
        <v>807202</v>
      </c>
    </row>
    <row r="67" spans="1:7" s="52" customFormat="1" ht="27" thickBot="1">
      <c r="A67" s="81"/>
      <c r="B67" s="2961" t="s">
        <v>57</v>
      </c>
      <c r="C67" s="370">
        <v>154984147</v>
      </c>
      <c r="D67" s="963">
        <v>-807202</v>
      </c>
      <c r="E67" s="2961" t="s">
        <v>57</v>
      </c>
      <c r="F67" s="370">
        <v>12321667</v>
      </c>
      <c r="G67" s="963">
        <v>807202</v>
      </c>
    </row>
    <row r="68" spans="1:7" s="52" customFormat="1" ht="18" customHeight="1" thickBot="1">
      <c r="A68" s="81"/>
      <c r="B68" s="3600" t="s">
        <v>911</v>
      </c>
      <c r="C68" s="3601"/>
      <c r="D68" s="3601"/>
      <c r="E68" s="3601"/>
      <c r="F68" s="3601"/>
      <c r="G68" s="3602"/>
    </row>
  </sheetData>
  <mergeCells count="7">
    <mergeCell ref="H1:H2"/>
    <mergeCell ref="B53:G53"/>
    <mergeCell ref="B68:G68"/>
    <mergeCell ref="C1:C2"/>
    <mergeCell ref="D1:D2"/>
    <mergeCell ref="F1:F2"/>
    <mergeCell ref="G1:G2"/>
  </mergeCells>
  <pageMargins left="0.35433070866141736" right="0.27559055118110237" top="0.53" bottom="0.51" header="0.21" footer="0.19685039370078741"/>
  <pageSetup paperSize="9" scale="80" orientation="landscape" horizontalDpi="200" verticalDpi="200" r:id="rId1"/>
  <headerFooter>
    <oddFooter>&amp;L&amp;F&amp;C&amp;P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70"/>
  <sheetViews>
    <sheetView zoomScale="73" zoomScaleNormal="73" workbookViewId="0"/>
  </sheetViews>
  <sheetFormatPr defaultColWidth="9.109375" defaultRowHeight="13.2"/>
  <cols>
    <col min="1" max="1" width="5.33203125" style="15" customWidth="1"/>
    <col min="2" max="2" width="51.6640625" style="48" customWidth="1"/>
    <col min="3" max="3" width="13.33203125" style="49" customWidth="1"/>
    <col min="4" max="4" width="13" style="49" customWidth="1"/>
    <col min="5" max="5" width="52.6640625" style="43" customWidth="1"/>
    <col min="6" max="6" width="14" style="43" customWidth="1"/>
    <col min="7" max="7" width="13.88671875" style="43" customWidth="1"/>
    <col min="8" max="8" width="12.5546875" style="43" customWidth="1"/>
    <col min="9" max="16384" width="9.109375" style="43"/>
  </cols>
  <sheetData>
    <row r="1" spans="1:8" s="32" customFormat="1">
      <c r="A1" s="29"/>
      <c r="B1" s="30"/>
      <c r="C1" s="3603" t="s">
        <v>147</v>
      </c>
      <c r="D1" s="3603" t="s">
        <v>30</v>
      </c>
      <c r="E1" s="73"/>
      <c r="F1" s="3603" t="s">
        <v>147</v>
      </c>
      <c r="G1" s="3603" t="s">
        <v>30</v>
      </c>
      <c r="H1" s="3598" t="s">
        <v>44</v>
      </c>
    </row>
    <row r="2" spans="1:8" s="32" customFormat="1" ht="13.8" thickBot="1">
      <c r="A2" s="29"/>
      <c r="B2" s="33"/>
      <c r="C2" s="3604"/>
      <c r="D2" s="3604"/>
      <c r="E2" s="74"/>
      <c r="F2" s="3604"/>
      <c r="G2" s="3604"/>
      <c r="H2" s="3599"/>
    </row>
    <row r="3" spans="1:8" s="45" customFormat="1">
      <c r="A3" s="275"/>
      <c r="D3" s="46"/>
      <c r="G3" s="46"/>
    </row>
    <row r="4" spans="1:8" s="45" customFormat="1">
      <c r="A4" s="275"/>
      <c r="B4" s="266" t="s">
        <v>326</v>
      </c>
      <c r="D4" s="46"/>
      <c r="G4" s="46"/>
    </row>
    <row r="5" spans="1:8" s="9" customFormat="1">
      <c r="A5" s="134"/>
      <c r="B5" s="25" t="s">
        <v>48</v>
      </c>
      <c r="C5" s="41"/>
      <c r="D5" s="41"/>
      <c r="E5" s="76" t="s">
        <v>50</v>
      </c>
      <c r="F5" s="11"/>
      <c r="G5" s="11"/>
      <c r="H5" s="244"/>
    </row>
    <row r="6" spans="1:8" s="9" customFormat="1">
      <c r="A6" s="134"/>
      <c r="B6" s="8" t="s">
        <v>52</v>
      </c>
      <c r="C6" s="160"/>
      <c r="D6" s="164"/>
      <c r="E6" s="8" t="s">
        <v>52</v>
      </c>
      <c r="F6" s="160"/>
      <c r="G6" s="164"/>
      <c r="H6" s="22"/>
    </row>
    <row r="7" spans="1:8" s="9" customFormat="1">
      <c r="A7" s="134"/>
      <c r="B7" s="563" t="s">
        <v>168</v>
      </c>
      <c r="C7" s="564">
        <v>-134838215</v>
      </c>
      <c r="D7" s="164"/>
      <c r="E7" s="563" t="s">
        <v>168</v>
      </c>
      <c r="F7" s="564">
        <v>-134838215</v>
      </c>
      <c r="G7" s="164"/>
      <c r="H7" s="22"/>
    </row>
    <row r="8" spans="1:8" s="9" customFormat="1">
      <c r="A8" s="134"/>
      <c r="B8" s="563" t="s">
        <v>169</v>
      </c>
      <c r="C8" s="564">
        <v>-64961594</v>
      </c>
      <c r="D8" s="164"/>
      <c r="E8" s="563" t="s">
        <v>169</v>
      </c>
      <c r="F8" s="564">
        <v>-64961594</v>
      </c>
      <c r="G8" s="164"/>
      <c r="H8" s="22"/>
    </row>
    <row r="9" spans="1:8" s="9" customFormat="1">
      <c r="A9" s="134"/>
      <c r="B9" s="563" t="s">
        <v>170</v>
      </c>
      <c r="C9" s="564">
        <v>145783954</v>
      </c>
      <c r="D9" s="164"/>
      <c r="E9" s="563" t="s">
        <v>170</v>
      </c>
      <c r="F9" s="564">
        <v>145783954</v>
      </c>
      <c r="G9" s="164"/>
      <c r="H9" s="22"/>
    </row>
    <row r="10" spans="1:8" s="9" customFormat="1" hidden="1">
      <c r="A10" s="134"/>
      <c r="B10" s="26" t="s">
        <v>43</v>
      </c>
      <c r="C10" s="565"/>
      <c r="D10" s="164"/>
      <c r="E10" s="26" t="s">
        <v>43</v>
      </c>
      <c r="F10" s="565"/>
      <c r="G10" s="164"/>
      <c r="H10" s="22"/>
    </row>
    <row r="11" spans="1:8" s="9" customFormat="1" hidden="1">
      <c r="A11" s="134"/>
      <c r="B11" s="563" t="s">
        <v>168</v>
      </c>
      <c r="C11" s="565">
        <v>16497394</v>
      </c>
      <c r="D11" s="164"/>
      <c r="E11" s="563" t="s">
        <v>168</v>
      </c>
      <c r="F11" s="565">
        <v>16497394</v>
      </c>
      <c r="G11" s="164"/>
      <c r="H11" s="22"/>
    </row>
    <row r="12" spans="1:8" s="9" customFormat="1" hidden="1">
      <c r="A12" s="134"/>
      <c r="B12" s="563" t="s">
        <v>169</v>
      </c>
      <c r="C12" s="565">
        <v>16263210</v>
      </c>
      <c r="D12" s="164"/>
      <c r="E12" s="563" t="s">
        <v>169</v>
      </c>
      <c r="F12" s="565">
        <v>16263210</v>
      </c>
      <c r="G12" s="164"/>
      <c r="H12" s="22"/>
    </row>
    <row r="13" spans="1:8" s="9" customFormat="1" hidden="1">
      <c r="A13" s="134"/>
      <c r="B13" s="563" t="s">
        <v>170</v>
      </c>
      <c r="C13" s="565">
        <v>16292128</v>
      </c>
      <c r="D13" s="164"/>
      <c r="E13" s="563" t="s">
        <v>170</v>
      </c>
      <c r="F13" s="565">
        <v>16292128</v>
      </c>
      <c r="G13" s="164"/>
      <c r="H13" s="22"/>
    </row>
    <row r="14" spans="1:8" s="9" customFormat="1" ht="39.6" hidden="1">
      <c r="A14" s="134"/>
      <c r="B14" s="26" t="s">
        <v>173</v>
      </c>
      <c r="C14" s="565"/>
      <c r="D14" s="164"/>
      <c r="E14" s="26" t="s">
        <v>173</v>
      </c>
      <c r="F14" s="565"/>
      <c r="G14" s="164"/>
      <c r="H14" s="22"/>
    </row>
    <row r="15" spans="1:8" s="9" customFormat="1" hidden="1">
      <c r="A15" s="134"/>
      <c r="B15" s="563" t="s">
        <v>168</v>
      </c>
      <c r="C15" s="566">
        <v>50507066</v>
      </c>
      <c r="D15" s="164"/>
      <c r="E15" s="563" t="s">
        <v>168</v>
      </c>
      <c r="F15" s="566">
        <v>50507066</v>
      </c>
      <c r="G15" s="164"/>
      <c r="H15" s="22"/>
    </row>
    <row r="16" spans="1:8" s="9" customFormat="1" hidden="1">
      <c r="A16" s="134"/>
      <c r="B16" s="563" t="s">
        <v>169</v>
      </c>
      <c r="C16" s="566">
        <v>595875296</v>
      </c>
      <c r="D16" s="164"/>
      <c r="E16" s="563" t="s">
        <v>169</v>
      </c>
      <c r="F16" s="566">
        <v>595875296</v>
      </c>
      <c r="G16" s="164"/>
      <c r="H16" s="22"/>
    </row>
    <row r="17" spans="1:8" s="9" customFormat="1" hidden="1">
      <c r="A17" s="134"/>
      <c r="B17" s="563" t="s">
        <v>170</v>
      </c>
      <c r="C17" s="566">
        <v>679004229</v>
      </c>
      <c r="D17" s="164"/>
      <c r="E17" s="563" t="s">
        <v>170</v>
      </c>
      <c r="F17" s="566">
        <v>679004229</v>
      </c>
      <c r="G17" s="164"/>
      <c r="H17" s="22"/>
    </row>
    <row r="18" spans="1:8" s="9" customFormat="1" hidden="1">
      <c r="A18" s="134"/>
      <c r="B18" s="567" t="s">
        <v>172</v>
      </c>
      <c r="C18" s="566"/>
      <c r="D18" s="164"/>
      <c r="E18" s="567" t="s">
        <v>172</v>
      </c>
      <c r="F18" s="566"/>
      <c r="G18" s="164"/>
      <c r="H18" s="22"/>
    </row>
    <row r="19" spans="1:8" s="9" customFormat="1" hidden="1">
      <c r="A19" s="134"/>
      <c r="B19" s="563" t="s">
        <v>168</v>
      </c>
      <c r="C19" s="159">
        <v>255217102</v>
      </c>
      <c r="D19" s="164"/>
      <c r="E19" s="563" t="s">
        <v>168</v>
      </c>
      <c r="F19" s="159">
        <v>255217102</v>
      </c>
      <c r="G19" s="164"/>
      <c r="H19" s="22"/>
    </row>
    <row r="20" spans="1:8" s="9" customFormat="1" hidden="1">
      <c r="A20" s="134"/>
      <c r="B20" s="563" t="s">
        <v>169</v>
      </c>
      <c r="C20" s="159">
        <v>323187319</v>
      </c>
      <c r="D20" s="164"/>
      <c r="E20" s="563" t="s">
        <v>169</v>
      </c>
      <c r="F20" s="159">
        <v>323187319</v>
      </c>
      <c r="G20" s="164"/>
      <c r="H20" s="22"/>
    </row>
    <row r="21" spans="1:8" s="9" customFormat="1" hidden="1">
      <c r="A21" s="134"/>
      <c r="B21" s="563" t="s">
        <v>170</v>
      </c>
      <c r="C21" s="159">
        <v>356418969</v>
      </c>
      <c r="D21" s="164"/>
      <c r="E21" s="563" t="s">
        <v>170</v>
      </c>
      <c r="F21" s="159">
        <v>356418969</v>
      </c>
      <c r="G21" s="164"/>
      <c r="H21" s="22"/>
    </row>
    <row r="22" spans="1:8" s="9" customFormat="1" hidden="1">
      <c r="A22" s="134"/>
      <c r="B22" s="567" t="s">
        <v>174</v>
      </c>
      <c r="C22" s="159"/>
      <c r="D22" s="164"/>
      <c r="E22" s="567" t="s">
        <v>174</v>
      </c>
      <c r="F22" s="159"/>
      <c r="G22" s="164"/>
      <c r="H22" s="22"/>
    </row>
    <row r="23" spans="1:8" s="9" customFormat="1" hidden="1">
      <c r="A23" s="134"/>
      <c r="B23" s="563" t="s">
        <v>168</v>
      </c>
      <c r="C23" s="159">
        <v>5787995</v>
      </c>
      <c r="D23" s="164"/>
      <c r="E23" s="563" t="s">
        <v>168</v>
      </c>
      <c r="F23" s="159">
        <v>5787995</v>
      </c>
      <c r="G23" s="164"/>
      <c r="H23" s="22"/>
    </row>
    <row r="24" spans="1:8" s="9" customFormat="1" hidden="1">
      <c r="A24" s="134"/>
      <c r="B24" s="563" t="s">
        <v>169</v>
      </c>
      <c r="C24" s="159">
        <v>2925386</v>
      </c>
      <c r="D24" s="164"/>
      <c r="E24" s="563" t="s">
        <v>169</v>
      </c>
      <c r="F24" s="159">
        <v>2925386</v>
      </c>
      <c r="G24" s="164"/>
      <c r="H24" s="22"/>
    </row>
    <row r="25" spans="1:8" s="9" customFormat="1" hidden="1">
      <c r="A25" s="134"/>
      <c r="B25" s="563" t="s">
        <v>170</v>
      </c>
      <c r="C25" s="159">
        <v>0</v>
      </c>
      <c r="D25" s="164"/>
      <c r="E25" s="563" t="s">
        <v>170</v>
      </c>
      <c r="F25" s="159">
        <v>0</v>
      </c>
      <c r="G25" s="164"/>
      <c r="H25" s="22"/>
    </row>
    <row r="26" spans="1:8" s="9" customFormat="1">
      <c r="A26" s="134"/>
      <c r="B26" s="615" t="s">
        <v>225</v>
      </c>
      <c r="C26" s="616"/>
      <c r="D26" s="617"/>
      <c r="E26" s="615" t="s">
        <v>225</v>
      </c>
      <c r="F26" s="616"/>
      <c r="G26" s="617"/>
      <c r="H26" s="22"/>
    </row>
    <row r="27" spans="1:8" s="9" customFormat="1">
      <c r="A27" s="134"/>
      <c r="B27" s="563" t="s">
        <v>168</v>
      </c>
      <c r="C27" s="618">
        <v>1116286580</v>
      </c>
      <c r="D27" s="618">
        <f>D45</f>
        <v>5578259</v>
      </c>
      <c r="E27" s="563" t="s">
        <v>168</v>
      </c>
      <c r="F27" s="618">
        <v>1116286580</v>
      </c>
      <c r="G27" s="618">
        <f>D45</f>
        <v>5578259</v>
      </c>
      <c r="H27" s="245"/>
    </row>
    <row r="28" spans="1:8" s="9" customFormat="1">
      <c r="A28" s="134"/>
      <c r="B28" s="563" t="s">
        <v>169</v>
      </c>
      <c r="C28" s="618">
        <v>1183186580</v>
      </c>
      <c r="D28" s="618"/>
      <c r="E28" s="563" t="s">
        <v>169</v>
      </c>
      <c r="F28" s="618">
        <v>1183186580</v>
      </c>
      <c r="G28" s="618"/>
      <c r="H28" s="245"/>
    </row>
    <row r="29" spans="1:8" s="9" customFormat="1">
      <c r="A29" s="134"/>
      <c r="B29" s="563" t="s">
        <v>170</v>
      </c>
      <c r="C29" s="618">
        <v>1249486580</v>
      </c>
      <c r="D29" s="618"/>
      <c r="E29" s="563" t="s">
        <v>170</v>
      </c>
      <c r="F29" s="618">
        <v>1249486580</v>
      </c>
      <c r="G29" s="618"/>
      <c r="H29" s="245"/>
    </row>
    <row r="30" spans="1:8" s="9" customFormat="1" ht="26.4" hidden="1">
      <c r="A30" s="134"/>
      <c r="B30" s="620" t="s">
        <v>226</v>
      </c>
      <c r="C30" s="618"/>
      <c r="D30" s="621"/>
      <c r="E30" s="620" t="s">
        <v>226</v>
      </c>
      <c r="F30" s="618"/>
      <c r="G30" s="621"/>
      <c r="H30" s="245"/>
    </row>
    <row r="31" spans="1:8" s="9" customFormat="1" hidden="1">
      <c r="A31" s="134"/>
      <c r="B31" s="563" t="s">
        <v>168</v>
      </c>
      <c r="C31" s="80">
        <v>78000000</v>
      </c>
      <c r="D31" s="80"/>
      <c r="E31" s="563" t="s">
        <v>168</v>
      </c>
      <c r="F31" s="80">
        <v>78000000</v>
      </c>
      <c r="G31" s="80"/>
      <c r="H31" s="245"/>
    </row>
    <row r="32" spans="1:8" s="9" customFormat="1" hidden="1">
      <c r="A32" s="134"/>
      <c r="B32" s="563" t="s">
        <v>169</v>
      </c>
      <c r="C32" s="80">
        <v>77500000</v>
      </c>
      <c r="D32" s="80"/>
      <c r="E32" s="563" t="s">
        <v>169</v>
      </c>
      <c r="F32" s="80">
        <v>77500000</v>
      </c>
      <c r="G32" s="80"/>
      <c r="H32" s="245"/>
    </row>
    <row r="33" spans="1:8" s="9" customFormat="1" hidden="1">
      <c r="A33" s="134"/>
      <c r="B33" s="563" t="s">
        <v>170</v>
      </c>
      <c r="C33" s="80">
        <v>73600000</v>
      </c>
      <c r="D33" s="80"/>
      <c r="E33" s="563" t="s">
        <v>170</v>
      </c>
      <c r="F33" s="80">
        <v>73600000</v>
      </c>
      <c r="G33" s="80"/>
      <c r="H33" s="245"/>
    </row>
    <row r="34" spans="1:8" s="9" customFormat="1" hidden="1">
      <c r="A34" s="134"/>
      <c r="B34" s="622" t="s">
        <v>224</v>
      </c>
      <c r="C34" s="80"/>
      <c r="D34" s="80"/>
      <c r="E34" s="622" t="s">
        <v>224</v>
      </c>
      <c r="F34" s="80"/>
      <c r="G34" s="80"/>
      <c r="H34" s="245"/>
    </row>
    <row r="35" spans="1:8" s="9" customFormat="1" hidden="1">
      <c r="A35" s="134"/>
      <c r="B35" s="563" t="s">
        <v>168</v>
      </c>
      <c r="C35" s="80">
        <v>450000</v>
      </c>
      <c r="D35" s="80"/>
      <c r="E35" s="563" t="s">
        <v>168</v>
      </c>
      <c r="F35" s="80">
        <v>450000</v>
      </c>
      <c r="G35" s="80"/>
      <c r="H35" s="245"/>
    </row>
    <row r="36" spans="1:8" s="9" customFormat="1" hidden="1">
      <c r="A36" s="134"/>
      <c r="B36" s="563" t="s">
        <v>169</v>
      </c>
      <c r="C36" s="80">
        <v>450000</v>
      </c>
      <c r="D36" s="80"/>
      <c r="E36" s="563" t="s">
        <v>169</v>
      </c>
      <c r="F36" s="80">
        <v>450000</v>
      </c>
      <c r="G36" s="80"/>
      <c r="H36" s="245"/>
    </row>
    <row r="37" spans="1:8" s="9" customFormat="1" hidden="1">
      <c r="A37" s="134"/>
      <c r="B37" s="563" t="s">
        <v>170</v>
      </c>
      <c r="C37" s="80">
        <v>450000</v>
      </c>
      <c r="D37" s="80"/>
      <c r="E37" s="563" t="s">
        <v>170</v>
      </c>
      <c r="F37" s="80">
        <v>450000</v>
      </c>
      <c r="G37" s="80"/>
      <c r="H37" s="245"/>
    </row>
    <row r="38" spans="1:8" s="45" customFormat="1">
      <c r="A38" s="275"/>
      <c r="D38" s="46"/>
      <c r="G38" s="46"/>
    </row>
    <row r="39" spans="1:8" s="45" customFormat="1">
      <c r="A39" s="275"/>
      <c r="D39" s="46"/>
      <c r="G39" s="46"/>
    </row>
    <row r="40" spans="1:8">
      <c r="A40" s="2955"/>
      <c r="B40" s="2890" t="s">
        <v>113</v>
      </c>
      <c r="C40" s="495"/>
      <c r="D40" s="495"/>
      <c r="E40" s="495"/>
      <c r="F40" s="496"/>
      <c r="G40" s="495"/>
    </row>
    <row r="41" spans="1:8" ht="13.8" thickBot="1">
      <c r="A41" s="2955"/>
      <c r="B41" s="495"/>
      <c r="C41" s="495"/>
      <c r="D41" s="495"/>
      <c r="E41" s="495"/>
      <c r="F41" s="496"/>
      <c r="G41" s="495"/>
    </row>
    <row r="42" spans="1:8" ht="13.8">
      <c r="A42" s="2963">
        <f>'62'!A57+1</f>
        <v>207</v>
      </c>
      <c r="B42" s="629"/>
      <c r="C42" s="705"/>
      <c r="D42" s="649"/>
      <c r="E42" s="497" t="s">
        <v>153</v>
      </c>
      <c r="F42" s="499"/>
      <c r="G42" s="498"/>
      <c r="H42" s="12" t="s">
        <v>34</v>
      </c>
    </row>
    <row r="43" spans="1:8">
      <c r="A43" s="2955"/>
      <c r="B43" s="253" t="s">
        <v>167</v>
      </c>
      <c r="C43" s="343"/>
      <c r="D43" s="344"/>
      <c r="E43" s="500" t="s">
        <v>154</v>
      </c>
      <c r="F43" s="503"/>
      <c r="G43" s="504"/>
    </row>
    <row r="44" spans="1:8">
      <c r="A44" s="2955"/>
      <c r="B44" s="611" t="s">
        <v>223</v>
      </c>
      <c r="C44" s="367"/>
      <c r="D44" s="368"/>
      <c r="E44" s="1002" t="s">
        <v>155</v>
      </c>
      <c r="F44" s="532"/>
      <c r="G44" s="1003"/>
    </row>
    <row r="45" spans="1:8">
      <c r="A45" s="2955"/>
      <c r="B45" s="2101" t="s">
        <v>225</v>
      </c>
      <c r="C45" s="252">
        <v>1116286580</v>
      </c>
      <c r="D45" s="87">
        <f>G49</f>
        <v>5578259</v>
      </c>
      <c r="E45" s="508" t="s">
        <v>4</v>
      </c>
      <c r="F45" s="369">
        <v>15491371</v>
      </c>
      <c r="G45" s="522">
        <v>5578259</v>
      </c>
    </row>
    <row r="46" spans="1:8">
      <c r="A46" s="2955"/>
      <c r="B46" s="213"/>
      <c r="C46" s="370"/>
      <c r="D46" s="288"/>
      <c r="E46" s="510" t="s">
        <v>10</v>
      </c>
      <c r="F46" s="422">
        <v>15491371</v>
      </c>
      <c r="G46" s="504">
        <v>5578259</v>
      </c>
    </row>
    <row r="47" spans="1:8" ht="26.4">
      <c r="A47" s="2955"/>
      <c r="B47" s="214"/>
      <c r="C47" s="370"/>
      <c r="D47" s="288"/>
      <c r="E47" s="512" t="s">
        <v>11</v>
      </c>
      <c r="F47" s="422">
        <v>15491371</v>
      </c>
      <c r="G47" s="504">
        <v>5578259</v>
      </c>
    </row>
    <row r="48" spans="1:8">
      <c r="A48" s="2955"/>
      <c r="B48" s="239"/>
      <c r="C48" s="369"/>
      <c r="D48" s="289"/>
      <c r="E48" s="508" t="s">
        <v>28</v>
      </c>
      <c r="F48" s="369">
        <v>15491371</v>
      </c>
      <c r="G48" s="522">
        <v>5578259</v>
      </c>
    </row>
    <row r="49" spans="1:8">
      <c r="A49" s="2955"/>
      <c r="B49" s="509"/>
      <c r="C49" s="507"/>
      <c r="D49" s="504"/>
      <c r="E49" s="510" t="s">
        <v>2</v>
      </c>
      <c r="F49" s="422">
        <v>15491371</v>
      </c>
      <c r="G49" s="504">
        <v>5578259</v>
      </c>
    </row>
    <row r="50" spans="1:8">
      <c r="A50" s="2955"/>
      <c r="B50" s="511"/>
      <c r="C50" s="507"/>
      <c r="D50" s="504"/>
      <c r="E50" s="513" t="s">
        <v>156</v>
      </c>
      <c r="F50" s="422">
        <v>15491371</v>
      </c>
      <c r="G50" s="504">
        <v>5578259</v>
      </c>
    </row>
    <row r="51" spans="1:8" ht="26.4">
      <c r="A51" s="2955"/>
      <c r="B51" s="514"/>
      <c r="C51" s="507"/>
      <c r="D51" s="504"/>
      <c r="E51" s="513" t="s">
        <v>157</v>
      </c>
      <c r="F51" s="422">
        <v>15491371</v>
      </c>
      <c r="G51" s="504">
        <v>5578259</v>
      </c>
    </row>
    <row r="52" spans="1:8" ht="26.4">
      <c r="A52" s="2955"/>
      <c r="B52" s="500"/>
      <c r="C52" s="501"/>
      <c r="D52" s="502"/>
      <c r="E52" s="334" t="s">
        <v>158</v>
      </c>
      <c r="F52" s="422">
        <v>15491371</v>
      </c>
      <c r="G52" s="504">
        <v>5578259</v>
      </c>
    </row>
    <row r="53" spans="1:8" ht="13.8" thickBot="1">
      <c r="A53" s="2955"/>
      <c r="B53" s="515"/>
      <c r="C53" s="516"/>
      <c r="D53" s="517"/>
      <c r="E53" s="518"/>
      <c r="F53" s="519"/>
      <c r="G53" s="520"/>
    </row>
    <row r="54" spans="1:8" ht="22.2" customHeight="1" thickBot="1">
      <c r="A54" s="2955"/>
      <c r="B54" s="3850" t="s">
        <v>159</v>
      </c>
      <c r="C54" s="3851"/>
      <c r="D54" s="3851"/>
      <c r="E54" s="3851"/>
      <c r="F54" s="3851"/>
      <c r="G54" s="3852"/>
    </row>
    <row r="55" spans="1:8">
      <c r="A55" s="2955"/>
      <c r="B55" s="495"/>
      <c r="C55" s="495"/>
      <c r="D55" s="495"/>
      <c r="E55" s="495"/>
      <c r="F55" s="496"/>
      <c r="G55" s="495"/>
    </row>
    <row r="56" spans="1:8">
      <c r="A56" s="2955"/>
      <c r="B56" s="2891" t="s">
        <v>115</v>
      </c>
      <c r="C56" s="495"/>
      <c r="D56" s="495"/>
      <c r="E56" s="495"/>
      <c r="F56" s="496"/>
      <c r="G56" s="495"/>
    </row>
    <row r="57" spans="1:8" ht="13.8" thickBot="1">
      <c r="A57" s="2955"/>
      <c r="B57" s="495"/>
      <c r="C57" s="495"/>
      <c r="D57" s="495"/>
      <c r="E57" s="495"/>
      <c r="F57" s="496"/>
      <c r="G57" s="495"/>
    </row>
    <row r="58" spans="1:8" ht="13.8">
      <c r="A58" s="2909">
        <f>A42</f>
        <v>207</v>
      </c>
      <c r="B58" s="629"/>
      <c r="C58" s="705"/>
      <c r="D58" s="649"/>
      <c r="E58" s="497" t="s">
        <v>153</v>
      </c>
      <c r="F58" s="499"/>
      <c r="G58" s="523"/>
      <c r="H58" s="12" t="s">
        <v>34</v>
      </c>
    </row>
    <row r="59" spans="1:8">
      <c r="A59" s="2955"/>
      <c r="B59" s="253" t="s">
        <v>167</v>
      </c>
      <c r="C59" s="343"/>
      <c r="D59" s="344"/>
      <c r="E59" s="500" t="s">
        <v>116</v>
      </c>
      <c r="F59" s="503"/>
      <c r="G59" s="504"/>
    </row>
    <row r="60" spans="1:8" ht="13.8">
      <c r="A60" s="2955"/>
      <c r="B60" s="611" t="s">
        <v>223</v>
      </c>
      <c r="C60" s="367"/>
      <c r="D60" s="368"/>
      <c r="E60" s="1005" t="s">
        <v>117</v>
      </c>
      <c r="F60" s="1004"/>
      <c r="G60" s="1003"/>
    </row>
    <row r="61" spans="1:8">
      <c r="A61" s="2955"/>
      <c r="B61" s="2101" t="s">
        <v>225</v>
      </c>
      <c r="C61" s="252">
        <v>1116286580</v>
      </c>
      <c r="D61" s="87">
        <f>G65</f>
        <v>5578259</v>
      </c>
      <c r="E61" s="524" t="s">
        <v>160</v>
      </c>
      <c r="F61" s="503"/>
      <c r="G61" s="504"/>
    </row>
    <row r="62" spans="1:8">
      <c r="A62" s="2955"/>
      <c r="B62" s="213"/>
      <c r="C62" s="370"/>
      <c r="D62" s="288"/>
      <c r="E62" s="526" t="s">
        <v>4</v>
      </c>
      <c r="F62" s="521">
        <v>15491371</v>
      </c>
      <c r="G62" s="522">
        <v>5578259</v>
      </c>
    </row>
    <row r="63" spans="1:8">
      <c r="A63" s="2955"/>
      <c r="B63" s="214"/>
      <c r="C63" s="370"/>
      <c r="D63" s="288"/>
      <c r="E63" s="335" t="s">
        <v>10</v>
      </c>
      <c r="F63" s="507">
        <v>15491371</v>
      </c>
      <c r="G63" s="504">
        <v>5578259</v>
      </c>
    </row>
    <row r="64" spans="1:8" ht="26.4">
      <c r="A64" s="2955"/>
      <c r="B64" s="239"/>
      <c r="C64" s="369"/>
      <c r="D64" s="289"/>
      <c r="E64" s="335" t="s">
        <v>11</v>
      </c>
      <c r="F64" s="507">
        <v>15491371</v>
      </c>
      <c r="G64" s="504">
        <v>5578259</v>
      </c>
    </row>
    <row r="65" spans="1:7">
      <c r="A65" s="2955"/>
      <c r="B65" s="509"/>
      <c r="C65" s="507"/>
      <c r="D65" s="525"/>
      <c r="E65" s="527" t="s">
        <v>28</v>
      </c>
      <c r="F65" s="521">
        <v>15491371</v>
      </c>
      <c r="G65" s="522">
        <v>5578259</v>
      </c>
    </row>
    <row r="66" spans="1:7">
      <c r="A66" s="2955"/>
      <c r="B66" s="511"/>
      <c r="C66" s="507"/>
      <c r="D66" s="525"/>
      <c r="E66" s="526" t="s">
        <v>161</v>
      </c>
      <c r="F66" s="507">
        <v>15491371</v>
      </c>
      <c r="G66" s="504">
        <v>5578259</v>
      </c>
    </row>
    <row r="67" spans="1:7">
      <c r="A67" s="2955"/>
      <c r="B67" s="514"/>
      <c r="C67" s="507"/>
      <c r="D67" s="525"/>
      <c r="E67" s="335" t="s">
        <v>19</v>
      </c>
      <c r="F67" s="507">
        <v>15491371</v>
      </c>
      <c r="G67" s="504">
        <v>5578259</v>
      </c>
    </row>
    <row r="68" spans="1:7" ht="26.4">
      <c r="A68" s="2955"/>
      <c r="B68" s="528"/>
      <c r="C68" s="507"/>
      <c r="D68" s="529"/>
      <c r="E68" s="513" t="s">
        <v>157</v>
      </c>
      <c r="F68" s="507">
        <v>15491371</v>
      </c>
      <c r="G68" s="504">
        <v>5578259</v>
      </c>
    </row>
    <row r="69" spans="1:7" ht="27" thickBot="1">
      <c r="A69" s="2955"/>
      <c r="B69" s="3151"/>
      <c r="C69" s="3152"/>
      <c r="D69" s="3153"/>
      <c r="E69" s="1185" t="s">
        <v>158</v>
      </c>
      <c r="F69" s="3152">
        <v>15491371</v>
      </c>
      <c r="G69" s="3154">
        <v>5578259</v>
      </c>
    </row>
    <row r="70" spans="1:7" ht="26.4" customHeight="1" thickBot="1">
      <c r="A70" s="2955"/>
      <c r="B70" s="3850" t="s">
        <v>159</v>
      </c>
      <c r="C70" s="3851"/>
      <c r="D70" s="3851"/>
      <c r="E70" s="3851"/>
      <c r="F70" s="3851"/>
      <c r="G70" s="3852"/>
    </row>
  </sheetData>
  <mergeCells count="7">
    <mergeCell ref="B54:G54"/>
    <mergeCell ref="B70:G70"/>
    <mergeCell ref="H1:H2"/>
    <mergeCell ref="C1:C2"/>
    <mergeCell ref="D1:D2"/>
    <mergeCell ref="F1:F2"/>
    <mergeCell ref="G1:G2"/>
  </mergeCells>
  <pageMargins left="0.35433070866141736" right="0.27559055118110237" top="0.33" bottom="0.43" header="0.21" footer="0.19685039370078741"/>
  <pageSetup paperSize="9" scale="80" orientation="landscape" horizontalDpi="200" verticalDpi="200" r:id="rId1"/>
  <headerFooter>
    <oddFooter>&amp;L&amp;F&amp;C&amp;P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48"/>
  <sheetViews>
    <sheetView topLeftCell="A122" zoomScale="73" zoomScaleNormal="73" workbookViewId="0">
      <selection activeCell="E143" sqref="E143"/>
    </sheetView>
  </sheetViews>
  <sheetFormatPr defaultColWidth="9.109375" defaultRowHeight="13.2"/>
  <cols>
    <col min="1" max="1" width="5.33203125" style="15" customWidth="1"/>
    <col min="2" max="2" width="51.6640625" style="48" customWidth="1"/>
    <col min="3" max="3" width="13.33203125" style="49" customWidth="1"/>
    <col min="4" max="4" width="13" style="49" customWidth="1"/>
    <col min="5" max="5" width="52.6640625" style="43" customWidth="1"/>
    <col min="6" max="6" width="14" style="43" customWidth="1"/>
    <col min="7" max="7" width="13.88671875" style="43" customWidth="1"/>
    <col min="8" max="8" width="12.5546875" style="43" customWidth="1"/>
    <col min="9" max="16384" width="9.109375" style="43"/>
  </cols>
  <sheetData>
    <row r="1" spans="1:8" s="32" customFormat="1">
      <c r="A1" s="29"/>
      <c r="B1" s="30"/>
      <c r="C1" s="3603" t="s">
        <v>147</v>
      </c>
      <c r="D1" s="3603" t="s">
        <v>30</v>
      </c>
      <c r="E1" s="73"/>
      <c r="F1" s="3603" t="s">
        <v>147</v>
      </c>
      <c r="G1" s="3603" t="s">
        <v>30</v>
      </c>
      <c r="H1" s="3598" t="s">
        <v>44</v>
      </c>
    </row>
    <row r="2" spans="1:8" s="32" customFormat="1" ht="13.8" thickBot="1">
      <c r="A2" s="29"/>
      <c r="B2" s="33"/>
      <c r="C2" s="3604"/>
      <c r="D2" s="3604"/>
      <c r="E2" s="74"/>
      <c r="F2" s="3604"/>
      <c r="G2" s="3604"/>
      <c r="H2" s="3599"/>
    </row>
    <row r="3" spans="1:8" s="45" customFormat="1">
      <c r="A3" s="275"/>
      <c r="D3" s="46"/>
      <c r="G3" s="46"/>
    </row>
    <row r="4" spans="1:8" s="45" customFormat="1" ht="26.4">
      <c r="A4" s="275"/>
      <c r="B4" s="3477" t="s">
        <v>1127</v>
      </c>
      <c r="D4" s="46"/>
      <c r="G4" s="46"/>
    </row>
    <row r="5" spans="1:8" s="9" customFormat="1">
      <c r="A5" s="134"/>
      <c r="B5" s="25" t="s">
        <v>48</v>
      </c>
      <c r="C5" s="41"/>
      <c r="D5" s="41"/>
      <c r="E5" s="76" t="s">
        <v>50</v>
      </c>
      <c r="F5" s="11"/>
      <c r="G5" s="11"/>
      <c r="H5" s="244"/>
    </row>
    <row r="6" spans="1:8" s="9" customFormat="1">
      <c r="A6" s="134"/>
      <c r="B6" s="8" t="s">
        <v>52</v>
      </c>
      <c r="C6" s="160"/>
      <c r="D6" s="164"/>
      <c r="E6" s="8" t="s">
        <v>52</v>
      </c>
      <c r="F6" s="160"/>
      <c r="G6" s="164"/>
      <c r="H6" s="22"/>
    </row>
    <row r="7" spans="1:8" s="9" customFormat="1">
      <c r="A7" s="134"/>
      <c r="B7" s="563" t="s">
        <v>168</v>
      </c>
      <c r="C7" s="564">
        <v>-134838215</v>
      </c>
      <c r="D7" s="164">
        <f>D96</f>
        <v>-1414482</v>
      </c>
      <c r="E7" s="563" t="s">
        <v>168</v>
      </c>
      <c r="F7" s="564">
        <v>-134838215</v>
      </c>
      <c r="G7" s="164">
        <f>D96</f>
        <v>-1414482</v>
      </c>
      <c r="H7" s="22"/>
    </row>
    <row r="8" spans="1:8" s="9" customFormat="1">
      <c r="A8" s="134"/>
      <c r="B8" s="563" t="s">
        <v>169</v>
      </c>
      <c r="C8" s="564">
        <v>-64961594</v>
      </c>
      <c r="D8" s="164">
        <f>D120</f>
        <v>-6824366</v>
      </c>
      <c r="E8" s="563" t="s">
        <v>169</v>
      </c>
      <c r="F8" s="564">
        <v>-64961594</v>
      </c>
      <c r="G8" s="164">
        <f>D120</f>
        <v>-6824366</v>
      </c>
      <c r="H8" s="22"/>
    </row>
    <row r="9" spans="1:8" s="9" customFormat="1">
      <c r="A9" s="134"/>
      <c r="B9" s="563" t="s">
        <v>170</v>
      </c>
      <c r="C9" s="564">
        <v>145783954</v>
      </c>
      <c r="D9" s="164">
        <f>D128</f>
        <v>-4834807</v>
      </c>
      <c r="E9" s="563" t="s">
        <v>170</v>
      </c>
      <c r="F9" s="564">
        <v>145783954</v>
      </c>
      <c r="G9" s="164">
        <f>D128</f>
        <v>-4834807</v>
      </c>
      <c r="H9" s="22"/>
    </row>
    <row r="10" spans="1:8" s="9" customFormat="1">
      <c r="A10" s="134"/>
      <c r="B10" s="26" t="s">
        <v>43</v>
      </c>
      <c r="C10" s="565"/>
      <c r="D10" s="164"/>
      <c r="E10" s="26" t="s">
        <v>43</v>
      </c>
      <c r="F10" s="565"/>
      <c r="G10" s="164"/>
      <c r="H10" s="22"/>
    </row>
    <row r="11" spans="1:8" s="9" customFormat="1">
      <c r="A11" s="134"/>
      <c r="B11" s="563" t="s">
        <v>168</v>
      </c>
      <c r="C11" s="565">
        <v>16497394</v>
      </c>
      <c r="D11" s="164">
        <f>G100</f>
        <v>1414482</v>
      </c>
      <c r="E11" s="563" t="s">
        <v>168</v>
      </c>
      <c r="F11" s="565">
        <v>16497394</v>
      </c>
      <c r="G11" s="164">
        <f>G100</f>
        <v>1414482</v>
      </c>
      <c r="H11" s="22"/>
    </row>
    <row r="12" spans="1:8" s="9" customFormat="1">
      <c r="A12" s="134"/>
      <c r="B12" s="563" t="s">
        <v>169</v>
      </c>
      <c r="C12" s="565">
        <v>16263210</v>
      </c>
      <c r="D12" s="164">
        <f>G78+G123</f>
        <v>13666571</v>
      </c>
      <c r="E12" s="563" t="s">
        <v>169</v>
      </c>
      <c r="F12" s="565">
        <v>16263210</v>
      </c>
      <c r="G12" s="164">
        <f>G78+G123</f>
        <v>13666571</v>
      </c>
      <c r="H12" s="22"/>
    </row>
    <row r="13" spans="1:8" s="9" customFormat="1">
      <c r="A13" s="134"/>
      <c r="B13" s="563" t="s">
        <v>170</v>
      </c>
      <c r="C13" s="565">
        <v>16292128</v>
      </c>
      <c r="D13" s="164">
        <f>G86+G131</f>
        <v>11670991</v>
      </c>
      <c r="E13" s="563" t="s">
        <v>170</v>
      </c>
      <c r="F13" s="565">
        <v>16292128</v>
      </c>
      <c r="G13" s="164">
        <f>G86+G131</f>
        <v>11670991</v>
      </c>
      <c r="H13" s="22"/>
    </row>
    <row r="14" spans="1:8" s="9" customFormat="1" ht="39.6" hidden="1">
      <c r="A14" s="134"/>
      <c r="B14" s="26" t="s">
        <v>173</v>
      </c>
      <c r="C14" s="565"/>
      <c r="D14" s="164"/>
      <c r="E14" s="26" t="s">
        <v>173</v>
      </c>
      <c r="F14" s="565"/>
      <c r="G14" s="164"/>
      <c r="H14" s="22"/>
    </row>
    <row r="15" spans="1:8" s="9" customFormat="1" hidden="1">
      <c r="A15" s="134"/>
      <c r="B15" s="563" t="s">
        <v>168</v>
      </c>
      <c r="C15" s="566">
        <v>50507066</v>
      </c>
      <c r="D15" s="164"/>
      <c r="E15" s="563" t="s">
        <v>168</v>
      </c>
      <c r="F15" s="566">
        <v>50507066</v>
      </c>
      <c r="G15" s="164"/>
      <c r="H15" s="22"/>
    </row>
    <row r="16" spans="1:8" s="9" customFormat="1" hidden="1">
      <c r="A16" s="134"/>
      <c r="B16" s="563" t="s">
        <v>169</v>
      </c>
      <c r="C16" s="566">
        <v>595875296</v>
      </c>
      <c r="D16" s="164"/>
      <c r="E16" s="563" t="s">
        <v>169</v>
      </c>
      <c r="F16" s="566">
        <v>595875296</v>
      </c>
      <c r="G16" s="164"/>
      <c r="H16" s="22"/>
    </row>
    <row r="17" spans="1:8" s="9" customFormat="1" hidden="1">
      <c r="A17" s="134"/>
      <c r="B17" s="563" t="s">
        <v>170</v>
      </c>
      <c r="C17" s="566">
        <v>679004229</v>
      </c>
      <c r="D17" s="164"/>
      <c r="E17" s="563" t="s">
        <v>170</v>
      </c>
      <c r="F17" s="566">
        <v>679004229</v>
      </c>
      <c r="G17" s="164"/>
      <c r="H17" s="22"/>
    </row>
    <row r="18" spans="1:8" s="9" customFormat="1" hidden="1">
      <c r="A18" s="134"/>
      <c r="B18" s="567" t="s">
        <v>172</v>
      </c>
      <c r="C18" s="566"/>
      <c r="D18" s="164"/>
      <c r="E18" s="567" t="s">
        <v>172</v>
      </c>
      <c r="F18" s="566"/>
      <c r="G18" s="164"/>
      <c r="H18" s="22"/>
    </row>
    <row r="19" spans="1:8" s="9" customFormat="1" hidden="1">
      <c r="A19" s="134"/>
      <c r="B19" s="563" t="s">
        <v>168</v>
      </c>
      <c r="C19" s="159">
        <v>255217102</v>
      </c>
      <c r="D19" s="164"/>
      <c r="E19" s="563" t="s">
        <v>168</v>
      </c>
      <c r="F19" s="159">
        <v>255217102</v>
      </c>
      <c r="G19" s="164"/>
      <c r="H19" s="22"/>
    </row>
    <row r="20" spans="1:8" s="9" customFormat="1" hidden="1">
      <c r="A20" s="134"/>
      <c r="B20" s="563" t="s">
        <v>169</v>
      </c>
      <c r="C20" s="159">
        <v>323187319</v>
      </c>
      <c r="D20" s="164"/>
      <c r="E20" s="563" t="s">
        <v>169</v>
      </c>
      <c r="F20" s="159">
        <v>323187319</v>
      </c>
      <c r="G20" s="164"/>
      <c r="H20" s="22"/>
    </row>
    <row r="21" spans="1:8" s="9" customFormat="1" hidden="1">
      <c r="A21" s="134"/>
      <c r="B21" s="563" t="s">
        <v>170</v>
      </c>
      <c r="C21" s="159">
        <v>356418969</v>
      </c>
      <c r="D21" s="164"/>
      <c r="E21" s="563" t="s">
        <v>170</v>
      </c>
      <c r="F21" s="159">
        <v>356418969</v>
      </c>
      <c r="G21" s="164"/>
      <c r="H21" s="22"/>
    </row>
    <row r="22" spans="1:8" s="9" customFormat="1" hidden="1">
      <c r="A22" s="134"/>
      <c r="B22" s="567" t="s">
        <v>174</v>
      </c>
      <c r="C22" s="159"/>
      <c r="D22" s="164"/>
      <c r="E22" s="567" t="s">
        <v>174</v>
      </c>
      <c r="F22" s="159"/>
      <c r="G22" s="164"/>
      <c r="H22" s="22"/>
    </row>
    <row r="23" spans="1:8" s="9" customFormat="1" hidden="1">
      <c r="A23" s="134"/>
      <c r="B23" s="563" t="s">
        <v>168</v>
      </c>
      <c r="C23" s="159">
        <v>5787995</v>
      </c>
      <c r="D23" s="164"/>
      <c r="E23" s="563" t="s">
        <v>168</v>
      </c>
      <c r="F23" s="159">
        <v>5787995</v>
      </c>
      <c r="G23" s="164"/>
      <c r="H23" s="22"/>
    </row>
    <row r="24" spans="1:8" s="9" customFormat="1" hidden="1">
      <c r="A24" s="134"/>
      <c r="B24" s="563" t="s">
        <v>169</v>
      </c>
      <c r="C24" s="159">
        <v>2925386</v>
      </c>
      <c r="D24" s="164"/>
      <c r="E24" s="563" t="s">
        <v>169</v>
      </c>
      <c r="F24" s="159">
        <v>2925386</v>
      </c>
      <c r="G24" s="164"/>
      <c r="H24" s="22"/>
    </row>
    <row r="25" spans="1:8" s="9" customFormat="1" hidden="1">
      <c r="A25" s="134"/>
      <c r="B25" s="563" t="s">
        <v>170</v>
      </c>
      <c r="C25" s="159">
        <v>0</v>
      </c>
      <c r="D25" s="164"/>
      <c r="E25" s="563" t="s">
        <v>170</v>
      </c>
      <c r="F25" s="159">
        <v>0</v>
      </c>
      <c r="G25" s="164"/>
      <c r="H25" s="22"/>
    </row>
    <row r="26" spans="1:8" s="9" customFormat="1">
      <c r="A26" s="134"/>
      <c r="B26" s="615" t="s">
        <v>225</v>
      </c>
      <c r="C26" s="616"/>
      <c r="D26" s="617"/>
      <c r="E26" s="615" t="s">
        <v>225</v>
      </c>
      <c r="F26" s="616"/>
      <c r="G26" s="617"/>
      <c r="H26" s="22"/>
    </row>
    <row r="27" spans="1:8" s="9" customFormat="1">
      <c r="A27" s="134"/>
      <c r="B27" s="563" t="s">
        <v>168</v>
      </c>
      <c r="C27" s="618">
        <v>1116286580</v>
      </c>
      <c r="D27" s="618">
        <f>D45</f>
        <v>763688</v>
      </c>
      <c r="E27" s="563" t="s">
        <v>168</v>
      </c>
      <c r="F27" s="618">
        <v>1116286580</v>
      </c>
      <c r="G27" s="618">
        <f>D45</f>
        <v>763688</v>
      </c>
      <c r="H27" s="245"/>
    </row>
    <row r="28" spans="1:8" s="9" customFormat="1">
      <c r="A28" s="134"/>
      <c r="B28" s="563" t="s">
        <v>169</v>
      </c>
      <c r="C28" s="618">
        <v>1183186580</v>
      </c>
      <c r="D28" s="618">
        <f>D75</f>
        <v>6842205</v>
      </c>
      <c r="E28" s="563" t="s">
        <v>169</v>
      </c>
      <c r="F28" s="618">
        <v>1183186580</v>
      </c>
      <c r="G28" s="618">
        <f>D75</f>
        <v>6842205</v>
      </c>
      <c r="H28" s="245"/>
    </row>
    <row r="29" spans="1:8" s="9" customFormat="1">
      <c r="A29" s="134"/>
      <c r="B29" s="563" t="s">
        <v>170</v>
      </c>
      <c r="C29" s="618">
        <v>1249486580</v>
      </c>
      <c r="D29" s="618">
        <f>D83</f>
        <v>6836184</v>
      </c>
      <c r="E29" s="563" t="s">
        <v>170</v>
      </c>
      <c r="F29" s="618">
        <v>1249486580</v>
      </c>
      <c r="G29" s="618">
        <f>D83</f>
        <v>6836184</v>
      </c>
      <c r="H29" s="245"/>
    </row>
    <row r="30" spans="1:8" s="9" customFormat="1" ht="26.4" hidden="1">
      <c r="A30" s="134"/>
      <c r="B30" s="620" t="s">
        <v>226</v>
      </c>
      <c r="C30" s="618"/>
      <c r="D30" s="621"/>
      <c r="E30" s="620" t="s">
        <v>226</v>
      </c>
      <c r="F30" s="618"/>
      <c r="G30" s="621"/>
      <c r="H30" s="245"/>
    </row>
    <row r="31" spans="1:8" s="9" customFormat="1" hidden="1">
      <c r="A31" s="134"/>
      <c r="B31" s="563" t="s">
        <v>168</v>
      </c>
      <c r="C31" s="80">
        <v>78000000</v>
      </c>
      <c r="D31" s="80"/>
      <c r="E31" s="563" t="s">
        <v>168</v>
      </c>
      <c r="F31" s="80">
        <v>78000000</v>
      </c>
      <c r="G31" s="80"/>
      <c r="H31" s="245"/>
    </row>
    <row r="32" spans="1:8" s="9" customFormat="1" hidden="1">
      <c r="A32" s="134"/>
      <c r="B32" s="563" t="s">
        <v>169</v>
      </c>
      <c r="C32" s="80">
        <v>77500000</v>
      </c>
      <c r="D32" s="80"/>
      <c r="E32" s="563" t="s">
        <v>169</v>
      </c>
      <c r="F32" s="80">
        <v>77500000</v>
      </c>
      <c r="G32" s="80"/>
      <c r="H32" s="245"/>
    </row>
    <row r="33" spans="1:8" s="9" customFormat="1" hidden="1">
      <c r="A33" s="134"/>
      <c r="B33" s="563" t="s">
        <v>170</v>
      </c>
      <c r="C33" s="80">
        <v>73600000</v>
      </c>
      <c r="D33" s="80"/>
      <c r="E33" s="563" t="s">
        <v>170</v>
      </c>
      <c r="F33" s="80">
        <v>73600000</v>
      </c>
      <c r="G33" s="80"/>
      <c r="H33" s="245"/>
    </row>
    <row r="34" spans="1:8" s="9" customFormat="1" hidden="1">
      <c r="A34" s="134"/>
      <c r="B34" s="622" t="s">
        <v>224</v>
      </c>
      <c r="C34" s="80"/>
      <c r="D34" s="80"/>
      <c r="E34" s="622" t="s">
        <v>224</v>
      </c>
      <c r="F34" s="80"/>
      <c r="G34" s="80"/>
      <c r="H34" s="245"/>
    </row>
    <row r="35" spans="1:8" s="9" customFormat="1" hidden="1">
      <c r="A35" s="134"/>
      <c r="B35" s="563" t="s">
        <v>168</v>
      </c>
      <c r="C35" s="80">
        <v>450000</v>
      </c>
      <c r="D35" s="80"/>
      <c r="E35" s="563" t="s">
        <v>168</v>
      </c>
      <c r="F35" s="80">
        <v>450000</v>
      </c>
      <c r="G35" s="80"/>
      <c r="H35" s="245"/>
    </row>
    <row r="36" spans="1:8" s="9" customFormat="1" hidden="1">
      <c r="A36" s="134"/>
      <c r="B36" s="563" t="s">
        <v>169</v>
      </c>
      <c r="C36" s="80">
        <v>450000</v>
      </c>
      <c r="D36" s="80"/>
      <c r="E36" s="563" t="s">
        <v>169</v>
      </c>
      <c r="F36" s="80">
        <v>450000</v>
      </c>
      <c r="G36" s="80"/>
      <c r="H36" s="245"/>
    </row>
    <row r="37" spans="1:8" s="9" customFormat="1" hidden="1">
      <c r="A37" s="134"/>
      <c r="B37" s="563" t="s">
        <v>170</v>
      </c>
      <c r="C37" s="80">
        <v>450000</v>
      </c>
      <c r="D37" s="80"/>
      <c r="E37" s="563" t="s">
        <v>170</v>
      </c>
      <c r="F37" s="80">
        <v>450000</v>
      </c>
      <c r="G37" s="80"/>
      <c r="H37" s="245"/>
    </row>
    <row r="38" spans="1:8" s="45" customFormat="1">
      <c r="A38" s="275"/>
      <c r="D38" s="46"/>
      <c r="G38" s="46"/>
    </row>
    <row r="39" spans="1:8" s="45" customFormat="1">
      <c r="A39" s="275"/>
      <c r="D39" s="46"/>
      <c r="G39" s="46"/>
    </row>
    <row r="40" spans="1:8">
      <c r="A40" s="2955"/>
      <c r="B40" s="2890" t="s">
        <v>113</v>
      </c>
      <c r="C40" s="495"/>
      <c r="D40" s="495"/>
      <c r="E40" s="495"/>
      <c r="F40" s="496"/>
      <c r="G40" s="495"/>
    </row>
    <row r="41" spans="1:8" ht="13.8" thickBot="1">
      <c r="A41" s="2955"/>
      <c r="B41" s="495"/>
      <c r="C41" s="495"/>
      <c r="D41" s="495"/>
      <c r="E41" s="495"/>
      <c r="F41" s="496"/>
      <c r="G41" s="495"/>
    </row>
    <row r="42" spans="1:8" ht="27">
      <c r="A42" s="2963">
        <f>'64'!A42+1</f>
        <v>208</v>
      </c>
      <c r="B42" s="629"/>
      <c r="C42" s="705"/>
      <c r="D42" s="649"/>
      <c r="E42" s="148" t="s">
        <v>29</v>
      </c>
      <c r="F42" s="149"/>
      <c r="G42" s="150"/>
      <c r="H42" s="12" t="s">
        <v>34</v>
      </c>
    </row>
    <row r="43" spans="1:8">
      <c r="A43" s="2955"/>
      <c r="B43" s="253" t="s">
        <v>167</v>
      </c>
      <c r="C43" s="343"/>
      <c r="D43" s="344"/>
      <c r="E43" s="113" t="s">
        <v>22</v>
      </c>
      <c r="F43" s="99"/>
      <c r="G43" s="143"/>
    </row>
    <row r="44" spans="1:8">
      <c r="A44" s="2955"/>
      <c r="B44" s="3177" t="s">
        <v>223</v>
      </c>
      <c r="C44" s="3178"/>
      <c r="D44" s="3179"/>
      <c r="E44" s="3261" t="s">
        <v>1129</v>
      </c>
      <c r="F44" s="3487"/>
      <c r="G44" s="3488"/>
    </row>
    <row r="45" spans="1:8">
      <c r="A45" s="2955"/>
      <c r="B45" s="2101" t="s">
        <v>225</v>
      </c>
      <c r="C45" s="252">
        <v>1116286580</v>
      </c>
      <c r="D45" s="87">
        <f>763688</f>
        <v>763688</v>
      </c>
      <c r="E45" s="2322" t="s">
        <v>4</v>
      </c>
      <c r="F45" s="2323">
        <f t="shared" ref="F45:G50" si="0">F46</f>
        <v>1500000</v>
      </c>
      <c r="G45" s="2324">
        <f t="shared" si="0"/>
        <v>763688</v>
      </c>
    </row>
    <row r="46" spans="1:8">
      <c r="A46" s="2955"/>
      <c r="B46" s="213"/>
      <c r="C46" s="370"/>
      <c r="D46" s="288"/>
      <c r="E46" s="2308" t="s">
        <v>10</v>
      </c>
      <c r="F46" s="86">
        <f t="shared" si="0"/>
        <v>1500000</v>
      </c>
      <c r="G46" s="87">
        <f t="shared" si="0"/>
        <v>763688</v>
      </c>
    </row>
    <row r="47" spans="1:8" ht="26.4">
      <c r="A47" s="2955"/>
      <c r="B47" s="214"/>
      <c r="C47" s="370"/>
      <c r="D47" s="288"/>
      <c r="E47" s="2309" t="s">
        <v>11</v>
      </c>
      <c r="F47" s="86">
        <f t="shared" si="0"/>
        <v>1500000</v>
      </c>
      <c r="G47" s="87">
        <f t="shared" si="0"/>
        <v>763688</v>
      </c>
    </row>
    <row r="48" spans="1:8">
      <c r="A48" s="2955"/>
      <c r="B48" s="239"/>
      <c r="C48" s="369"/>
      <c r="D48" s="289"/>
      <c r="E48" s="2305" t="s">
        <v>28</v>
      </c>
      <c r="F48" s="2306">
        <f t="shared" si="0"/>
        <v>1500000</v>
      </c>
      <c r="G48" s="89">
        <f t="shared" si="0"/>
        <v>763688</v>
      </c>
    </row>
    <row r="49" spans="1:8">
      <c r="A49" s="2955"/>
      <c r="B49" s="509"/>
      <c r="C49" s="507"/>
      <c r="D49" s="504"/>
      <c r="E49" s="2308" t="s">
        <v>2</v>
      </c>
      <c r="F49" s="86">
        <f t="shared" si="0"/>
        <v>1500000</v>
      </c>
      <c r="G49" s="87">
        <f t="shared" si="0"/>
        <v>763688</v>
      </c>
    </row>
    <row r="50" spans="1:8">
      <c r="A50" s="2955"/>
      <c r="B50" s="511"/>
      <c r="C50" s="507"/>
      <c r="D50" s="504"/>
      <c r="E50" s="2309" t="s">
        <v>16</v>
      </c>
      <c r="F50" s="86">
        <f t="shared" si="0"/>
        <v>1500000</v>
      </c>
      <c r="G50" s="87">
        <f t="shared" si="0"/>
        <v>763688</v>
      </c>
    </row>
    <row r="51" spans="1:8" ht="13.8" thickBot="1">
      <c r="A51" s="2955"/>
      <c r="B51" s="514"/>
      <c r="C51" s="507"/>
      <c r="D51" s="504"/>
      <c r="E51" s="2310" t="s">
        <v>17</v>
      </c>
      <c r="F51" s="86">
        <v>1500000</v>
      </c>
      <c r="G51" s="87">
        <f>D45</f>
        <v>763688</v>
      </c>
    </row>
    <row r="52" spans="1:8" ht="34.200000000000003" customHeight="1" thickBot="1">
      <c r="A52" s="2955"/>
      <c r="B52" s="3825" t="s">
        <v>1128</v>
      </c>
      <c r="C52" s="3856"/>
      <c r="D52" s="3856"/>
      <c r="E52" s="3856"/>
      <c r="F52" s="3856"/>
      <c r="G52" s="3857"/>
    </row>
    <row r="53" spans="1:8">
      <c r="A53" s="2955"/>
      <c r="B53" s="495"/>
      <c r="C53" s="495"/>
      <c r="D53" s="495"/>
      <c r="E53" s="495"/>
      <c r="F53" s="496"/>
      <c r="G53" s="495"/>
    </row>
    <row r="54" spans="1:8">
      <c r="A54" s="2955"/>
      <c r="B54" s="2891" t="s">
        <v>115</v>
      </c>
      <c r="C54" s="495"/>
      <c r="D54" s="495"/>
      <c r="E54" s="495"/>
      <c r="F54" s="496"/>
      <c r="G54" s="495"/>
    </row>
    <row r="55" spans="1:8" ht="13.8" thickBot="1">
      <c r="A55" s="2955"/>
      <c r="B55" s="495"/>
      <c r="C55" s="495"/>
      <c r="D55" s="495"/>
      <c r="E55" s="495"/>
      <c r="F55" s="496"/>
      <c r="G55" s="495"/>
    </row>
    <row r="56" spans="1:8" ht="27">
      <c r="A56" s="2909">
        <f>A42</f>
        <v>208</v>
      </c>
      <c r="B56" s="629"/>
      <c r="C56" s="116"/>
      <c r="D56" s="628"/>
      <c r="E56" s="2298" t="s">
        <v>29</v>
      </c>
      <c r="F56" s="341"/>
      <c r="G56" s="150"/>
      <c r="H56" s="12" t="s">
        <v>34</v>
      </c>
    </row>
    <row r="57" spans="1:8">
      <c r="A57" s="2955"/>
      <c r="B57" s="253" t="s">
        <v>167</v>
      </c>
      <c r="C57" s="343"/>
      <c r="D57" s="344"/>
      <c r="E57" s="280" t="s">
        <v>116</v>
      </c>
      <c r="F57" s="343"/>
      <c r="G57" s="143"/>
    </row>
    <row r="58" spans="1:8">
      <c r="A58" s="2955"/>
      <c r="B58" s="3177" t="s">
        <v>223</v>
      </c>
      <c r="C58" s="3178"/>
      <c r="D58" s="3179"/>
      <c r="E58" s="3489" t="s">
        <v>117</v>
      </c>
      <c r="F58" s="3272"/>
      <c r="G58" s="3488"/>
    </row>
    <row r="59" spans="1:8">
      <c r="A59" s="2955"/>
      <c r="B59" s="3492" t="s">
        <v>225</v>
      </c>
      <c r="C59" s="252">
        <v>1116286580</v>
      </c>
      <c r="D59" s="87">
        <v>763688</v>
      </c>
      <c r="E59" s="281" t="s">
        <v>118</v>
      </c>
      <c r="F59" s="346"/>
      <c r="G59" s="380"/>
    </row>
    <row r="60" spans="1:8">
      <c r="A60" s="2955"/>
      <c r="B60" s="2056"/>
      <c r="C60" s="889"/>
      <c r="D60" s="288"/>
      <c r="E60" s="325" t="s">
        <v>4</v>
      </c>
      <c r="F60" s="900">
        <v>23785389</v>
      </c>
      <c r="G60" s="2324">
        <f t="shared" ref="G60:G65" si="1">G61</f>
        <v>763688</v>
      </c>
    </row>
    <row r="61" spans="1:8">
      <c r="A61" s="2955"/>
      <c r="B61" s="2048"/>
      <c r="C61" s="889"/>
      <c r="D61" s="288"/>
      <c r="E61" s="327" t="s">
        <v>10</v>
      </c>
      <c r="F61" s="901">
        <v>23785389</v>
      </c>
      <c r="G61" s="87">
        <f t="shared" si="1"/>
        <v>763688</v>
      </c>
    </row>
    <row r="62" spans="1:8" ht="26.4">
      <c r="A62" s="2955"/>
      <c r="B62" s="3490"/>
      <c r="C62" s="889"/>
      <c r="D62" s="288"/>
      <c r="E62" s="328" t="s">
        <v>11</v>
      </c>
      <c r="F62" s="901">
        <v>23785389</v>
      </c>
      <c r="G62" s="87">
        <f t="shared" si="1"/>
        <v>763688</v>
      </c>
    </row>
    <row r="63" spans="1:8">
      <c r="A63" s="2955"/>
      <c r="B63" s="2056"/>
      <c r="C63" s="889"/>
      <c r="D63" s="3493"/>
      <c r="E63" s="325" t="s">
        <v>28</v>
      </c>
      <c r="F63" s="900">
        <v>23785389</v>
      </c>
      <c r="G63" s="89">
        <f t="shared" si="1"/>
        <v>763688</v>
      </c>
    </row>
    <row r="64" spans="1:8">
      <c r="A64" s="2955"/>
      <c r="B64" s="2048"/>
      <c r="C64" s="889"/>
      <c r="D64" s="3493"/>
      <c r="E64" s="327" t="s">
        <v>2</v>
      </c>
      <c r="F64" s="901">
        <v>23785389</v>
      </c>
      <c r="G64" s="87">
        <f t="shared" si="1"/>
        <v>763688</v>
      </c>
    </row>
    <row r="65" spans="1:8">
      <c r="A65" s="2955"/>
      <c r="B65" s="2050"/>
      <c r="C65" s="889"/>
      <c r="D65" s="3493"/>
      <c r="E65" s="328" t="s">
        <v>16</v>
      </c>
      <c r="F65" s="901">
        <v>23785389</v>
      </c>
      <c r="G65" s="87">
        <f t="shared" si="1"/>
        <v>763688</v>
      </c>
    </row>
    <row r="66" spans="1:8" ht="13.8" thickBot="1">
      <c r="A66" s="2955"/>
      <c r="B66" s="3502"/>
      <c r="C66" s="3503"/>
      <c r="D66" s="3504"/>
      <c r="E66" s="1201" t="s">
        <v>17</v>
      </c>
      <c r="F66" s="3501">
        <v>23785389</v>
      </c>
      <c r="G66" s="124">
        <v>763688</v>
      </c>
    </row>
    <row r="67" spans="1:8" ht="20.399999999999999" customHeight="1" thickBot="1">
      <c r="A67" s="2955"/>
      <c r="B67" s="3825" t="s">
        <v>1131</v>
      </c>
      <c r="C67" s="3856"/>
      <c r="D67" s="3856"/>
      <c r="E67" s="3856"/>
      <c r="F67" s="3856"/>
      <c r="G67" s="3857"/>
    </row>
    <row r="68" spans="1:8">
      <c r="B68" s="158"/>
      <c r="C68" s="158"/>
      <c r="D68" s="158"/>
      <c r="E68" s="158"/>
      <c r="F68" s="10"/>
    </row>
    <row r="69" spans="1:8">
      <c r="A69" s="2955"/>
      <c r="B69" s="2891" t="s">
        <v>115</v>
      </c>
      <c r="C69" s="495"/>
      <c r="D69" s="495"/>
      <c r="E69" s="495"/>
      <c r="F69" s="496"/>
      <c r="G69" s="495"/>
    </row>
    <row r="70" spans="1:8" ht="13.8" thickBot="1">
      <c r="A70" s="2955"/>
      <c r="B70" s="495"/>
      <c r="C70" s="495"/>
      <c r="D70" s="495"/>
      <c r="E70" s="495"/>
      <c r="F70" s="496"/>
      <c r="G70" s="495"/>
    </row>
    <row r="71" spans="1:8" ht="27">
      <c r="A71" s="2909">
        <f>A56+1</f>
        <v>209</v>
      </c>
      <c r="B71" s="629"/>
      <c r="C71" s="116"/>
      <c r="D71" s="628"/>
      <c r="E71" s="2298" t="s">
        <v>29</v>
      </c>
      <c r="F71" s="341"/>
      <c r="G71" s="150"/>
      <c r="H71" s="12" t="s">
        <v>34</v>
      </c>
    </row>
    <row r="72" spans="1:8">
      <c r="A72" s="2955"/>
      <c r="B72" s="253" t="s">
        <v>167</v>
      </c>
      <c r="C72" s="343"/>
      <c r="D72" s="344"/>
      <c r="E72" s="280" t="s">
        <v>116</v>
      </c>
      <c r="F72" s="343"/>
      <c r="G72" s="143"/>
    </row>
    <row r="73" spans="1:8">
      <c r="A73" s="2955"/>
      <c r="B73" s="3177" t="s">
        <v>223</v>
      </c>
      <c r="C73" s="3178"/>
      <c r="D73" s="3179"/>
      <c r="E73" s="3489" t="s">
        <v>117</v>
      </c>
      <c r="F73" s="3272"/>
      <c r="G73" s="3488"/>
    </row>
    <row r="74" spans="1:8">
      <c r="A74" s="2955"/>
      <c r="B74" s="3491" t="s">
        <v>125</v>
      </c>
      <c r="C74" s="889"/>
      <c r="D74" s="913"/>
      <c r="E74" s="281" t="s">
        <v>125</v>
      </c>
      <c r="F74" s="901"/>
      <c r="G74" s="87"/>
    </row>
    <row r="75" spans="1:8">
      <c r="A75" s="2955"/>
      <c r="B75" s="3500" t="s">
        <v>225</v>
      </c>
      <c r="C75" s="92">
        <v>1183186580</v>
      </c>
      <c r="D75" s="3494">
        <v>6842205</v>
      </c>
      <c r="E75" s="325" t="s">
        <v>4</v>
      </c>
      <c r="F75" s="900">
        <v>47031271</v>
      </c>
      <c r="G75" s="2324">
        <f t="shared" ref="G75:G80" si="2">G76</f>
        <v>6842205</v>
      </c>
    </row>
    <row r="76" spans="1:8">
      <c r="B76" s="3500"/>
      <c r="C76" s="92"/>
      <c r="D76" s="3494"/>
      <c r="E76" s="327" t="s">
        <v>10</v>
      </c>
      <c r="F76" s="901">
        <v>47031271</v>
      </c>
      <c r="G76" s="87">
        <f t="shared" si="2"/>
        <v>6842205</v>
      </c>
    </row>
    <row r="77" spans="1:8" ht="26.4">
      <c r="B77" s="911"/>
      <c r="C77" s="882"/>
      <c r="D77" s="3495"/>
      <c r="E77" s="328" t="s">
        <v>11</v>
      </c>
      <c r="F77" s="901">
        <v>47031271</v>
      </c>
      <c r="G77" s="87">
        <f t="shared" si="2"/>
        <v>6842205</v>
      </c>
    </row>
    <row r="78" spans="1:8">
      <c r="B78" s="3496"/>
      <c r="C78" s="3497"/>
      <c r="D78" s="3498"/>
      <c r="E78" s="325" t="s">
        <v>28</v>
      </c>
      <c r="F78" s="900">
        <v>47031271</v>
      </c>
      <c r="G78" s="89">
        <f t="shared" si="2"/>
        <v>6842205</v>
      </c>
    </row>
    <row r="79" spans="1:8">
      <c r="B79" s="3496"/>
      <c r="C79" s="3497"/>
      <c r="D79" s="3498"/>
      <c r="E79" s="327" t="s">
        <v>2</v>
      </c>
      <c r="F79" s="901">
        <v>47031271</v>
      </c>
      <c r="G79" s="87">
        <f t="shared" si="2"/>
        <v>6842205</v>
      </c>
    </row>
    <row r="80" spans="1:8">
      <c r="B80" s="3496"/>
      <c r="C80" s="3497"/>
      <c r="D80" s="3498"/>
      <c r="E80" s="328" t="s">
        <v>16</v>
      </c>
      <c r="F80" s="901">
        <v>47031271</v>
      </c>
      <c r="G80" s="87">
        <f t="shared" si="2"/>
        <v>6842205</v>
      </c>
    </row>
    <row r="81" spans="1:8">
      <c r="B81" s="3496"/>
      <c r="C81" s="3497"/>
      <c r="D81" s="3498"/>
      <c r="E81" s="352" t="s">
        <v>17</v>
      </c>
      <c r="F81" s="901">
        <v>47031271</v>
      </c>
      <c r="G81" s="87">
        <v>6842205</v>
      </c>
    </row>
    <row r="82" spans="1:8" ht="15.6">
      <c r="B82" s="3491" t="s">
        <v>126</v>
      </c>
      <c r="C82" s="3497"/>
      <c r="D82" s="3499"/>
      <c r="E82" s="281" t="s">
        <v>126</v>
      </c>
      <c r="F82" s="901"/>
      <c r="G82" s="87"/>
    </row>
    <row r="83" spans="1:8">
      <c r="B83" s="3500" t="s">
        <v>225</v>
      </c>
      <c r="C83" s="92">
        <v>1249486580</v>
      </c>
      <c r="D83" s="3494">
        <v>6836184</v>
      </c>
      <c r="E83" s="325" t="s">
        <v>4</v>
      </c>
      <c r="F83" s="900">
        <v>55010757</v>
      </c>
      <c r="G83" s="2324">
        <f t="shared" ref="G83:G88" si="3">G84</f>
        <v>6836184</v>
      </c>
    </row>
    <row r="84" spans="1:8">
      <c r="B84" s="911"/>
      <c r="C84" s="882"/>
      <c r="D84" s="3495"/>
      <c r="E84" s="327" t="s">
        <v>10</v>
      </c>
      <c r="F84" s="901">
        <v>55010757</v>
      </c>
      <c r="G84" s="87">
        <f t="shared" si="3"/>
        <v>6836184</v>
      </c>
    </row>
    <row r="85" spans="1:8" ht="26.4">
      <c r="B85" s="3481"/>
      <c r="C85" s="3482"/>
      <c r="D85" s="3483"/>
      <c r="E85" s="328" t="s">
        <v>11</v>
      </c>
      <c r="F85" s="901">
        <v>55010757</v>
      </c>
      <c r="G85" s="87">
        <f t="shared" si="3"/>
        <v>6836184</v>
      </c>
    </row>
    <row r="86" spans="1:8">
      <c r="B86" s="3481"/>
      <c r="C86" s="3482"/>
      <c r="D86" s="3483"/>
      <c r="E86" s="325" t="s">
        <v>28</v>
      </c>
      <c r="F86" s="900">
        <v>55010757</v>
      </c>
      <c r="G86" s="89">
        <f t="shared" si="3"/>
        <v>6836184</v>
      </c>
    </row>
    <row r="87" spans="1:8">
      <c r="B87" s="3481"/>
      <c r="C87" s="3482"/>
      <c r="D87" s="3483"/>
      <c r="E87" s="327" t="s">
        <v>2</v>
      </c>
      <c r="F87" s="901">
        <v>55010757</v>
      </c>
      <c r="G87" s="87">
        <f t="shared" si="3"/>
        <v>6836184</v>
      </c>
    </row>
    <row r="88" spans="1:8">
      <c r="B88" s="3481"/>
      <c r="C88" s="3482"/>
      <c r="D88" s="3483"/>
      <c r="E88" s="328" t="s">
        <v>16</v>
      </c>
      <c r="F88" s="901">
        <v>55010757</v>
      </c>
      <c r="G88" s="87">
        <f t="shared" si="3"/>
        <v>6836184</v>
      </c>
    </row>
    <row r="89" spans="1:8" ht="13.8" thickBot="1">
      <c r="B89" s="3484"/>
      <c r="C89" s="3485"/>
      <c r="D89" s="3486"/>
      <c r="E89" s="1201" t="s">
        <v>17</v>
      </c>
      <c r="F89" s="3501">
        <v>55010757</v>
      </c>
      <c r="G89" s="124">
        <v>6836184</v>
      </c>
    </row>
    <row r="90" spans="1:8" ht="22.2" customHeight="1" thickBot="1">
      <c r="B90" s="3825" t="s">
        <v>1130</v>
      </c>
      <c r="C90" s="3856"/>
      <c r="D90" s="3856"/>
      <c r="E90" s="3856"/>
      <c r="F90" s="3856"/>
      <c r="G90" s="3857"/>
    </row>
    <row r="92" spans="1:8">
      <c r="A92" s="2955"/>
      <c r="B92" s="2890" t="s">
        <v>113</v>
      </c>
      <c r="C92" s="495"/>
      <c r="D92" s="495"/>
      <c r="E92" s="495"/>
      <c r="F92" s="496"/>
      <c r="G92" s="495"/>
    </row>
    <row r="93" spans="1:8" ht="13.8" thickBot="1">
      <c r="A93" s="2955"/>
      <c r="B93" s="495"/>
      <c r="C93" s="495"/>
      <c r="D93" s="495"/>
      <c r="E93" s="495"/>
      <c r="F93" s="496"/>
      <c r="G93" s="495"/>
    </row>
    <row r="94" spans="1:8" ht="27">
      <c r="A94" s="2963">
        <f>A71+1</f>
        <v>210</v>
      </c>
      <c r="B94" s="629"/>
      <c r="C94" s="705"/>
      <c r="D94" s="649"/>
      <c r="E94" s="148" t="s">
        <v>29</v>
      </c>
      <c r="F94" s="149"/>
      <c r="G94" s="150"/>
      <c r="H94" s="12" t="s">
        <v>34</v>
      </c>
    </row>
    <row r="95" spans="1:8">
      <c r="A95" s="2955"/>
      <c r="B95" s="113" t="s">
        <v>70</v>
      </c>
      <c r="C95" s="99"/>
      <c r="D95" s="143"/>
      <c r="E95" s="113" t="s">
        <v>22</v>
      </c>
      <c r="F95" s="99"/>
      <c r="G95" s="143"/>
    </row>
    <row r="96" spans="1:8">
      <c r="A96" s="2955"/>
      <c r="B96" s="3261" t="s">
        <v>52</v>
      </c>
      <c r="C96" s="3262">
        <v>-134838215</v>
      </c>
      <c r="D96" s="3505">
        <f>-G100</f>
        <v>-1414482</v>
      </c>
      <c r="E96" s="3261" t="s">
        <v>676</v>
      </c>
      <c r="F96" s="3487"/>
      <c r="G96" s="3488"/>
    </row>
    <row r="97" spans="1:8">
      <c r="A97" s="2955"/>
      <c r="B97" s="2101"/>
      <c r="C97" s="252"/>
      <c r="D97" s="87"/>
      <c r="E97" s="2322" t="s">
        <v>4</v>
      </c>
      <c r="F97" s="2323">
        <f t="shared" ref="F97:G102" si="4">F98</f>
        <v>16497394</v>
      </c>
      <c r="G97" s="2324">
        <f t="shared" si="4"/>
        <v>1414482</v>
      </c>
    </row>
    <row r="98" spans="1:8">
      <c r="A98" s="2955"/>
      <c r="B98" s="213"/>
      <c r="C98" s="370"/>
      <c r="D98" s="288"/>
      <c r="E98" s="2308" t="s">
        <v>10</v>
      </c>
      <c r="F98" s="86">
        <f t="shared" si="4"/>
        <v>16497394</v>
      </c>
      <c r="G98" s="87">
        <f t="shared" si="4"/>
        <v>1414482</v>
      </c>
    </row>
    <row r="99" spans="1:8" ht="26.4">
      <c r="A99" s="2955"/>
      <c r="B99" s="214"/>
      <c r="C99" s="370"/>
      <c r="D99" s="288"/>
      <c r="E99" s="2309" t="s">
        <v>11</v>
      </c>
      <c r="F99" s="86">
        <f t="shared" si="4"/>
        <v>16497394</v>
      </c>
      <c r="G99" s="87">
        <f t="shared" si="4"/>
        <v>1414482</v>
      </c>
    </row>
    <row r="100" spans="1:8">
      <c r="A100" s="2955"/>
      <c r="B100" s="239"/>
      <c r="C100" s="369"/>
      <c r="D100" s="289"/>
      <c r="E100" s="2305" t="s">
        <v>28</v>
      </c>
      <c r="F100" s="2306">
        <f t="shared" si="4"/>
        <v>16497394</v>
      </c>
      <c r="G100" s="89">
        <f t="shared" si="4"/>
        <v>1414482</v>
      </c>
    </row>
    <row r="101" spans="1:8">
      <c r="A101" s="2955"/>
      <c r="B101" s="509"/>
      <c r="C101" s="507"/>
      <c r="D101" s="504"/>
      <c r="E101" s="2308" t="s">
        <v>2</v>
      </c>
      <c r="F101" s="86">
        <f t="shared" si="4"/>
        <v>16497394</v>
      </c>
      <c r="G101" s="87">
        <f t="shared" si="4"/>
        <v>1414482</v>
      </c>
    </row>
    <row r="102" spans="1:8">
      <c r="A102" s="2955"/>
      <c r="B102" s="511"/>
      <c r="C102" s="507"/>
      <c r="D102" s="504"/>
      <c r="E102" s="2309" t="s">
        <v>16</v>
      </c>
      <c r="F102" s="86">
        <f t="shared" si="4"/>
        <v>16497394</v>
      </c>
      <c r="G102" s="87">
        <f t="shared" si="4"/>
        <v>1414482</v>
      </c>
    </row>
    <row r="103" spans="1:8" ht="13.8" thickBot="1">
      <c r="A103" s="2955"/>
      <c r="B103" s="514"/>
      <c r="C103" s="507"/>
      <c r="D103" s="504"/>
      <c r="E103" s="2310" t="s">
        <v>17</v>
      </c>
      <c r="F103" s="86">
        <v>16497394</v>
      </c>
      <c r="G103" s="87">
        <v>1414482</v>
      </c>
    </row>
    <row r="104" spans="1:8" ht="18.600000000000001" customHeight="1" thickBot="1">
      <c r="A104" s="2955"/>
      <c r="B104" s="3825" t="s">
        <v>1130</v>
      </c>
      <c r="C104" s="3856"/>
      <c r="D104" s="3856"/>
      <c r="E104" s="3856"/>
      <c r="F104" s="3856"/>
      <c r="G104" s="3857"/>
    </row>
    <row r="106" spans="1:8">
      <c r="A106" s="2955"/>
      <c r="B106" s="2891" t="s">
        <v>115</v>
      </c>
      <c r="C106" s="495"/>
      <c r="D106" s="495"/>
      <c r="E106" s="495"/>
      <c r="F106" s="496"/>
      <c r="G106" s="495"/>
    </row>
    <row r="107" spans="1:8" ht="13.8" thickBot="1">
      <c r="A107" s="2955"/>
      <c r="B107" s="495"/>
      <c r="C107" s="495"/>
      <c r="D107" s="495"/>
      <c r="E107" s="495"/>
      <c r="F107" s="496"/>
      <c r="G107" s="495"/>
    </row>
    <row r="108" spans="1:8" ht="27">
      <c r="A108" s="2909">
        <f>A94</f>
        <v>210</v>
      </c>
      <c r="B108" s="629"/>
      <c r="C108" s="116"/>
      <c r="D108" s="628"/>
      <c r="E108" s="2298" t="s">
        <v>29</v>
      </c>
      <c r="F108" s="341"/>
      <c r="G108" s="150"/>
      <c r="H108" s="12" t="s">
        <v>34</v>
      </c>
    </row>
    <row r="109" spans="1:8">
      <c r="A109" s="2955"/>
      <c r="B109" s="113" t="s">
        <v>70</v>
      </c>
      <c r="C109" s="99"/>
      <c r="D109" s="143"/>
      <c r="E109" s="280" t="s">
        <v>116</v>
      </c>
      <c r="F109" s="343"/>
      <c r="G109" s="143"/>
    </row>
    <row r="110" spans="1:8">
      <c r="A110" s="2955"/>
      <c r="B110" s="3261" t="s">
        <v>52</v>
      </c>
      <c r="C110" s="3262">
        <v>-134838215</v>
      </c>
      <c r="D110" s="3505">
        <f>-G114</f>
        <v>-1414482</v>
      </c>
      <c r="E110" s="3489" t="s">
        <v>117</v>
      </c>
      <c r="F110" s="3272"/>
      <c r="G110" s="3488"/>
    </row>
    <row r="111" spans="1:8">
      <c r="A111" s="2955"/>
      <c r="B111" s="2101"/>
      <c r="C111" s="252"/>
      <c r="D111" s="87"/>
      <c r="E111" s="281" t="s">
        <v>118</v>
      </c>
      <c r="F111" s="346"/>
      <c r="G111" s="380"/>
    </row>
    <row r="112" spans="1:8">
      <c r="A112" s="2955"/>
      <c r="B112" s="2056"/>
      <c r="C112" s="889"/>
      <c r="D112" s="288"/>
      <c r="E112" s="325" t="s">
        <v>4</v>
      </c>
      <c r="F112" s="900">
        <v>23785389</v>
      </c>
      <c r="G112" s="2324">
        <f t="shared" ref="G112:G117" si="5">G113</f>
        <v>1414482</v>
      </c>
    </row>
    <row r="113" spans="1:7">
      <c r="A113" s="2955"/>
      <c r="B113" s="2048"/>
      <c r="C113" s="889"/>
      <c r="D113" s="288"/>
      <c r="E113" s="327" t="s">
        <v>10</v>
      </c>
      <c r="F113" s="901">
        <v>23785389</v>
      </c>
      <c r="G113" s="87">
        <f t="shared" si="5"/>
        <v>1414482</v>
      </c>
    </row>
    <row r="114" spans="1:7" ht="26.4">
      <c r="A114" s="2955"/>
      <c r="B114" s="3490"/>
      <c r="C114" s="889"/>
      <c r="D114" s="288"/>
      <c r="E114" s="328" t="s">
        <v>11</v>
      </c>
      <c r="F114" s="901">
        <v>23785389</v>
      </c>
      <c r="G114" s="87">
        <f t="shared" si="5"/>
        <v>1414482</v>
      </c>
    </row>
    <row r="115" spans="1:7">
      <c r="A115" s="2955"/>
      <c r="B115" s="2056"/>
      <c r="C115" s="889"/>
      <c r="D115" s="3493"/>
      <c r="E115" s="325" t="s">
        <v>28</v>
      </c>
      <c r="F115" s="900">
        <v>23785389</v>
      </c>
      <c r="G115" s="89">
        <f t="shared" si="5"/>
        <v>1414482</v>
      </c>
    </row>
    <row r="116" spans="1:7">
      <c r="A116" s="2955"/>
      <c r="B116" s="2048"/>
      <c r="C116" s="889"/>
      <c r="D116" s="3493"/>
      <c r="E116" s="327" t="s">
        <v>2</v>
      </c>
      <c r="F116" s="901">
        <v>23785389</v>
      </c>
      <c r="G116" s="87">
        <f t="shared" si="5"/>
        <v>1414482</v>
      </c>
    </row>
    <row r="117" spans="1:7">
      <c r="A117" s="2955"/>
      <c r="B117" s="2050"/>
      <c r="C117" s="889"/>
      <c r="D117" s="3493"/>
      <c r="E117" s="328" t="s">
        <v>16</v>
      </c>
      <c r="F117" s="901">
        <v>23785389</v>
      </c>
      <c r="G117" s="87">
        <f t="shared" si="5"/>
        <v>1414482</v>
      </c>
    </row>
    <row r="118" spans="1:7">
      <c r="A118" s="2955"/>
      <c r="B118" s="3490"/>
      <c r="C118" s="889"/>
      <c r="D118" s="913"/>
      <c r="E118" s="352" t="s">
        <v>17</v>
      </c>
      <c r="F118" s="901">
        <v>23785389</v>
      </c>
      <c r="G118" s="87">
        <v>1414482</v>
      </c>
    </row>
    <row r="119" spans="1:7">
      <c r="B119" s="113" t="s">
        <v>70</v>
      </c>
      <c r="C119" s="99"/>
      <c r="D119" s="143"/>
      <c r="E119" s="281" t="s">
        <v>125</v>
      </c>
      <c r="F119" s="901"/>
      <c r="G119" s="87"/>
    </row>
    <row r="120" spans="1:7">
      <c r="B120" s="3261" t="s">
        <v>52</v>
      </c>
      <c r="C120" s="569">
        <v>-64961594</v>
      </c>
      <c r="D120" s="3505">
        <f>-G123</f>
        <v>-6824366</v>
      </c>
      <c r="E120" s="325" t="s">
        <v>4</v>
      </c>
      <c r="F120" s="900">
        <v>47031271</v>
      </c>
      <c r="G120" s="2304">
        <f t="shared" ref="G120:G125" si="6">G121</f>
        <v>6824366</v>
      </c>
    </row>
    <row r="121" spans="1:7">
      <c r="B121" s="3478"/>
      <c r="C121" s="3479"/>
      <c r="D121" s="3480"/>
      <c r="E121" s="327" t="s">
        <v>10</v>
      </c>
      <c r="F121" s="901">
        <v>47031271</v>
      </c>
      <c r="G121" s="87">
        <f t="shared" si="6"/>
        <v>6824366</v>
      </c>
    </row>
    <row r="122" spans="1:7" ht="26.4">
      <c r="B122" s="3478"/>
      <c r="C122" s="3479"/>
      <c r="D122" s="3480"/>
      <c r="E122" s="328" t="s">
        <v>11</v>
      </c>
      <c r="F122" s="901">
        <v>47031271</v>
      </c>
      <c r="G122" s="87">
        <f t="shared" si="6"/>
        <v>6824366</v>
      </c>
    </row>
    <row r="123" spans="1:7">
      <c r="B123" s="3478"/>
      <c r="C123" s="3479"/>
      <c r="D123" s="3480"/>
      <c r="E123" s="325" t="s">
        <v>28</v>
      </c>
      <c r="F123" s="900">
        <v>47031271</v>
      </c>
      <c r="G123" s="89">
        <f t="shared" si="6"/>
        <v>6824366</v>
      </c>
    </row>
    <row r="124" spans="1:7">
      <c r="B124" s="3478"/>
      <c r="C124" s="3479"/>
      <c r="D124" s="3480"/>
      <c r="E124" s="327" t="s">
        <v>2</v>
      </c>
      <c r="F124" s="901">
        <v>47031271</v>
      </c>
      <c r="G124" s="87">
        <f t="shared" si="6"/>
        <v>6824366</v>
      </c>
    </row>
    <row r="125" spans="1:7">
      <c r="B125" s="3478"/>
      <c r="C125" s="3479"/>
      <c r="D125" s="3480"/>
      <c r="E125" s="328" t="s">
        <v>16</v>
      </c>
      <c r="F125" s="901">
        <v>47031271</v>
      </c>
      <c r="G125" s="87">
        <f t="shared" si="6"/>
        <v>6824366</v>
      </c>
    </row>
    <row r="126" spans="1:7">
      <c r="B126" s="3478"/>
      <c r="C126" s="3479"/>
      <c r="D126" s="3480"/>
      <c r="E126" s="352" t="s">
        <v>17</v>
      </c>
      <c r="F126" s="901">
        <v>47031271</v>
      </c>
      <c r="G126" s="87">
        <v>6824366</v>
      </c>
    </row>
    <row r="127" spans="1:7">
      <c r="B127" s="113" t="s">
        <v>70</v>
      </c>
      <c r="C127" s="99"/>
      <c r="D127" s="143"/>
      <c r="E127" s="281" t="s">
        <v>126</v>
      </c>
      <c r="F127" s="901"/>
      <c r="G127" s="87"/>
    </row>
    <row r="128" spans="1:7">
      <c r="B128" s="3261" t="s">
        <v>52</v>
      </c>
      <c r="C128" s="3262">
        <v>145783954</v>
      </c>
      <c r="D128" s="3505">
        <f>-G131</f>
        <v>-4834807</v>
      </c>
      <c r="E128" s="325" t="s">
        <v>4</v>
      </c>
      <c r="F128" s="900">
        <v>55010757</v>
      </c>
      <c r="G128" s="2304">
        <f t="shared" ref="G128:G133" si="7">G129</f>
        <v>4834807</v>
      </c>
    </row>
    <row r="129" spans="1:8">
      <c r="B129" s="3478"/>
      <c r="C129" s="3479"/>
      <c r="D129" s="3480"/>
      <c r="E129" s="327" t="s">
        <v>10</v>
      </c>
      <c r="F129" s="901">
        <v>55010757</v>
      </c>
      <c r="G129" s="87">
        <f t="shared" si="7"/>
        <v>4834807</v>
      </c>
    </row>
    <row r="130" spans="1:8" ht="26.4">
      <c r="B130" s="3478"/>
      <c r="C130" s="3479"/>
      <c r="D130" s="3480"/>
      <c r="E130" s="328" t="s">
        <v>11</v>
      </c>
      <c r="F130" s="901">
        <v>55010757</v>
      </c>
      <c r="G130" s="87">
        <f t="shared" si="7"/>
        <v>4834807</v>
      </c>
    </row>
    <row r="131" spans="1:8">
      <c r="B131" s="3478"/>
      <c r="C131" s="3479"/>
      <c r="D131" s="3480"/>
      <c r="E131" s="325" t="s">
        <v>28</v>
      </c>
      <c r="F131" s="900">
        <v>55010757</v>
      </c>
      <c r="G131" s="89">
        <f t="shared" si="7"/>
        <v>4834807</v>
      </c>
    </row>
    <row r="132" spans="1:8">
      <c r="B132" s="3478"/>
      <c r="C132" s="3479"/>
      <c r="D132" s="3480"/>
      <c r="E132" s="327" t="s">
        <v>2</v>
      </c>
      <c r="F132" s="901">
        <v>55010757</v>
      </c>
      <c r="G132" s="87">
        <f t="shared" si="7"/>
        <v>4834807</v>
      </c>
    </row>
    <row r="133" spans="1:8">
      <c r="B133" s="3478"/>
      <c r="C133" s="3479"/>
      <c r="D133" s="3480"/>
      <c r="E133" s="328" t="s">
        <v>16</v>
      </c>
      <c r="F133" s="901">
        <v>55010757</v>
      </c>
      <c r="G133" s="87">
        <f t="shared" si="7"/>
        <v>4834807</v>
      </c>
    </row>
    <row r="134" spans="1:8" ht="13.8" thickBot="1">
      <c r="B134" s="3506"/>
      <c r="C134" s="3507"/>
      <c r="D134" s="3508"/>
      <c r="E134" s="1201" t="s">
        <v>17</v>
      </c>
      <c r="F134" s="3501">
        <v>55010757</v>
      </c>
      <c r="G134" s="124">
        <v>4834807</v>
      </c>
    </row>
    <row r="135" spans="1:8" ht="21" customHeight="1" thickBot="1">
      <c r="B135" s="3825" t="s">
        <v>1130</v>
      </c>
      <c r="C135" s="3856"/>
      <c r="D135" s="3856"/>
      <c r="E135" s="3856"/>
      <c r="F135" s="3856"/>
      <c r="G135" s="3857"/>
    </row>
    <row r="137" spans="1:8">
      <c r="A137" s="2955"/>
      <c r="B137" s="2890" t="s">
        <v>113</v>
      </c>
      <c r="C137" s="495"/>
      <c r="D137" s="495"/>
    </row>
    <row r="138" spans="1:8" ht="13.8" thickBot="1">
      <c r="A138" s="2955"/>
      <c r="B138" s="495"/>
      <c r="C138" s="495"/>
      <c r="D138" s="495"/>
    </row>
    <row r="139" spans="1:8" ht="13.8">
      <c r="A139" s="2963">
        <f>A108+1</f>
        <v>211</v>
      </c>
      <c r="B139" s="2451" t="s">
        <v>22</v>
      </c>
      <c r="C139" s="705"/>
      <c r="D139" s="3528"/>
      <c r="H139" s="470" t="s">
        <v>34</v>
      </c>
    </row>
    <row r="140" spans="1:8">
      <c r="A140" s="2955"/>
      <c r="B140" s="577" t="s">
        <v>59</v>
      </c>
      <c r="C140" s="3529"/>
      <c r="D140" s="3530"/>
      <c r="H140" s="470"/>
    </row>
    <row r="141" spans="1:8" ht="66" customHeight="1" thickBot="1">
      <c r="A141" s="2955"/>
      <c r="B141" s="3532" t="s">
        <v>1145</v>
      </c>
      <c r="C141" s="3533"/>
      <c r="D141" s="124"/>
      <c r="H141" s="470"/>
    </row>
    <row r="142" spans="1:8" ht="14.4" customHeight="1" thickBot="1">
      <c r="B142" s="3853" t="s">
        <v>1146</v>
      </c>
      <c r="C142" s="3854"/>
      <c r="D142" s="3855"/>
      <c r="H142" s="470"/>
    </row>
    <row r="143" spans="1:8">
      <c r="H143" s="470"/>
    </row>
    <row r="144" spans="1:8">
      <c r="A144" s="2955"/>
      <c r="B144" s="2890" t="s">
        <v>113</v>
      </c>
      <c r="C144" s="495"/>
      <c r="D144" s="495"/>
      <c r="H144" s="470"/>
    </row>
    <row r="145" spans="1:8" ht="13.8" thickBot="1">
      <c r="A145" s="2955"/>
      <c r="B145" s="495"/>
      <c r="C145" s="495"/>
      <c r="D145" s="495"/>
      <c r="H145" s="470"/>
    </row>
    <row r="146" spans="1:8" ht="13.8">
      <c r="A146" s="2963">
        <f>A139+1</f>
        <v>212</v>
      </c>
      <c r="B146" s="3534" t="s">
        <v>59</v>
      </c>
      <c r="C146" s="705"/>
      <c r="D146" s="3528"/>
      <c r="H146" s="470" t="s">
        <v>34</v>
      </c>
    </row>
    <row r="147" spans="1:8" ht="40.200000000000003" thickBot="1">
      <c r="A147" s="2955"/>
      <c r="B147" s="3531" t="s">
        <v>1147</v>
      </c>
      <c r="C147" s="252"/>
      <c r="D147" s="87"/>
      <c r="H147" s="470"/>
    </row>
    <row r="148" spans="1:8" ht="16.2" customHeight="1" thickBot="1">
      <c r="B148" s="3853" t="s">
        <v>1146</v>
      </c>
      <c r="C148" s="3854"/>
      <c r="D148" s="3855"/>
    </row>
  </sheetData>
  <mergeCells count="12">
    <mergeCell ref="B142:D142"/>
    <mergeCell ref="B148:D148"/>
    <mergeCell ref="H1:H2"/>
    <mergeCell ref="B52:G52"/>
    <mergeCell ref="B67:G67"/>
    <mergeCell ref="B104:G104"/>
    <mergeCell ref="B135:G135"/>
    <mergeCell ref="B90:G90"/>
    <mergeCell ref="C1:C2"/>
    <mergeCell ref="D1:D2"/>
    <mergeCell ref="F1:F2"/>
    <mergeCell ref="G1:G2"/>
  </mergeCells>
  <pageMargins left="0.35433070866141736" right="0.27559055118110237" top="0.36" bottom="0.4" header="0.21" footer="0.19685039370078741"/>
  <pageSetup paperSize="9" scale="80" orientation="landscape" horizontalDpi="200" verticalDpi="200" r:id="rId1"/>
  <headerFooter>
    <oddFooter>&amp;L&amp;F&amp;C&amp;P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44"/>
  <sheetViews>
    <sheetView zoomScale="75" zoomScaleNormal="75" workbookViewId="0">
      <selection activeCell="A7" sqref="A7"/>
    </sheetView>
  </sheetViews>
  <sheetFormatPr defaultColWidth="12.6640625" defaultRowHeight="13.2"/>
  <cols>
    <col min="1" max="1" width="7.6640625" style="3049" customWidth="1"/>
    <col min="2" max="2" width="34.5546875" style="2993" customWidth="1"/>
    <col min="3" max="3" width="28.33203125" style="2993" customWidth="1"/>
    <col min="4" max="4" width="50" style="2980" customWidth="1"/>
    <col min="5" max="5" width="23.44140625" style="2980" customWidth="1"/>
    <col min="6" max="6" width="16.6640625" style="2980" customWidth="1"/>
    <col min="7" max="16384" width="12.6640625" style="81"/>
  </cols>
  <sheetData>
    <row r="1" spans="1:6" s="3047" customFormat="1" ht="13.8">
      <c r="A1" s="3858"/>
      <c r="B1" s="3858"/>
      <c r="C1" s="3858"/>
      <c r="D1" s="2965"/>
      <c r="E1" s="2965"/>
      <c r="F1" s="2965"/>
    </row>
    <row r="2" spans="1:6" s="3048" customFormat="1" ht="19.5" customHeight="1" thickBot="1">
      <c r="A2" s="3858"/>
      <c r="B2" s="3858"/>
      <c r="C2" s="3858"/>
      <c r="D2" s="2965"/>
      <c r="E2" s="2965"/>
      <c r="F2" s="2965"/>
    </row>
    <row r="3" spans="1:6" s="3048" customFormat="1" ht="13.8" thickBot="1">
      <c r="A3" s="2966"/>
      <c r="B3" s="3860" t="s">
        <v>912</v>
      </c>
      <c r="C3" s="3861"/>
      <c r="D3" s="3862" t="s">
        <v>107</v>
      </c>
      <c r="E3" s="3863"/>
      <c r="F3" s="2999" t="s">
        <v>44</v>
      </c>
    </row>
    <row r="4" spans="1:6" s="3048" customFormat="1" ht="13.8">
      <c r="A4" s="2966"/>
      <c r="B4" s="2964"/>
      <c r="C4" s="2964"/>
      <c r="D4" s="2967"/>
      <c r="E4" s="2967"/>
      <c r="F4" s="2967"/>
    </row>
    <row r="5" spans="1:6" s="3048" customFormat="1" ht="13.8">
      <c r="A5" s="2966"/>
      <c r="B5" s="2977" t="s">
        <v>682</v>
      </c>
      <c r="C5" s="2964"/>
      <c r="D5" s="2967"/>
      <c r="E5" s="2967"/>
      <c r="F5" s="224"/>
    </row>
    <row r="6" spans="1:6" s="3048" customFormat="1">
      <c r="A6" s="3509">
        <f>'74'!A146+1</f>
        <v>213</v>
      </c>
      <c r="B6" s="3859" t="s">
        <v>913</v>
      </c>
      <c r="C6" s="3859"/>
      <c r="D6" s="2967"/>
      <c r="E6" s="2967"/>
      <c r="F6" s="12" t="s">
        <v>34</v>
      </c>
    </row>
    <row r="7" spans="1:6">
      <c r="A7" s="2966"/>
      <c r="B7" s="3859"/>
      <c r="C7" s="3859"/>
      <c r="D7" s="2967"/>
      <c r="E7" s="2967"/>
      <c r="F7" s="2967"/>
    </row>
    <row r="8" spans="1:6">
      <c r="B8" s="3867" t="s">
        <v>914</v>
      </c>
      <c r="C8" s="3867"/>
      <c r="D8" s="3867" t="s">
        <v>914</v>
      </c>
      <c r="E8" s="3867"/>
    </row>
    <row r="9" spans="1:6" s="356" customFormat="1" ht="83.4" customHeight="1">
      <c r="A9" s="3049"/>
      <c r="B9" s="3868" t="s">
        <v>915</v>
      </c>
      <c r="C9" s="3868"/>
      <c r="D9" s="3868" t="s">
        <v>915</v>
      </c>
      <c r="E9" s="3868"/>
      <c r="F9" s="2980"/>
    </row>
    <row r="10" spans="1:6" ht="15.6">
      <c r="B10" s="2979"/>
      <c r="C10" s="2979"/>
    </row>
    <row r="11" spans="1:6" ht="15.6" customHeight="1">
      <c r="B11" s="2981"/>
      <c r="C11" s="2982"/>
      <c r="D11" s="3865" t="s">
        <v>916</v>
      </c>
      <c r="E11" s="3865"/>
    </row>
    <row r="12" spans="1:6" ht="15.6">
      <c r="B12" s="2981"/>
      <c r="C12" s="2982"/>
      <c r="D12" s="2984"/>
      <c r="E12" s="2984"/>
    </row>
    <row r="13" spans="1:6" ht="15.6">
      <c r="B13" s="2985" t="s">
        <v>917</v>
      </c>
      <c r="C13" s="2986" t="s">
        <v>918</v>
      </c>
      <c r="D13" s="2985" t="s">
        <v>917</v>
      </c>
      <c r="E13" s="2986" t="s">
        <v>918</v>
      </c>
    </row>
    <row r="14" spans="1:6" ht="15.6">
      <c r="B14" s="2987"/>
      <c r="C14" s="2988"/>
      <c r="D14" s="2989"/>
      <c r="E14" s="2990"/>
    </row>
    <row r="15" spans="1:6" ht="15.6">
      <c r="B15" s="2987" t="s">
        <v>919</v>
      </c>
      <c r="C15" s="2988">
        <v>147637711</v>
      </c>
      <c r="D15" s="2991" t="s">
        <v>920</v>
      </c>
      <c r="E15" s="2992">
        <v>28142312</v>
      </c>
    </row>
    <row r="16" spans="1:6" ht="15.6">
      <c r="B16" s="2979"/>
      <c r="C16" s="2979"/>
      <c r="D16" s="2991" t="s">
        <v>921</v>
      </c>
      <c r="E16" s="2992">
        <v>3832896</v>
      </c>
    </row>
    <row r="17" spans="2:5" ht="15.6">
      <c r="B17" s="3864"/>
      <c r="C17" s="3864"/>
      <c r="D17" s="2991" t="s">
        <v>922</v>
      </c>
      <c r="E17" s="2992">
        <v>1212248</v>
      </c>
    </row>
    <row r="18" spans="2:5" ht="15.6">
      <c r="D18" s="2991" t="s">
        <v>923</v>
      </c>
      <c r="E18" s="2992">
        <v>2964688</v>
      </c>
    </row>
    <row r="19" spans="2:5" ht="15.6">
      <c r="D19" s="2991" t="s">
        <v>924</v>
      </c>
      <c r="E19" s="2992">
        <v>2046280</v>
      </c>
    </row>
    <row r="20" spans="2:5" ht="15.6">
      <c r="D20" s="2991" t="s">
        <v>925</v>
      </c>
      <c r="E20" s="2992">
        <v>3587608</v>
      </c>
    </row>
    <row r="21" spans="2:5" ht="15.6">
      <c r="D21" s="2991" t="s">
        <v>926</v>
      </c>
      <c r="E21" s="2992">
        <v>1626424</v>
      </c>
    </row>
    <row r="22" spans="2:5" ht="15.6">
      <c r="D22" s="2991" t="s">
        <v>927</v>
      </c>
      <c r="E22" s="2992">
        <v>1670848</v>
      </c>
    </row>
    <row r="23" spans="2:5" ht="15.6">
      <c r="D23" s="2991" t="s">
        <v>928</v>
      </c>
      <c r="E23" s="2992">
        <v>1801032</v>
      </c>
    </row>
    <row r="24" spans="2:5" ht="15.6">
      <c r="D24" s="2991" t="s">
        <v>929</v>
      </c>
      <c r="E24" s="2992">
        <v>495624</v>
      </c>
    </row>
    <row r="25" spans="2:5" ht="15.6">
      <c r="D25" s="2991" t="s">
        <v>930</v>
      </c>
      <c r="E25" s="2992">
        <v>166696</v>
      </c>
    </row>
    <row r="26" spans="2:5" ht="15.6">
      <c r="D26" s="2991" t="s">
        <v>931</v>
      </c>
      <c r="E26" s="2992">
        <v>583448</v>
      </c>
    </row>
    <row r="27" spans="2:5" ht="15.6">
      <c r="D27" s="2991" t="s">
        <v>932</v>
      </c>
      <c r="E27" s="2992">
        <v>656736</v>
      </c>
    </row>
    <row r="28" spans="2:5" ht="15.6">
      <c r="D28" s="2991" t="s">
        <v>933</v>
      </c>
      <c r="E28" s="2992">
        <v>149920</v>
      </c>
    </row>
    <row r="29" spans="2:5" ht="15.6">
      <c r="D29" s="2991" t="s">
        <v>934</v>
      </c>
      <c r="E29" s="2992">
        <v>280256</v>
      </c>
    </row>
    <row r="30" spans="2:5" ht="15.6">
      <c r="D30" s="2991" t="s">
        <v>935</v>
      </c>
      <c r="E30" s="2992">
        <v>88384</v>
      </c>
    </row>
    <row r="31" spans="2:5" ht="15.6">
      <c r="D31" s="2991" t="s">
        <v>936</v>
      </c>
      <c r="E31" s="2992">
        <v>1019224</v>
      </c>
    </row>
    <row r="32" spans="2:5" ht="15.6">
      <c r="D32" s="2991" t="s">
        <v>937</v>
      </c>
      <c r="E32" s="2992">
        <v>212568</v>
      </c>
    </row>
    <row r="33" spans="4:5" ht="15.6">
      <c r="D33" s="2991" t="s">
        <v>938</v>
      </c>
      <c r="E33" s="2992">
        <v>179560</v>
      </c>
    </row>
    <row r="34" spans="4:5" ht="15.6">
      <c r="D34" s="2991" t="s">
        <v>939</v>
      </c>
      <c r="E34" s="2992">
        <v>421232</v>
      </c>
    </row>
    <row r="35" spans="4:5" ht="15.6">
      <c r="D35" s="2991" t="s">
        <v>940</v>
      </c>
      <c r="E35" s="2992">
        <v>352424</v>
      </c>
    </row>
    <row r="36" spans="4:5" ht="15.6">
      <c r="D36" s="2991" t="s">
        <v>941</v>
      </c>
      <c r="E36" s="2992">
        <v>386544</v>
      </c>
    </row>
    <row r="37" spans="4:5" ht="15.6">
      <c r="D37" s="2991" t="s">
        <v>942</v>
      </c>
      <c r="E37" s="2992">
        <v>72728</v>
      </c>
    </row>
    <row r="38" spans="4:5" ht="15.6">
      <c r="D38" s="2991" t="s">
        <v>943</v>
      </c>
      <c r="E38" s="2992">
        <v>861472</v>
      </c>
    </row>
    <row r="39" spans="4:5" ht="15.6">
      <c r="D39" s="2991" t="s">
        <v>944</v>
      </c>
      <c r="E39" s="2992">
        <v>1383952</v>
      </c>
    </row>
    <row r="40" spans="4:5" ht="15.6">
      <c r="D40" s="2991" t="s">
        <v>945</v>
      </c>
      <c r="E40" s="2992">
        <v>115232</v>
      </c>
    </row>
    <row r="41" spans="4:5" ht="15.6">
      <c r="D41" s="2991" t="s">
        <v>946</v>
      </c>
      <c r="E41" s="2992">
        <v>334520</v>
      </c>
    </row>
    <row r="42" spans="4:5" ht="15.6">
      <c r="D42" s="2991" t="s">
        <v>947</v>
      </c>
      <c r="E42" s="2992">
        <v>227112</v>
      </c>
    </row>
    <row r="43" spans="4:5" ht="15.6">
      <c r="D43" s="2991" t="s">
        <v>948</v>
      </c>
      <c r="E43" s="2992">
        <v>110760</v>
      </c>
    </row>
    <row r="44" spans="4:5" ht="15.6">
      <c r="D44" s="2991" t="s">
        <v>949</v>
      </c>
      <c r="E44" s="2992">
        <v>1598736</v>
      </c>
    </row>
    <row r="45" spans="4:5" ht="15.6">
      <c r="D45" s="2991" t="s">
        <v>950</v>
      </c>
      <c r="E45" s="2992">
        <v>170616</v>
      </c>
    </row>
    <row r="46" spans="4:5" ht="15.6">
      <c r="D46" s="2991" t="s">
        <v>951</v>
      </c>
      <c r="E46" s="2992">
        <v>165016</v>
      </c>
    </row>
    <row r="47" spans="4:5" ht="15.6">
      <c r="D47" s="2991" t="s">
        <v>952</v>
      </c>
      <c r="E47" s="2992">
        <v>452552</v>
      </c>
    </row>
    <row r="48" spans="4:5" ht="15.6">
      <c r="D48" s="2991" t="s">
        <v>953</v>
      </c>
      <c r="E48" s="2992">
        <v>940912</v>
      </c>
    </row>
    <row r="49" spans="2:5" ht="15.6">
      <c r="D49" s="2991" t="s">
        <v>954</v>
      </c>
      <c r="E49" s="2992">
        <v>1349912</v>
      </c>
    </row>
    <row r="50" spans="2:5" ht="15.6">
      <c r="D50" s="2991" t="s">
        <v>955</v>
      </c>
      <c r="E50" s="2992">
        <v>236072</v>
      </c>
    </row>
    <row r="51" spans="2:5" ht="15.6">
      <c r="B51" s="2980"/>
      <c r="C51" s="2980"/>
      <c r="D51" s="2991" t="s">
        <v>956</v>
      </c>
      <c r="E51" s="2992">
        <v>112432</v>
      </c>
    </row>
    <row r="52" spans="2:5" ht="15.6">
      <c r="D52" s="2991" t="s">
        <v>957</v>
      </c>
      <c r="E52" s="2992">
        <v>330048</v>
      </c>
    </row>
    <row r="53" spans="2:5" ht="15.6">
      <c r="D53" s="2991" t="s">
        <v>958</v>
      </c>
      <c r="E53" s="2992">
        <v>148800</v>
      </c>
    </row>
    <row r="54" spans="2:5" ht="15.6">
      <c r="D54" s="2991" t="s">
        <v>959</v>
      </c>
      <c r="E54" s="2992">
        <v>194104</v>
      </c>
    </row>
    <row r="55" spans="2:5" ht="15.6">
      <c r="D55" s="2991" t="s">
        <v>960</v>
      </c>
      <c r="E55" s="2992">
        <v>444720</v>
      </c>
    </row>
    <row r="56" spans="2:5" ht="15.6">
      <c r="D56" s="2991" t="s">
        <v>961</v>
      </c>
      <c r="E56" s="2992">
        <v>1366056</v>
      </c>
    </row>
    <row r="57" spans="2:5" ht="15.6">
      <c r="D57" s="2991" t="s">
        <v>962</v>
      </c>
      <c r="E57" s="2992">
        <v>414512</v>
      </c>
    </row>
    <row r="58" spans="2:5" ht="15.6">
      <c r="D58" s="2991" t="s">
        <v>963</v>
      </c>
      <c r="E58" s="2992">
        <v>422912</v>
      </c>
    </row>
    <row r="59" spans="2:5" ht="15.6">
      <c r="D59" s="2991" t="s">
        <v>964</v>
      </c>
      <c r="E59" s="2992">
        <v>548648</v>
      </c>
    </row>
    <row r="60" spans="2:5" ht="15.6">
      <c r="D60" s="2991" t="s">
        <v>965</v>
      </c>
      <c r="E60" s="2992">
        <v>275784</v>
      </c>
    </row>
    <row r="61" spans="2:5" ht="15.6">
      <c r="D61" s="2991" t="s">
        <v>966</v>
      </c>
      <c r="E61" s="2992">
        <v>251168</v>
      </c>
    </row>
    <row r="62" spans="2:5" ht="15.6">
      <c r="D62" s="2991" t="s">
        <v>967</v>
      </c>
      <c r="E62" s="2992">
        <v>171176</v>
      </c>
    </row>
    <row r="63" spans="2:5" ht="15.6">
      <c r="D63" s="2991" t="s">
        <v>968</v>
      </c>
      <c r="E63" s="2992">
        <v>142640</v>
      </c>
    </row>
    <row r="64" spans="2:5" ht="15.6">
      <c r="D64" s="2991" t="s">
        <v>969</v>
      </c>
      <c r="E64" s="2992">
        <v>281936</v>
      </c>
    </row>
    <row r="65" spans="4:5" ht="15.6">
      <c r="D65" s="2991" t="s">
        <v>970</v>
      </c>
      <c r="E65" s="2992">
        <v>1321856</v>
      </c>
    </row>
    <row r="66" spans="4:5" ht="15.6">
      <c r="D66" s="2991" t="s">
        <v>971</v>
      </c>
      <c r="E66" s="2992">
        <v>421784</v>
      </c>
    </row>
    <row r="67" spans="4:5" ht="15.6">
      <c r="D67" s="2991" t="s">
        <v>972</v>
      </c>
      <c r="E67" s="2992">
        <v>281376</v>
      </c>
    </row>
    <row r="68" spans="4:5" ht="15.6">
      <c r="D68" s="2991" t="s">
        <v>973</v>
      </c>
      <c r="E68" s="2992">
        <v>264600</v>
      </c>
    </row>
    <row r="69" spans="4:5" ht="15.6">
      <c r="D69" s="2991" t="s">
        <v>974</v>
      </c>
      <c r="E69" s="2992">
        <v>320536</v>
      </c>
    </row>
    <row r="70" spans="4:5" ht="15.6">
      <c r="D70" s="2991" t="s">
        <v>975</v>
      </c>
      <c r="E70" s="2992">
        <v>889448</v>
      </c>
    </row>
    <row r="71" spans="4:5" ht="15.6">
      <c r="D71" s="2991" t="s">
        <v>976</v>
      </c>
      <c r="E71" s="2992">
        <v>238856</v>
      </c>
    </row>
    <row r="72" spans="4:5" ht="15.6">
      <c r="D72" s="2991" t="s">
        <v>977</v>
      </c>
      <c r="E72" s="2992">
        <v>261232</v>
      </c>
    </row>
    <row r="73" spans="4:5" ht="15.6">
      <c r="D73" s="2991" t="s">
        <v>978</v>
      </c>
      <c r="E73" s="2992">
        <v>1508144</v>
      </c>
    </row>
    <row r="74" spans="4:5" ht="15.6">
      <c r="D74" s="2991" t="s">
        <v>979</v>
      </c>
      <c r="E74" s="2992">
        <v>227672</v>
      </c>
    </row>
    <row r="75" spans="4:5" ht="15.6">
      <c r="D75" s="2991" t="s">
        <v>980</v>
      </c>
      <c r="E75" s="2992">
        <v>714904</v>
      </c>
    </row>
    <row r="76" spans="4:5" ht="15.6">
      <c r="D76" s="2991" t="s">
        <v>981</v>
      </c>
      <c r="E76" s="2992">
        <v>553240</v>
      </c>
    </row>
    <row r="77" spans="4:5" ht="15.6">
      <c r="D77" s="2991" t="s">
        <v>982</v>
      </c>
      <c r="E77" s="2992">
        <v>118032</v>
      </c>
    </row>
    <row r="78" spans="4:5" ht="15.6">
      <c r="D78" s="2991" t="s">
        <v>983</v>
      </c>
      <c r="E78" s="2992">
        <v>890000</v>
      </c>
    </row>
    <row r="79" spans="4:5" ht="15.6">
      <c r="D79" s="2991" t="s">
        <v>984</v>
      </c>
      <c r="E79" s="2992">
        <v>718264</v>
      </c>
    </row>
    <row r="80" spans="4:5" ht="15.6">
      <c r="D80" s="2991" t="s">
        <v>985</v>
      </c>
      <c r="E80" s="2992">
        <v>151600</v>
      </c>
    </row>
    <row r="81" spans="4:5" ht="15.6">
      <c r="D81" s="2991" t="s">
        <v>986</v>
      </c>
      <c r="E81" s="2992">
        <v>862032</v>
      </c>
    </row>
    <row r="82" spans="4:5" ht="15.6">
      <c r="D82" s="2991" t="s">
        <v>987</v>
      </c>
      <c r="E82" s="2992">
        <v>1427024</v>
      </c>
    </row>
    <row r="83" spans="4:5" ht="15.6">
      <c r="D83" s="2991" t="s">
        <v>988</v>
      </c>
      <c r="E83" s="2992">
        <v>274608</v>
      </c>
    </row>
    <row r="84" spans="4:5" ht="15.6">
      <c r="D84" s="2991" t="s">
        <v>989</v>
      </c>
      <c r="E84" s="2992">
        <v>683584</v>
      </c>
    </row>
    <row r="85" spans="4:5" ht="15.6">
      <c r="D85" s="2991" t="s">
        <v>990</v>
      </c>
      <c r="E85" s="2992">
        <v>172856</v>
      </c>
    </row>
    <row r="86" spans="4:5" ht="15.6">
      <c r="D86" s="2991" t="s">
        <v>991</v>
      </c>
      <c r="E86" s="2992">
        <v>106288</v>
      </c>
    </row>
    <row r="87" spans="4:5" ht="15.6">
      <c r="D87" s="2994" t="s">
        <v>992</v>
      </c>
      <c r="E87" s="2992">
        <v>118592</v>
      </c>
    </row>
    <row r="88" spans="4:5" ht="15.6">
      <c r="D88" s="2991" t="s">
        <v>993</v>
      </c>
      <c r="E88" s="2992">
        <v>208096</v>
      </c>
    </row>
    <row r="89" spans="4:5" ht="15.6">
      <c r="D89" s="2991" t="s">
        <v>994</v>
      </c>
      <c r="E89" s="2992">
        <v>147680</v>
      </c>
    </row>
    <row r="90" spans="4:5" ht="15.6">
      <c r="D90" s="2991" t="s">
        <v>995</v>
      </c>
      <c r="E90" s="2992">
        <v>1910904</v>
      </c>
    </row>
    <row r="91" spans="4:5" ht="15.6">
      <c r="D91" s="2991" t="s">
        <v>996</v>
      </c>
      <c r="E91" s="2992">
        <v>733368</v>
      </c>
    </row>
    <row r="92" spans="4:5" ht="15.6">
      <c r="D92" s="2991" t="s">
        <v>997</v>
      </c>
      <c r="E92" s="2992">
        <v>446960</v>
      </c>
    </row>
    <row r="93" spans="4:5" ht="15.6">
      <c r="D93" s="2991" t="s">
        <v>998</v>
      </c>
      <c r="E93" s="2992">
        <v>149920</v>
      </c>
    </row>
    <row r="94" spans="4:5" ht="15.6">
      <c r="D94" s="2991" t="s">
        <v>999</v>
      </c>
      <c r="E94" s="2992">
        <v>165584</v>
      </c>
    </row>
    <row r="95" spans="4:5" ht="15.6">
      <c r="D95" s="2991" t="s">
        <v>1000</v>
      </c>
      <c r="E95" s="2992">
        <v>252848</v>
      </c>
    </row>
    <row r="96" spans="4:5" ht="15.6">
      <c r="D96" s="2991" t="s">
        <v>1001</v>
      </c>
      <c r="E96" s="2992">
        <v>688064</v>
      </c>
    </row>
    <row r="97" spans="4:5" ht="15.6">
      <c r="D97" s="2991" t="s">
        <v>1002</v>
      </c>
      <c r="E97" s="2992">
        <v>304872</v>
      </c>
    </row>
    <row r="98" spans="4:5" ht="15.6">
      <c r="D98" s="2991" t="s">
        <v>1003</v>
      </c>
      <c r="E98" s="2992">
        <v>327808</v>
      </c>
    </row>
    <row r="99" spans="4:5" ht="15.6">
      <c r="D99" s="2991" t="s">
        <v>1004</v>
      </c>
      <c r="E99" s="2992">
        <v>130344</v>
      </c>
    </row>
    <row r="100" spans="4:5" ht="15.6">
      <c r="D100" s="2991" t="s">
        <v>1005</v>
      </c>
      <c r="E100" s="2992">
        <v>1370528</v>
      </c>
    </row>
    <row r="101" spans="4:5" ht="15.6">
      <c r="D101" s="2991" t="s">
        <v>1006</v>
      </c>
      <c r="E101" s="2992">
        <v>278576</v>
      </c>
    </row>
    <row r="102" spans="4:5" ht="15.6">
      <c r="D102" s="2991" t="s">
        <v>1007</v>
      </c>
      <c r="E102" s="2992">
        <v>210336</v>
      </c>
    </row>
    <row r="103" spans="4:5" ht="15.6">
      <c r="D103" s="2994" t="s">
        <v>1008</v>
      </c>
      <c r="E103" s="2992">
        <v>230472</v>
      </c>
    </row>
    <row r="104" spans="4:5" ht="15.6">
      <c r="D104" s="2991" t="s">
        <v>1009</v>
      </c>
      <c r="E104" s="2992">
        <v>79440</v>
      </c>
    </row>
    <row r="105" spans="4:5" ht="15.6">
      <c r="D105" s="2991" t="s">
        <v>1010</v>
      </c>
      <c r="E105" s="2992">
        <v>190752</v>
      </c>
    </row>
    <row r="106" spans="4:5" ht="15.6">
      <c r="D106" s="2991" t="s">
        <v>1011</v>
      </c>
      <c r="E106" s="2992">
        <v>309904</v>
      </c>
    </row>
    <row r="107" spans="4:5" ht="15.6">
      <c r="D107" s="2991" t="s">
        <v>1012</v>
      </c>
      <c r="E107" s="2992">
        <v>152720</v>
      </c>
    </row>
    <row r="108" spans="4:5" ht="15.6">
      <c r="D108" s="2991" t="s">
        <v>1013</v>
      </c>
      <c r="E108" s="2992">
        <v>451432</v>
      </c>
    </row>
    <row r="109" spans="4:5" ht="15.6">
      <c r="D109" s="2991" t="s">
        <v>1014</v>
      </c>
      <c r="E109" s="2992">
        <v>170056</v>
      </c>
    </row>
    <row r="110" spans="4:5" ht="15.6">
      <c r="D110" s="2991" t="s">
        <v>1015</v>
      </c>
      <c r="E110" s="2992">
        <v>720504</v>
      </c>
    </row>
    <row r="111" spans="4:5" ht="15.6">
      <c r="D111" s="2991" t="s">
        <v>1016</v>
      </c>
      <c r="E111" s="2992">
        <v>1624488</v>
      </c>
    </row>
    <row r="112" spans="4:5" ht="15.6">
      <c r="D112" s="2991" t="s">
        <v>1017</v>
      </c>
      <c r="E112" s="2992">
        <v>318864</v>
      </c>
    </row>
    <row r="113" spans="4:5" ht="15.6">
      <c r="D113" s="2991" t="s">
        <v>1018</v>
      </c>
      <c r="E113" s="2992">
        <v>82792</v>
      </c>
    </row>
    <row r="114" spans="4:5" ht="15.6">
      <c r="D114" s="2991" t="s">
        <v>1019</v>
      </c>
      <c r="E114" s="2992">
        <v>1066768</v>
      </c>
    </row>
    <row r="115" spans="4:5" ht="15.6">
      <c r="D115" s="2991" t="s">
        <v>1020</v>
      </c>
      <c r="E115" s="2992">
        <v>234944</v>
      </c>
    </row>
    <row r="116" spans="4:5" ht="15.6">
      <c r="D116" s="2991" t="s">
        <v>1021</v>
      </c>
      <c r="E116" s="2992">
        <v>305432</v>
      </c>
    </row>
    <row r="117" spans="4:5" ht="15.6">
      <c r="D117" s="2991" t="s">
        <v>1022</v>
      </c>
      <c r="E117" s="2992">
        <v>785392</v>
      </c>
    </row>
    <row r="118" spans="4:5" ht="15.6">
      <c r="D118" s="2991" t="s">
        <v>1023</v>
      </c>
      <c r="E118" s="2992">
        <v>365848</v>
      </c>
    </row>
    <row r="119" spans="4:5" ht="15.6">
      <c r="D119" s="2991" t="s">
        <v>1024</v>
      </c>
      <c r="E119" s="2992">
        <v>152720</v>
      </c>
    </row>
    <row r="120" spans="4:5" ht="15.6">
      <c r="D120" s="2991" t="s">
        <v>1025</v>
      </c>
      <c r="E120" s="2992">
        <v>1644072</v>
      </c>
    </row>
    <row r="121" spans="4:5" ht="15.6">
      <c r="D121" s="2991" t="s">
        <v>1026</v>
      </c>
      <c r="E121" s="2992">
        <v>173976</v>
      </c>
    </row>
    <row r="122" spans="4:5" ht="15.6">
      <c r="D122" s="2991" t="s">
        <v>1027</v>
      </c>
      <c r="E122" s="2992">
        <v>1876776</v>
      </c>
    </row>
    <row r="123" spans="4:5" ht="15.6">
      <c r="D123" s="2991" t="s">
        <v>1028</v>
      </c>
      <c r="E123" s="2992">
        <v>145440</v>
      </c>
    </row>
    <row r="124" spans="4:5" ht="15.6">
      <c r="D124" s="2991" t="s">
        <v>1029</v>
      </c>
      <c r="E124" s="2992">
        <v>455904</v>
      </c>
    </row>
    <row r="125" spans="4:5" ht="15.6">
      <c r="D125" s="2991" t="s">
        <v>1030</v>
      </c>
      <c r="E125" s="2992">
        <v>189640</v>
      </c>
    </row>
    <row r="126" spans="4:5" ht="15.6">
      <c r="D126" s="2991" t="s">
        <v>1031</v>
      </c>
      <c r="E126" s="2992">
        <v>101248</v>
      </c>
    </row>
    <row r="127" spans="4:5" ht="15.6">
      <c r="D127" s="2991" t="s">
        <v>1032</v>
      </c>
      <c r="E127" s="2992">
        <v>247256</v>
      </c>
    </row>
    <row r="128" spans="4:5" ht="15.6">
      <c r="D128" s="2991" t="s">
        <v>1033</v>
      </c>
      <c r="E128" s="2992">
        <v>491712</v>
      </c>
    </row>
    <row r="129" spans="2:5" ht="15.6">
      <c r="D129" s="2991" t="s">
        <v>1034</v>
      </c>
      <c r="E129" s="2992">
        <v>706520</v>
      </c>
    </row>
    <row r="130" spans="2:5" ht="15.6">
      <c r="D130" s="2991" t="s">
        <v>1035</v>
      </c>
      <c r="E130" s="2992">
        <v>208656</v>
      </c>
    </row>
    <row r="131" spans="2:5" ht="15.6">
      <c r="D131" s="2991" t="s">
        <v>1036</v>
      </c>
      <c r="E131" s="2992">
        <v>360816</v>
      </c>
    </row>
    <row r="132" spans="2:5" ht="15.6">
      <c r="D132" s="2991" t="s">
        <v>1037</v>
      </c>
      <c r="E132" s="2992">
        <v>344024</v>
      </c>
    </row>
    <row r="133" spans="2:5" ht="15.6">
      <c r="D133" s="2991" t="s">
        <v>1038</v>
      </c>
      <c r="E133" s="2992">
        <v>210336</v>
      </c>
    </row>
    <row r="134" spans="2:5" ht="15.6">
      <c r="D134" s="2991"/>
      <c r="E134" s="2992"/>
    </row>
    <row r="135" spans="2:5" ht="15.75" customHeight="1">
      <c r="D135" s="2983" t="s">
        <v>919</v>
      </c>
      <c r="E135" s="2995">
        <f>SUM(E15:E133)</f>
        <v>99252800</v>
      </c>
    </row>
    <row r="136" spans="2:5" ht="15.6">
      <c r="D136" s="2983"/>
      <c r="E136" s="2996"/>
    </row>
    <row r="137" spans="2:5" ht="15.6" customHeight="1">
      <c r="D137" s="3865" t="s">
        <v>1039</v>
      </c>
      <c r="E137" s="3865"/>
    </row>
    <row r="138" spans="2:5" ht="15.6">
      <c r="D138" s="2983"/>
      <c r="E138" s="2983"/>
    </row>
    <row r="139" spans="2:5" ht="15.6">
      <c r="D139" s="2985" t="s">
        <v>917</v>
      </c>
      <c r="E139" s="2986" t="s">
        <v>918</v>
      </c>
    </row>
    <row r="140" spans="2:5" ht="15.6">
      <c r="D140" s="2984"/>
      <c r="E140" s="2997"/>
    </row>
    <row r="141" spans="2:5" ht="15.6">
      <c r="D141" s="2991" t="s">
        <v>1040</v>
      </c>
      <c r="E141" s="2992">
        <v>46822115</v>
      </c>
    </row>
    <row r="142" spans="2:5" ht="15.6">
      <c r="D142" s="2983"/>
      <c r="E142" s="2998"/>
    </row>
    <row r="143" spans="2:5" ht="45.75" customHeight="1">
      <c r="D143" s="2983" t="s">
        <v>1041</v>
      </c>
      <c r="E143" s="2995">
        <f>E135+E141</f>
        <v>146074915</v>
      </c>
    </row>
    <row r="144" spans="2:5" ht="45" customHeight="1">
      <c r="B144" s="3866" t="s">
        <v>1042</v>
      </c>
      <c r="C144" s="3866"/>
    </row>
  </sheetData>
  <mergeCells count="14">
    <mergeCell ref="D137:E137"/>
    <mergeCell ref="B144:C144"/>
    <mergeCell ref="B7:C7"/>
    <mergeCell ref="B8:C8"/>
    <mergeCell ref="D8:E8"/>
    <mergeCell ref="B9:C9"/>
    <mergeCell ref="D9:E9"/>
    <mergeCell ref="D11:E11"/>
    <mergeCell ref="A1:C1"/>
    <mergeCell ref="B6:C6"/>
    <mergeCell ref="B3:C3"/>
    <mergeCell ref="D3:E3"/>
    <mergeCell ref="B17:C17"/>
    <mergeCell ref="A2:C2"/>
  </mergeCells>
  <pageMargins left="0.15748031496062992" right="0.15748031496062992" top="0.47244094488188981" bottom="0.43307086614173229" header="0.15748031496062992" footer="0.15748031496062992"/>
  <pageSetup paperSize="9" scale="85" orientation="landscape" r:id="rId1"/>
  <headerFooter>
    <oddFooter>&amp;L&amp;F&amp;C&amp;P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44"/>
  <sheetViews>
    <sheetView zoomScale="75" zoomScaleNormal="75" workbookViewId="0">
      <selection activeCell="A6" sqref="A6"/>
    </sheetView>
  </sheetViews>
  <sheetFormatPr defaultColWidth="12.6640625" defaultRowHeight="13.2"/>
  <cols>
    <col min="1" max="1" width="6.6640625" style="3049" customWidth="1"/>
    <col min="2" max="2" width="34.5546875" style="2993" customWidth="1"/>
    <col min="3" max="3" width="28.44140625" style="2993" customWidth="1"/>
    <col min="4" max="4" width="50" style="2980" customWidth="1"/>
    <col min="5" max="5" width="22.6640625" style="2980" customWidth="1"/>
    <col min="6" max="6" width="18.6640625" style="2980" customWidth="1"/>
  </cols>
  <sheetData>
    <row r="1" spans="1:6" s="2965" customFormat="1" ht="13.8">
      <c r="A1" s="3858"/>
      <c r="B1" s="3858"/>
      <c r="C1" s="3858"/>
    </row>
    <row r="2" spans="1:6" s="2967" customFormat="1" ht="19.5" customHeight="1" thickBot="1">
      <c r="A2" s="3858"/>
      <c r="B2" s="3858"/>
      <c r="C2" s="3858"/>
      <c r="D2" s="2965"/>
      <c r="E2" s="2965"/>
      <c r="F2" s="2965"/>
    </row>
    <row r="3" spans="1:6" s="2967" customFormat="1" ht="13.8" thickBot="1">
      <c r="A3" s="2966"/>
      <c r="B3" s="3860" t="s">
        <v>912</v>
      </c>
      <c r="C3" s="3861"/>
      <c r="D3" s="3862" t="s">
        <v>107</v>
      </c>
      <c r="E3" s="3863"/>
      <c r="F3" s="2999" t="s">
        <v>44</v>
      </c>
    </row>
    <row r="4" spans="1:6" s="2967" customFormat="1" ht="13.8">
      <c r="A4" s="2966"/>
      <c r="B4" s="2964"/>
      <c r="C4" s="2964"/>
    </row>
    <row r="5" spans="1:6" s="2967" customFormat="1" ht="13.8">
      <c r="A5" s="2966"/>
      <c r="B5" s="2977" t="s">
        <v>682</v>
      </c>
      <c r="C5" s="2964"/>
      <c r="F5" s="224"/>
    </row>
    <row r="6" spans="1:6" s="2967" customFormat="1">
      <c r="A6" s="3509">
        <f>'6.piel.'!A6+1</f>
        <v>214</v>
      </c>
      <c r="B6" s="3859" t="s">
        <v>1043</v>
      </c>
      <c r="C6" s="3859"/>
      <c r="F6" s="12" t="s">
        <v>34</v>
      </c>
    </row>
    <row r="7" spans="1:6">
      <c r="A7" s="2966"/>
      <c r="B7" s="3859"/>
      <c r="C7" s="3859"/>
      <c r="D7" s="2967"/>
      <c r="E7" s="2967"/>
      <c r="F7" s="2967"/>
    </row>
    <row r="8" spans="1:6">
      <c r="B8" s="3867" t="s">
        <v>1044</v>
      </c>
      <c r="C8" s="3867"/>
      <c r="D8" s="3867" t="s">
        <v>1044</v>
      </c>
      <c r="E8" s="3867"/>
      <c r="F8" s="12"/>
    </row>
    <row r="9" spans="1:6" ht="52.2" customHeight="1">
      <c r="B9" s="3868" t="s">
        <v>1045</v>
      </c>
      <c r="C9" s="3868"/>
      <c r="D9" s="3868" t="s">
        <v>1045</v>
      </c>
      <c r="E9" s="3868"/>
    </row>
    <row r="10" spans="1:6" ht="15.6">
      <c r="B10" s="2979"/>
      <c r="C10" s="2979"/>
    </row>
    <row r="11" spans="1:6" ht="15.6" customHeight="1">
      <c r="B11" s="2981"/>
      <c r="C11" s="2982"/>
      <c r="D11" s="3865" t="s">
        <v>916</v>
      </c>
      <c r="E11" s="3865"/>
    </row>
    <row r="12" spans="1:6" ht="15.6">
      <c r="B12" s="2981"/>
      <c r="C12" s="2982"/>
      <c r="D12" s="2984"/>
      <c r="E12" s="2984"/>
    </row>
    <row r="13" spans="1:6" ht="15.6">
      <c r="B13" s="2985" t="s">
        <v>917</v>
      </c>
      <c r="C13" s="2986" t="s">
        <v>918</v>
      </c>
      <c r="D13" s="2985" t="s">
        <v>917</v>
      </c>
      <c r="E13" s="2986" t="s">
        <v>918</v>
      </c>
    </row>
    <row r="14" spans="1:6" ht="15.6">
      <c r="B14" s="2987"/>
      <c r="C14" s="2988"/>
      <c r="D14" s="2989"/>
      <c r="E14" s="2990"/>
    </row>
    <row r="15" spans="1:6" ht="15.6">
      <c r="B15" s="2987" t="s">
        <v>1046</v>
      </c>
      <c r="C15" s="3000">
        <v>7346436</v>
      </c>
      <c r="D15" s="2991" t="s">
        <v>920</v>
      </c>
      <c r="E15" s="2992">
        <v>1539340</v>
      </c>
    </row>
    <row r="16" spans="1:6" ht="15.6">
      <c r="B16" s="2979"/>
      <c r="C16" s="2979"/>
      <c r="D16" s="2991" t="s">
        <v>921</v>
      </c>
      <c r="E16" s="2992">
        <v>202069</v>
      </c>
    </row>
    <row r="17" spans="2:5" ht="15.6">
      <c r="B17" s="3864"/>
      <c r="C17" s="3864"/>
      <c r="D17" s="2991" t="s">
        <v>1047</v>
      </c>
      <c r="E17" s="2992">
        <v>62618</v>
      </c>
    </row>
    <row r="18" spans="2:5" ht="15.6">
      <c r="D18" s="2991" t="s">
        <v>923</v>
      </c>
      <c r="E18" s="2992">
        <v>150228</v>
      </c>
    </row>
    <row r="19" spans="2:5" ht="15.6">
      <c r="D19" s="2991" t="s">
        <v>924</v>
      </c>
      <c r="E19" s="2992">
        <v>109470</v>
      </c>
    </row>
    <row r="20" spans="2:5" ht="15.6">
      <c r="D20" s="2991" t="s">
        <v>925</v>
      </c>
      <c r="E20" s="2992">
        <v>198186</v>
      </c>
    </row>
    <row r="21" spans="2:5" ht="15.6">
      <c r="D21" s="2991" t="s">
        <v>926</v>
      </c>
      <c r="E21" s="2992">
        <v>91165</v>
      </c>
    </row>
    <row r="22" spans="2:5" ht="15.6">
      <c r="D22" s="2991" t="s">
        <v>927</v>
      </c>
      <c r="E22" s="2992">
        <v>86386</v>
      </c>
    </row>
    <row r="23" spans="2:5" ht="15.6">
      <c r="D23" s="2991" t="s">
        <v>928</v>
      </c>
      <c r="E23" s="2992">
        <v>99022</v>
      </c>
    </row>
    <row r="24" spans="2:5" ht="15.6">
      <c r="D24" s="2991" t="s">
        <v>929</v>
      </c>
      <c r="E24" s="2992">
        <v>28685</v>
      </c>
    </row>
    <row r="25" spans="2:5" ht="15.6">
      <c r="D25" s="2991" t="s">
        <v>930</v>
      </c>
      <c r="E25" s="2992">
        <v>9836</v>
      </c>
    </row>
    <row r="26" spans="2:5" ht="15.6">
      <c r="D26" s="2991" t="s">
        <v>931</v>
      </c>
      <c r="E26" s="2992">
        <v>24685</v>
      </c>
    </row>
    <row r="27" spans="2:5" ht="15.6">
      <c r="D27" s="2991" t="s">
        <v>932</v>
      </c>
      <c r="E27" s="2992">
        <v>28780</v>
      </c>
    </row>
    <row r="28" spans="2:5" ht="15.6">
      <c r="D28" s="2991" t="s">
        <v>933</v>
      </c>
      <c r="E28" s="2992">
        <v>6377</v>
      </c>
    </row>
    <row r="29" spans="2:5" ht="15.6">
      <c r="D29" s="2991" t="s">
        <v>934</v>
      </c>
      <c r="E29" s="2992">
        <v>12190</v>
      </c>
    </row>
    <row r="30" spans="2:5" ht="15.6">
      <c r="D30" s="2991" t="s">
        <v>935</v>
      </c>
      <c r="E30" s="2992">
        <v>3953</v>
      </c>
    </row>
    <row r="31" spans="2:5" ht="15.6">
      <c r="D31" s="2991" t="s">
        <v>936</v>
      </c>
      <c r="E31" s="2992">
        <v>44922</v>
      </c>
    </row>
    <row r="32" spans="2:5" ht="15.6">
      <c r="D32" s="2991" t="s">
        <v>937</v>
      </c>
      <c r="E32" s="2992">
        <v>10048</v>
      </c>
    </row>
    <row r="33" spans="4:5" ht="15.6">
      <c r="D33" s="2991" t="s">
        <v>938</v>
      </c>
      <c r="E33" s="2992">
        <v>7789</v>
      </c>
    </row>
    <row r="34" spans="4:5" ht="15.6">
      <c r="D34" s="2991" t="s">
        <v>939</v>
      </c>
      <c r="E34" s="2992">
        <v>17955</v>
      </c>
    </row>
    <row r="35" spans="4:5" ht="15.6">
      <c r="D35" s="2991" t="s">
        <v>940</v>
      </c>
      <c r="E35" s="2992">
        <v>16731</v>
      </c>
    </row>
    <row r="36" spans="4:5" ht="15.6">
      <c r="D36" s="2991" t="s">
        <v>941</v>
      </c>
      <c r="E36" s="2992">
        <v>15743</v>
      </c>
    </row>
    <row r="37" spans="4:5" ht="15.6">
      <c r="D37" s="2991" t="s">
        <v>942</v>
      </c>
      <c r="E37" s="2992">
        <v>3059</v>
      </c>
    </row>
    <row r="38" spans="4:5" ht="15.6">
      <c r="D38" s="2991" t="s">
        <v>943</v>
      </c>
      <c r="E38" s="2992">
        <v>38333</v>
      </c>
    </row>
    <row r="39" spans="4:5" ht="15.6">
      <c r="D39" s="2991" t="s">
        <v>944</v>
      </c>
      <c r="E39" s="2992">
        <v>61677</v>
      </c>
    </row>
    <row r="40" spans="4:5" ht="15.6">
      <c r="D40" s="2991" t="s">
        <v>945</v>
      </c>
      <c r="E40" s="2992">
        <v>5271</v>
      </c>
    </row>
    <row r="41" spans="4:5" ht="15.6">
      <c r="D41" s="2991" t="s">
        <v>946</v>
      </c>
      <c r="E41" s="2992">
        <v>14660</v>
      </c>
    </row>
    <row r="42" spans="4:5" ht="15.6">
      <c r="D42" s="2991" t="s">
        <v>947</v>
      </c>
      <c r="E42" s="2992">
        <v>7930</v>
      </c>
    </row>
    <row r="43" spans="4:5" ht="15.6">
      <c r="D43" s="2991" t="s">
        <v>948</v>
      </c>
      <c r="E43" s="2992">
        <v>5483</v>
      </c>
    </row>
    <row r="44" spans="4:5" ht="15.6">
      <c r="D44" s="2991" t="s">
        <v>949</v>
      </c>
      <c r="E44" s="2992">
        <v>59559</v>
      </c>
    </row>
    <row r="45" spans="4:5" ht="15.6">
      <c r="D45" s="2991" t="s">
        <v>950</v>
      </c>
      <c r="E45" s="2992">
        <v>9366</v>
      </c>
    </row>
    <row r="46" spans="4:5" ht="15.6">
      <c r="D46" s="2991" t="s">
        <v>951</v>
      </c>
      <c r="E46" s="2992">
        <v>5459</v>
      </c>
    </row>
    <row r="47" spans="4:5" ht="15.6">
      <c r="D47" s="2991" t="s">
        <v>952</v>
      </c>
      <c r="E47" s="2992">
        <v>19414</v>
      </c>
    </row>
    <row r="48" spans="4:5" ht="15.6">
      <c r="D48" s="2991" t="s">
        <v>953</v>
      </c>
      <c r="E48" s="2992">
        <v>41157</v>
      </c>
    </row>
    <row r="49" spans="2:5" ht="15.6">
      <c r="D49" s="2991" t="s">
        <v>954</v>
      </c>
      <c r="E49" s="2992">
        <v>54170</v>
      </c>
    </row>
    <row r="50" spans="2:5" ht="15.6">
      <c r="D50" s="2991" t="s">
        <v>955</v>
      </c>
      <c r="E50" s="2992">
        <v>10119</v>
      </c>
    </row>
    <row r="51" spans="2:5" ht="15.6">
      <c r="B51" s="2980"/>
      <c r="C51" s="2980"/>
      <c r="D51" s="2991" t="s">
        <v>956</v>
      </c>
      <c r="E51" s="2992">
        <v>5130</v>
      </c>
    </row>
    <row r="52" spans="2:5" ht="15.6">
      <c r="D52" s="2991" t="s">
        <v>957</v>
      </c>
      <c r="E52" s="2992">
        <v>14872</v>
      </c>
    </row>
    <row r="53" spans="2:5" ht="15.6">
      <c r="D53" s="2991" t="s">
        <v>958</v>
      </c>
      <c r="E53" s="2992">
        <v>6660</v>
      </c>
    </row>
    <row r="54" spans="2:5" ht="15.6">
      <c r="D54" s="2991" t="s">
        <v>959</v>
      </c>
      <c r="E54" s="2992">
        <v>9107</v>
      </c>
    </row>
    <row r="55" spans="2:5" ht="15.6">
      <c r="D55" s="2991" t="s">
        <v>960</v>
      </c>
      <c r="E55" s="2992">
        <v>19955</v>
      </c>
    </row>
    <row r="56" spans="2:5" ht="15.6">
      <c r="D56" s="2991" t="s">
        <v>961</v>
      </c>
      <c r="E56" s="2992">
        <v>57841</v>
      </c>
    </row>
    <row r="57" spans="2:5" ht="15.6">
      <c r="D57" s="2991" t="s">
        <v>962</v>
      </c>
      <c r="E57" s="2992">
        <v>36333</v>
      </c>
    </row>
    <row r="58" spans="2:5" ht="15.6">
      <c r="D58" s="2991" t="s">
        <v>963</v>
      </c>
      <c r="E58" s="2992">
        <v>19602</v>
      </c>
    </row>
    <row r="59" spans="2:5" ht="15.6">
      <c r="D59" s="2991" t="s">
        <v>964</v>
      </c>
      <c r="E59" s="2992">
        <v>21320</v>
      </c>
    </row>
    <row r="60" spans="2:5" ht="15.6">
      <c r="D60" s="2991" t="s">
        <v>965</v>
      </c>
      <c r="E60" s="2992">
        <v>12543</v>
      </c>
    </row>
    <row r="61" spans="2:5" ht="15.6">
      <c r="D61" s="2991" t="s">
        <v>966</v>
      </c>
      <c r="E61" s="2992">
        <v>10778</v>
      </c>
    </row>
    <row r="62" spans="2:5" ht="15.6">
      <c r="D62" s="2991" t="s">
        <v>967</v>
      </c>
      <c r="E62" s="2992">
        <v>7318</v>
      </c>
    </row>
    <row r="63" spans="2:5" ht="15.6">
      <c r="D63" s="2991" t="s">
        <v>968</v>
      </c>
      <c r="E63" s="2992">
        <v>6142</v>
      </c>
    </row>
    <row r="64" spans="2:5" ht="15.6">
      <c r="D64" s="2991" t="s">
        <v>969</v>
      </c>
      <c r="E64" s="2992">
        <v>9577</v>
      </c>
    </row>
    <row r="65" spans="4:5" ht="15.6">
      <c r="D65" s="2991" t="s">
        <v>970</v>
      </c>
      <c r="E65" s="2992">
        <v>58759</v>
      </c>
    </row>
    <row r="66" spans="4:5" ht="15.6">
      <c r="D66" s="2991" t="s">
        <v>971</v>
      </c>
      <c r="E66" s="2992">
        <v>26756</v>
      </c>
    </row>
    <row r="67" spans="4:5" ht="15.6">
      <c r="D67" s="2991" t="s">
        <v>972</v>
      </c>
      <c r="E67" s="2992">
        <v>12331</v>
      </c>
    </row>
    <row r="68" spans="4:5" ht="15.6">
      <c r="D68" s="2991" t="s">
        <v>973</v>
      </c>
      <c r="E68" s="2992">
        <v>11672</v>
      </c>
    </row>
    <row r="69" spans="4:5" ht="15.6">
      <c r="D69" s="2991" t="s">
        <v>974</v>
      </c>
      <c r="E69" s="2992">
        <v>17602</v>
      </c>
    </row>
    <row r="70" spans="4:5" ht="15.6">
      <c r="D70" s="2991" t="s">
        <v>975</v>
      </c>
      <c r="E70" s="2992">
        <v>37369</v>
      </c>
    </row>
    <row r="71" spans="4:5" ht="15.6">
      <c r="D71" s="2991" t="s">
        <v>976</v>
      </c>
      <c r="E71" s="2992">
        <v>10683</v>
      </c>
    </row>
    <row r="72" spans="4:5" ht="15.6">
      <c r="D72" s="2991" t="s">
        <v>977</v>
      </c>
      <c r="E72" s="2992">
        <v>11742</v>
      </c>
    </row>
    <row r="73" spans="4:5" ht="15.6">
      <c r="D73" s="2991" t="s">
        <v>978</v>
      </c>
      <c r="E73" s="2992">
        <v>64995</v>
      </c>
    </row>
    <row r="74" spans="4:5" ht="15.6">
      <c r="D74" s="2991" t="s">
        <v>979</v>
      </c>
      <c r="E74" s="2992">
        <v>10048</v>
      </c>
    </row>
    <row r="75" spans="4:5" ht="15.6">
      <c r="D75" s="2991" t="s">
        <v>980</v>
      </c>
      <c r="E75" s="2992">
        <v>36004</v>
      </c>
    </row>
    <row r="76" spans="4:5" ht="15.6">
      <c r="D76" s="2991" t="s">
        <v>981</v>
      </c>
      <c r="E76" s="2992">
        <v>24709</v>
      </c>
    </row>
    <row r="77" spans="4:5" ht="15.6">
      <c r="D77" s="2991" t="s">
        <v>982</v>
      </c>
      <c r="E77" s="2992">
        <v>5436</v>
      </c>
    </row>
    <row r="78" spans="4:5" ht="15.6">
      <c r="D78" s="2991" t="s">
        <v>983</v>
      </c>
      <c r="E78" s="2992">
        <v>39369</v>
      </c>
    </row>
    <row r="79" spans="4:5" ht="15.6">
      <c r="D79" s="2991" t="s">
        <v>984</v>
      </c>
      <c r="E79" s="2992">
        <v>31086</v>
      </c>
    </row>
    <row r="80" spans="4:5" ht="15.6">
      <c r="D80" s="2991" t="s">
        <v>985</v>
      </c>
      <c r="E80" s="2992">
        <v>6448</v>
      </c>
    </row>
    <row r="81" spans="4:5" ht="15.6">
      <c r="D81" s="2991" t="s">
        <v>986</v>
      </c>
      <c r="E81" s="2992">
        <v>36710</v>
      </c>
    </row>
    <row r="82" spans="4:5" ht="15.6">
      <c r="D82" s="2991" t="s">
        <v>987</v>
      </c>
      <c r="E82" s="2992">
        <v>61465</v>
      </c>
    </row>
    <row r="83" spans="4:5" ht="15.6">
      <c r="D83" s="2991" t="s">
        <v>988</v>
      </c>
      <c r="E83" s="2992">
        <v>12142</v>
      </c>
    </row>
    <row r="84" spans="4:5" ht="15.6">
      <c r="D84" s="2991" t="s">
        <v>989</v>
      </c>
      <c r="E84" s="2992">
        <v>32215</v>
      </c>
    </row>
    <row r="85" spans="4:5" ht="15.6">
      <c r="D85" s="2991" t="s">
        <v>990</v>
      </c>
      <c r="E85" s="2992">
        <v>7624</v>
      </c>
    </row>
    <row r="86" spans="4:5" ht="15.6">
      <c r="D86" s="2991" t="s">
        <v>991</v>
      </c>
      <c r="E86" s="2992">
        <v>4400</v>
      </c>
    </row>
    <row r="87" spans="4:5" ht="15.6">
      <c r="D87" s="2994" t="s">
        <v>992</v>
      </c>
      <c r="E87" s="2992">
        <v>5130</v>
      </c>
    </row>
    <row r="88" spans="4:5" ht="15.6">
      <c r="D88" s="2991" t="s">
        <v>993</v>
      </c>
      <c r="E88" s="2992">
        <v>8707</v>
      </c>
    </row>
    <row r="89" spans="4:5" ht="15.6">
      <c r="D89" s="2991" t="s">
        <v>994</v>
      </c>
      <c r="E89" s="2992">
        <v>6354</v>
      </c>
    </row>
    <row r="90" spans="4:5" ht="15.6">
      <c r="D90" s="2991" t="s">
        <v>995</v>
      </c>
      <c r="E90" s="2992">
        <v>83609</v>
      </c>
    </row>
    <row r="91" spans="4:5" ht="15.6">
      <c r="D91" s="2991" t="s">
        <v>996</v>
      </c>
      <c r="E91" s="2992">
        <v>33509</v>
      </c>
    </row>
    <row r="92" spans="4:5" ht="15.6">
      <c r="D92" s="2991" t="s">
        <v>997</v>
      </c>
      <c r="E92" s="2992">
        <v>19437</v>
      </c>
    </row>
    <row r="93" spans="4:5" ht="15.6">
      <c r="D93" s="2991" t="s">
        <v>998</v>
      </c>
      <c r="E93" s="2992">
        <v>6471</v>
      </c>
    </row>
    <row r="94" spans="4:5" ht="15.6">
      <c r="D94" s="2991" t="s">
        <v>999</v>
      </c>
      <c r="E94" s="2992">
        <v>5648</v>
      </c>
    </row>
    <row r="95" spans="4:5" ht="15.6">
      <c r="D95" s="2991" t="s">
        <v>1000</v>
      </c>
      <c r="E95" s="2992">
        <v>11319</v>
      </c>
    </row>
    <row r="96" spans="4:5" ht="15.6">
      <c r="D96" s="2991" t="s">
        <v>1001</v>
      </c>
      <c r="E96" s="2992">
        <v>27838</v>
      </c>
    </row>
    <row r="97" spans="4:5" ht="15.6">
      <c r="D97" s="2991" t="s">
        <v>1002</v>
      </c>
      <c r="E97" s="2992">
        <v>13437</v>
      </c>
    </row>
    <row r="98" spans="4:5" ht="15.6">
      <c r="D98" s="2991" t="s">
        <v>1003</v>
      </c>
      <c r="E98" s="2992">
        <v>14872</v>
      </c>
    </row>
    <row r="99" spans="4:5" ht="15.6">
      <c r="D99" s="2991" t="s">
        <v>1004</v>
      </c>
      <c r="E99" s="2992">
        <v>8001</v>
      </c>
    </row>
    <row r="100" spans="4:5" ht="15.6">
      <c r="D100" s="2991" t="s">
        <v>1005</v>
      </c>
      <c r="E100" s="2992">
        <v>57724</v>
      </c>
    </row>
    <row r="101" spans="4:5" ht="15.6">
      <c r="D101" s="2991" t="s">
        <v>1006</v>
      </c>
      <c r="E101" s="2992">
        <v>12095</v>
      </c>
    </row>
    <row r="102" spans="4:5" ht="15.6">
      <c r="D102" s="2991" t="s">
        <v>1007</v>
      </c>
      <c r="E102" s="2992">
        <v>8942</v>
      </c>
    </row>
    <row r="103" spans="4:5" ht="15.6">
      <c r="D103" s="2994" t="s">
        <v>1008</v>
      </c>
      <c r="E103" s="2992">
        <v>10731</v>
      </c>
    </row>
    <row r="104" spans="4:5" ht="15.6">
      <c r="D104" s="2991" t="s">
        <v>1009</v>
      </c>
      <c r="E104" s="2992">
        <v>2847</v>
      </c>
    </row>
    <row r="105" spans="4:5" ht="15.6">
      <c r="D105" s="2991" t="s">
        <v>1010</v>
      </c>
      <c r="E105" s="2992">
        <v>6283</v>
      </c>
    </row>
    <row r="106" spans="4:5" ht="15.6">
      <c r="D106" s="2991" t="s">
        <v>1011</v>
      </c>
      <c r="E106" s="2992">
        <v>12543</v>
      </c>
    </row>
    <row r="107" spans="4:5" ht="15.6">
      <c r="D107" s="2991" t="s">
        <v>1012</v>
      </c>
      <c r="E107" s="2992">
        <v>6707</v>
      </c>
    </row>
    <row r="108" spans="4:5" ht="15.6">
      <c r="D108" s="2991" t="s">
        <v>1013</v>
      </c>
      <c r="E108" s="2992">
        <v>17814</v>
      </c>
    </row>
    <row r="109" spans="4:5" ht="15.6">
      <c r="D109" s="2991" t="s">
        <v>1014</v>
      </c>
      <c r="E109" s="2992">
        <v>11978</v>
      </c>
    </row>
    <row r="110" spans="4:5" ht="15.6">
      <c r="D110" s="2991" t="s">
        <v>1015</v>
      </c>
      <c r="E110" s="2992">
        <v>33274</v>
      </c>
    </row>
    <row r="111" spans="4:5" ht="15.6">
      <c r="D111" s="2991" t="s">
        <v>1016</v>
      </c>
      <c r="E111" s="2992">
        <v>70596</v>
      </c>
    </row>
    <row r="112" spans="4:5" ht="15.6">
      <c r="D112" s="2991" t="s">
        <v>1017</v>
      </c>
      <c r="E112" s="2992">
        <v>14119</v>
      </c>
    </row>
    <row r="113" spans="4:5" ht="15.6">
      <c r="D113" s="2991" t="s">
        <v>1018</v>
      </c>
      <c r="E113" s="2992">
        <v>3953</v>
      </c>
    </row>
    <row r="114" spans="4:5" ht="15.6">
      <c r="D114" s="2991" t="s">
        <v>1019</v>
      </c>
      <c r="E114" s="2992">
        <v>44546</v>
      </c>
    </row>
    <row r="115" spans="4:5" ht="15.6">
      <c r="D115" s="2991" t="s">
        <v>1020</v>
      </c>
      <c r="E115" s="2992">
        <v>9201</v>
      </c>
    </row>
    <row r="116" spans="4:5" ht="15.6">
      <c r="D116" s="2991" t="s">
        <v>1021</v>
      </c>
      <c r="E116" s="2992">
        <v>12378</v>
      </c>
    </row>
    <row r="117" spans="4:5" ht="15.6">
      <c r="D117" s="2991" t="s">
        <v>1022</v>
      </c>
      <c r="E117" s="2992">
        <v>32615</v>
      </c>
    </row>
    <row r="118" spans="4:5" ht="15.6">
      <c r="D118" s="2991" t="s">
        <v>1023</v>
      </c>
      <c r="E118" s="2992">
        <v>16284</v>
      </c>
    </row>
    <row r="119" spans="4:5" ht="15.6">
      <c r="D119" s="2991" t="s">
        <v>1024</v>
      </c>
      <c r="E119" s="2992">
        <v>6330</v>
      </c>
    </row>
    <row r="120" spans="4:5" ht="15.6">
      <c r="D120" s="2991" t="s">
        <v>1025</v>
      </c>
      <c r="E120" s="2992">
        <v>75232</v>
      </c>
    </row>
    <row r="121" spans="4:5" ht="15.6">
      <c r="D121" s="2991" t="s">
        <v>1026</v>
      </c>
      <c r="E121" s="2992">
        <v>7766</v>
      </c>
    </row>
    <row r="122" spans="4:5" ht="15.6">
      <c r="D122" s="2991" t="s">
        <v>1027</v>
      </c>
      <c r="E122" s="2992">
        <v>80550</v>
      </c>
    </row>
    <row r="123" spans="4:5" ht="15.6">
      <c r="D123" s="2991" t="s">
        <v>1028</v>
      </c>
      <c r="E123" s="2992">
        <v>8848</v>
      </c>
    </row>
    <row r="124" spans="4:5" ht="15.6">
      <c r="D124" s="2991" t="s">
        <v>1029</v>
      </c>
      <c r="E124" s="2992">
        <v>19343</v>
      </c>
    </row>
    <row r="125" spans="4:5" ht="15.6">
      <c r="D125" s="2991" t="s">
        <v>1030</v>
      </c>
      <c r="E125" s="2992">
        <v>8260</v>
      </c>
    </row>
    <row r="126" spans="4:5" ht="15.6">
      <c r="D126" s="2991" t="s">
        <v>1031</v>
      </c>
      <c r="E126" s="2992">
        <v>4353</v>
      </c>
    </row>
    <row r="127" spans="4:5" ht="15.6">
      <c r="D127" s="2991" t="s">
        <v>1032</v>
      </c>
      <c r="E127" s="2992">
        <v>10872</v>
      </c>
    </row>
    <row r="128" spans="4:5" ht="15.6">
      <c r="D128" s="2991" t="s">
        <v>1033</v>
      </c>
      <c r="E128" s="2992">
        <v>21555</v>
      </c>
    </row>
    <row r="129" spans="2:5" ht="15.6">
      <c r="D129" s="2991" t="s">
        <v>1034</v>
      </c>
      <c r="E129" s="2992">
        <v>24473</v>
      </c>
    </row>
    <row r="130" spans="2:5" ht="15.6">
      <c r="D130" s="2991" t="s">
        <v>1035</v>
      </c>
      <c r="E130" s="2992">
        <v>8942</v>
      </c>
    </row>
    <row r="131" spans="2:5" ht="15.6">
      <c r="D131" s="2991" t="s">
        <v>1036</v>
      </c>
      <c r="E131" s="2992">
        <v>15319</v>
      </c>
    </row>
    <row r="132" spans="2:5" ht="15.6">
      <c r="D132" s="2991" t="s">
        <v>1037</v>
      </c>
      <c r="E132" s="2992">
        <v>14825</v>
      </c>
    </row>
    <row r="133" spans="2:5" ht="15.6">
      <c r="D133" s="2991" t="s">
        <v>1038</v>
      </c>
      <c r="E133" s="2992">
        <v>9154</v>
      </c>
    </row>
    <row r="134" spans="2:5" ht="15.6">
      <c r="D134" s="2991"/>
      <c r="E134" s="2992"/>
    </row>
    <row r="135" spans="2:5" ht="15.75" customHeight="1">
      <c r="D135" s="2983" t="s">
        <v>919</v>
      </c>
      <c r="E135" s="2995">
        <f>SUM(E15:E133)</f>
        <v>4843362</v>
      </c>
    </row>
    <row r="136" spans="2:5" ht="15.6">
      <c r="D136" s="2983"/>
      <c r="E136" s="2996"/>
    </row>
    <row r="137" spans="2:5" ht="15.6" customHeight="1">
      <c r="D137" s="3865" t="s">
        <v>1039</v>
      </c>
      <c r="E137" s="3865"/>
    </row>
    <row r="138" spans="2:5" ht="15.6">
      <c r="D138" s="2983"/>
      <c r="E138" s="2983"/>
    </row>
    <row r="139" spans="2:5" ht="15.6">
      <c r="D139" s="2985" t="s">
        <v>917</v>
      </c>
      <c r="E139" s="2986" t="s">
        <v>918</v>
      </c>
    </row>
    <row r="140" spans="2:5" ht="15.6">
      <c r="D140" s="2984"/>
      <c r="E140" s="2997"/>
    </row>
    <row r="141" spans="2:5" ht="15.6">
      <c r="D141" s="2991" t="s">
        <v>1040</v>
      </c>
      <c r="E141" s="2992">
        <v>2421681</v>
      </c>
    </row>
    <row r="142" spans="2:5" ht="15.6">
      <c r="D142" s="2983"/>
      <c r="E142" s="2998"/>
    </row>
    <row r="143" spans="2:5" ht="45.75" customHeight="1">
      <c r="D143" s="2983" t="s">
        <v>1041</v>
      </c>
      <c r="E143" s="2995">
        <f>E135+E141</f>
        <v>7265043</v>
      </c>
    </row>
    <row r="144" spans="2:5" ht="45" customHeight="1">
      <c r="B144" s="3866" t="s">
        <v>1042</v>
      </c>
      <c r="C144" s="3866"/>
    </row>
  </sheetData>
  <mergeCells count="14">
    <mergeCell ref="D137:E137"/>
    <mergeCell ref="B144:C144"/>
    <mergeCell ref="B7:C7"/>
    <mergeCell ref="B8:C8"/>
    <mergeCell ref="D8:E8"/>
    <mergeCell ref="B9:C9"/>
    <mergeCell ref="D9:E9"/>
    <mergeCell ref="D11:E11"/>
    <mergeCell ref="A1:C1"/>
    <mergeCell ref="B6:C6"/>
    <mergeCell ref="B3:C3"/>
    <mergeCell ref="D3:E3"/>
    <mergeCell ref="B17:C17"/>
    <mergeCell ref="A2:C2"/>
  </mergeCells>
  <pageMargins left="0.39370078740157483" right="0.23622047244094491" top="0.39370078740157483" bottom="0.59055118110236227" header="0.23622047244094491" footer="0.31496062992125984"/>
  <pageSetup paperSize="9" scale="85" orientation="landscape" verticalDpi="0" r:id="rId1"/>
  <headerFooter>
    <oddFooter>&amp;L&amp;F&amp;C&amp;P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47"/>
  <sheetViews>
    <sheetView zoomScale="70" zoomScaleNormal="70" workbookViewId="0">
      <selection activeCell="B9" sqref="B9"/>
    </sheetView>
  </sheetViews>
  <sheetFormatPr defaultColWidth="9.109375" defaultRowHeight="13.2"/>
  <cols>
    <col min="1" max="1" width="5.5546875" style="177"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4.6640625" style="9" customWidth="1"/>
    <col min="9" max="16384" width="9.109375" style="9"/>
  </cols>
  <sheetData>
    <row r="1" spans="1:8" ht="12.75" customHeight="1">
      <c r="B1" s="27"/>
      <c r="C1" s="3603" t="s">
        <v>147</v>
      </c>
      <c r="D1" s="3603" t="s">
        <v>30</v>
      </c>
      <c r="E1" s="73"/>
      <c r="F1" s="3603" t="s">
        <v>147</v>
      </c>
      <c r="G1" s="3603" t="s">
        <v>30</v>
      </c>
      <c r="H1" s="3598" t="s">
        <v>44</v>
      </c>
    </row>
    <row r="2" spans="1:8" ht="13.8" thickBot="1">
      <c r="B2" s="28"/>
      <c r="C2" s="3604"/>
      <c r="D2" s="3604"/>
      <c r="E2" s="74"/>
      <c r="F2" s="3604"/>
      <c r="G2" s="3604"/>
      <c r="H2" s="3599"/>
    </row>
    <row r="3" spans="1:8">
      <c r="A3" s="126"/>
      <c r="B3" s="1"/>
      <c r="C3" s="14"/>
      <c r="D3" s="14"/>
      <c r="E3" s="5"/>
      <c r="F3" s="14"/>
      <c r="G3" s="14"/>
    </row>
    <row r="4" spans="1:8">
      <c r="A4" s="126"/>
      <c r="B4" s="263" t="s">
        <v>143</v>
      </c>
      <c r="C4" s="14"/>
      <c r="D4" s="14"/>
      <c r="E4" s="5"/>
      <c r="F4" s="14"/>
      <c r="G4" s="14"/>
    </row>
    <row r="5" spans="1:8">
      <c r="A5" s="126"/>
      <c r="B5" s="25" t="s">
        <v>48</v>
      </c>
      <c r="C5" s="41"/>
      <c r="D5" s="41"/>
      <c r="E5" s="76" t="s">
        <v>50</v>
      </c>
      <c r="F5" s="11"/>
      <c r="G5" s="11"/>
      <c r="H5" s="244"/>
    </row>
    <row r="6" spans="1:8">
      <c r="A6" s="126"/>
      <c r="B6" s="8" t="s">
        <v>52</v>
      </c>
      <c r="C6" s="160"/>
      <c r="D6" s="164"/>
      <c r="E6" s="8" t="s">
        <v>52</v>
      </c>
      <c r="F6" s="160"/>
      <c r="G6" s="164"/>
      <c r="H6" s="22"/>
    </row>
    <row r="7" spans="1:8">
      <c r="A7" s="126"/>
      <c r="B7" s="563" t="s">
        <v>168</v>
      </c>
      <c r="C7" s="564">
        <v>-134838215</v>
      </c>
      <c r="D7" s="164"/>
      <c r="E7" s="563" t="s">
        <v>168</v>
      </c>
      <c r="F7" s="564">
        <v>-134838215</v>
      </c>
      <c r="G7" s="164"/>
      <c r="H7" s="22"/>
    </row>
    <row r="8" spans="1:8">
      <c r="A8" s="126"/>
      <c r="B8" s="563" t="s">
        <v>169</v>
      </c>
      <c r="C8" s="564">
        <v>-64961594</v>
      </c>
      <c r="D8" s="164"/>
      <c r="E8" s="563" t="s">
        <v>169</v>
      </c>
      <c r="F8" s="564">
        <v>-64961594</v>
      </c>
      <c r="G8" s="164"/>
      <c r="H8" s="22"/>
    </row>
    <row r="9" spans="1:8">
      <c r="A9" s="126"/>
      <c r="B9" s="563" t="s">
        <v>170</v>
      </c>
      <c r="C9" s="564">
        <v>145783954</v>
      </c>
      <c r="D9" s="164"/>
      <c r="E9" s="563" t="s">
        <v>170</v>
      </c>
      <c r="F9" s="564">
        <v>145783954</v>
      </c>
      <c r="G9" s="164"/>
      <c r="H9" s="22"/>
    </row>
    <row r="10" spans="1:8">
      <c r="A10" s="126"/>
      <c r="B10" s="26" t="s">
        <v>43</v>
      </c>
      <c r="C10" s="565"/>
      <c r="D10" s="164"/>
      <c r="E10" s="26" t="s">
        <v>43</v>
      </c>
      <c r="F10" s="565"/>
      <c r="G10" s="164"/>
      <c r="H10" s="22"/>
    </row>
    <row r="11" spans="1:8">
      <c r="A11" s="126"/>
      <c r="B11" s="563" t="s">
        <v>168</v>
      </c>
      <c r="C11" s="565">
        <v>16497394</v>
      </c>
      <c r="D11" s="164">
        <f>D111</f>
        <v>-39406</v>
      </c>
      <c r="E11" s="563" t="s">
        <v>168</v>
      </c>
      <c r="F11" s="3155">
        <v>16497394</v>
      </c>
      <c r="G11" s="164">
        <f>D111</f>
        <v>-39406</v>
      </c>
      <c r="H11" s="22"/>
    </row>
    <row r="12" spans="1:8">
      <c r="A12" s="126"/>
      <c r="B12" s="563" t="s">
        <v>169</v>
      </c>
      <c r="C12" s="565">
        <v>16263210</v>
      </c>
      <c r="D12" s="164"/>
      <c r="E12" s="563" t="s">
        <v>169</v>
      </c>
      <c r="F12" s="565">
        <v>16263210</v>
      </c>
      <c r="G12" s="164"/>
      <c r="H12" s="22"/>
    </row>
    <row r="13" spans="1:8">
      <c r="A13" s="126"/>
      <c r="B13" s="563" t="s">
        <v>170</v>
      </c>
      <c r="C13" s="565">
        <v>16292128</v>
      </c>
      <c r="D13" s="164"/>
      <c r="E13" s="563" t="s">
        <v>170</v>
      </c>
      <c r="F13" s="565">
        <v>16292128</v>
      </c>
      <c r="G13" s="164"/>
      <c r="H13" s="22"/>
    </row>
    <row r="14" spans="1:8" ht="39.6" hidden="1">
      <c r="A14" s="126"/>
      <c r="B14" s="26" t="s">
        <v>173</v>
      </c>
      <c r="C14" s="565"/>
      <c r="D14" s="164"/>
      <c r="E14" s="26" t="s">
        <v>173</v>
      </c>
      <c r="F14" s="565"/>
      <c r="G14" s="164"/>
      <c r="H14" s="22"/>
    </row>
    <row r="15" spans="1:8" hidden="1">
      <c r="A15" s="126"/>
      <c r="B15" s="563" t="s">
        <v>168</v>
      </c>
      <c r="C15" s="566">
        <v>50507066</v>
      </c>
      <c r="D15" s="164"/>
      <c r="E15" s="563" t="s">
        <v>168</v>
      </c>
      <c r="F15" s="566">
        <v>50507066</v>
      </c>
      <c r="G15" s="164"/>
      <c r="H15" s="22"/>
    </row>
    <row r="16" spans="1:8" hidden="1">
      <c r="A16" s="126"/>
      <c r="B16" s="563" t="s">
        <v>169</v>
      </c>
      <c r="C16" s="566">
        <v>595875296</v>
      </c>
      <c r="D16" s="164"/>
      <c r="E16" s="563" t="s">
        <v>169</v>
      </c>
      <c r="F16" s="566">
        <v>595875296</v>
      </c>
      <c r="G16" s="164"/>
      <c r="H16" s="22"/>
    </row>
    <row r="17" spans="1:8" hidden="1">
      <c r="A17" s="126"/>
      <c r="B17" s="563" t="s">
        <v>170</v>
      </c>
      <c r="C17" s="566">
        <v>679004229</v>
      </c>
      <c r="D17" s="164"/>
      <c r="E17" s="563" t="s">
        <v>170</v>
      </c>
      <c r="F17" s="566">
        <v>679004229</v>
      </c>
      <c r="G17" s="164"/>
      <c r="H17" s="22"/>
    </row>
    <row r="18" spans="1:8" hidden="1">
      <c r="A18" s="126"/>
      <c r="B18" s="567" t="s">
        <v>172</v>
      </c>
      <c r="C18" s="566"/>
      <c r="D18" s="164"/>
      <c r="E18" s="567" t="s">
        <v>172</v>
      </c>
      <c r="F18" s="566"/>
      <c r="G18" s="164"/>
      <c r="H18" s="22"/>
    </row>
    <row r="19" spans="1:8" hidden="1">
      <c r="A19" s="126"/>
      <c r="B19" s="563" t="s">
        <v>168</v>
      </c>
      <c r="C19" s="159">
        <v>255217102</v>
      </c>
      <c r="D19" s="164"/>
      <c r="E19" s="563" t="s">
        <v>168</v>
      </c>
      <c r="F19" s="159">
        <v>255217102</v>
      </c>
      <c r="G19" s="164"/>
      <c r="H19" s="22"/>
    </row>
    <row r="20" spans="1:8" hidden="1">
      <c r="A20" s="126"/>
      <c r="B20" s="563" t="s">
        <v>169</v>
      </c>
      <c r="C20" s="159">
        <v>323187319</v>
      </c>
      <c r="D20" s="164"/>
      <c r="E20" s="563" t="s">
        <v>169</v>
      </c>
      <c r="F20" s="159">
        <v>323187319</v>
      </c>
      <c r="G20" s="164"/>
      <c r="H20" s="22"/>
    </row>
    <row r="21" spans="1:8" hidden="1">
      <c r="A21" s="126"/>
      <c r="B21" s="563" t="s">
        <v>170</v>
      </c>
      <c r="C21" s="159">
        <v>356418969</v>
      </c>
      <c r="D21" s="164"/>
      <c r="E21" s="563" t="s">
        <v>170</v>
      </c>
      <c r="F21" s="159">
        <v>356418969</v>
      </c>
      <c r="G21" s="164"/>
      <c r="H21" s="22"/>
    </row>
    <row r="22" spans="1:8">
      <c r="A22" s="126"/>
      <c r="B22" s="567" t="s">
        <v>174</v>
      </c>
      <c r="C22" s="159"/>
      <c r="D22" s="164"/>
      <c r="E22" s="567" t="s">
        <v>174</v>
      </c>
      <c r="F22" s="159"/>
      <c r="G22" s="164"/>
      <c r="H22" s="22"/>
    </row>
    <row r="23" spans="1:8">
      <c r="A23" s="126"/>
      <c r="B23" s="563" t="s">
        <v>168</v>
      </c>
      <c r="C23" s="159">
        <v>5787995</v>
      </c>
      <c r="D23" s="164">
        <f>D48</f>
        <v>-39437</v>
      </c>
      <c r="E23" s="563" t="s">
        <v>168</v>
      </c>
      <c r="F23" s="159">
        <v>5787995</v>
      </c>
      <c r="G23" s="164">
        <f>D48</f>
        <v>-39437</v>
      </c>
      <c r="H23" s="22"/>
    </row>
    <row r="24" spans="1:8">
      <c r="A24" s="126"/>
      <c r="B24" s="563" t="s">
        <v>169</v>
      </c>
      <c r="C24" s="159">
        <v>2925386</v>
      </c>
      <c r="D24" s="164"/>
      <c r="E24" s="563" t="s">
        <v>169</v>
      </c>
      <c r="F24" s="159">
        <v>2925386</v>
      </c>
      <c r="G24" s="164"/>
      <c r="H24" s="22"/>
    </row>
    <row r="25" spans="1:8">
      <c r="A25" s="126"/>
      <c r="B25" s="563" t="s">
        <v>170</v>
      </c>
      <c r="C25" s="159">
        <v>0</v>
      </c>
      <c r="D25" s="164"/>
      <c r="E25" s="563" t="s">
        <v>170</v>
      </c>
      <c r="F25" s="159">
        <v>0</v>
      </c>
      <c r="G25" s="164"/>
      <c r="H25" s="22"/>
    </row>
    <row r="26" spans="1:8" hidden="1">
      <c r="A26" s="126"/>
      <c r="B26" s="615" t="s">
        <v>225</v>
      </c>
      <c r="C26" s="616"/>
      <c r="D26" s="617"/>
      <c r="E26" s="615" t="s">
        <v>225</v>
      </c>
      <c r="F26" s="616"/>
      <c r="G26" s="617"/>
      <c r="H26" s="22"/>
    </row>
    <row r="27" spans="1:8" hidden="1">
      <c r="A27" s="126"/>
      <c r="B27" s="563" t="s">
        <v>168</v>
      </c>
      <c r="C27" s="618">
        <v>1116286580</v>
      </c>
      <c r="D27" s="618"/>
      <c r="E27" s="563" t="s">
        <v>168</v>
      </c>
      <c r="F27" s="618">
        <v>1116286580</v>
      </c>
      <c r="G27" s="618"/>
      <c r="H27" s="245"/>
    </row>
    <row r="28" spans="1:8" hidden="1">
      <c r="A28" s="126"/>
      <c r="B28" s="563" t="s">
        <v>169</v>
      </c>
      <c r="C28" s="618">
        <v>1183186580</v>
      </c>
      <c r="D28" s="618"/>
      <c r="E28" s="563" t="s">
        <v>169</v>
      </c>
      <c r="F28" s="618">
        <v>1183186580</v>
      </c>
      <c r="G28" s="618"/>
      <c r="H28" s="245"/>
    </row>
    <row r="29" spans="1:8" hidden="1">
      <c r="A29" s="126"/>
      <c r="B29" s="563" t="s">
        <v>170</v>
      </c>
      <c r="C29" s="618">
        <v>1249486580</v>
      </c>
      <c r="D29" s="618"/>
      <c r="E29" s="563" t="s">
        <v>170</v>
      </c>
      <c r="F29" s="618">
        <v>1249486580</v>
      </c>
      <c r="G29" s="618"/>
      <c r="H29" s="245"/>
    </row>
    <row r="30" spans="1:8" ht="26.4" hidden="1">
      <c r="A30" s="126"/>
      <c r="B30" s="620" t="s">
        <v>226</v>
      </c>
      <c r="C30" s="618"/>
      <c r="D30" s="621"/>
      <c r="E30" s="620" t="s">
        <v>226</v>
      </c>
      <c r="F30" s="618"/>
      <c r="G30" s="621"/>
      <c r="H30" s="245"/>
    </row>
    <row r="31" spans="1:8" hidden="1">
      <c r="A31" s="126"/>
      <c r="B31" s="563" t="s">
        <v>168</v>
      </c>
      <c r="C31" s="80">
        <v>78000000</v>
      </c>
      <c r="D31" s="80"/>
      <c r="E31" s="563" t="s">
        <v>168</v>
      </c>
      <c r="F31" s="80">
        <v>78000000</v>
      </c>
      <c r="G31" s="80"/>
      <c r="H31" s="245"/>
    </row>
    <row r="32" spans="1:8" hidden="1">
      <c r="A32" s="126"/>
      <c r="B32" s="563" t="s">
        <v>169</v>
      </c>
      <c r="C32" s="80">
        <v>77500000</v>
      </c>
      <c r="D32" s="80"/>
      <c r="E32" s="563" t="s">
        <v>169</v>
      </c>
      <c r="F32" s="80">
        <v>77500000</v>
      </c>
      <c r="G32" s="80"/>
      <c r="H32" s="245"/>
    </row>
    <row r="33" spans="1:8" hidden="1">
      <c r="A33" s="126"/>
      <c r="B33" s="563" t="s">
        <v>170</v>
      </c>
      <c r="C33" s="80">
        <v>73600000</v>
      </c>
      <c r="D33" s="80"/>
      <c r="E33" s="563" t="s">
        <v>170</v>
      </c>
      <c r="F33" s="80">
        <v>73600000</v>
      </c>
      <c r="G33" s="80"/>
      <c r="H33" s="245"/>
    </row>
    <row r="34" spans="1:8" hidden="1">
      <c r="A34" s="126"/>
      <c r="B34" s="622" t="s">
        <v>224</v>
      </c>
      <c r="C34" s="80"/>
      <c r="D34" s="80"/>
      <c r="E34" s="622" t="s">
        <v>224</v>
      </c>
      <c r="F34" s="80"/>
      <c r="G34" s="80"/>
      <c r="H34" s="245"/>
    </row>
    <row r="35" spans="1:8" hidden="1">
      <c r="A35" s="126"/>
      <c r="B35" s="563" t="s">
        <v>168</v>
      </c>
      <c r="C35" s="80">
        <v>450000</v>
      </c>
      <c r="D35" s="80"/>
      <c r="E35" s="563" t="s">
        <v>168</v>
      </c>
      <c r="F35" s="80">
        <v>450000</v>
      </c>
      <c r="G35" s="80"/>
      <c r="H35" s="245"/>
    </row>
    <row r="36" spans="1:8" hidden="1">
      <c r="A36" s="126"/>
      <c r="B36" s="563" t="s">
        <v>169</v>
      </c>
      <c r="C36" s="80">
        <v>450000</v>
      </c>
      <c r="D36" s="80"/>
      <c r="E36" s="563" t="s">
        <v>169</v>
      </c>
      <c r="F36" s="80">
        <v>450000</v>
      </c>
      <c r="G36" s="80"/>
      <c r="H36" s="245"/>
    </row>
    <row r="37" spans="1:8" hidden="1">
      <c r="A37" s="126"/>
      <c r="B37" s="563" t="s">
        <v>170</v>
      </c>
      <c r="C37" s="80">
        <v>450000</v>
      </c>
      <c r="D37" s="80"/>
      <c r="E37" s="563" t="s">
        <v>170</v>
      </c>
      <c r="F37" s="80">
        <v>450000</v>
      </c>
      <c r="G37" s="80"/>
      <c r="H37" s="245"/>
    </row>
    <row r="38" spans="1:8">
      <c r="H38" s="311"/>
    </row>
    <row r="39" spans="1:8">
      <c r="H39" s="311"/>
    </row>
    <row r="40" spans="1:8" s="52" customFormat="1">
      <c r="A40" s="451"/>
      <c r="B40" s="451" t="s">
        <v>113</v>
      </c>
      <c r="C40" s="243"/>
      <c r="D40" s="243"/>
      <c r="E40" s="243"/>
      <c r="F40" s="243"/>
      <c r="G40" s="243"/>
    </row>
    <row r="41" spans="1:8" s="52" customFormat="1" ht="13.8" thickBot="1">
      <c r="A41" s="452"/>
      <c r="B41" s="243"/>
      <c r="C41" s="243"/>
      <c r="D41" s="243"/>
      <c r="E41" s="243"/>
      <c r="F41" s="243"/>
      <c r="G41" s="243"/>
    </row>
    <row r="42" spans="1:8" s="52" customFormat="1" ht="27.6">
      <c r="A42" s="2888">
        <f>'01'!A81+1</f>
        <v>2</v>
      </c>
      <c r="B42" s="453" t="s">
        <v>136</v>
      </c>
      <c r="C42" s="454"/>
      <c r="D42" s="455"/>
      <c r="E42" s="456" t="s">
        <v>137</v>
      </c>
      <c r="F42" s="454"/>
      <c r="G42" s="455"/>
      <c r="H42" s="574" t="s">
        <v>34</v>
      </c>
    </row>
    <row r="43" spans="1:8" s="52" customFormat="1">
      <c r="A43" s="176"/>
      <c r="B43" s="280" t="s">
        <v>22</v>
      </c>
      <c r="C43" s="343"/>
      <c r="D43" s="344"/>
      <c r="E43" s="280" t="s">
        <v>22</v>
      </c>
      <c r="F43" s="343"/>
      <c r="G43" s="344"/>
    </row>
    <row r="44" spans="1:8" s="52" customFormat="1" ht="26.4">
      <c r="A44" s="176"/>
      <c r="B44" s="457" t="s">
        <v>138</v>
      </c>
      <c r="C44" s="458"/>
      <c r="D44" s="459"/>
      <c r="E44" s="457" t="s">
        <v>139</v>
      </c>
      <c r="F44" s="458"/>
      <c r="G44" s="459"/>
    </row>
    <row r="45" spans="1:8" s="52" customFormat="1">
      <c r="A45" s="176"/>
      <c r="B45" s="239" t="s">
        <v>4</v>
      </c>
      <c r="C45" s="369">
        <f t="shared" ref="C45:D48" si="0">C46</f>
        <v>5787995</v>
      </c>
      <c r="D45" s="294">
        <f t="shared" si="0"/>
        <v>-39437</v>
      </c>
      <c r="E45" s="239" t="s">
        <v>4</v>
      </c>
      <c r="F45" s="369">
        <f>F46+F47</f>
        <v>2502991</v>
      </c>
      <c r="G45" s="378">
        <f>G47</f>
        <v>39437</v>
      </c>
    </row>
    <row r="46" spans="1:8" s="52" customFormat="1" ht="26.4">
      <c r="A46" s="176"/>
      <c r="B46" s="213" t="s">
        <v>10</v>
      </c>
      <c r="C46" s="370">
        <f t="shared" si="0"/>
        <v>5787995</v>
      </c>
      <c r="D46" s="293">
        <f t="shared" si="0"/>
        <v>-39437</v>
      </c>
      <c r="E46" s="327" t="s">
        <v>37</v>
      </c>
      <c r="F46" s="105">
        <v>10951</v>
      </c>
      <c r="G46" s="378"/>
    </row>
    <row r="47" spans="1:8" s="52" customFormat="1" ht="26.4">
      <c r="A47" s="176"/>
      <c r="B47" s="214" t="s">
        <v>11</v>
      </c>
      <c r="C47" s="370">
        <f t="shared" si="0"/>
        <v>5787995</v>
      </c>
      <c r="D47" s="293">
        <f t="shared" si="0"/>
        <v>-39437</v>
      </c>
      <c r="E47" s="213" t="s">
        <v>10</v>
      </c>
      <c r="F47" s="370">
        <f>F48</f>
        <v>2492040</v>
      </c>
      <c r="G47" s="283">
        <f>G48</f>
        <v>39437</v>
      </c>
    </row>
    <row r="48" spans="1:8" s="52" customFormat="1" ht="26.4">
      <c r="A48" s="176"/>
      <c r="B48" s="239" t="s">
        <v>28</v>
      </c>
      <c r="C48" s="369">
        <f t="shared" si="0"/>
        <v>5787995</v>
      </c>
      <c r="D48" s="294">
        <f t="shared" si="0"/>
        <v>-39437</v>
      </c>
      <c r="E48" s="214" t="s">
        <v>11</v>
      </c>
      <c r="F48" s="105">
        <v>2492040</v>
      </c>
      <c r="G48" s="283">
        <f>G49</f>
        <v>39437</v>
      </c>
    </row>
    <row r="49" spans="1:7" s="52" customFormat="1">
      <c r="A49" s="176"/>
      <c r="B49" s="213" t="s">
        <v>2</v>
      </c>
      <c r="C49" s="370">
        <f>C50+C54+C56</f>
        <v>5787995</v>
      </c>
      <c r="D49" s="293">
        <f>D50</f>
        <v>-39437</v>
      </c>
      <c r="E49" s="239" t="s">
        <v>28</v>
      </c>
      <c r="F49" s="369">
        <f>F50+F57</f>
        <v>2502991</v>
      </c>
      <c r="G49" s="378">
        <f>G50</f>
        <v>39437</v>
      </c>
    </row>
    <row r="50" spans="1:7" s="52" customFormat="1">
      <c r="A50" s="176"/>
      <c r="B50" s="214" t="s">
        <v>16</v>
      </c>
      <c r="C50" s="370">
        <f>C51+C53</f>
        <v>5787995</v>
      </c>
      <c r="D50" s="293">
        <f>D51</f>
        <v>-39437</v>
      </c>
      <c r="E50" s="213" t="s">
        <v>2</v>
      </c>
      <c r="F50" s="370">
        <f>F51+F55</f>
        <v>2364212</v>
      </c>
      <c r="G50" s="283">
        <f>G51</f>
        <v>39437</v>
      </c>
    </row>
    <row r="51" spans="1:7" s="52" customFormat="1">
      <c r="A51" s="176"/>
      <c r="B51" s="215" t="s">
        <v>17</v>
      </c>
      <c r="C51" s="370">
        <v>5787995</v>
      </c>
      <c r="D51" s="460">
        <v>-39437</v>
      </c>
      <c r="E51" s="214" t="s">
        <v>12</v>
      </c>
      <c r="F51" s="370">
        <f>F52+F54</f>
        <v>2339212</v>
      </c>
      <c r="G51" s="283">
        <f>G52</f>
        <v>39437</v>
      </c>
    </row>
    <row r="52" spans="1:7" s="52" customFormat="1">
      <c r="A52" s="176"/>
      <c r="B52" s="215"/>
      <c r="C52" s="370"/>
      <c r="D52" s="283"/>
      <c r="E52" s="215" t="s">
        <v>38</v>
      </c>
      <c r="F52" s="105">
        <v>1821636</v>
      </c>
      <c r="G52" s="437">
        <v>39437</v>
      </c>
    </row>
    <row r="53" spans="1:7" s="52" customFormat="1">
      <c r="A53" s="176"/>
      <c r="B53" s="461"/>
      <c r="C53" s="375"/>
      <c r="D53" s="259"/>
      <c r="E53" s="216" t="s">
        <v>36</v>
      </c>
      <c r="F53" s="105">
        <v>1444887</v>
      </c>
      <c r="G53" s="437">
        <v>31781</v>
      </c>
    </row>
    <row r="54" spans="1:7" s="52" customFormat="1">
      <c r="A54" s="176"/>
      <c r="B54" s="461"/>
      <c r="C54" s="375"/>
      <c r="D54" s="259"/>
      <c r="E54" s="438" t="s">
        <v>15</v>
      </c>
      <c r="F54" s="105">
        <v>517576</v>
      </c>
      <c r="G54" s="283"/>
    </row>
    <row r="55" spans="1:7" s="52" customFormat="1">
      <c r="A55" s="176"/>
      <c r="B55" s="461"/>
      <c r="C55" s="375"/>
      <c r="D55" s="259"/>
      <c r="E55" s="328" t="s">
        <v>16</v>
      </c>
      <c r="F55" s="439">
        <f>F56</f>
        <v>25000</v>
      </c>
      <c r="G55" s="283"/>
    </row>
    <row r="56" spans="1:7" s="52" customFormat="1">
      <c r="A56" s="176"/>
      <c r="B56" s="461"/>
      <c r="C56" s="375"/>
      <c r="D56" s="259"/>
      <c r="E56" s="352" t="s">
        <v>17</v>
      </c>
      <c r="F56" s="105">
        <v>25000</v>
      </c>
      <c r="G56" s="283"/>
    </row>
    <row r="57" spans="1:7" s="52" customFormat="1">
      <c r="A57" s="176"/>
      <c r="B57" s="461"/>
      <c r="C57" s="375"/>
      <c r="D57" s="259"/>
      <c r="E57" s="327" t="s">
        <v>3</v>
      </c>
      <c r="F57" s="440">
        <f>F58</f>
        <v>138779</v>
      </c>
      <c r="G57" s="283"/>
    </row>
    <row r="58" spans="1:7" s="52" customFormat="1">
      <c r="A58" s="176"/>
      <c r="B58" s="461"/>
      <c r="C58" s="375"/>
      <c r="D58" s="259"/>
      <c r="E58" s="328" t="s">
        <v>20</v>
      </c>
      <c r="F58" s="370">
        <v>138779</v>
      </c>
      <c r="G58" s="283"/>
    </row>
    <row r="59" spans="1:7" s="52" customFormat="1">
      <c r="A59" s="176"/>
      <c r="B59" s="280" t="s">
        <v>59</v>
      </c>
      <c r="C59" s="375"/>
      <c r="D59" s="259"/>
      <c r="E59" s="462" t="s">
        <v>59</v>
      </c>
      <c r="F59" s="446"/>
      <c r="G59" s="447"/>
    </row>
    <row r="60" spans="1:7" s="52" customFormat="1">
      <c r="A60" s="176"/>
      <c r="B60" s="376" t="s">
        <v>128</v>
      </c>
      <c r="C60" s="375"/>
      <c r="D60" s="259"/>
      <c r="E60" s="376" t="s">
        <v>128</v>
      </c>
      <c r="F60" s="446"/>
      <c r="G60" s="447"/>
    </row>
    <row r="61" spans="1:7" s="52" customFormat="1">
      <c r="A61" s="176"/>
      <c r="B61" s="280" t="s">
        <v>141</v>
      </c>
      <c r="C61" s="375"/>
      <c r="D61" s="259"/>
      <c r="E61" s="280" t="s">
        <v>141</v>
      </c>
      <c r="F61" s="446"/>
      <c r="G61" s="447"/>
    </row>
    <row r="62" spans="1:7" s="52" customFormat="1">
      <c r="A62" s="176"/>
      <c r="B62" s="281" t="s">
        <v>118</v>
      </c>
      <c r="C62" s="375"/>
      <c r="D62" s="259"/>
      <c r="E62" s="281" t="s">
        <v>118</v>
      </c>
      <c r="F62" s="375"/>
      <c r="G62" s="259"/>
    </row>
    <row r="63" spans="1:7" s="52" customFormat="1">
      <c r="A63" s="176"/>
      <c r="B63" s="239" t="s">
        <v>4</v>
      </c>
      <c r="C63" s="369">
        <v>5787995</v>
      </c>
      <c r="D63" s="294">
        <f t="shared" ref="D63:D68" si="1">D64</f>
        <v>-39437</v>
      </c>
      <c r="E63" s="239" t="s">
        <v>4</v>
      </c>
      <c r="F63" s="369">
        <f>F64+F65</f>
        <v>2502991</v>
      </c>
      <c r="G63" s="378">
        <f>G65</f>
        <v>39437</v>
      </c>
    </row>
    <row r="64" spans="1:7" s="52" customFormat="1" ht="26.4">
      <c r="A64" s="176"/>
      <c r="B64" s="213" t="s">
        <v>10</v>
      </c>
      <c r="C64" s="370">
        <v>5787995</v>
      </c>
      <c r="D64" s="293">
        <f t="shared" si="1"/>
        <v>-39437</v>
      </c>
      <c r="E64" s="327" t="s">
        <v>37</v>
      </c>
      <c r="F64" s="105">
        <v>10951</v>
      </c>
      <c r="G64" s="378"/>
    </row>
    <row r="65" spans="1:8" s="52" customFormat="1" ht="26.4">
      <c r="A65" s="176"/>
      <c r="B65" s="214" t="s">
        <v>11</v>
      </c>
      <c r="C65" s="370">
        <v>5787995</v>
      </c>
      <c r="D65" s="293">
        <f t="shared" si="1"/>
        <v>-39437</v>
      </c>
      <c r="E65" s="213" t="s">
        <v>10</v>
      </c>
      <c r="F65" s="370">
        <f>F66</f>
        <v>2492040</v>
      </c>
      <c r="G65" s="283">
        <f>G66</f>
        <v>39437</v>
      </c>
    </row>
    <row r="66" spans="1:8" s="52" customFormat="1" ht="26.4">
      <c r="A66" s="176"/>
      <c r="B66" s="239" t="s">
        <v>28</v>
      </c>
      <c r="C66" s="369">
        <v>5787995</v>
      </c>
      <c r="D66" s="294">
        <f t="shared" si="1"/>
        <v>-39437</v>
      </c>
      <c r="E66" s="214" t="s">
        <v>11</v>
      </c>
      <c r="F66" s="105">
        <v>2492040</v>
      </c>
      <c r="G66" s="283">
        <f>G67</f>
        <v>39437</v>
      </c>
    </row>
    <row r="67" spans="1:8" s="52" customFormat="1">
      <c r="A67" s="176"/>
      <c r="B67" s="213" t="s">
        <v>2</v>
      </c>
      <c r="C67" s="370">
        <v>5787995</v>
      </c>
      <c r="D67" s="293">
        <f t="shared" si="1"/>
        <v>-39437</v>
      </c>
      <c r="E67" s="239" t="s">
        <v>28</v>
      </c>
      <c r="F67" s="369">
        <f>F68+F75</f>
        <v>2502991</v>
      </c>
      <c r="G67" s="378">
        <f>G68</f>
        <v>39437</v>
      </c>
    </row>
    <row r="68" spans="1:8" s="52" customFormat="1">
      <c r="A68" s="81"/>
      <c r="B68" s="214" t="s">
        <v>16</v>
      </c>
      <c r="C68" s="370">
        <v>5787995</v>
      </c>
      <c r="D68" s="293">
        <f t="shared" si="1"/>
        <v>-39437</v>
      </c>
      <c r="E68" s="213" t="s">
        <v>2</v>
      </c>
      <c r="F68" s="370">
        <f>F69+F73</f>
        <v>2364212</v>
      </c>
      <c r="G68" s="283">
        <f>G69</f>
        <v>39437</v>
      </c>
    </row>
    <row r="69" spans="1:8" s="52" customFormat="1">
      <c r="A69" s="81"/>
      <c r="B69" s="215" t="s">
        <v>17</v>
      </c>
      <c r="C69" s="370">
        <v>5787995</v>
      </c>
      <c r="D69" s="460">
        <v>-39437</v>
      </c>
      <c r="E69" s="214" t="s">
        <v>12</v>
      </c>
      <c r="F69" s="370">
        <f>F70+F72</f>
        <v>2339212</v>
      </c>
      <c r="G69" s="283">
        <f>G70</f>
        <v>39437</v>
      </c>
      <c r="H69" s="463"/>
    </row>
    <row r="70" spans="1:8" s="52" customFormat="1">
      <c r="A70" s="81"/>
      <c r="B70" s="215"/>
      <c r="C70" s="370"/>
      <c r="D70" s="283"/>
      <c r="E70" s="215" t="s">
        <v>38</v>
      </c>
      <c r="F70" s="105">
        <v>1821636</v>
      </c>
      <c r="G70" s="437">
        <v>39437</v>
      </c>
    </row>
    <row r="71" spans="1:8" s="52" customFormat="1">
      <c r="A71" s="81"/>
      <c r="B71" s="461"/>
      <c r="C71" s="375"/>
      <c r="D71" s="259"/>
      <c r="E71" s="216" t="s">
        <v>36</v>
      </c>
      <c r="F71" s="105">
        <v>1444887</v>
      </c>
      <c r="G71" s="437">
        <v>31781</v>
      </c>
    </row>
    <row r="72" spans="1:8" s="52" customFormat="1">
      <c r="A72" s="81"/>
      <c r="B72" s="461"/>
      <c r="C72" s="375"/>
      <c r="D72" s="259"/>
      <c r="E72" s="215" t="s">
        <v>15</v>
      </c>
      <c r="F72" s="105">
        <v>517576</v>
      </c>
      <c r="G72" s="283"/>
    </row>
    <row r="73" spans="1:8" s="52" customFormat="1">
      <c r="A73" s="81"/>
      <c r="B73" s="461"/>
      <c r="C73" s="375"/>
      <c r="D73" s="259"/>
      <c r="E73" s="328" t="s">
        <v>16</v>
      </c>
      <c r="F73" s="439">
        <f>F74</f>
        <v>25000</v>
      </c>
      <c r="G73" s="283"/>
    </row>
    <row r="74" spans="1:8" s="52" customFormat="1">
      <c r="A74" s="81"/>
      <c r="B74" s="461"/>
      <c r="C74" s="375"/>
      <c r="D74" s="259"/>
      <c r="E74" s="352" t="s">
        <v>17</v>
      </c>
      <c r="F74" s="105">
        <v>25000</v>
      </c>
      <c r="G74" s="283"/>
    </row>
    <row r="75" spans="1:8" s="52" customFormat="1">
      <c r="A75" s="81"/>
      <c r="B75" s="461"/>
      <c r="C75" s="375"/>
      <c r="D75" s="259"/>
      <c r="E75" s="213" t="s">
        <v>3</v>
      </c>
      <c r="F75" s="440">
        <f>F76</f>
        <v>138779</v>
      </c>
      <c r="G75" s="283"/>
    </row>
    <row r="76" spans="1:8" s="52" customFormat="1" ht="13.8" thickBot="1">
      <c r="A76" s="81"/>
      <c r="B76" s="461"/>
      <c r="C76" s="375"/>
      <c r="D76" s="259"/>
      <c r="E76" s="214" t="s">
        <v>20</v>
      </c>
      <c r="F76" s="370">
        <v>138779</v>
      </c>
      <c r="G76" s="283"/>
    </row>
    <row r="77" spans="1:8" s="52" customFormat="1" ht="42" customHeight="1" thickBot="1">
      <c r="A77" s="81"/>
      <c r="B77" s="3600" t="s">
        <v>534</v>
      </c>
      <c r="C77" s="3601"/>
      <c r="D77" s="3601"/>
      <c r="E77" s="3601"/>
      <c r="F77" s="3601"/>
      <c r="G77" s="3602"/>
    </row>
    <row r="78" spans="1:8" s="52" customFormat="1">
      <c r="A78" s="115"/>
      <c r="B78" s="464"/>
      <c r="C78" s="464"/>
      <c r="D78" s="464"/>
      <c r="E78" s="464"/>
      <c r="F78" s="464"/>
      <c r="G78" s="464"/>
    </row>
    <row r="79" spans="1:8" s="52" customFormat="1">
      <c r="A79" s="206"/>
      <c r="B79" s="206" t="s">
        <v>115</v>
      </c>
      <c r="C79"/>
      <c r="D79"/>
      <c r="E79"/>
      <c r="F79"/>
      <c r="G79"/>
    </row>
    <row r="80" spans="1:8" s="52" customFormat="1" ht="13.8" thickBot="1">
      <c r="A80" s="176"/>
      <c r="B80"/>
      <c r="C80"/>
      <c r="D80"/>
      <c r="E80"/>
      <c r="F80"/>
      <c r="G80"/>
    </row>
    <row r="81" spans="1:8" s="52" customFormat="1" ht="27.6">
      <c r="A81" s="175">
        <f>'01'!A101+1</f>
        <v>2</v>
      </c>
      <c r="B81" s="453" t="s">
        <v>136</v>
      </c>
      <c r="C81" s="364"/>
      <c r="D81" s="365"/>
      <c r="E81" s="456" t="s">
        <v>137</v>
      </c>
      <c r="F81" s="364"/>
      <c r="G81" s="365"/>
      <c r="H81" s="574" t="s">
        <v>34</v>
      </c>
    </row>
    <row r="82" spans="1:8" s="52" customFormat="1">
      <c r="A82" s="175"/>
      <c r="B82" s="280" t="s">
        <v>116</v>
      </c>
      <c r="C82" s="443"/>
      <c r="D82" s="412"/>
      <c r="E82" s="280" t="s">
        <v>116</v>
      </c>
      <c r="F82" s="443"/>
      <c r="G82" s="412"/>
    </row>
    <row r="83" spans="1:8" s="52" customFormat="1">
      <c r="A83" s="81"/>
      <c r="B83" s="345" t="s">
        <v>117</v>
      </c>
      <c r="C83" s="444"/>
      <c r="D83" s="445"/>
      <c r="E83" s="345" t="s">
        <v>117</v>
      </c>
      <c r="F83" s="444"/>
      <c r="G83" s="445"/>
    </row>
    <row r="84" spans="1:8" s="52" customFormat="1">
      <c r="A84" s="81"/>
      <c r="B84" s="281" t="s">
        <v>118</v>
      </c>
      <c r="C84" s="446"/>
      <c r="D84" s="447"/>
      <c r="E84" s="281" t="s">
        <v>118</v>
      </c>
      <c r="F84" s="446"/>
      <c r="G84" s="447"/>
    </row>
    <row r="85" spans="1:8" s="52" customFormat="1">
      <c r="A85" s="81"/>
      <c r="B85" s="325" t="s">
        <v>4</v>
      </c>
      <c r="C85" s="348">
        <v>23785389</v>
      </c>
      <c r="D85" s="294">
        <f t="shared" ref="D85:D90" si="2">D86</f>
        <v>-39437</v>
      </c>
      <c r="E85" s="325" t="s">
        <v>4</v>
      </c>
      <c r="F85" s="369">
        <f>F86+F87</f>
        <v>3501959</v>
      </c>
      <c r="G85" s="378">
        <f>G87</f>
        <v>39437</v>
      </c>
    </row>
    <row r="86" spans="1:8" s="52" customFormat="1" ht="26.4">
      <c r="A86" s="81"/>
      <c r="B86" s="327" t="s">
        <v>10</v>
      </c>
      <c r="C86" s="350">
        <v>23785389</v>
      </c>
      <c r="D86" s="293">
        <f t="shared" si="2"/>
        <v>-39437</v>
      </c>
      <c r="E86" s="327" t="s">
        <v>37</v>
      </c>
      <c r="F86" s="105">
        <v>191151</v>
      </c>
      <c r="G86" s="378"/>
    </row>
    <row r="87" spans="1:8" s="52" customFormat="1" ht="26.4">
      <c r="A87" s="81"/>
      <c r="B87" s="328" t="s">
        <v>11</v>
      </c>
      <c r="C87" s="350">
        <v>23785389</v>
      </c>
      <c r="D87" s="293">
        <f t="shared" si="2"/>
        <v>-39437</v>
      </c>
      <c r="E87" s="327" t="s">
        <v>10</v>
      </c>
      <c r="F87" s="370">
        <f>F88</f>
        <v>3310808</v>
      </c>
      <c r="G87" s="283">
        <f>G88</f>
        <v>39437</v>
      </c>
    </row>
    <row r="88" spans="1:8" s="52" customFormat="1" ht="26.4">
      <c r="A88" s="81"/>
      <c r="B88" s="325" t="s">
        <v>28</v>
      </c>
      <c r="C88" s="348">
        <v>23785389</v>
      </c>
      <c r="D88" s="294">
        <f t="shared" si="2"/>
        <v>-39437</v>
      </c>
      <c r="E88" s="328" t="s">
        <v>11</v>
      </c>
      <c r="F88" s="105">
        <v>3310808</v>
      </c>
      <c r="G88" s="283">
        <f>G89</f>
        <v>39437</v>
      </c>
    </row>
    <row r="89" spans="1:8" s="52" customFormat="1">
      <c r="A89" s="81"/>
      <c r="B89" s="327" t="s">
        <v>2</v>
      </c>
      <c r="C89" s="350">
        <v>23785389</v>
      </c>
      <c r="D89" s="293">
        <f t="shared" si="2"/>
        <v>-39437</v>
      </c>
      <c r="E89" s="239" t="s">
        <v>28</v>
      </c>
      <c r="F89" s="369">
        <f>F90+F99</f>
        <v>3501959</v>
      </c>
      <c r="G89" s="378">
        <f>G90</f>
        <v>39437</v>
      </c>
    </row>
    <row r="90" spans="1:8" s="52" customFormat="1">
      <c r="A90" s="81"/>
      <c r="B90" s="328" t="s">
        <v>16</v>
      </c>
      <c r="C90" s="350">
        <v>23785389</v>
      </c>
      <c r="D90" s="293">
        <f t="shared" si="2"/>
        <v>-39437</v>
      </c>
      <c r="E90" s="213" t="s">
        <v>2</v>
      </c>
      <c r="F90" s="370">
        <f>F91+F95+F97</f>
        <v>3317020</v>
      </c>
      <c r="G90" s="283">
        <f>G91</f>
        <v>39437</v>
      </c>
    </row>
    <row r="91" spans="1:8" s="52" customFormat="1">
      <c r="A91" s="81"/>
      <c r="B91" s="352" t="s">
        <v>17</v>
      </c>
      <c r="C91" s="350">
        <v>23785389</v>
      </c>
      <c r="D91" s="460">
        <v>-39437</v>
      </c>
      <c r="E91" s="214" t="s">
        <v>12</v>
      </c>
      <c r="F91" s="370">
        <f>F92+F94</f>
        <v>3287523</v>
      </c>
      <c r="G91" s="283">
        <f>G92</f>
        <v>39437</v>
      </c>
    </row>
    <row r="92" spans="1:8" s="52" customFormat="1">
      <c r="A92" s="81"/>
      <c r="B92" s="352"/>
      <c r="C92" s="350"/>
      <c r="D92" s="288"/>
      <c r="E92" s="215" t="s">
        <v>38</v>
      </c>
      <c r="F92" s="105">
        <v>2372113</v>
      </c>
      <c r="G92" s="437">
        <v>39437</v>
      </c>
    </row>
    <row r="93" spans="1:8" s="52" customFormat="1">
      <c r="A93" s="81"/>
      <c r="B93" s="465"/>
      <c r="C93" s="448"/>
      <c r="D93" s="441"/>
      <c r="E93" s="216" t="s">
        <v>36</v>
      </c>
      <c r="F93" s="105">
        <v>1888500</v>
      </c>
      <c r="G93" s="437">
        <v>31781</v>
      </c>
    </row>
    <row r="94" spans="1:8" s="52" customFormat="1">
      <c r="A94" s="81"/>
      <c r="B94" s="465"/>
      <c r="C94" s="448"/>
      <c r="D94" s="441"/>
      <c r="E94" s="215" t="s">
        <v>15</v>
      </c>
      <c r="F94" s="105">
        <v>915410</v>
      </c>
      <c r="G94" s="441"/>
    </row>
    <row r="95" spans="1:8" s="52" customFormat="1">
      <c r="A95" s="81"/>
      <c r="B95" s="465"/>
      <c r="C95" s="448"/>
      <c r="D95" s="441"/>
      <c r="E95" s="328" t="s">
        <v>16</v>
      </c>
      <c r="F95" s="439">
        <f>F96</f>
        <v>25000</v>
      </c>
      <c r="G95" s="441"/>
    </row>
    <row r="96" spans="1:8" s="52" customFormat="1">
      <c r="A96" s="81"/>
      <c r="B96" s="465"/>
      <c r="C96" s="448"/>
      <c r="D96" s="441"/>
      <c r="E96" s="352" t="s">
        <v>17</v>
      </c>
      <c r="F96" s="105">
        <v>25000</v>
      </c>
      <c r="G96" s="441"/>
    </row>
    <row r="97" spans="1:8" s="52" customFormat="1" ht="26.4">
      <c r="A97" s="81"/>
      <c r="B97" s="465"/>
      <c r="C97" s="448"/>
      <c r="D97" s="441"/>
      <c r="E97" s="328" t="s">
        <v>54</v>
      </c>
      <c r="F97" s="165">
        <f>F98</f>
        <v>4497</v>
      </c>
      <c r="G97" s="441"/>
    </row>
    <row r="98" spans="1:8" s="52" customFormat="1">
      <c r="A98" s="81"/>
      <c r="B98" s="465"/>
      <c r="C98" s="448"/>
      <c r="D98" s="441"/>
      <c r="E98" s="352" t="s">
        <v>39</v>
      </c>
      <c r="F98" s="165">
        <v>4497</v>
      </c>
      <c r="G98" s="441"/>
    </row>
    <row r="99" spans="1:8" s="52" customFormat="1">
      <c r="A99" s="81"/>
      <c r="B99" s="465"/>
      <c r="C99" s="448"/>
      <c r="D99" s="441"/>
      <c r="E99" s="213" t="s">
        <v>3</v>
      </c>
      <c r="F99" s="440">
        <f>F100</f>
        <v>184939</v>
      </c>
      <c r="G99" s="441"/>
    </row>
    <row r="100" spans="1:8" s="52" customFormat="1" ht="13.8" thickBot="1">
      <c r="A100" s="81"/>
      <c r="B100" s="466"/>
      <c r="C100" s="467"/>
      <c r="D100" s="449"/>
      <c r="E100" s="214" t="s">
        <v>20</v>
      </c>
      <c r="F100" s="370">
        <v>184939</v>
      </c>
      <c r="G100" s="291"/>
    </row>
    <row r="101" spans="1:8" s="52" customFormat="1" ht="43.2" customHeight="1" thickBot="1">
      <c r="A101" s="81"/>
      <c r="B101" s="3600" t="s">
        <v>535</v>
      </c>
      <c r="C101" s="3601"/>
      <c r="D101" s="3601"/>
      <c r="E101" s="3601"/>
      <c r="F101" s="3601"/>
      <c r="G101" s="3602"/>
    </row>
    <row r="102" spans="1:8" s="52" customFormat="1">
      <c r="A102" s="452"/>
      <c r="B102" s="243"/>
      <c r="C102" s="243"/>
      <c r="D102" s="243"/>
      <c r="E102" s="243"/>
      <c r="F102" s="243"/>
      <c r="G102" s="243"/>
    </row>
    <row r="103" spans="1:8" s="52" customFormat="1">
      <c r="A103" s="451"/>
      <c r="B103" s="451" t="s">
        <v>113</v>
      </c>
      <c r="C103" s="243"/>
      <c r="D103" s="243"/>
      <c r="E103" s="243"/>
      <c r="F103" s="243"/>
      <c r="G103" s="243"/>
    </row>
    <row r="104" spans="1:8" s="52" customFormat="1" ht="13.8" thickBot="1">
      <c r="A104" s="452"/>
      <c r="B104" s="243"/>
      <c r="C104" s="243"/>
      <c r="D104" s="243"/>
      <c r="E104" s="243"/>
      <c r="F104" s="243"/>
      <c r="G104" s="243"/>
    </row>
    <row r="105" spans="1:8" s="52" customFormat="1" ht="27.6">
      <c r="A105" s="2888">
        <f>A42+1</f>
        <v>3</v>
      </c>
      <c r="B105" s="453" t="s">
        <v>136</v>
      </c>
      <c r="C105" s="454"/>
      <c r="D105" s="455"/>
      <c r="E105" s="456" t="s">
        <v>137</v>
      </c>
      <c r="F105" s="454"/>
      <c r="G105" s="455"/>
      <c r="H105" s="574" t="s">
        <v>34</v>
      </c>
    </row>
    <row r="106" spans="1:8" s="52" customFormat="1">
      <c r="A106" s="176"/>
      <c r="B106" s="280" t="s">
        <v>22</v>
      </c>
      <c r="C106" s="343"/>
      <c r="D106" s="344"/>
      <c r="E106" s="280" t="s">
        <v>22</v>
      </c>
      <c r="F106" s="343"/>
      <c r="G106" s="344"/>
    </row>
    <row r="107" spans="1:8" s="52" customFormat="1" ht="26.4">
      <c r="A107" s="176"/>
      <c r="B107" s="457" t="s">
        <v>142</v>
      </c>
      <c r="C107" s="458"/>
      <c r="D107" s="459"/>
      <c r="E107" s="457" t="s">
        <v>139</v>
      </c>
      <c r="F107" s="458"/>
      <c r="G107" s="459"/>
    </row>
    <row r="108" spans="1:8" s="52" customFormat="1">
      <c r="A108" s="176"/>
      <c r="B108" s="239" t="s">
        <v>4</v>
      </c>
      <c r="C108" s="369">
        <f t="shared" ref="C108:D111" si="3">C109</f>
        <v>16497394</v>
      </c>
      <c r="D108" s="294">
        <f t="shared" si="3"/>
        <v>-39406</v>
      </c>
      <c r="E108" s="239" t="s">
        <v>4</v>
      </c>
      <c r="F108" s="369">
        <f>F109+F110</f>
        <v>2502991</v>
      </c>
      <c r="G108" s="378">
        <f>G110</f>
        <v>39406</v>
      </c>
    </row>
    <row r="109" spans="1:8" s="52" customFormat="1" ht="26.4">
      <c r="A109" s="176"/>
      <c r="B109" s="213" t="s">
        <v>10</v>
      </c>
      <c r="C109" s="370">
        <f t="shared" si="3"/>
        <v>16497394</v>
      </c>
      <c r="D109" s="293">
        <f t="shared" si="3"/>
        <v>-39406</v>
      </c>
      <c r="E109" s="327" t="s">
        <v>37</v>
      </c>
      <c r="F109" s="105">
        <v>10951</v>
      </c>
      <c r="G109" s="378"/>
    </row>
    <row r="110" spans="1:8" s="52" customFormat="1" ht="26.4">
      <c r="A110" s="176"/>
      <c r="B110" s="214" t="s">
        <v>11</v>
      </c>
      <c r="C110" s="370">
        <f t="shared" si="3"/>
        <v>16497394</v>
      </c>
      <c r="D110" s="293">
        <f t="shared" si="3"/>
        <v>-39406</v>
      </c>
      <c r="E110" s="213" t="s">
        <v>10</v>
      </c>
      <c r="F110" s="370">
        <f>F111</f>
        <v>2492040</v>
      </c>
      <c r="G110" s="283">
        <f>G111</f>
        <v>39406</v>
      </c>
    </row>
    <row r="111" spans="1:8" s="52" customFormat="1" ht="26.4">
      <c r="A111" s="176"/>
      <c r="B111" s="239" t="s">
        <v>28</v>
      </c>
      <c r="C111" s="369">
        <f t="shared" si="3"/>
        <v>16497394</v>
      </c>
      <c r="D111" s="294">
        <f t="shared" si="3"/>
        <v>-39406</v>
      </c>
      <c r="E111" s="214" t="s">
        <v>11</v>
      </c>
      <c r="F111" s="105">
        <v>2492040</v>
      </c>
      <c r="G111" s="283">
        <f>G112</f>
        <v>39406</v>
      </c>
    </row>
    <row r="112" spans="1:8" s="52" customFormat="1">
      <c r="A112" s="176"/>
      <c r="B112" s="213" t="s">
        <v>2</v>
      </c>
      <c r="C112" s="370">
        <f>C113+C117+C119</f>
        <v>16497394</v>
      </c>
      <c r="D112" s="293">
        <f>D113</f>
        <v>-39406</v>
      </c>
      <c r="E112" s="239" t="s">
        <v>28</v>
      </c>
      <c r="F112" s="369">
        <f>F113+F120</f>
        <v>2502991</v>
      </c>
      <c r="G112" s="378">
        <f>G113</f>
        <v>39406</v>
      </c>
    </row>
    <row r="113" spans="1:8" s="52" customFormat="1">
      <c r="A113" s="176"/>
      <c r="B113" s="214" t="s">
        <v>16</v>
      </c>
      <c r="C113" s="370">
        <f>C114+C116</f>
        <v>16497394</v>
      </c>
      <c r="D113" s="293">
        <f>D114</f>
        <v>-39406</v>
      </c>
      <c r="E113" s="213" t="s">
        <v>2</v>
      </c>
      <c r="F113" s="370">
        <f>F114+F118</f>
        <v>2364212</v>
      </c>
      <c r="G113" s="283">
        <f>G114</f>
        <v>39406</v>
      </c>
    </row>
    <row r="114" spans="1:8" s="52" customFormat="1">
      <c r="A114" s="176"/>
      <c r="B114" s="215" t="s">
        <v>17</v>
      </c>
      <c r="C114" s="370">
        <v>16497394</v>
      </c>
      <c r="D114" s="460">
        <v>-39406</v>
      </c>
      <c r="E114" s="214" t="s">
        <v>12</v>
      </c>
      <c r="F114" s="370">
        <f>F115+F117</f>
        <v>2339212</v>
      </c>
      <c r="G114" s="283">
        <f>G117</f>
        <v>39406</v>
      </c>
    </row>
    <row r="115" spans="1:8" s="52" customFormat="1">
      <c r="A115" s="176"/>
      <c r="B115" s="215"/>
      <c r="C115" s="370"/>
      <c r="D115" s="283"/>
      <c r="E115" s="215" t="s">
        <v>38</v>
      </c>
      <c r="F115" s="105">
        <v>1821636</v>
      </c>
      <c r="G115" s="437"/>
    </row>
    <row r="116" spans="1:8" s="52" customFormat="1">
      <c r="A116" s="176"/>
      <c r="B116" s="461"/>
      <c r="C116" s="375"/>
      <c r="D116" s="259"/>
      <c r="E116" s="216" t="s">
        <v>36</v>
      </c>
      <c r="F116" s="105">
        <v>1444887</v>
      </c>
      <c r="G116" s="437"/>
    </row>
    <row r="117" spans="1:8" s="52" customFormat="1">
      <c r="A117" s="176"/>
      <c r="B117" s="461"/>
      <c r="C117" s="375"/>
      <c r="D117" s="259"/>
      <c r="E117" s="438" t="s">
        <v>15</v>
      </c>
      <c r="F117" s="105">
        <v>517576</v>
      </c>
      <c r="G117" s="283">
        <v>39406</v>
      </c>
    </row>
    <row r="118" spans="1:8" s="52" customFormat="1">
      <c r="A118" s="176"/>
      <c r="B118" s="461"/>
      <c r="C118" s="375"/>
      <c r="D118" s="259"/>
      <c r="E118" s="328" t="s">
        <v>16</v>
      </c>
      <c r="F118" s="439">
        <f>F119</f>
        <v>25000</v>
      </c>
      <c r="G118" s="283"/>
    </row>
    <row r="119" spans="1:8" s="52" customFormat="1">
      <c r="A119" s="176"/>
      <c r="B119" s="461"/>
      <c r="C119" s="375"/>
      <c r="D119" s="259"/>
      <c r="E119" s="352" t="s">
        <v>17</v>
      </c>
      <c r="F119" s="105">
        <v>25000</v>
      </c>
      <c r="G119" s="283"/>
    </row>
    <row r="120" spans="1:8" s="52" customFormat="1">
      <c r="A120" s="176"/>
      <c r="B120" s="461"/>
      <c r="C120" s="375"/>
      <c r="D120" s="259"/>
      <c r="E120" s="327" t="s">
        <v>3</v>
      </c>
      <c r="F120" s="440">
        <f>F121</f>
        <v>138779</v>
      </c>
      <c r="G120" s="283"/>
    </row>
    <row r="121" spans="1:8" s="52" customFormat="1" ht="13.8" thickBot="1">
      <c r="A121" s="176"/>
      <c r="B121" s="461"/>
      <c r="C121" s="375"/>
      <c r="D121" s="259"/>
      <c r="E121" s="328" t="s">
        <v>20</v>
      </c>
      <c r="F121" s="370">
        <v>138779</v>
      </c>
      <c r="G121" s="283"/>
    </row>
    <row r="122" spans="1:8" s="52" customFormat="1" ht="31.2" customHeight="1" thickBot="1">
      <c r="A122" s="81"/>
      <c r="B122" s="3600" t="s">
        <v>536</v>
      </c>
      <c r="C122" s="3601"/>
      <c r="D122" s="3601"/>
      <c r="E122" s="3601"/>
      <c r="F122" s="3601"/>
      <c r="G122" s="3602"/>
    </row>
    <row r="123" spans="1:8" s="52" customFormat="1">
      <c r="A123" s="115"/>
      <c r="B123" s="464"/>
      <c r="C123" s="464"/>
      <c r="D123" s="464"/>
      <c r="E123" s="464"/>
      <c r="F123" s="464"/>
      <c r="G123" s="464"/>
    </row>
    <row r="124" spans="1:8" s="52" customFormat="1">
      <c r="A124" s="206"/>
      <c r="B124" s="206" t="s">
        <v>115</v>
      </c>
      <c r="C124"/>
      <c r="D124"/>
      <c r="E124"/>
      <c r="F124"/>
      <c r="G124"/>
    </row>
    <row r="125" spans="1:8" s="52" customFormat="1" ht="13.8" thickBot="1">
      <c r="A125" s="176"/>
      <c r="B125"/>
      <c r="C125"/>
      <c r="D125"/>
      <c r="E125"/>
      <c r="F125"/>
      <c r="G125"/>
    </row>
    <row r="126" spans="1:8" s="52" customFormat="1" ht="27.6">
      <c r="A126" s="175">
        <f>A81+1</f>
        <v>3</v>
      </c>
      <c r="B126" s="453" t="s">
        <v>136</v>
      </c>
      <c r="C126" s="364"/>
      <c r="D126" s="365"/>
      <c r="E126" s="456" t="s">
        <v>137</v>
      </c>
      <c r="F126" s="364"/>
      <c r="G126" s="365"/>
      <c r="H126" s="574" t="s">
        <v>34</v>
      </c>
    </row>
    <row r="127" spans="1:8" s="52" customFormat="1">
      <c r="A127" s="175"/>
      <c r="B127" s="280" t="s">
        <v>116</v>
      </c>
      <c r="C127" s="443"/>
      <c r="D127" s="412"/>
      <c r="E127" s="280" t="s">
        <v>116</v>
      </c>
      <c r="F127" s="443"/>
      <c r="G127" s="412"/>
    </row>
    <row r="128" spans="1:8" s="52" customFormat="1">
      <c r="A128" s="81"/>
      <c r="B128" s="345" t="s">
        <v>117</v>
      </c>
      <c r="C128" s="444"/>
      <c r="D128" s="445"/>
      <c r="E128" s="345" t="s">
        <v>117</v>
      </c>
      <c r="F128" s="444"/>
      <c r="G128" s="445"/>
    </row>
    <row r="129" spans="1:7" s="52" customFormat="1">
      <c r="A129" s="81"/>
      <c r="B129" s="281" t="s">
        <v>118</v>
      </c>
      <c r="C129" s="446"/>
      <c r="D129" s="447"/>
      <c r="E129" s="281" t="s">
        <v>118</v>
      </c>
      <c r="F129" s="446"/>
      <c r="G129" s="447"/>
    </row>
    <row r="130" spans="1:7" s="52" customFormat="1">
      <c r="A130" s="81"/>
      <c r="B130" s="325" t="s">
        <v>4</v>
      </c>
      <c r="C130" s="348">
        <v>23785389</v>
      </c>
      <c r="D130" s="294">
        <f t="shared" ref="D130:D135" si="4">D131</f>
        <v>-39406</v>
      </c>
      <c r="E130" s="325" t="s">
        <v>4</v>
      </c>
      <c r="F130" s="369">
        <f>F131+F132</f>
        <v>3501959</v>
      </c>
      <c r="G130" s="378">
        <f>G132</f>
        <v>39406</v>
      </c>
    </row>
    <row r="131" spans="1:7" s="52" customFormat="1" ht="26.4">
      <c r="A131" s="81"/>
      <c r="B131" s="327" t="s">
        <v>10</v>
      </c>
      <c r="C131" s="350">
        <v>23785389</v>
      </c>
      <c r="D131" s="293">
        <f t="shared" si="4"/>
        <v>-39406</v>
      </c>
      <c r="E131" s="327" t="s">
        <v>37</v>
      </c>
      <c r="F131" s="105">
        <v>191151</v>
      </c>
      <c r="G131" s="378"/>
    </row>
    <row r="132" spans="1:7" s="52" customFormat="1" ht="26.4">
      <c r="A132" s="81"/>
      <c r="B132" s="328" t="s">
        <v>11</v>
      </c>
      <c r="C132" s="350">
        <v>23785389</v>
      </c>
      <c r="D132" s="293">
        <f t="shared" si="4"/>
        <v>-39406</v>
      </c>
      <c r="E132" s="327" t="s">
        <v>10</v>
      </c>
      <c r="F132" s="370">
        <f>F133</f>
        <v>3310808</v>
      </c>
      <c r="G132" s="283">
        <f>G133</f>
        <v>39406</v>
      </c>
    </row>
    <row r="133" spans="1:7" s="52" customFormat="1" ht="26.4">
      <c r="A133" s="81"/>
      <c r="B133" s="325" t="s">
        <v>28</v>
      </c>
      <c r="C133" s="348">
        <v>23785389</v>
      </c>
      <c r="D133" s="294">
        <f t="shared" si="4"/>
        <v>-39406</v>
      </c>
      <c r="E133" s="328" t="s">
        <v>11</v>
      </c>
      <c r="F133" s="105">
        <v>3310808</v>
      </c>
      <c r="G133" s="283">
        <f>G134</f>
        <v>39406</v>
      </c>
    </row>
    <row r="134" spans="1:7" s="52" customFormat="1">
      <c r="A134" s="81"/>
      <c r="B134" s="327" t="s">
        <v>2</v>
      </c>
      <c r="C134" s="350">
        <v>23785389</v>
      </c>
      <c r="D134" s="293">
        <f t="shared" si="4"/>
        <v>-39406</v>
      </c>
      <c r="E134" s="239" t="s">
        <v>28</v>
      </c>
      <c r="F134" s="369">
        <f>F135+F144</f>
        <v>3501959</v>
      </c>
      <c r="G134" s="378">
        <f>G135</f>
        <v>39406</v>
      </c>
    </row>
    <row r="135" spans="1:7" s="52" customFormat="1">
      <c r="A135" s="81"/>
      <c r="B135" s="328" t="s">
        <v>16</v>
      </c>
      <c r="C135" s="350">
        <v>23785389</v>
      </c>
      <c r="D135" s="293">
        <f t="shared" si="4"/>
        <v>-39406</v>
      </c>
      <c r="E135" s="213" t="s">
        <v>2</v>
      </c>
      <c r="F135" s="370">
        <f>F136+F140+F142</f>
        <v>3317020</v>
      </c>
      <c r="G135" s="283">
        <f>G136</f>
        <v>39406</v>
      </c>
    </row>
    <row r="136" spans="1:7" s="52" customFormat="1">
      <c r="A136" s="81"/>
      <c r="B136" s="352" t="s">
        <v>17</v>
      </c>
      <c r="C136" s="350">
        <v>23785389</v>
      </c>
      <c r="D136" s="460">
        <v>-39406</v>
      </c>
      <c r="E136" s="214" t="s">
        <v>12</v>
      </c>
      <c r="F136" s="370">
        <f>F137+F139</f>
        <v>3287523</v>
      </c>
      <c r="G136" s="283">
        <f>G139</f>
        <v>39406</v>
      </c>
    </row>
    <row r="137" spans="1:7" s="52" customFormat="1">
      <c r="A137" s="81"/>
      <c r="B137" s="352"/>
      <c r="C137" s="350"/>
      <c r="D137" s="288"/>
      <c r="E137" s="215" t="s">
        <v>38</v>
      </c>
      <c r="F137" s="105">
        <v>2372113</v>
      </c>
      <c r="G137" s="437"/>
    </row>
    <row r="138" spans="1:7" s="52" customFormat="1">
      <c r="A138" s="81"/>
      <c r="B138" s="465"/>
      <c r="C138" s="448"/>
      <c r="D138" s="441"/>
      <c r="E138" s="216" t="s">
        <v>36</v>
      </c>
      <c r="F138" s="105">
        <v>1888500</v>
      </c>
      <c r="G138" s="437"/>
    </row>
    <row r="139" spans="1:7" s="52" customFormat="1">
      <c r="A139" s="81"/>
      <c r="B139" s="465"/>
      <c r="C139" s="448"/>
      <c r="D139" s="441"/>
      <c r="E139" s="215" t="s">
        <v>15</v>
      </c>
      <c r="F139" s="105">
        <v>915410</v>
      </c>
      <c r="G139" s="283">
        <v>39406</v>
      </c>
    </row>
    <row r="140" spans="1:7" s="52" customFormat="1">
      <c r="A140" s="81"/>
      <c r="B140" s="465"/>
      <c r="C140" s="448"/>
      <c r="D140" s="441"/>
      <c r="E140" s="328" t="s">
        <v>16</v>
      </c>
      <c r="F140" s="439">
        <f>F141</f>
        <v>25000</v>
      </c>
      <c r="G140" s="441"/>
    </row>
    <row r="141" spans="1:7" s="52" customFormat="1">
      <c r="A141" s="81"/>
      <c r="B141" s="465"/>
      <c r="C141" s="448"/>
      <c r="D141" s="441"/>
      <c r="E141" s="352" t="s">
        <v>17</v>
      </c>
      <c r="F141" s="105">
        <v>25000</v>
      </c>
      <c r="G141" s="441"/>
    </row>
    <row r="142" spans="1:7" s="52" customFormat="1" ht="26.4">
      <c r="A142" s="81"/>
      <c r="B142" s="465"/>
      <c r="C142" s="448"/>
      <c r="D142" s="441"/>
      <c r="E142" s="328" t="s">
        <v>54</v>
      </c>
      <c r="F142" s="165">
        <f>F143</f>
        <v>4497</v>
      </c>
      <c r="G142" s="441"/>
    </row>
    <row r="143" spans="1:7" s="52" customFormat="1">
      <c r="A143" s="81"/>
      <c r="B143" s="465"/>
      <c r="C143" s="448"/>
      <c r="D143" s="441"/>
      <c r="E143" s="352" t="s">
        <v>39</v>
      </c>
      <c r="F143" s="165">
        <v>4497</v>
      </c>
      <c r="G143" s="441"/>
    </row>
    <row r="144" spans="1:7" s="52" customFormat="1">
      <c r="A144" s="81"/>
      <c r="B144" s="465"/>
      <c r="C144" s="448"/>
      <c r="D144" s="441"/>
      <c r="E144" s="213" t="s">
        <v>3</v>
      </c>
      <c r="F144" s="440">
        <f>F145</f>
        <v>184939</v>
      </c>
      <c r="G144" s="441"/>
    </row>
    <row r="145" spans="1:7" s="52" customFormat="1" ht="13.8" thickBot="1">
      <c r="A145" s="81"/>
      <c r="B145" s="466"/>
      <c r="C145" s="467"/>
      <c r="D145" s="449"/>
      <c r="E145" s="214" t="s">
        <v>20</v>
      </c>
      <c r="F145" s="370">
        <v>184939</v>
      </c>
      <c r="G145" s="291"/>
    </row>
    <row r="146" spans="1:7" s="52" customFormat="1" ht="34.200000000000003" customHeight="1" thickBot="1">
      <c r="A146" s="81"/>
      <c r="B146" s="3600" t="s">
        <v>537</v>
      </c>
      <c r="C146" s="3601"/>
      <c r="D146" s="3601"/>
      <c r="E146" s="3601"/>
      <c r="F146" s="3601"/>
      <c r="G146" s="3602"/>
    </row>
    <row r="147" spans="1:7" s="52" customFormat="1">
      <c r="A147" s="261"/>
      <c r="B147" s="22"/>
      <c r="C147" s="23"/>
      <c r="D147" s="23"/>
      <c r="E147" s="10"/>
      <c r="F147" s="10"/>
      <c r="G147" s="10"/>
    </row>
  </sheetData>
  <mergeCells count="9">
    <mergeCell ref="H1:H2"/>
    <mergeCell ref="B77:G77"/>
    <mergeCell ref="B101:G101"/>
    <mergeCell ref="B122:G122"/>
    <mergeCell ref="B146:G146"/>
    <mergeCell ref="C1:C2"/>
    <mergeCell ref="D1:D2"/>
    <mergeCell ref="F1:F2"/>
    <mergeCell ref="G1:G2"/>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88"/>
  <sheetViews>
    <sheetView zoomScale="75" zoomScaleNormal="75" workbookViewId="0">
      <selection activeCell="A6" sqref="A6"/>
    </sheetView>
  </sheetViews>
  <sheetFormatPr defaultColWidth="12.6640625" defaultRowHeight="13.2"/>
  <cols>
    <col min="1" max="1" width="9" style="3049" customWidth="1"/>
    <col min="2" max="2" width="21.33203125" style="2993" customWidth="1"/>
    <col min="3" max="3" width="24.109375" style="2993" customWidth="1"/>
    <col min="4" max="4" width="18.6640625" style="2980" customWidth="1"/>
    <col min="5" max="5" width="19.5546875" style="2980" customWidth="1"/>
    <col min="6" max="6" width="23.109375" style="2980" customWidth="1"/>
    <col min="7" max="7" width="20.109375" style="2980" customWidth="1"/>
    <col min="8" max="8" width="14.88671875" style="2980" customWidth="1"/>
  </cols>
  <sheetData>
    <row r="1" spans="1:8" s="2965" customFormat="1" ht="13.8">
      <c r="A1" s="3858"/>
      <c r="B1" s="3858"/>
      <c r="C1" s="3858"/>
    </row>
    <row r="2" spans="1:8" s="2967" customFormat="1" ht="14.4" thickBot="1">
      <c r="A2" s="3858"/>
      <c r="B2" s="3858"/>
      <c r="C2" s="3858"/>
      <c r="D2" s="2965"/>
      <c r="E2" s="2965"/>
      <c r="F2" s="2965"/>
      <c r="G2" s="2965"/>
      <c r="H2" s="2965"/>
    </row>
    <row r="3" spans="1:8" s="2967" customFormat="1" ht="13.8" thickBot="1">
      <c r="A3" s="2966"/>
      <c r="B3" s="3860" t="s">
        <v>912</v>
      </c>
      <c r="C3" s="3861"/>
      <c r="D3" s="3001"/>
      <c r="E3" s="3870" t="s">
        <v>107</v>
      </c>
      <c r="F3" s="3871"/>
      <c r="G3" s="3872"/>
      <c r="H3" s="2999" t="s">
        <v>44</v>
      </c>
    </row>
    <row r="4" spans="1:8" s="2967" customFormat="1" ht="13.8">
      <c r="A4" s="2966"/>
      <c r="B4" s="2964"/>
      <c r="C4" s="2964"/>
    </row>
    <row r="5" spans="1:8" s="2967" customFormat="1">
      <c r="A5" s="2966"/>
      <c r="B5" s="3869" t="s">
        <v>682</v>
      </c>
      <c r="C5" s="3869"/>
      <c r="E5" s="224"/>
    </row>
    <row r="6" spans="1:8" s="2967" customFormat="1" ht="13.2" customHeight="1">
      <c r="A6" s="3509">
        <f>'7.piel.'!A6+1</f>
        <v>215</v>
      </c>
      <c r="B6" s="3859" t="s">
        <v>1048</v>
      </c>
      <c r="C6" s="3859"/>
      <c r="H6" s="12" t="s">
        <v>34</v>
      </c>
    </row>
    <row r="7" spans="1:8">
      <c r="A7" s="2966"/>
      <c r="B7" s="3859"/>
      <c r="C7" s="3859"/>
      <c r="D7" s="2967"/>
      <c r="E7" s="2967"/>
      <c r="F7" s="2967"/>
      <c r="G7" s="2967"/>
      <c r="H7" s="2967"/>
    </row>
    <row r="8" spans="1:8">
      <c r="B8" s="3867"/>
      <c r="C8" s="3867"/>
      <c r="G8" s="2978" t="s">
        <v>1049</v>
      </c>
      <c r="H8" s="3002"/>
    </row>
    <row r="9" spans="1:8" ht="82.2" customHeight="1">
      <c r="B9" s="3868" t="s">
        <v>1050</v>
      </c>
      <c r="C9" s="3868"/>
      <c r="D9" s="3868"/>
      <c r="E9" s="3868" t="s">
        <v>1050</v>
      </c>
      <c r="F9" s="3868"/>
      <c r="G9" s="3868"/>
    </row>
    <row r="10" spans="1:8" ht="15.75" customHeight="1">
      <c r="B10" s="2979"/>
      <c r="C10" s="2979"/>
    </row>
    <row r="11" spans="1:8" ht="15.6" customHeight="1">
      <c r="B11" s="2981"/>
      <c r="C11" s="2982"/>
      <c r="E11" s="3865" t="s">
        <v>916</v>
      </c>
      <c r="F11" s="3865"/>
      <c r="G11" s="3865"/>
    </row>
    <row r="12" spans="1:8" ht="15.6">
      <c r="B12" s="2981"/>
      <c r="C12" s="2982"/>
      <c r="D12" s="2984"/>
    </row>
    <row r="13" spans="1:8" ht="93.6">
      <c r="B13" s="3003" t="s">
        <v>917</v>
      </c>
      <c r="C13" s="3003" t="s">
        <v>1051</v>
      </c>
      <c r="D13" s="3004" t="s">
        <v>1052</v>
      </c>
      <c r="E13" s="3005" t="s">
        <v>917</v>
      </c>
      <c r="F13" s="3005" t="s">
        <v>1051</v>
      </c>
      <c r="G13" s="3006" t="s">
        <v>1052</v>
      </c>
    </row>
    <row r="14" spans="1:8" ht="15.6">
      <c r="B14" s="2983"/>
      <c r="C14" s="2983"/>
      <c r="D14" s="3007"/>
      <c r="E14" s="3008"/>
      <c r="F14" s="3008"/>
      <c r="G14" s="3009"/>
    </row>
    <row r="15" spans="1:8" ht="15.6">
      <c r="B15" s="3010" t="s">
        <v>919</v>
      </c>
      <c r="C15" s="3011">
        <v>25305394</v>
      </c>
      <c r="D15" s="3000">
        <v>48072490</v>
      </c>
      <c r="E15" s="3012" t="s">
        <v>920</v>
      </c>
      <c r="F15" s="2992">
        <v>4244392</v>
      </c>
      <c r="G15" s="2992">
        <v>7476656</v>
      </c>
    </row>
    <row r="16" spans="1:8" ht="15.6">
      <c r="B16" s="2980"/>
      <c r="C16" s="2980"/>
      <c r="E16" s="3012" t="s">
        <v>921</v>
      </c>
      <c r="F16" s="2992">
        <v>616672</v>
      </c>
      <c r="G16" s="2992">
        <v>1146928</v>
      </c>
    </row>
    <row r="17" spans="2:7" ht="15.6">
      <c r="B17" s="3864"/>
      <c r="C17" s="3864"/>
      <c r="D17" s="2991"/>
      <c r="E17" s="3012" t="s">
        <v>923</v>
      </c>
      <c r="F17" s="2992">
        <v>366128</v>
      </c>
      <c r="G17" s="2992">
        <v>743208</v>
      </c>
    </row>
    <row r="18" spans="2:7" ht="15.6">
      <c r="D18" s="2991"/>
      <c r="E18" s="3012" t="s">
        <v>924</v>
      </c>
      <c r="F18" s="2992">
        <v>203968</v>
      </c>
      <c r="G18" s="2992">
        <v>399448</v>
      </c>
    </row>
    <row r="19" spans="2:7" ht="15.6">
      <c r="D19" s="2991"/>
      <c r="E19" s="3012" t="s">
        <v>925</v>
      </c>
      <c r="F19" s="2992">
        <v>713072</v>
      </c>
      <c r="G19" s="2992">
        <v>1303552</v>
      </c>
    </row>
    <row r="20" spans="2:7" ht="15.6">
      <c r="D20" s="2991"/>
      <c r="E20" s="3012" t="s">
        <v>926</v>
      </c>
      <c r="F20" s="2992">
        <v>433000</v>
      </c>
      <c r="G20" s="2992">
        <v>914384</v>
      </c>
    </row>
    <row r="21" spans="2:7" ht="15.6">
      <c r="D21" s="2991"/>
      <c r="E21" s="3012" t="s">
        <v>927</v>
      </c>
      <c r="F21" s="2992">
        <v>526376</v>
      </c>
      <c r="G21" s="2992">
        <v>916928</v>
      </c>
    </row>
    <row r="22" spans="2:7" ht="15.6">
      <c r="D22" s="2991"/>
      <c r="E22" s="3012" t="s">
        <v>1053</v>
      </c>
      <c r="F22" s="2992">
        <v>24016</v>
      </c>
      <c r="G22" s="2992">
        <v>69600</v>
      </c>
    </row>
    <row r="23" spans="2:7" ht="15.6">
      <c r="D23" s="2991"/>
      <c r="E23" s="3012" t="s">
        <v>930</v>
      </c>
      <c r="F23" s="2992">
        <v>126168</v>
      </c>
      <c r="G23" s="2992">
        <v>207200</v>
      </c>
    </row>
    <row r="24" spans="2:7" ht="15.6">
      <c r="D24" s="2991"/>
      <c r="E24" s="3012" t="s">
        <v>931</v>
      </c>
      <c r="F24" s="2992">
        <v>67880</v>
      </c>
      <c r="G24" s="2992">
        <v>116320</v>
      </c>
    </row>
    <row r="25" spans="2:7" ht="15.6">
      <c r="D25" s="2991"/>
      <c r="E25" s="3012" t="s">
        <v>932</v>
      </c>
      <c r="F25" s="2992">
        <v>157432</v>
      </c>
      <c r="G25" s="2992">
        <v>257816</v>
      </c>
    </row>
    <row r="26" spans="2:7" ht="15.6">
      <c r="D26" s="2991"/>
      <c r="E26" s="3012" t="s">
        <v>936</v>
      </c>
      <c r="F26" s="2992">
        <v>213528</v>
      </c>
      <c r="G26" s="2992">
        <v>397408</v>
      </c>
    </row>
    <row r="27" spans="2:7" ht="15.6">
      <c r="D27" s="2991"/>
      <c r="E27" s="3012" t="s">
        <v>937</v>
      </c>
      <c r="F27" s="2992">
        <v>295120</v>
      </c>
      <c r="G27" s="2992">
        <v>532560</v>
      </c>
    </row>
    <row r="28" spans="2:7" ht="15.6">
      <c r="D28" s="2991"/>
      <c r="E28" s="3012" t="s">
        <v>938</v>
      </c>
      <c r="F28" s="2992">
        <v>210288</v>
      </c>
      <c r="G28" s="2992">
        <v>433368</v>
      </c>
    </row>
    <row r="29" spans="2:7" ht="15.6">
      <c r="D29" s="2991"/>
      <c r="E29" s="3012" t="s">
        <v>942</v>
      </c>
      <c r="F29" s="2992">
        <v>128808</v>
      </c>
      <c r="G29" s="2992">
        <v>217120</v>
      </c>
    </row>
    <row r="30" spans="2:7" ht="15.6">
      <c r="D30" s="2991"/>
      <c r="E30" s="3012" t="s">
        <v>943</v>
      </c>
      <c r="F30" s="2992">
        <v>161816</v>
      </c>
      <c r="G30" s="2992">
        <v>252984</v>
      </c>
    </row>
    <row r="31" spans="2:7" ht="15.6">
      <c r="D31" s="2991"/>
      <c r="E31" s="3012" t="s">
        <v>944</v>
      </c>
      <c r="F31" s="2992">
        <v>367896</v>
      </c>
      <c r="G31" s="2992">
        <v>589544</v>
      </c>
    </row>
    <row r="32" spans="2:7" ht="15.6">
      <c r="D32" s="2991"/>
      <c r="E32" s="3012" t="s">
        <v>946</v>
      </c>
      <c r="F32" s="2992">
        <v>50472</v>
      </c>
      <c r="G32" s="2992">
        <v>125688</v>
      </c>
    </row>
    <row r="33" spans="4:7" ht="15.6">
      <c r="D33" s="2991"/>
      <c r="E33" s="3012" t="s">
        <v>948</v>
      </c>
      <c r="F33" s="2992">
        <v>237304</v>
      </c>
      <c r="G33" s="2992">
        <v>368456</v>
      </c>
    </row>
    <row r="34" spans="4:7" ht="15.6">
      <c r="D34" s="2991"/>
      <c r="E34" s="3012" t="s">
        <v>949</v>
      </c>
      <c r="F34" s="2992">
        <v>373368</v>
      </c>
      <c r="G34" s="2992">
        <v>798288</v>
      </c>
    </row>
    <row r="35" spans="4:7" ht="15.6">
      <c r="D35" s="2991"/>
      <c r="E35" s="3012" t="s">
        <v>950</v>
      </c>
      <c r="F35" s="2992">
        <v>101632</v>
      </c>
      <c r="G35" s="2992">
        <v>193936</v>
      </c>
    </row>
    <row r="36" spans="4:7" ht="15.6">
      <c r="D36" s="2991"/>
      <c r="E36" s="3012" t="s">
        <v>951</v>
      </c>
      <c r="F36" s="2992">
        <v>144344</v>
      </c>
      <c r="G36" s="2992">
        <v>225880</v>
      </c>
    </row>
    <row r="37" spans="4:7" ht="15.6">
      <c r="D37" s="2991"/>
      <c r="E37" s="3012" t="s">
        <v>952</v>
      </c>
      <c r="F37" s="2992">
        <v>228064</v>
      </c>
      <c r="G37" s="2992">
        <v>380912</v>
      </c>
    </row>
    <row r="38" spans="4:7" ht="15.6">
      <c r="D38" s="2991"/>
      <c r="E38" s="3012" t="s">
        <v>953</v>
      </c>
      <c r="F38" s="2992">
        <v>238800</v>
      </c>
      <c r="G38" s="2992">
        <v>402488</v>
      </c>
    </row>
    <row r="39" spans="4:7" ht="15.6">
      <c r="D39" s="2991"/>
      <c r="E39" s="3012" t="s">
        <v>954</v>
      </c>
      <c r="F39" s="2992">
        <v>173896</v>
      </c>
      <c r="G39" s="2992">
        <v>352152</v>
      </c>
    </row>
    <row r="40" spans="4:7" ht="15.6">
      <c r="D40" s="2991"/>
      <c r="E40" s="3012" t="s">
        <v>955</v>
      </c>
      <c r="F40" s="2992">
        <v>64304</v>
      </c>
      <c r="G40" s="2992">
        <v>110224</v>
      </c>
    </row>
    <row r="41" spans="4:7" ht="15.6">
      <c r="D41" s="2991"/>
      <c r="E41" s="3012" t="s">
        <v>959</v>
      </c>
      <c r="F41" s="2992">
        <v>9232</v>
      </c>
      <c r="G41" s="2992">
        <v>9232</v>
      </c>
    </row>
    <row r="42" spans="4:7" ht="15.6">
      <c r="D42" s="2991"/>
      <c r="E42" s="3012" t="s">
        <v>961</v>
      </c>
      <c r="F42" s="2992">
        <v>280096</v>
      </c>
      <c r="G42" s="2992">
        <v>453016</v>
      </c>
    </row>
    <row r="43" spans="4:7" ht="15.6">
      <c r="D43" s="2991"/>
      <c r="E43" s="3012" t="s">
        <v>962</v>
      </c>
      <c r="F43" s="2992">
        <v>562736</v>
      </c>
      <c r="G43" s="2992">
        <v>920088</v>
      </c>
    </row>
    <row r="44" spans="4:7" ht="15.6">
      <c r="D44" s="2991"/>
      <c r="E44" s="3012" t="s">
        <v>964</v>
      </c>
      <c r="F44" s="2992">
        <v>111712</v>
      </c>
      <c r="G44" s="2992">
        <v>179408</v>
      </c>
    </row>
    <row r="45" spans="4:7" ht="15.6">
      <c r="D45" s="2991"/>
      <c r="E45" s="3012" t="s">
        <v>970</v>
      </c>
      <c r="F45" s="2992">
        <v>296088</v>
      </c>
      <c r="G45" s="2992">
        <v>518240</v>
      </c>
    </row>
    <row r="46" spans="4:7" ht="15.6">
      <c r="D46" s="2991"/>
      <c r="E46" s="3012" t="s">
        <v>971</v>
      </c>
      <c r="F46" s="2992">
        <v>240128</v>
      </c>
      <c r="G46" s="2992">
        <v>565768</v>
      </c>
    </row>
    <row r="47" spans="4:7" ht="15.6">
      <c r="D47" s="2991"/>
      <c r="E47" s="3012" t="s">
        <v>973</v>
      </c>
      <c r="F47" s="2992">
        <v>200608</v>
      </c>
      <c r="G47" s="2992">
        <v>335992</v>
      </c>
    </row>
    <row r="48" spans="4:7" ht="15.6">
      <c r="D48" s="2991"/>
      <c r="E48" s="3012" t="s">
        <v>974</v>
      </c>
      <c r="F48" s="2992">
        <v>362328</v>
      </c>
      <c r="G48" s="2992">
        <v>693080</v>
      </c>
    </row>
    <row r="49" spans="4:7" ht="15.6">
      <c r="D49" s="2991"/>
      <c r="E49" s="3012" t="s">
        <v>977</v>
      </c>
      <c r="F49" s="2992">
        <v>191584</v>
      </c>
      <c r="G49" s="2992">
        <v>330280</v>
      </c>
    </row>
    <row r="50" spans="4:7" ht="15.6">
      <c r="D50" s="2991"/>
      <c r="E50" s="3012" t="s">
        <v>978</v>
      </c>
      <c r="F50" s="2992">
        <v>530664</v>
      </c>
      <c r="G50" s="2992">
        <v>982624</v>
      </c>
    </row>
    <row r="51" spans="4:7" ht="15.6">
      <c r="D51" s="2991"/>
      <c r="E51" s="3012" t="s">
        <v>981</v>
      </c>
      <c r="F51" s="2992">
        <v>91576</v>
      </c>
      <c r="G51" s="2992">
        <v>188344</v>
      </c>
    </row>
    <row r="52" spans="4:7" ht="15.6">
      <c r="D52" s="2991"/>
      <c r="E52" s="3012" t="s">
        <v>983</v>
      </c>
      <c r="F52" s="2992">
        <v>155552</v>
      </c>
      <c r="G52" s="2992">
        <v>239320</v>
      </c>
    </row>
    <row r="53" spans="4:7" ht="15.6">
      <c r="D53" s="2991"/>
      <c r="E53" s="3012" t="s">
        <v>984</v>
      </c>
      <c r="F53" s="2992">
        <v>191128</v>
      </c>
      <c r="G53" s="2992">
        <v>308048</v>
      </c>
    </row>
    <row r="54" spans="4:7" ht="15.6">
      <c r="D54" s="2991"/>
      <c r="E54" s="3012" t="s">
        <v>986</v>
      </c>
      <c r="F54" s="2992">
        <v>57760</v>
      </c>
      <c r="G54" s="2992">
        <v>132344</v>
      </c>
    </row>
    <row r="55" spans="4:7" ht="15.6">
      <c r="D55" s="2991"/>
      <c r="E55" s="3012" t="s">
        <v>987</v>
      </c>
      <c r="F55" s="2992">
        <v>161296</v>
      </c>
      <c r="G55" s="2992">
        <v>290912</v>
      </c>
    </row>
    <row r="56" spans="4:7" ht="15.6">
      <c r="D56" s="2991"/>
      <c r="E56" s="3012" t="s">
        <v>988</v>
      </c>
      <c r="F56" s="2992">
        <v>150736</v>
      </c>
      <c r="G56" s="2992">
        <v>335352</v>
      </c>
    </row>
    <row r="57" spans="4:7" ht="15.6">
      <c r="D57" s="2991"/>
      <c r="E57" s="3012" t="s">
        <v>995</v>
      </c>
      <c r="F57" s="2992">
        <v>85856</v>
      </c>
      <c r="G57" s="2992">
        <v>182776</v>
      </c>
    </row>
    <row r="58" spans="4:7" ht="15.6">
      <c r="D58" s="2991"/>
      <c r="E58" s="3012" t="s">
        <v>996</v>
      </c>
      <c r="F58" s="2992">
        <v>104192</v>
      </c>
      <c r="G58" s="2992">
        <v>245616</v>
      </c>
    </row>
    <row r="59" spans="4:7" ht="15.6">
      <c r="D59" s="2991"/>
      <c r="E59" s="3012" t="s">
        <v>998</v>
      </c>
      <c r="F59" s="2992">
        <v>224640</v>
      </c>
      <c r="G59" s="2992">
        <v>383712</v>
      </c>
    </row>
    <row r="60" spans="4:7" ht="15.6">
      <c r="D60" s="2991"/>
      <c r="E60" s="3012" t="s">
        <v>1002</v>
      </c>
      <c r="F60" s="2992">
        <v>218512</v>
      </c>
      <c r="G60" s="2992">
        <v>349200</v>
      </c>
    </row>
    <row r="61" spans="4:7" ht="15.6">
      <c r="D61" s="2991"/>
      <c r="E61" s="3012" t="s">
        <v>1003</v>
      </c>
      <c r="F61" s="2992">
        <v>47120</v>
      </c>
      <c r="G61" s="2992">
        <v>109344</v>
      </c>
    </row>
    <row r="62" spans="4:7" ht="15.6">
      <c r="D62" s="2991"/>
      <c r="E62" s="3012" t="s">
        <v>1005</v>
      </c>
      <c r="F62" s="2992">
        <v>743928</v>
      </c>
      <c r="G62" s="2992">
        <v>1234160</v>
      </c>
    </row>
    <row r="63" spans="4:7" ht="15.6">
      <c r="D63" s="2991"/>
      <c r="E63" s="3012" t="s">
        <v>1011</v>
      </c>
      <c r="F63" s="2992">
        <v>100864</v>
      </c>
      <c r="G63" s="2992">
        <v>311064</v>
      </c>
    </row>
    <row r="64" spans="4:7" ht="15.6">
      <c r="D64" s="2991"/>
      <c r="E64" s="3012" t="s">
        <v>1012</v>
      </c>
      <c r="F64" s="2992">
        <v>40984</v>
      </c>
      <c r="G64" s="2992">
        <v>114264</v>
      </c>
    </row>
    <row r="65" spans="4:7" ht="15.6">
      <c r="D65" s="2991"/>
      <c r="E65" s="3012" t="s">
        <v>1014</v>
      </c>
      <c r="F65" s="2992">
        <v>130072</v>
      </c>
      <c r="G65" s="2992">
        <v>384200</v>
      </c>
    </row>
    <row r="66" spans="4:7" ht="15.6">
      <c r="D66" s="2991"/>
      <c r="E66" s="3012" t="s">
        <v>1016</v>
      </c>
      <c r="F66" s="2992">
        <v>615920</v>
      </c>
      <c r="G66" s="2992">
        <v>1059680</v>
      </c>
    </row>
    <row r="67" spans="4:7" ht="15.6">
      <c r="D67" s="2991"/>
      <c r="E67" s="3012" t="s">
        <v>1019</v>
      </c>
      <c r="F67" s="2992">
        <v>9120</v>
      </c>
      <c r="G67" s="2992">
        <v>9120</v>
      </c>
    </row>
    <row r="68" spans="4:7" ht="15.6">
      <c r="D68" s="2991"/>
      <c r="E68" s="3012" t="s">
        <v>1021</v>
      </c>
      <c r="F68" s="2992">
        <v>141296</v>
      </c>
      <c r="G68" s="2992">
        <v>241296</v>
      </c>
    </row>
    <row r="69" spans="4:7" ht="15.6">
      <c r="D69" s="2991"/>
      <c r="E69" s="3012" t="s">
        <v>1022</v>
      </c>
      <c r="F69" s="2992">
        <v>156960</v>
      </c>
      <c r="G69" s="2992">
        <v>280888</v>
      </c>
    </row>
    <row r="70" spans="4:7" ht="15.6">
      <c r="D70" s="2991"/>
      <c r="E70" s="3012" t="s">
        <v>1023</v>
      </c>
      <c r="F70" s="2992">
        <v>321232</v>
      </c>
      <c r="G70" s="2992">
        <v>762160</v>
      </c>
    </row>
    <row r="71" spans="4:7" ht="15.6">
      <c r="D71" s="2991"/>
      <c r="E71" s="3012" t="s">
        <v>1025</v>
      </c>
      <c r="F71" s="2992">
        <v>337896</v>
      </c>
      <c r="G71" s="2992">
        <v>588304</v>
      </c>
    </row>
    <row r="72" spans="4:7" ht="15.6">
      <c r="D72" s="2991"/>
      <c r="E72" s="3012" t="s">
        <v>1027</v>
      </c>
      <c r="F72" s="2992">
        <v>531648</v>
      </c>
      <c r="G72" s="2992">
        <v>993024</v>
      </c>
    </row>
    <row r="73" spans="4:7" ht="15.6">
      <c r="D73" s="2991"/>
      <c r="E73" s="3012" t="s">
        <v>1028</v>
      </c>
      <c r="F73" s="2992">
        <v>141928</v>
      </c>
      <c r="G73" s="2992">
        <v>250192</v>
      </c>
    </row>
    <row r="74" spans="4:7" ht="15.6">
      <c r="D74" s="2991"/>
      <c r="E74" s="3012" t="s">
        <v>1029</v>
      </c>
      <c r="F74" s="2992">
        <v>40096</v>
      </c>
      <c r="G74" s="2992">
        <v>98216</v>
      </c>
    </row>
    <row r="75" spans="4:7" ht="15.6">
      <c r="D75" s="2991"/>
      <c r="E75" s="3012" t="s">
        <v>1034</v>
      </c>
      <c r="F75" s="2992">
        <v>151032</v>
      </c>
      <c r="G75" s="2992">
        <v>291880</v>
      </c>
    </row>
    <row r="76" spans="4:7" ht="15.6">
      <c r="D76" s="2991"/>
      <c r="E76" s="3012"/>
      <c r="F76" s="2992"/>
      <c r="G76" s="2992"/>
    </row>
    <row r="77" spans="4:7" ht="15.6">
      <c r="D77" s="2991"/>
      <c r="E77" s="3008" t="s">
        <v>919</v>
      </c>
      <c r="F77" s="2995">
        <f>SUM(F15:F75)</f>
        <v>18205264</v>
      </c>
      <c r="G77" s="2995">
        <f>SUM(G15:G75)</f>
        <v>33304192</v>
      </c>
    </row>
    <row r="78" spans="4:7" ht="15.75" customHeight="1">
      <c r="D78" s="2983"/>
      <c r="E78" s="3008"/>
      <c r="F78" s="3013"/>
      <c r="G78" s="3013"/>
    </row>
    <row r="79" spans="4:7" ht="15.75" customHeight="1">
      <c r="D79" s="2983"/>
      <c r="E79" s="3873" t="s">
        <v>1039</v>
      </c>
      <c r="F79" s="3873"/>
      <c r="G79" s="3873"/>
    </row>
    <row r="80" spans="4:7" ht="15.6">
      <c r="D80" s="2983"/>
      <c r="E80" s="3014"/>
      <c r="F80" s="3014"/>
      <c r="G80" s="3014"/>
    </row>
    <row r="81" spans="2:7" ht="93.6">
      <c r="D81" s="2983"/>
      <c r="E81" s="3005" t="s">
        <v>917</v>
      </c>
      <c r="F81" s="3005" t="s">
        <v>1051</v>
      </c>
      <c r="G81" s="3006" t="s">
        <v>1052</v>
      </c>
    </row>
    <row r="82" spans="2:7" ht="15.6">
      <c r="D82" s="2983"/>
      <c r="E82" s="3008"/>
      <c r="F82" s="3008"/>
      <c r="G82" s="3009"/>
    </row>
    <row r="83" spans="2:7" ht="15.6">
      <c r="D83" s="2983"/>
      <c r="E83" s="3012" t="s">
        <v>1040</v>
      </c>
      <c r="F83" s="2992">
        <v>8055821</v>
      </c>
      <c r="G83" s="2992">
        <v>15605285</v>
      </c>
    </row>
    <row r="84" spans="2:7" ht="15.6">
      <c r="D84" s="2983"/>
      <c r="E84" s="3008"/>
      <c r="F84" s="2992"/>
      <c r="G84" s="2992"/>
    </row>
    <row r="85" spans="2:7" ht="42.75" customHeight="1">
      <c r="D85" s="2984"/>
      <c r="E85" s="3008" t="s">
        <v>1041</v>
      </c>
      <c r="F85" s="2995">
        <f>+F77+F83</f>
        <v>26261085</v>
      </c>
      <c r="G85" s="2995">
        <f>+G77+G83</f>
        <v>48909477</v>
      </c>
    </row>
    <row r="86" spans="2:7" ht="45" customHeight="1">
      <c r="B86" s="3874" t="s">
        <v>1042</v>
      </c>
      <c r="C86" s="3874"/>
      <c r="D86" s="3874"/>
    </row>
    <row r="87" spans="2:7" ht="45.75" customHeight="1">
      <c r="D87" s="3010"/>
    </row>
    <row r="88" spans="2:7">
      <c r="B88" s="3866"/>
      <c r="C88" s="3866"/>
    </row>
  </sheetData>
  <mergeCells count="15">
    <mergeCell ref="B88:C88"/>
    <mergeCell ref="B6:C6"/>
    <mergeCell ref="B7:C7"/>
    <mergeCell ref="B8:C8"/>
    <mergeCell ref="B9:D9"/>
    <mergeCell ref="E11:G11"/>
    <mergeCell ref="A2:C2"/>
    <mergeCell ref="B17:C17"/>
    <mergeCell ref="E79:G79"/>
    <mergeCell ref="B86:D86"/>
    <mergeCell ref="A1:C1"/>
    <mergeCell ref="B5:C5"/>
    <mergeCell ref="B3:C3"/>
    <mergeCell ref="E3:G3"/>
    <mergeCell ref="E9:G9"/>
  </mergeCells>
  <pageMargins left="0.35433070866141736" right="0.47244094488188981" top="0.47244094488188981" bottom="0.55118110236220474" header="0.31496062992125984" footer="0.31496062992125984"/>
  <pageSetup paperSize="9" scale="85" orientation="landscape" verticalDpi="0" r:id="rId1"/>
  <headerFooter>
    <oddFooter>&amp;L&amp;F&amp;C&amp;P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44"/>
  <sheetViews>
    <sheetView zoomScale="75" zoomScaleNormal="75" workbookViewId="0">
      <selection activeCell="A6" sqref="A6"/>
    </sheetView>
  </sheetViews>
  <sheetFormatPr defaultColWidth="12.6640625" defaultRowHeight="13.2"/>
  <cols>
    <col min="1" max="1" width="7.33203125" style="3049" customWidth="1"/>
    <col min="2" max="2" width="34.5546875" style="2993" customWidth="1"/>
    <col min="3" max="3" width="29.33203125" style="2993" customWidth="1"/>
    <col min="4" max="4" width="50" style="2980" customWidth="1"/>
    <col min="5" max="5" width="22.33203125" style="2980" customWidth="1"/>
    <col min="6" max="6" width="19.5546875" style="2980" customWidth="1"/>
  </cols>
  <sheetData>
    <row r="1" spans="1:6" s="2965" customFormat="1" ht="13.8">
      <c r="A1" s="3858"/>
      <c r="B1" s="3858"/>
      <c r="C1" s="3858"/>
    </row>
    <row r="2" spans="1:6" s="2967" customFormat="1" ht="19.5" customHeight="1" thickBot="1">
      <c r="A2" s="3858"/>
      <c r="B2" s="3858"/>
      <c r="C2" s="3858"/>
      <c r="D2" s="2965"/>
      <c r="E2" s="2965"/>
      <c r="F2" s="2965"/>
    </row>
    <row r="3" spans="1:6" s="2967" customFormat="1" ht="13.8" thickBot="1">
      <c r="A3" s="2966"/>
      <c r="B3" s="3860" t="s">
        <v>912</v>
      </c>
      <c r="C3" s="3861"/>
      <c r="D3" s="3862" t="s">
        <v>107</v>
      </c>
      <c r="E3" s="3863"/>
      <c r="F3" s="2999" t="s">
        <v>44</v>
      </c>
    </row>
    <row r="4" spans="1:6" s="2967" customFormat="1" ht="13.8">
      <c r="A4" s="2966"/>
      <c r="B4" s="2964"/>
      <c r="C4" s="2964"/>
    </row>
    <row r="5" spans="1:6" s="2967" customFormat="1" ht="13.8">
      <c r="A5" s="2966"/>
      <c r="B5" s="2977" t="s">
        <v>682</v>
      </c>
      <c r="C5" s="2964"/>
      <c r="F5" s="224"/>
    </row>
    <row r="6" spans="1:6" s="2967" customFormat="1" ht="15.6" customHeight="1">
      <c r="A6" s="3509">
        <f>'8.piel.'!A6+1</f>
        <v>216</v>
      </c>
      <c r="B6" s="3859" t="s">
        <v>1054</v>
      </c>
      <c r="C6" s="3859"/>
      <c r="F6" s="12" t="s">
        <v>34</v>
      </c>
    </row>
    <row r="7" spans="1:6">
      <c r="A7" s="2966"/>
      <c r="B7" s="3859"/>
      <c r="C7" s="3859"/>
      <c r="D7" s="2967"/>
      <c r="E7" s="2967"/>
      <c r="F7" s="2967"/>
    </row>
    <row r="8" spans="1:6">
      <c r="B8" s="3867" t="s">
        <v>1055</v>
      </c>
      <c r="C8" s="3867"/>
      <c r="D8" s="3867" t="s">
        <v>1055</v>
      </c>
      <c r="E8" s="3867"/>
    </row>
    <row r="9" spans="1:6" ht="58.95" customHeight="1">
      <c r="B9" s="3868" t="s">
        <v>1056</v>
      </c>
      <c r="C9" s="3868"/>
      <c r="D9" s="3868" t="s">
        <v>1056</v>
      </c>
      <c r="E9" s="3868"/>
    </row>
    <row r="10" spans="1:6" ht="15.6">
      <c r="B10" s="2979"/>
      <c r="C10" s="2979"/>
    </row>
    <row r="11" spans="1:6" ht="15.6" customHeight="1">
      <c r="B11" s="2981"/>
      <c r="C11" s="2982"/>
      <c r="D11" s="3865" t="s">
        <v>916</v>
      </c>
      <c r="E11" s="3865"/>
    </row>
    <row r="12" spans="1:6" ht="15.6">
      <c r="B12" s="2981"/>
      <c r="C12" s="2982"/>
      <c r="D12" s="2984"/>
      <c r="E12" s="2984"/>
    </row>
    <row r="13" spans="1:6" ht="15.6">
      <c r="B13" s="2985" t="s">
        <v>917</v>
      </c>
      <c r="C13" s="2986" t="s">
        <v>918</v>
      </c>
      <c r="D13" s="2985" t="s">
        <v>917</v>
      </c>
      <c r="E13" s="2986" t="s">
        <v>918</v>
      </c>
    </row>
    <row r="14" spans="1:6" ht="15.6">
      <c r="B14" s="2987"/>
      <c r="C14" s="2988"/>
      <c r="D14" s="2989"/>
      <c r="E14" s="2990"/>
    </row>
    <row r="15" spans="1:6" ht="15.6">
      <c r="B15" s="2987" t="s">
        <v>1046</v>
      </c>
      <c r="C15" s="3000">
        <v>12321667</v>
      </c>
      <c r="D15" s="2991" t="s">
        <v>920</v>
      </c>
      <c r="E15" s="2992">
        <v>2398520</v>
      </c>
    </row>
    <row r="16" spans="1:6" ht="15.6">
      <c r="B16" s="2979"/>
      <c r="C16" s="2979"/>
      <c r="D16" s="2991" t="s">
        <v>921</v>
      </c>
      <c r="E16" s="2992">
        <v>338576</v>
      </c>
    </row>
    <row r="17" spans="2:5" ht="15.6">
      <c r="B17" s="3864"/>
      <c r="C17" s="3864"/>
      <c r="D17" s="2991" t="s">
        <v>922</v>
      </c>
      <c r="E17" s="2992">
        <v>119064</v>
      </c>
    </row>
    <row r="18" spans="2:5" ht="15.6">
      <c r="D18" s="2991" t="s">
        <v>923</v>
      </c>
      <c r="E18" s="2992">
        <v>253184</v>
      </c>
    </row>
    <row r="19" spans="2:5" ht="15.6">
      <c r="D19" s="2991" t="s">
        <v>924</v>
      </c>
      <c r="E19" s="2992">
        <v>215960</v>
      </c>
    </row>
    <row r="20" spans="2:5" ht="15.6">
      <c r="D20" s="2991" t="s">
        <v>925</v>
      </c>
      <c r="E20" s="2992">
        <v>314224</v>
      </c>
    </row>
    <row r="21" spans="2:5" ht="15.6">
      <c r="D21" s="2991" t="s">
        <v>926</v>
      </c>
      <c r="E21" s="2992">
        <v>113584</v>
      </c>
    </row>
    <row r="22" spans="2:5" ht="15.6">
      <c r="D22" s="2991" t="s">
        <v>927</v>
      </c>
      <c r="E22" s="2992">
        <v>127544</v>
      </c>
    </row>
    <row r="23" spans="2:5" ht="15.6">
      <c r="D23" s="2991" t="s">
        <v>1053</v>
      </c>
      <c r="E23" s="2992">
        <v>166144</v>
      </c>
    </row>
    <row r="24" spans="2:5" ht="15.6">
      <c r="D24" s="2991" t="s">
        <v>929</v>
      </c>
      <c r="E24" s="2992">
        <v>76432</v>
      </c>
    </row>
    <row r="25" spans="2:5" ht="15.6">
      <c r="D25" s="2991" t="s">
        <v>930</v>
      </c>
      <c r="E25" s="2992">
        <v>15008</v>
      </c>
    </row>
    <row r="26" spans="2:5" ht="15.6">
      <c r="D26" s="2991" t="s">
        <v>931</v>
      </c>
      <c r="E26" s="2992">
        <v>49560</v>
      </c>
    </row>
    <row r="27" spans="2:5" ht="15.6">
      <c r="D27" s="2991" t="s">
        <v>932</v>
      </c>
      <c r="E27" s="2992">
        <v>49560</v>
      </c>
    </row>
    <row r="28" spans="2:5" ht="15.6">
      <c r="D28" s="2991" t="s">
        <v>933</v>
      </c>
      <c r="E28" s="2992">
        <v>12208</v>
      </c>
    </row>
    <row r="29" spans="2:5" ht="15.6">
      <c r="D29" s="2991" t="s">
        <v>934</v>
      </c>
      <c r="E29" s="2992">
        <v>26872</v>
      </c>
    </row>
    <row r="30" spans="2:5" ht="15.6">
      <c r="D30" s="2991" t="s">
        <v>935</v>
      </c>
      <c r="E30" s="2992">
        <v>8728</v>
      </c>
    </row>
    <row r="31" spans="2:5" ht="15.6">
      <c r="D31" s="2991" t="s">
        <v>936</v>
      </c>
      <c r="E31" s="2992">
        <v>78528</v>
      </c>
    </row>
    <row r="32" spans="2:5" ht="15.6">
      <c r="D32" s="2991" t="s">
        <v>937</v>
      </c>
      <c r="E32" s="2992">
        <v>19544</v>
      </c>
    </row>
    <row r="33" spans="4:5" ht="15.6">
      <c r="D33" s="2991" t="s">
        <v>938</v>
      </c>
      <c r="E33" s="2992">
        <v>19896</v>
      </c>
    </row>
    <row r="34" spans="4:5" ht="15.6">
      <c r="D34" s="2991" t="s">
        <v>939</v>
      </c>
      <c r="E34" s="2992">
        <v>34896</v>
      </c>
    </row>
    <row r="35" spans="4:5" ht="15.6">
      <c r="D35" s="2991" t="s">
        <v>940</v>
      </c>
      <c r="E35" s="2992">
        <v>50600</v>
      </c>
    </row>
    <row r="36" spans="4:5" ht="15.6">
      <c r="D36" s="2991" t="s">
        <v>941</v>
      </c>
      <c r="E36" s="2992">
        <v>34896</v>
      </c>
    </row>
    <row r="37" spans="4:5" ht="15.6">
      <c r="D37" s="2991" t="s">
        <v>942</v>
      </c>
      <c r="E37" s="2992">
        <v>4192</v>
      </c>
    </row>
    <row r="38" spans="4:5" ht="15.6">
      <c r="D38" s="2991" t="s">
        <v>943</v>
      </c>
      <c r="E38" s="2992">
        <v>57232</v>
      </c>
    </row>
    <row r="39" spans="4:5" ht="15.6">
      <c r="D39" s="2991" t="s">
        <v>944</v>
      </c>
      <c r="E39" s="2992">
        <v>157040</v>
      </c>
    </row>
    <row r="40" spans="4:5" ht="15.6">
      <c r="D40" s="2991" t="s">
        <v>945</v>
      </c>
      <c r="E40" s="2992">
        <v>12912</v>
      </c>
    </row>
    <row r="41" spans="4:5" ht="15.6">
      <c r="D41" s="2991" t="s">
        <v>946</v>
      </c>
      <c r="E41" s="2992">
        <v>18496</v>
      </c>
    </row>
    <row r="42" spans="4:5" ht="15.6">
      <c r="D42" s="2991" t="s">
        <v>947</v>
      </c>
      <c r="E42" s="2992">
        <v>19544</v>
      </c>
    </row>
    <row r="43" spans="4:5" ht="15.6">
      <c r="D43" s="2991" t="s">
        <v>948</v>
      </c>
      <c r="E43" s="2992">
        <v>33160</v>
      </c>
    </row>
    <row r="44" spans="4:5" ht="15.6">
      <c r="D44" s="2991" t="s">
        <v>949</v>
      </c>
      <c r="E44" s="2992">
        <v>90736</v>
      </c>
    </row>
    <row r="45" spans="4:5" ht="15.6">
      <c r="D45" s="2991" t="s">
        <v>950</v>
      </c>
      <c r="E45" s="2992">
        <v>19896</v>
      </c>
    </row>
    <row r="46" spans="4:5" ht="15.6">
      <c r="D46" s="2991" t="s">
        <v>951</v>
      </c>
      <c r="E46" s="2992">
        <v>8728</v>
      </c>
    </row>
    <row r="47" spans="4:5" ht="15.6">
      <c r="D47" s="2991" t="s">
        <v>952</v>
      </c>
      <c r="E47" s="2992">
        <v>40832</v>
      </c>
    </row>
    <row r="48" spans="4:5" ht="15.6">
      <c r="D48" s="2991" t="s">
        <v>953</v>
      </c>
      <c r="E48" s="2992">
        <v>74680</v>
      </c>
    </row>
    <row r="49" spans="2:5" ht="15.6">
      <c r="D49" s="2991" t="s">
        <v>954</v>
      </c>
      <c r="E49" s="2992">
        <v>112720</v>
      </c>
    </row>
    <row r="50" spans="2:5" ht="15.6">
      <c r="D50" s="2991" t="s">
        <v>955</v>
      </c>
      <c r="E50" s="2992">
        <v>18840</v>
      </c>
    </row>
    <row r="51" spans="2:5" ht="15.6">
      <c r="B51" s="2980"/>
      <c r="C51" s="2980"/>
      <c r="D51" s="2991" t="s">
        <v>956</v>
      </c>
      <c r="E51" s="2992">
        <v>13264</v>
      </c>
    </row>
    <row r="52" spans="2:5" ht="15.6">
      <c r="D52" s="2991" t="s">
        <v>957</v>
      </c>
      <c r="E52" s="2992">
        <v>34896</v>
      </c>
    </row>
    <row r="53" spans="2:5" ht="15.6">
      <c r="D53" s="2991" t="s">
        <v>958</v>
      </c>
      <c r="E53" s="2992">
        <v>13264</v>
      </c>
    </row>
    <row r="54" spans="2:5" ht="15.6">
      <c r="D54" s="2991" t="s">
        <v>959</v>
      </c>
      <c r="E54" s="2992">
        <v>36640</v>
      </c>
    </row>
    <row r="55" spans="2:5" ht="15.6">
      <c r="D55" s="2991" t="s">
        <v>960</v>
      </c>
      <c r="E55" s="2992">
        <v>50944</v>
      </c>
    </row>
    <row r="56" spans="2:5" ht="15.6">
      <c r="D56" s="2991" t="s">
        <v>961</v>
      </c>
      <c r="E56" s="2992">
        <v>113416</v>
      </c>
    </row>
    <row r="57" spans="2:5" ht="15.6">
      <c r="D57" s="2991" t="s">
        <v>962</v>
      </c>
      <c r="E57" s="2992">
        <v>70144</v>
      </c>
    </row>
    <row r="58" spans="2:5" ht="15.6">
      <c r="D58" s="2991" t="s">
        <v>963</v>
      </c>
      <c r="E58" s="2992">
        <v>59672</v>
      </c>
    </row>
    <row r="59" spans="2:5" ht="15.6">
      <c r="D59" s="2991" t="s">
        <v>964</v>
      </c>
      <c r="E59" s="2992">
        <v>30360</v>
      </c>
    </row>
    <row r="60" spans="2:5" ht="15.6">
      <c r="D60" s="2991" t="s">
        <v>965</v>
      </c>
      <c r="E60" s="2992">
        <v>46408</v>
      </c>
    </row>
    <row r="61" spans="2:5" ht="15.6">
      <c r="D61" s="2991" t="s">
        <v>966</v>
      </c>
      <c r="E61" s="2992">
        <v>21640</v>
      </c>
    </row>
    <row r="62" spans="2:5" ht="15.6">
      <c r="D62" s="2991" t="s">
        <v>967</v>
      </c>
      <c r="E62" s="2992">
        <v>11864</v>
      </c>
    </row>
    <row r="63" spans="2:5" ht="15.6">
      <c r="D63" s="2991" t="s">
        <v>968</v>
      </c>
      <c r="E63" s="2992">
        <v>14656</v>
      </c>
    </row>
    <row r="64" spans="2:5" ht="15.6">
      <c r="D64" s="2991" t="s">
        <v>969</v>
      </c>
      <c r="E64" s="2992">
        <v>12568</v>
      </c>
    </row>
    <row r="65" spans="4:5" ht="15.6">
      <c r="D65" s="2991" t="s">
        <v>970</v>
      </c>
      <c r="E65" s="2992">
        <v>120400</v>
      </c>
    </row>
    <row r="66" spans="4:5" ht="15.6">
      <c r="D66" s="2991" t="s">
        <v>971</v>
      </c>
      <c r="E66" s="2992">
        <v>53040</v>
      </c>
    </row>
    <row r="67" spans="4:5" ht="15.6">
      <c r="D67" s="2991" t="s">
        <v>972</v>
      </c>
      <c r="E67" s="2992">
        <v>27224</v>
      </c>
    </row>
    <row r="68" spans="4:5" ht="15.6">
      <c r="D68" s="2991" t="s">
        <v>973</v>
      </c>
      <c r="E68" s="2992">
        <v>35248</v>
      </c>
    </row>
    <row r="69" spans="4:5" ht="15.6">
      <c r="D69" s="2991" t="s">
        <v>974</v>
      </c>
      <c r="E69" s="2992">
        <v>28968</v>
      </c>
    </row>
    <row r="70" spans="4:5" ht="15.6">
      <c r="D70" s="2991" t="s">
        <v>975</v>
      </c>
      <c r="E70" s="2992">
        <v>65960</v>
      </c>
    </row>
    <row r="71" spans="4:5" ht="15.6">
      <c r="D71" s="2991" t="s">
        <v>976</v>
      </c>
      <c r="E71" s="2992">
        <v>23728</v>
      </c>
    </row>
    <row r="72" spans="4:5" ht="15.6">
      <c r="D72" s="2991" t="s">
        <v>977</v>
      </c>
      <c r="E72" s="2992">
        <v>18144</v>
      </c>
    </row>
    <row r="73" spans="4:5" ht="15.6">
      <c r="D73" s="2991" t="s">
        <v>978</v>
      </c>
      <c r="E73" s="2992">
        <v>109576</v>
      </c>
    </row>
    <row r="74" spans="4:5" ht="15.6">
      <c r="D74" s="2991" t="s">
        <v>979</v>
      </c>
      <c r="E74" s="2992">
        <v>23032</v>
      </c>
    </row>
    <row r="75" spans="4:5" ht="15.6">
      <c r="D75" s="2991" t="s">
        <v>980</v>
      </c>
      <c r="E75" s="2992">
        <v>155304</v>
      </c>
    </row>
    <row r="76" spans="4:5" ht="15.6">
      <c r="D76" s="2991" t="s">
        <v>981</v>
      </c>
      <c r="E76" s="2992">
        <v>62816</v>
      </c>
    </row>
    <row r="77" spans="4:5" ht="15.6">
      <c r="D77" s="2991" t="s">
        <v>982</v>
      </c>
      <c r="E77" s="2992">
        <v>13960</v>
      </c>
    </row>
    <row r="78" spans="4:5" ht="15.6">
      <c r="D78" s="2991" t="s">
        <v>983</v>
      </c>
      <c r="E78" s="2992">
        <v>98408</v>
      </c>
    </row>
    <row r="79" spans="4:5" ht="15.6">
      <c r="D79" s="2991" t="s">
        <v>984</v>
      </c>
      <c r="E79" s="2992">
        <v>61768</v>
      </c>
    </row>
    <row r="80" spans="4:5" ht="15.6">
      <c r="D80" s="2991" t="s">
        <v>985</v>
      </c>
      <c r="E80" s="2992">
        <v>11512</v>
      </c>
    </row>
    <row r="81" spans="4:5" ht="15.6">
      <c r="D81" s="2991" t="s">
        <v>986</v>
      </c>
      <c r="E81" s="2992">
        <v>44672</v>
      </c>
    </row>
    <row r="82" spans="4:5" ht="15.6">
      <c r="D82" s="2991" t="s">
        <v>987</v>
      </c>
      <c r="E82" s="2992">
        <v>124240</v>
      </c>
    </row>
    <row r="83" spans="4:5" ht="15.6">
      <c r="D83" s="2991" t="s">
        <v>988</v>
      </c>
      <c r="E83" s="2992">
        <v>19192</v>
      </c>
    </row>
    <row r="84" spans="4:5" ht="15.6">
      <c r="D84" s="2991" t="s">
        <v>989</v>
      </c>
      <c r="E84" s="2992">
        <v>114112</v>
      </c>
    </row>
    <row r="85" spans="4:5" ht="15.6">
      <c r="D85" s="2991" t="s">
        <v>990</v>
      </c>
      <c r="E85" s="2992">
        <v>15360</v>
      </c>
    </row>
    <row r="86" spans="4:5" ht="15.6">
      <c r="D86" s="2991" t="s">
        <v>991</v>
      </c>
      <c r="E86" s="2992">
        <v>10824</v>
      </c>
    </row>
    <row r="87" spans="4:5" ht="15.6">
      <c r="D87" s="2994" t="s">
        <v>992</v>
      </c>
      <c r="E87" s="2992">
        <v>4888</v>
      </c>
    </row>
    <row r="88" spans="4:5" ht="15.6">
      <c r="D88" s="2991" t="s">
        <v>993</v>
      </c>
      <c r="E88" s="2992">
        <v>12912</v>
      </c>
    </row>
    <row r="89" spans="4:5" ht="15.6">
      <c r="D89" s="2991" t="s">
        <v>994</v>
      </c>
      <c r="E89" s="2992">
        <v>15704</v>
      </c>
    </row>
    <row r="90" spans="4:5" ht="15.6">
      <c r="D90" s="2991" t="s">
        <v>995</v>
      </c>
      <c r="E90" s="2992">
        <v>245328</v>
      </c>
    </row>
    <row r="91" spans="4:5" ht="15.6">
      <c r="D91" s="2991" t="s">
        <v>996</v>
      </c>
      <c r="E91" s="2992">
        <v>83752</v>
      </c>
    </row>
    <row r="92" spans="4:5" ht="15.6">
      <c r="D92" s="2991" t="s">
        <v>997</v>
      </c>
      <c r="E92" s="2992">
        <v>70496</v>
      </c>
    </row>
    <row r="93" spans="4:5" ht="15.6">
      <c r="D93" s="2991" t="s">
        <v>998</v>
      </c>
      <c r="E93" s="2992">
        <v>16056</v>
      </c>
    </row>
    <row r="94" spans="4:5" ht="15.6">
      <c r="D94" s="2991" t="s">
        <v>999</v>
      </c>
      <c r="E94" s="2992">
        <v>12912</v>
      </c>
    </row>
    <row r="95" spans="4:5" ht="15.6">
      <c r="D95" s="2991" t="s">
        <v>1000</v>
      </c>
      <c r="E95" s="2992">
        <v>21640</v>
      </c>
    </row>
    <row r="96" spans="4:5" ht="15.6">
      <c r="D96" s="2991" t="s">
        <v>1001</v>
      </c>
      <c r="E96" s="2992">
        <v>46768</v>
      </c>
    </row>
    <row r="97" spans="4:5" ht="15.6">
      <c r="D97" s="2991" t="s">
        <v>1002</v>
      </c>
      <c r="E97" s="2992">
        <v>33160</v>
      </c>
    </row>
    <row r="98" spans="4:5" ht="15.6">
      <c r="D98" s="2991" t="s">
        <v>1003</v>
      </c>
      <c r="E98" s="2992">
        <v>40480</v>
      </c>
    </row>
    <row r="99" spans="4:5" ht="15.6">
      <c r="D99" s="2991" t="s">
        <v>1004</v>
      </c>
      <c r="E99" s="2992">
        <v>14304</v>
      </c>
    </row>
    <row r="100" spans="4:5" ht="15.6">
      <c r="D100" s="2991" t="s">
        <v>1005</v>
      </c>
      <c r="E100" s="2992">
        <v>126680</v>
      </c>
    </row>
    <row r="101" spans="4:5" ht="15.6">
      <c r="D101" s="2991" t="s">
        <v>1006</v>
      </c>
      <c r="E101" s="2992">
        <v>18840</v>
      </c>
    </row>
    <row r="102" spans="4:5" ht="15.6">
      <c r="D102" s="2991" t="s">
        <v>1007</v>
      </c>
      <c r="E102" s="2992">
        <v>19192</v>
      </c>
    </row>
    <row r="103" spans="4:5" ht="15.6">
      <c r="D103" s="2994" t="s">
        <v>1008</v>
      </c>
      <c r="E103" s="2992">
        <v>35248</v>
      </c>
    </row>
    <row r="104" spans="4:5" ht="15.6">
      <c r="D104" s="2991" t="s">
        <v>1009</v>
      </c>
      <c r="E104" s="2992">
        <v>6976</v>
      </c>
    </row>
    <row r="105" spans="4:5" ht="15.6">
      <c r="D105" s="2991" t="s">
        <v>1010</v>
      </c>
      <c r="E105" s="2992">
        <v>12568</v>
      </c>
    </row>
    <row r="106" spans="4:5" ht="15.6">
      <c r="D106" s="2991" t="s">
        <v>1011</v>
      </c>
      <c r="E106" s="2992">
        <v>5232</v>
      </c>
    </row>
    <row r="107" spans="4:5" ht="15.6">
      <c r="D107" s="2991" t="s">
        <v>1012</v>
      </c>
      <c r="E107" s="2992">
        <v>22336</v>
      </c>
    </row>
    <row r="108" spans="4:5" ht="15.6">
      <c r="D108" s="2991" t="s">
        <v>1013</v>
      </c>
      <c r="E108" s="2992">
        <v>39080</v>
      </c>
    </row>
    <row r="109" spans="4:5" ht="15.6">
      <c r="D109" s="2991" t="s">
        <v>1014</v>
      </c>
      <c r="E109" s="2992">
        <v>21992</v>
      </c>
    </row>
    <row r="110" spans="4:5" ht="15.6">
      <c r="D110" s="2991" t="s">
        <v>1015</v>
      </c>
      <c r="E110" s="2992">
        <v>130168</v>
      </c>
    </row>
    <row r="111" spans="4:5" ht="15.6">
      <c r="D111" s="2991" t="s">
        <v>1016</v>
      </c>
      <c r="E111" s="2992">
        <v>135408</v>
      </c>
    </row>
    <row r="112" spans="4:5" ht="15.6">
      <c r="D112" s="2991" t="s">
        <v>1017</v>
      </c>
      <c r="E112" s="2992">
        <v>28968</v>
      </c>
    </row>
    <row r="113" spans="4:5" ht="15.6">
      <c r="D113" s="2991" t="s">
        <v>1018</v>
      </c>
      <c r="E113" s="2992">
        <v>11168</v>
      </c>
    </row>
    <row r="114" spans="4:5" ht="15.6">
      <c r="D114" s="2991" t="s">
        <v>1019</v>
      </c>
      <c r="E114" s="2992">
        <v>110976</v>
      </c>
    </row>
    <row r="115" spans="4:5" ht="15.6">
      <c r="D115" s="2991" t="s">
        <v>1020</v>
      </c>
      <c r="E115" s="2992">
        <v>21640</v>
      </c>
    </row>
    <row r="116" spans="4:5" ht="15.6">
      <c r="D116" s="2991" t="s">
        <v>1021</v>
      </c>
      <c r="E116" s="2992">
        <v>27912</v>
      </c>
    </row>
    <row r="117" spans="4:5" ht="15.6">
      <c r="D117" s="2991" t="s">
        <v>1022</v>
      </c>
      <c r="E117" s="2992">
        <v>73984</v>
      </c>
    </row>
    <row r="118" spans="4:5" ht="15.6">
      <c r="D118" s="2991" t="s">
        <v>1023</v>
      </c>
      <c r="E118" s="2992">
        <v>60376</v>
      </c>
    </row>
    <row r="119" spans="4:5" ht="15.6">
      <c r="D119" s="2991" t="s">
        <v>1024</v>
      </c>
      <c r="E119" s="2992">
        <v>15704</v>
      </c>
    </row>
    <row r="120" spans="4:5" ht="15.6">
      <c r="D120" s="2991" t="s">
        <v>1025</v>
      </c>
      <c r="E120" s="2992">
        <v>165072</v>
      </c>
    </row>
    <row r="121" spans="4:5" ht="15.6">
      <c r="D121" s="2991" t="s">
        <v>1026</v>
      </c>
      <c r="E121" s="2992">
        <v>18496</v>
      </c>
    </row>
    <row r="122" spans="4:5" ht="15.6">
      <c r="D122" s="2991" t="s">
        <v>1027</v>
      </c>
      <c r="E122" s="2992">
        <v>141688</v>
      </c>
    </row>
    <row r="123" spans="4:5" ht="15.6">
      <c r="D123" s="2991" t="s">
        <v>1028</v>
      </c>
      <c r="E123" s="2992">
        <v>11168</v>
      </c>
    </row>
    <row r="124" spans="4:5" ht="15.6">
      <c r="D124" s="2991" t="s">
        <v>1029</v>
      </c>
      <c r="E124" s="2992">
        <v>31760</v>
      </c>
    </row>
    <row r="125" spans="4:5" ht="15.6">
      <c r="D125" s="2991" t="s">
        <v>1030</v>
      </c>
      <c r="E125" s="2992">
        <v>18496</v>
      </c>
    </row>
    <row r="126" spans="4:5" ht="15.6">
      <c r="D126" s="2991" t="s">
        <v>1031</v>
      </c>
      <c r="E126" s="2992">
        <v>6280</v>
      </c>
    </row>
    <row r="127" spans="4:5" ht="15.6">
      <c r="D127" s="2991" t="s">
        <v>1032</v>
      </c>
      <c r="E127" s="2992">
        <v>21280</v>
      </c>
    </row>
    <row r="128" spans="4:5" ht="15.6">
      <c r="D128" s="2991" t="s">
        <v>1033</v>
      </c>
      <c r="E128" s="2992">
        <v>46408</v>
      </c>
    </row>
    <row r="129" spans="2:5" ht="15.6">
      <c r="D129" s="2991" t="s">
        <v>1034</v>
      </c>
      <c r="E129" s="2992">
        <v>60728</v>
      </c>
    </row>
    <row r="130" spans="2:5" ht="15.6">
      <c r="D130" s="2991" t="s">
        <v>1035</v>
      </c>
      <c r="E130" s="2992">
        <v>17456</v>
      </c>
    </row>
    <row r="131" spans="2:5" ht="15.6">
      <c r="D131" s="2991" t="s">
        <v>1036</v>
      </c>
      <c r="E131" s="2992">
        <v>21992</v>
      </c>
    </row>
    <row r="132" spans="2:5" ht="15.6" customHeight="1">
      <c r="D132" s="2991" t="s">
        <v>1037</v>
      </c>
      <c r="E132" s="2992">
        <v>24776</v>
      </c>
    </row>
    <row r="133" spans="2:5" ht="15.6">
      <c r="D133" s="2991" t="s">
        <v>1038</v>
      </c>
      <c r="E133" s="2992">
        <v>13264</v>
      </c>
    </row>
    <row r="134" spans="2:5" ht="15.6">
      <c r="D134" s="2991"/>
      <c r="E134" s="2992"/>
    </row>
    <row r="135" spans="2:5" ht="15.75" customHeight="1">
      <c r="D135" s="2983" t="s">
        <v>919</v>
      </c>
      <c r="E135" s="2995">
        <f>SUM(E15:E133)</f>
        <v>9101472</v>
      </c>
    </row>
    <row r="136" spans="2:5" ht="15.75" customHeight="1">
      <c r="D136" s="2983"/>
      <c r="E136" s="2996"/>
    </row>
    <row r="137" spans="2:5" ht="15.75" customHeight="1">
      <c r="D137" s="3865" t="s">
        <v>1039</v>
      </c>
      <c r="E137" s="3865"/>
    </row>
    <row r="138" spans="2:5" ht="15.6">
      <c r="D138" s="2983"/>
      <c r="E138" s="2983"/>
    </row>
    <row r="139" spans="2:5" ht="15.6">
      <c r="D139" s="2985" t="s">
        <v>917</v>
      </c>
      <c r="E139" s="2986" t="s">
        <v>918</v>
      </c>
    </row>
    <row r="140" spans="2:5" ht="15.6">
      <c r="D140" s="2984"/>
      <c r="E140" s="2997"/>
    </row>
    <row r="141" spans="2:5" ht="15.6">
      <c r="D141" s="2991" t="s">
        <v>1040</v>
      </c>
      <c r="E141" s="2992">
        <v>4027397</v>
      </c>
    </row>
    <row r="142" spans="2:5" ht="15.6">
      <c r="D142" s="2983"/>
      <c r="E142" s="2998"/>
    </row>
    <row r="143" spans="2:5" ht="45.75" customHeight="1">
      <c r="D143" s="2983" t="s">
        <v>1041</v>
      </c>
      <c r="E143" s="2995">
        <f>+E135+E141</f>
        <v>13128869</v>
      </c>
    </row>
    <row r="144" spans="2:5" ht="51" customHeight="1">
      <c r="B144" s="3866" t="s">
        <v>1042</v>
      </c>
      <c r="C144" s="3866"/>
    </row>
  </sheetData>
  <mergeCells count="14">
    <mergeCell ref="D137:E137"/>
    <mergeCell ref="B144:C144"/>
    <mergeCell ref="B7:C7"/>
    <mergeCell ref="B8:C8"/>
    <mergeCell ref="D8:E8"/>
    <mergeCell ref="B9:C9"/>
    <mergeCell ref="D9:E9"/>
    <mergeCell ref="D11:E11"/>
    <mergeCell ref="A1:C1"/>
    <mergeCell ref="B6:C6"/>
    <mergeCell ref="B3:C3"/>
    <mergeCell ref="D3:E3"/>
    <mergeCell ref="B17:C17"/>
    <mergeCell ref="A2:C2"/>
  </mergeCells>
  <pageMargins left="0.47244094488188981" right="0.39370078740157483" top="0.51181102362204722" bottom="0.51181102362204722" header="0.31496062992125984" footer="0.31496062992125984"/>
  <pageSetup paperSize="9" scale="85" orientation="landscape"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47"/>
  <sheetViews>
    <sheetView tabSelected="1" topLeftCell="A121" zoomScale="75" zoomScaleNormal="75" workbookViewId="0">
      <selection activeCell="H19" sqref="H19"/>
    </sheetView>
  </sheetViews>
  <sheetFormatPr defaultColWidth="12.6640625" defaultRowHeight="15.6"/>
  <cols>
    <col min="1" max="1" width="7.6640625" style="3049" customWidth="1"/>
    <col min="2" max="2" width="34.5546875" style="2993" customWidth="1"/>
    <col min="3" max="3" width="27.6640625" style="2993" customWidth="1"/>
    <col min="4" max="4" width="50" style="2980" customWidth="1"/>
    <col min="5" max="5" width="21.6640625" style="2980" customWidth="1"/>
    <col min="6" max="6" width="19.5546875" style="3018" customWidth="1"/>
  </cols>
  <sheetData>
    <row r="1" spans="1:6" s="2965" customFormat="1">
      <c r="A1" s="3858"/>
      <c r="B1" s="3858"/>
      <c r="C1" s="3858"/>
      <c r="F1" s="3015"/>
    </row>
    <row r="2" spans="1:6" s="2967" customFormat="1" ht="16.2" thickBot="1">
      <c r="A2" s="3858"/>
      <c r="B2" s="3858"/>
      <c r="C2" s="3858"/>
      <c r="D2" s="2965"/>
      <c r="E2" s="2965"/>
      <c r="F2" s="3015"/>
    </row>
    <row r="3" spans="1:6" s="2967" customFormat="1" ht="13.8" thickBot="1">
      <c r="A3" s="2966"/>
      <c r="B3" s="3860" t="s">
        <v>912</v>
      </c>
      <c r="C3" s="3861"/>
      <c r="D3" s="3862" t="s">
        <v>107</v>
      </c>
      <c r="E3" s="3863"/>
      <c r="F3" s="2999" t="s">
        <v>44</v>
      </c>
    </row>
    <row r="4" spans="1:6" s="2967" customFormat="1">
      <c r="A4" s="2966"/>
      <c r="B4" s="2964"/>
      <c r="C4" s="2964"/>
      <c r="F4" s="3016"/>
    </row>
    <row r="5" spans="1:6" s="2967" customFormat="1">
      <c r="A5" s="2966"/>
      <c r="B5" s="2977" t="s">
        <v>41</v>
      </c>
      <c r="C5" s="2964"/>
      <c r="F5" s="3017"/>
    </row>
    <row r="6" spans="1:6" s="2967" customFormat="1" ht="13.2" customHeight="1">
      <c r="A6" s="3509">
        <f>'9.piel.'!A6+1</f>
        <v>217</v>
      </c>
      <c r="B6" s="3859" t="s">
        <v>1057</v>
      </c>
      <c r="C6" s="3859"/>
      <c r="F6" s="12" t="s">
        <v>34</v>
      </c>
    </row>
    <row r="7" spans="1:6">
      <c r="A7" s="2966"/>
      <c r="B7" s="3859"/>
      <c r="C7" s="3859"/>
      <c r="D7" s="2967"/>
      <c r="E7" s="2967"/>
      <c r="F7" s="3016"/>
    </row>
    <row r="8" spans="1:6">
      <c r="B8" s="3867" t="s">
        <v>1058</v>
      </c>
      <c r="C8" s="3867"/>
      <c r="D8" s="3867" t="s">
        <v>1058</v>
      </c>
      <c r="E8" s="3867"/>
    </row>
    <row r="9" spans="1:6" ht="48" customHeight="1">
      <c r="B9" s="3868" t="s">
        <v>1059</v>
      </c>
      <c r="C9" s="3868"/>
      <c r="D9" s="3868" t="s">
        <v>1060</v>
      </c>
      <c r="E9" s="3868"/>
    </row>
    <row r="10" spans="1:6">
      <c r="B10" s="2979"/>
      <c r="C10" s="2979"/>
    </row>
    <row r="11" spans="1:6">
      <c r="B11" s="2985" t="s">
        <v>917</v>
      </c>
      <c r="C11" s="2986" t="s">
        <v>918</v>
      </c>
      <c r="D11" s="2985" t="s">
        <v>917</v>
      </c>
      <c r="E11" s="2986" t="s">
        <v>918</v>
      </c>
    </row>
    <row r="12" spans="1:6">
      <c r="B12" s="2987"/>
      <c r="C12" s="2988"/>
      <c r="D12" s="2989"/>
      <c r="E12" s="2990"/>
    </row>
    <row r="13" spans="1:6">
      <c r="B13" s="2987" t="s">
        <v>1046</v>
      </c>
      <c r="C13" s="3000">
        <v>491396</v>
      </c>
      <c r="D13" s="3019" t="s">
        <v>1061</v>
      </c>
      <c r="E13" s="3020">
        <v>4899</v>
      </c>
    </row>
    <row r="14" spans="1:6">
      <c r="B14" s="2979"/>
      <c r="C14" s="2979"/>
      <c r="D14" s="3019" t="s">
        <v>1047</v>
      </c>
      <c r="E14" s="3021">
        <v>5087</v>
      </c>
    </row>
    <row r="15" spans="1:6">
      <c r="B15" s="3864"/>
      <c r="C15" s="3864"/>
      <c r="D15" s="3019" t="s">
        <v>923</v>
      </c>
      <c r="E15" s="3021">
        <v>11494</v>
      </c>
    </row>
    <row r="16" spans="1:6">
      <c r="D16" s="3019" t="s">
        <v>924</v>
      </c>
      <c r="E16" s="3021">
        <v>4145</v>
      </c>
    </row>
    <row r="17" spans="4:5">
      <c r="D17" s="3019" t="s">
        <v>925</v>
      </c>
      <c r="E17" s="3021">
        <v>8856</v>
      </c>
    </row>
    <row r="18" spans="4:5">
      <c r="D18" s="3019" t="s">
        <v>926</v>
      </c>
      <c r="E18" s="3021">
        <v>6029</v>
      </c>
    </row>
    <row r="19" spans="4:5">
      <c r="D19" s="3019" t="s">
        <v>920</v>
      </c>
      <c r="E19" s="3022">
        <v>82901</v>
      </c>
    </row>
    <row r="20" spans="4:5">
      <c r="D20" s="3019" t="s">
        <v>927</v>
      </c>
      <c r="E20" s="3022">
        <v>6783</v>
      </c>
    </row>
    <row r="21" spans="4:5">
      <c r="D21" s="3019" t="s">
        <v>928</v>
      </c>
      <c r="E21" s="3022">
        <v>7160</v>
      </c>
    </row>
    <row r="22" spans="4:5">
      <c r="D22" s="3019" t="s">
        <v>930</v>
      </c>
      <c r="E22" s="3023">
        <v>942</v>
      </c>
    </row>
    <row r="23" spans="4:5">
      <c r="D23" s="3019" t="s">
        <v>931</v>
      </c>
      <c r="E23" s="3023">
        <v>4146</v>
      </c>
    </row>
    <row r="24" spans="4:5">
      <c r="D24" s="3019" t="s">
        <v>932</v>
      </c>
      <c r="E24" s="3023">
        <v>3015</v>
      </c>
    </row>
    <row r="25" spans="4:5">
      <c r="D25" s="3019" t="s">
        <v>933</v>
      </c>
      <c r="E25" s="3023">
        <v>1508</v>
      </c>
    </row>
    <row r="26" spans="4:5">
      <c r="D26" s="3019" t="s">
        <v>934</v>
      </c>
      <c r="E26" s="3023">
        <v>2073</v>
      </c>
    </row>
    <row r="27" spans="4:5">
      <c r="D27" s="3019" t="s">
        <v>935</v>
      </c>
      <c r="E27" s="3023">
        <v>1319</v>
      </c>
    </row>
    <row r="28" spans="4:5">
      <c r="D28" s="3019" t="s">
        <v>936</v>
      </c>
      <c r="E28" s="3023">
        <v>9044</v>
      </c>
    </row>
    <row r="29" spans="4:5">
      <c r="D29" s="3019" t="s">
        <v>937</v>
      </c>
      <c r="E29" s="3023">
        <v>1884</v>
      </c>
    </row>
    <row r="30" spans="4:5">
      <c r="D30" s="3019" t="s">
        <v>938</v>
      </c>
      <c r="E30" s="3024">
        <v>1884</v>
      </c>
    </row>
    <row r="31" spans="4:5">
      <c r="D31" s="3019" t="s">
        <v>939</v>
      </c>
      <c r="E31" s="3024">
        <v>2826</v>
      </c>
    </row>
    <row r="32" spans="4:5">
      <c r="D32" s="3025" t="s">
        <v>929</v>
      </c>
      <c r="E32" s="3024">
        <v>2638</v>
      </c>
    </row>
    <row r="33" spans="4:5">
      <c r="D33" s="3019" t="s">
        <v>1062</v>
      </c>
      <c r="E33" s="3024">
        <v>1507</v>
      </c>
    </row>
    <row r="34" spans="4:5">
      <c r="D34" s="3019" t="s">
        <v>941</v>
      </c>
      <c r="E34" s="3024">
        <v>1319</v>
      </c>
    </row>
    <row r="35" spans="4:5">
      <c r="D35" s="3019" t="s">
        <v>942</v>
      </c>
      <c r="E35" s="3024">
        <v>1131</v>
      </c>
    </row>
    <row r="36" spans="4:5">
      <c r="D36" s="3019" t="s">
        <v>943</v>
      </c>
      <c r="E36" s="3024">
        <v>6783</v>
      </c>
    </row>
    <row r="37" spans="4:5">
      <c r="D37" s="3019" t="s">
        <v>944</v>
      </c>
      <c r="E37" s="3024">
        <v>7349</v>
      </c>
    </row>
    <row r="38" spans="4:5">
      <c r="D38" s="3019" t="s">
        <v>945</v>
      </c>
      <c r="E38" s="3024">
        <v>2449</v>
      </c>
    </row>
    <row r="39" spans="4:5">
      <c r="D39" s="3019" t="s">
        <v>946</v>
      </c>
      <c r="E39" s="3026">
        <v>3015</v>
      </c>
    </row>
    <row r="40" spans="4:5">
      <c r="D40" s="3019" t="s">
        <v>947</v>
      </c>
      <c r="E40" s="3026">
        <v>2826</v>
      </c>
    </row>
    <row r="41" spans="4:5">
      <c r="D41" s="3019" t="s">
        <v>948</v>
      </c>
      <c r="E41" s="3023">
        <v>1695</v>
      </c>
    </row>
    <row r="42" spans="4:5">
      <c r="D42" s="3019" t="s">
        <v>949</v>
      </c>
      <c r="E42" s="3023">
        <v>5841</v>
      </c>
    </row>
    <row r="43" spans="4:5">
      <c r="D43" s="3019" t="s">
        <v>950</v>
      </c>
      <c r="E43" s="3023">
        <v>1695</v>
      </c>
    </row>
    <row r="44" spans="4:5">
      <c r="D44" s="3019" t="s">
        <v>951</v>
      </c>
      <c r="E44" s="3023">
        <v>1508</v>
      </c>
    </row>
    <row r="45" spans="4:5">
      <c r="D45" s="3019" t="s">
        <v>952</v>
      </c>
      <c r="E45" s="3023">
        <v>1696</v>
      </c>
    </row>
    <row r="46" spans="4:5">
      <c r="D46" s="3019" t="s">
        <v>953</v>
      </c>
      <c r="E46" s="3023">
        <v>6594</v>
      </c>
    </row>
    <row r="47" spans="4:5">
      <c r="D47" s="3019" t="s">
        <v>954</v>
      </c>
      <c r="E47" s="3023">
        <v>7160</v>
      </c>
    </row>
    <row r="48" spans="4:5">
      <c r="D48" s="3019" t="s">
        <v>955</v>
      </c>
      <c r="E48" s="3023">
        <v>1508</v>
      </c>
    </row>
    <row r="49" spans="2:5">
      <c r="B49" s="2980"/>
      <c r="C49" s="2980"/>
      <c r="D49" s="3019" t="s">
        <v>956</v>
      </c>
      <c r="E49" s="3023">
        <v>1695</v>
      </c>
    </row>
    <row r="50" spans="2:5">
      <c r="D50" s="3019" t="s">
        <v>957</v>
      </c>
      <c r="E50" s="3023">
        <v>2073</v>
      </c>
    </row>
    <row r="51" spans="2:5">
      <c r="D51" s="3019" t="s">
        <v>958</v>
      </c>
      <c r="E51" s="3023">
        <v>2072</v>
      </c>
    </row>
    <row r="52" spans="2:5">
      <c r="D52" s="3019" t="s">
        <v>959</v>
      </c>
      <c r="E52" s="3023">
        <v>1507</v>
      </c>
    </row>
    <row r="53" spans="2:5">
      <c r="D53" s="3019" t="s">
        <v>960</v>
      </c>
      <c r="E53" s="3023">
        <v>2638</v>
      </c>
    </row>
    <row r="54" spans="2:5">
      <c r="D54" s="3019" t="s">
        <v>961</v>
      </c>
      <c r="E54" s="3023">
        <v>10363</v>
      </c>
    </row>
    <row r="55" spans="2:5">
      <c r="D55" s="3019" t="s">
        <v>962</v>
      </c>
      <c r="E55" s="3023">
        <v>2449</v>
      </c>
    </row>
    <row r="56" spans="2:5">
      <c r="D56" s="3019" t="s">
        <v>963</v>
      </c>
      <c r="E56" s="3023">
        <v>2638</v>
      </c>
    </row>
    <row r="57" spans="2:5">
      <c r="D57" s="3019" t="s">
        <v>965</v>
      </c>
      <c r="E57" s="3023">
        <v>2072</v>
      </c>
    </row>
    <row r="58" spans="2:5">
      <c r="D58" s="3019" t="s">
        <v>964</v>
      </c>
      <c r="E58" s="3023">
        <v>3015</v>
      </c>
    </row>
    <row r="59" spans="2:5">
      <c r="D59" s="3019" t="s">
        <v>966</v>
      </c>
      <c r="E59" s="3023">
        <v>1507</v>
      </c>
    </row>
    <row r="60" spans="2:5">
      <c r="D60" s="3019" t="s">
        <v>967</v>
      </c>
      <c r="E60" s="3023">
        <v>1508</v>
      </c>
    </row>
    <row r="61" spans="2:5">
      <c r="D61" s="3019" t="s">
        <v>968</v>
      </c>
      <c r="E61" s="3023">
        <v>1696</v>
      </c>
    </row>
    <row r="62" spans="2:5">
      <c r="D62" s="3019" t="s">
        <v>969</v>
      </c>
      <c r="E62" s="3023">
        <v>3015</v>
      </c>
    </row>
    <row r="63" spans="2:5">
      <c r="D63" s="3019" t="s">
        <v>970</v>
      </c>
      <c r="E63" s="3023">
        <v>10363</v>
      </c>
    </row>
    <row r="64" spans="2:5">
      <c r="D64" s="3019" t="s">
        <v>971</v>
      </c>
      <c r="E64" s="3023">
        <v>3203</v>
      </c>
    </row>
    <row r="65" spans="4:5">
      <c r="D65" s="3019" t="s">
        <v>972</v>
      </c>
      <c r="E65" s="3023">
        <v>6971</v>
      </c>
    </row>
    <row r="66" spans="4:5">
      <c r="D66" s="3019" t="s">
        <v>973</v>
      </c>
      <c r="E66" s="3023">
        <v>1884</v>
      </c>
    </row>
    <row r="67" spans="4:5">
      <c r="D67" s="3019" t="s">
        <v>974</v>
      </c>
      <c r="E67" s="3023">
        <v>2826</v>
      </c>
    </row>
    <row r="68" spans="4:5">
      <c r="D68" s="3019" t="s">
        <v>975</v>
      </c>
      <c r="E68" s="3023">
        <v>5088</v>
      </c>
    </row>
    <row r="69" spans="4:5">
      <c r="D69" s="3019" t="s">
        <v>976</v>
      </c>
      <c r="E69" s="3023">
        <v>2261</v>
      </c>
    </row>
    <row r="70" spans="4:5">
      <c r="D70" s="3019" t="s">
        <v>977</v>
      </c>
      <c r="E70" s="3023">
        <v>1885</v>
      </c>
    </row>
    <row r="71" spans="4:5">
      <c r="D71" s="3019" t="s">
        <v>978</v>
      </c>
      <c r="E71" s="3023">
        <v>5652</v>
      </c>
    </row>
    <row r="72" spans="4:5">
      <c r="D72" s="3019" t="s">
        <v>979</v>
      </c>
      <c r="E72" s="3023">
        <v>1508</v>
      </c>
    </row>
    <row r="73" spans="4:5">
      <c r="D73" s="3019" t="s">
        <v>980</v>
      </c>
      <c r="E73" s="3023">
        <v>4899</v>
      </c>
    </row>
    <row r="74" spans="4:5">
      <c r="D74" s="3019" t="s">
        <v>981</v>
      </c>
      <c r="E74" s="3023">
        <v>5276</v>
      </c>
    </row>
    <row r="75" spans="4:5">
      <c r="D75" s="3019" t="s">
        <v>982</v>
      </c>
      <c r="E75" s="3023">
        <v>1508</v>
      </c>
    </row>
    <row r="76" spans="4:5">
      <c r="D76" s="3019" t="s">
        <v>983</v>
      </c>
      <c r="E76" s="3023">
        <v>9421</v>
      </c>
    </row>
    <row r="77" spans="4:5">
      <c r="D77" s="3019" t="s">
        <v>984</v>
      </c>
      <c r="E77" s="3023">
        <v>3957</v>
      </c>
    </row>
    <row r="78" spans="4:5">
      <c r="D78" s="3019" t="s">
        <v>985</v>
      </c>
      <c r="E78" s="3023">
        <v>2826</v>
      </c>
    </row>
    <row r="79" spans="4:5">
      <c r="D79" s="3019" t="s">
        <v>986</v>
      </c>
      <c r="E79" s="3023">
        <v>3957</v>
      </c>
    </row>
    <row r="80" spans="4:5">
      <c r="D80" s="3019" t="s">
        <v>987</v>
      </c>
      <c r="E80" s="3023">
        <v>10363</v>
      </c>
    </row>
    <row r="81" spans="4:5">
      <c r="D81" s="3019" t="s">
        <v>988</v>
      </c>
      <c r="E81" s="3023">
        <v>2826</v>
      </c>
    </row>
    <row r="82" spans="4:5">
      <c r="D82" s="3019" t="s">
        <v>989</v>
      </c>
      <c r="E82" s="3023">
        <v>2638</v>
      </c>
    </row>
    <row r="83" spans="4:5">
      <c r="D83" s="3019" t="s">
        <v>990</v>
      </c>
      <c r="E83" s="3023">
        <v>1508</v>
      </c>
    </row>
    <row r="84" spans="4:5">
      <c r="D84" s="3019" t="s">
        <v>992</v>
      </c>
      <c r="E84" s="3023">
        <v>565</v>
      </c>
    </row>
    <row r="85" spans="4:5">
      <c r="D85" s="3019" t="s">
        <v>993</v>
      </c>
      <c r="E85" s="3023">
        <v>377</v>
      </c>
    </row>
    <row r="86" spans="4:5">
      <c r="D86" s="3019" t="s">
        <v>994</v>
      </c>
      <c r="E86" s="3023">
        <v>1508</v>
      </c>
    </row>
    <row r="87" spans="4:5">
      <c r="D87" s="3019" t="s">
        <v>995</v>
      </c>
      <c r="E87" s="3023">
        <v>12247</v>
      </c>
    </row>
    <row r="88" spans="4:5">
      <c r="D88" s="3019" t="s">
        <v>996</v>
      </c>
      <c r="E88" s="3023">
        <v>1885</v>
      </c>
    </row>
    <row r="89" spans="4:5">
      <c r="D89" s="3019" t="s">
        <v>997</v>
      </c>
      <c r="E89" s="3023">
        <v>942</v>
      </c>
    </row>
    <row r="90" spans="4:5">
      <c r="D90" s="3019" t="s">
        <v>998</v>
      </c>
      <c r="E90" s="3023">
        <v>2261</v>
      </c>
    </row>
    <row r="91" spans="4:5">
      <c r="D91" s="3019" t="s">
        <v>999</v>
      </c>
      <c r="E91" s="3023">
        <v>1507</v>
      </c>
    </row>
    <row r="92" spans="4:5">
      <c r="D92" s="3019" t="s">
        <v>1000</v>
      </c>
      <c r="E92" s="3023">
        <v>1696</v>
      </c>
    </row>
    <row r="93" spans="4:5">
      <c r="D93" s="3019" t="s">
        <v>1001</v>
      </c>
      <c r="E93" s="3023">
        <v>2826</v>
      </c>
    </row>
    <row r="94" spans="4:5">
      <c r="D94" s="3019" t="s">
        <v>1002</v>
      </c>
      <c r="E94" s="3023">
        <v>1319</v>
      </c>
    </row>
    <row r="95" spans="4:5">
      <c r="D95" s="3019" t="s">
        <v>1003</v>
      </c>
      <c r="E95" s="3023">
        <v>3015</v>
      </c>
    </row>
    <row r="96" spans="4:5">
      <c r="D96" s="3019" t="s">
        <v>1004</v>
      </c>
      <c r="E96" s="3023">
        <v>565</v>
      </c>
    </row>
    <row r="97" spans="4:5">
      <c r="D97" s="3019" t="s">
        <v>1005</v>
      </c>
      <c r="E97" s="3023">
        <v>9610</v>
      </c>
    </row>
    <row r="98" spans="4:5">
      <c r="D98" s="3019" t="s">
        <v>1006</v>
      </c>
      <c r="E98" s="3023">
        <v>3768</v>
      </c>
    </row>
    <row r="99" spans="4:5">
      <c r="D99" s="3019" t="s">
        <v>1007</v>
      </c>
      <c r="E99" s="3023">
        <v>754</v>
      </c>
    </row>
    <row r="100" spans="4:5">
      <c r="D100" s="3019" t="s">
        <v>1008</v>
      </c>
      <c r="E100" s="3023">
        <v>1131</v>
      </c>
    </row>
    <row r="101" spans="4:5">
      <c r="D101" s="3019" t="s">
        <v>1009</v>
      </c>
      <c r="E101" s="3023">
        <v>377</v>
      </c>
    </row>
    <row r="102" spans="4:5">
      <c r="D102" s="3019" t="s">
        <v>1010</v>
      </c>
      <c r="E102" s="3023">
        <v>1884</v>
      </c>
    </row>
    <row r="103" spans="4:5">
      <c r="D103" s="3019" t="s">
        <v>1012</v>
      </c>
      <c r="E103" s="3023">
        <v>1508</v>
      </c>
    </row>
    <row r="104" spans="4:5">
      <c r="D104" s="3019" t="s">
        <v>1011</v>
      </c>
      <c r="E104" s="3023">
        <v>1507</v>
      </c>
    </row>
    <row r="105" spans="4:5">
      <c r="D105" s="3019" t="s">
        <v>1013</v>
      </c>
      <c r="E105" s="3023">
        <v>4522</v>
      </c>
    </row>
    <row r="106" spans="4:5">
      <c r="D106" s="3019" t="s">
        <v>1014</v>
      </c>
      <c r="E106" s="3023">
        <v>2072</v>
      </c>
    </row>
    <row r="107" spans="4:5">
      <c r="D107" s="3019" t="s">
        <v>1015</v>
      </c>
      <c r="E107" s="3023">
        <v>3392</v>
      </c>
    </row>
    <row r="108" spans="4:5">
      <c r="D108" s="3019" t="s">
        <v>1016</v>
      </c>
      <c r="E108" s="3023">
        <v>7913</v>
      </c>
    </row>
    <row r="109" spans="4:5">
      <c r="D109" s="3019" t="s">
        <v>1017</v>
      </c>
      <c r="E109" s="3023">
        <v>3203</v>
      </c>
    </row>
    <row r="110" spans="4:5">
      <c r="D110" s="3019" t="s">
        <v>1018</v>
      </c>
      <c r="E110" s="3023">
        <v>377</v>
      </c>
    </row>
    <row r="111" spans="4:5">
      <c r="D111" s="3019" t="s">
        <v>1019</v>
      </c>
      <c r="E111" s="3023">
        <v>5841</v>
      </c>
    </row>
    <row r="112" spans="4:5">
      <c r="D112" s="3019" t="s">
        <v>1020</v>
      </c>
      <c r="E112" s="3023">
        <v>1884</v>
      </c>
    </row>
    <row r="113" spans="4:5">
      <c r="D113" s="3019" t="s">
        <v>1021</v>
      </c>
      <c r="E113" s="3023">
        <v>2449</v>
      </c>
    </row>
    <row r="114" spans="4:5">
      <c r="D114" s="3019" t="s">
        <v>1022</v>
      </c>
      <c r="E114" s="3023">
        <v>5841</v>
      </c>
    </row>
    <row r="115" spans="4:5">
      <c r="D115" s="3019" t="s">
        <v>1023</v>
      </c>
      <c r="E115" s="3023">
        <v>1884</v>
      </c>
    </row>
    <row r="116" spans="4:5">
      <c r="D116" s="3019" t="s">
        <v>1024</v>
      </c>
      <c r="E116" s="3023">
        <v>1884</v>
      </c>
    </row>
    <row r="117" spans="4:5">
      <c r="D117" s="3019" t="s">
        <v>1025</v>
      </c>
      <c r="E117" s="3023">
        <v>9421</v>
      </c>
    </row>
    <row r="118" spans="4:5">
      <c r="D118" s="3019" t="s">
        <v>1026</v>
      </c>
      <c r="E118" s="3023">
        <v>1319</v>
      </c>
    </row>
    <row r="119" spans="4:5">
      <c r="D119" s="3019" t="s">
        <v>1027</v>
      </c>
      <c r="E119" s="3023">
        <v>9987</v>
      </c>
    </row>
    <row r="120" spans="4:5">
      <c r="D120" s="3019" t="s">
        <v>1028</v>
      </c>
      <c r="E120" s="3023">
        <v>754</v>
      </c>
    </row>
    <row r="121" spans="4:5">
      <c r="D121" s="3019" t="s">
        <v>1029</v>
      </c>
      <c r="E121" s="3023">
        <v>2073</v>
      </c>
    </row>
    <row r="122" spans="4:5">
      <c r="D122" s="3019" t="s">
        <v>1030</v>
      </c>
      <c r="E122" s="3023">
        <v>2261</v>
      </c>
    </row>
    <row r="123" spans="4:5">
      <c r="D123" s="3019" t="s">
        <v>1031</v>
      </c>
      <c r="E123" s="3023">
        <v>1131</v>
      </c>
    </row>
    <row r="124" spans="4:5">
      <c r="D124" s="3019" t="s">
        <v>1032</v>
      </c>
      <c r="E124" s="3023">
        <v>2449</v>
      </c>
    </row>
    <row r="125" spans="4:5">
      <c r="D125" s="3019" t="s">
        <v>1033</v>
      </c>
      <c r="E125" s="3023">
        <v>4710</v>
      </c>
    </row>
    <row r="126" spans="4:5">
      <c r="D126" s="3019" t="s">
        <v>1034</v>
      </c>
      <c r="E126" s="3023">
        <v>4334</v>
      </c>
    </row>
    <row r="127" spans="4:5">
      <c r="D127" s="3019" t="s">
        <v>1035</v>
      </c>
      <c r="E127" s="3023">
        <v>1695</v>
      </c>
    </row>
    <row r="128" spans="4:5">
      <c r="D128" s="3019" t="s">
        <v>1036</v>
      </c>
      <c r="E128" s="3023">
        <v>4522</v>
      </c>
    </row>
    <row r="129" spans="1:7">
      <c r="D129" s="3027" t="s">
        <v>1037</v>
      </c>
      <c r="E129" s="3028">
        <v>2449</v>
      </c>
    </row>
    <row r="130" spans="1:7">
      <c r="D130" s="3010"/>
      <c r="E130" s="3029"/>
      <c r="F130" s="3029"/>
    </row>
    <row r="131" spans="1:7" ht="68.25" customHeight="1">
      <c r="D131" s="3010" t="s">
        <v>919</v>
      </c>
      <c r="E131" s="3029">
        <f>SUM(E13:E130)</f>
        <v>491396</v>
      </c>
      <c r="F131" s="3029"/>
    </row>
    <row r="132" spans="1:7" ht="69" customHeight="1">
      <c r="B132" s="3866" t="s">
        <v>1063</v>
      </c>
      <c r="C132" s="3866"/>
    </row>
    <row r="136" spans="1:7" s="43" customFormat="1">
      <c r="A136" s="3049"/>
      <c r="B136" s="2993"/>
      <c r="C136" s="2993"/>
      <c r="D136" s="2980"/>
      <c r="E136" s="2980"/>
      <c r="F136" s="3018"/>
    </row>
    <row r="137" spans="1:7" s="43" customFormat="1">
      <c r="A137" s="3049"/>
      <c r="B137" s="3875" t="s">
        <v>1123</v>
      </c>
      <c r="C137" s="3875"/>
      <c r="D137" s="3474"/>
      <c r="E137" s="3475" t="s">
        <v>1124</v>
      </c>
      <c r="F137" s="3475"/>
    </row>
    <row r="138" spans="1:7" s="43" customFormat="1" ht="13.2">
      <c r="A138" s="3049"/>
      <c r="B138" s="3476"/>
      <c r="C138" s="3476"/>
      <c r="D138" s="3476"/>
      <c r="E138" s="3476"/>
      <c r="F138" s="10"/>
    </row>
    <row r="139" spans="1:7" s="43" customFormat="1" ht="13.2">
      <c r="A139" s="3049"/>
      <c r="B139" s="3476"/>
      <c r="C139" s="3476"/>
      <c r="D139" s="3476"/>
      <c r="E139" s="3476"/>
      <c r="F139" s="10"/>
    </row>
    <row r="140" spans="1:7" s="43" customFormat="1" ht="13.2">
      <c r="A140" s="3049"/>
      <c r="B140" s="3476"/>
      <c r="C140" s="3476"/>
      <c r="D140" s="3476"/>
      <c r="E140" s="3476"/>
      <c r="F140" s="10"/>
    </row>
    <row r="141" spans="1:7" s="43" customFormat="1" ht="13.2">
      <c r="A141" s="3049"/>
      <c r="B141" s="3476"/>
      <c r="C141" s="3476"/>
      <c r="D141" s="3476"/>
      <c r="E141" s="3476"/>
      <c r="F141" s="10"/>
    </row>
    <row r="142" spans="1:7" s="43" customFormat="1" ht="13.2">
      <c r="A142" s="3049"/>
      <c r="B142" s="3476"/>
      <c r="C142" s="3476"/>
      <c r="D142" s="3476"/>
      <c r="E142" s="3476"/>
      <c r="F142" s="10"/>
    </row>
    <row r="143" spans="1:7" s="43" customFormat="1" ht="13.2">
      <c r="A143" s="3049"/>
      <c r="B143" s="3476"/>
      <c r="C143" s="3476"/>
      <c r="D143" s="3476"/>
      <c r="E143" s="3476"/>
      <c r="F143" s="10"/>
    </row>
    <row r="144" spans="1:7" ht="13.2">
      <c r="B144" s="3476"/>
      <c r="C144" s="3476"/>
      <c r="D144" s="3476"/>
      <c r="E144" s="3476"/>
      <c r="F144" s="10"/>
      <c r="G144" s="43"/>
    </row>
    <row r="145" spans="2:7" ht="13.2">
      <c r="B145" s="3876" t="s">
        <v>1144</v>
      </c>
      <c r="C145" s="3876"/>
      <c r="D145" s="3476"/>
      <c r="E145" s="3476"/>
      <c r="F145" s="10"/>
      <c r="G145" s="43"/>
    </row>
    <row r="146" spans="2:7" ht="13.2">
      <c r="B146" s="3476" t="s">
        <v>1125</v>
      </c>
      <c r="C146" s="3476"/>
      <c r="D146" s="3476"/>
      <c r="E146" s="3476"/>
      <c r="F146" s="10"/>
      <c r="G146" s="43"/>
    </row>
    <row r="147" spans="2:7" ht="13.2">
      <c r="B147" s="3876" t="s">
        <v>1126</v>
      </c>
      <c r="C147" s="3876"/>
      <c r="D147" s="3476"/>
      <c r="E147" s="3476"/>
      <c r="F147" s="10"/>
      <c r="G147" s="43"/>
    </row>
  </sheetData>
  <mergeCells count="15">
    <mergeCell ref="B137:C137"/>
    <mergeCell ref="B145:C145"/>
    <mergeCell ref="B147:C147"/>
    <mergeCell ref="D9:E9"/>
    <mergeCell ref="A1:C1"/>
    <mergeCell ref="B6:C6"/>
    <mergeCell ref="B3:C3"/>
    <mergeCell ref="D3:E3"/>
    <mergeCell ref="D8:E8"/>
    <mergeCell ref="B15:C15"/>
    <mergeCell ref="B132:C132"/>
    <mergeCell ref="A2:C2"/>
    <mergeCell ref="B7:C7"/>
    <mergeCell ref="B8:C8"/>
    <mergeCell ref="B9:C9"/>
  </mergeCells>
  <pageMargins left="0.47244094488188981" right="0.47244094488188981" top="0.36" bottom="0.59055118110236227" header="0.19685039370078741" footer="0.27559055118110237"/>
  <pageSetup paperSize="9" scale="85" orientation="landscape" verticalDpi="0" r:id="rId1"/>
  <headerFooter>
    <oddFooter>&amp;L&amp;F&amp;C&amp;P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50"/>
  <sheetViews>
    <sheetView zoomScale="70" zoomScaleNormal="70" workbookViewId="0">
      <selection activeCell="B43" sqref="B43"/>
    </sheetView>
  </sheetViews>
  <sheetFormatPr defaultColWidth="9.109375" defaultRowHeight="13.2"/>
  <cols>
    <col min="1" max="1" width="5.5546875" style="177"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4.6640625" style="9" customWidth="1"/>
    <col min="9" max="16384" width="9.109375" style="9"/>
  </cols>
  <sheetData>
    <row r="1" spans="1:8" ht="12.75" customHeight="1">
      <c r="B1" s="27"/>
      <c r="C1" s="3603" t="s">
        <v>147</v>
      </c>
      <c r="D1" s="3603" t="s">
        <v>30</v>
      </c>
      <c r="E1" s="73"/>
      <c r="F1" s="3603" t="s">
        <v>147</v>
      </c>
      <c r="G1" s="3603" t="s">
        <v>30</v>
      </c>
      <c r="H1" s="3598" t="s">
        <v>44</v>
      </c>
    </row>
    <row r="2" spans="1:8" ht="13.8" thickBot="1">
      <c r="B2" s="28"/>
      <c r="C2" s="3604"/>
      <c r="D2" s="3604"/>
      <c r="E2" s="74"/>
      <c r="F2" s="3604"/>
      <c r="G2" s="3604"/>
      <c r="H2" s="3599"/>
    </row>
    <row r="3" spans="1:8">
      <c r="A3" s="126"/>
      <c r="B3" s="1"/>
      <c r="C3" s="14"/>
      <c r="D3" s="14"/>
      <c r="E3" s="5"/>
      <c r="F3" s="14"/>
      <c r="G3" s="14"/>
    </row>
    <row r="4" spans="1:8">
      <c r="A4" s="126"/>
      <c r="B4" s="263" t="s">
        <v>144</v>
      </c>
      <c r="C4" s="14"/>
      <c r="D4" s="14"/>
      <c r="E4" s="5"/>
      <c r="F4" s="14"/>
      <c r="G4" s="14"/>
    </row>
    <row r="5" spans="1:8">
      <c r="A5" s="126"/>
      <c r="B5" s="25" t="s">
        <v>48</v>
      </c>
      <c r="C5" s="41"/>
      <c r="D5" s="41"/>
      <c r="E5" s="76" t="s">
        <v>50</v>
      </c>
      <c r="F5" s="11"/>
      <c r="G5" s="11"/>
      <c r="H5" s="244"/>
    </row>
    <row r="6" spans="1:8">
      <c r="A6" s="126"/>
      <c r="B6" s="8" t="s">
        <v>52</v>
      </c>
      <c r="C6" s="160"/>
      <c r="D6" s="164"/>
      <c r="E6" s="8" t="s">
        <v>52</v>
      </c>
      <c r="F6" s="160"/>
      <c r="G6" s="164"/>
      <c r="H6" s="22"/>
    </row>
    <row r="7" spans="1:8">
      <c r="A7" s="126"/>
      <c r="B7" s="563" t="s">
        <v>168</v>
      </c>
      <c r="C7" s="564">
        <v>-134838215</v>
      </c>
      <c r="D7" s="164"/>
      <c r="E7" s="563" t="s">
        <v>168</v>
      </c>
      <c r="F7" s="564">
        <v>-134838215</v>
      </c>
      <c r="G7" s="164"/>
      <c r="H7" s="22"/>
    </row>
    <row r="8" spans="1:8">
      <c r="A8" s="126"/>
      <c r="B8" s="563" t="s">
        <v>169</v>
      </c>
      <c r="C8" s="564">
        <v>-64961594</v>
      </c>
      <c r="D8" s="164"/>
      <c r="E8" s="563" t="s">
        <v>169</v>
      </c>
      <c r="F8" s="564">
        <v>-64961594</v>
      </c>
      <c r="G8" s="164"/>
      <c r="H8" s="22"/>
    </row>
    <row r="9" spans="1:8">
      <c r="A9" s="126"/>
      <c r="B9" s="563" t="s">
        <v>170</v>
      </c>
      <c r="C9" s="564">
        <v>145783954</v>
      </c>
      <c r="D9" s="164"/>
      <c r="E9" s="563" t="s">
        <v>170</v>
      </c>
      <c r="F9" s="564">
        <v>145783954</v>
      </c>
      <c r="G9" s="164"/>
      <c r="H9" s="22"/>
    </row>
    <row r="10" spans="1:8" hidden="1">
      <c r="A10" s="126"/>
      <c r="B10" s="26" t="s">
        <v>43</v>
      </c>
      <c r="C10" s="565"/>
      <c r="D10" s="164"/>
      <c r="E10" s="26" t="s">
        <v>43</v>
      </c>
      <c r="F10" s="565"/>
      <c r="G10" s="164"/>
      <c r="H10" s="22"/>
    </row>
    <row r="11" spans="1:8" hidden="1">
      <c r="A11" s="126"/>
      <c r="B11" s="563" t="s">
        <v>168</v>
      </c>
      <c r="C11" s="565">
        <v>16497394</v>
      </c>
      <c r="D11" s="164"/>
      <c r="E11" s="563" t="s">
        <v>168</v>
      </c>
      <c r="F11" s="565">
        <v>16497394</v>
      </c>
      <c r="G11" s="164"/>
      <c r="H11" s="22"/>
    </row>
    <row r="12" spans="1:8" hidden="1">
      <c r="A12" s="126"/>
      <c r="B12" s="563" t="s">
        <v>169</v>
      </c>
      <c r="C12" s="565">
        <v>16263210</v>
      </c>
      <c r="D12" s="164"/>
      <c r="E12" s="563" t="s">
        <v>169</v>
      </c>
      <c r="F12" s="565">
        <v>16263210</v>
      </c>
      <c r="G12" s="164"/>
      <c r="H12" s="22"/>
    </row>
    <row r="13" spans="1:8" hidden="1">
      <c r="A13" s="126"/>
      <c r="B13" s="563" t="s">
        <v>170</v>
      </c>
      <c r="C13" s="565">
        <v>16292128</v>
      </c>
      <c r="D13" s="164"/>
      <c r="E13" s="563" t="s">
        <v>170</v>
      </c>
      <c r="F13" s="565">
        <v>16292128</v>
      </c>
      <c r="G13" s="164"/>
      <c r="H13" s="22"/>
    </row>
    <row r="14" spans="1:8" ht="39.6" hidden="1">
      <c r="A14" s="126"/>
      <c r="B14" s="26" t="s">
        <v>173</v>
      </c>
      <c r="C14" s="565"/>
      <c r="D14" s="164"/>
      <c r="E14" s="26" t="s">
        <v>173</v>
      </c>
      <c r="F14" s="565"/>
      <c r="G14" s="164"/>
      <c r="H14" s="22"/>
    </row>
    <row r="15" spans="1:8" hidden="1">
      <c r="A15" s="126"/>
      <c r="B15" s="563" t="s">
        <v>168</v>
      </c>
      <c r="C15" s="566">
        <v>50507066</v>
      </c>
      <c r="D15" s="164"/>
      <c r="E15" s="563" t="s">
        <v>168</v>
      </c>
      <c r="F15" s="566">
        <v>50507066</v>
      </c>
      <c r="G15" s="164"/>
      <c r="H15" s="22"/>
    </row>
    <row r="16" spans="1:8" hidden="1">
      <c r="A16" s="126"/>
      <c r="B16" s="563" t="s">
        <v>169</v>
      </c>
      <c r="C16" s="566">
        <v>595875296</v>
      </c>
      <c r="D16" s="164"/>
      <c r="E16" s="563" t="s">
        <v>169</v>
      </c>
      <c r="F16" s="566">
        <v>595875296</v>
      </c>
      <c r="G16" s="164"/>
      <c r="H16" s="22"/>
    </row>
    <row r="17" spans="1:8" hidden="1">
      <c r="A17" s="126"/>
      <c r="B17" s="563" t="s">
        <v>170</v>
      </c>
      <c r="C17" s="566">
        <v>679004229</v>
      </c>
      <c r="D17" s="164"/>
      <c r="E17" s="563" t="s">
        <v>170</v>
      </c>
      <c r="F17" s="566">
        <v>679004229</v>
      </c>
      <c r="G17" s="164"/>
      <c r="H17" s="22"/>
    </row>
    <row r="18" spans="1:8" hidden="1">
      <c r="A18" s="126"/>
      <c r="B18" s="567" t="s">
        <v>172</v>
      </c>
      <c r="C18" s="566"/>
      <c r="D18" s="164"/>
      <c r="E18" s="567" t="s">
        <v>172</v>
      </c>
      <c r="F18" s="566"/>
      <c r="G18" s="164"/>
      <c r="H18" s="22"/>
    </row>
    <row r="19" spans="1:8" hidden="1">
      <c r="A19" s="126"/>
      <c r="B19" s="563" t="s">
        <v>168</v>
      </c>
      <c r="C19" s="159">
        <v>255217102</v>
      </c>
      <c r="D19" s="164"/>
      <c r="E19" s="563" t="s">
        <v>168</v>
      </c>
      <c r="F19" s="159">
        <v>255217102</v>
      </c>
      <c r="G19" s="164"/>
      <c r="H19" s="22"/>
    </row>
    <row r="20" spans="1:8" hidden="1">
      <c r="A20" s="126"/>
      <c r="B20" s="563" t="s">
        <v>169</v>
      </c>
      <c r="C20" s="159">
        <v>323187319</v>
      </c>
      <c r="D20" s="164"/>
      <c r="E20" s="563" t="s">
        <v>169</v>
      </c>
      <c r="F20" s="159">
        <v>323187319</v>
      </c>
      <c r="G20" s="164"/>
      <c r="H20" s="22"/>
    </row>
    <row r="21" spans="1:8" hidden="1">
      <c r="A21" s="126"/>
      <c r="B21" s="563" t="s">
        <v>170</v>
      </c>
      <c r="C21" s="159">
        <v>356418969</v>
      </c>
      <c r="D21" s="164"/>
      <c r="E21" s="563" t="s">
        <v>170</v>
      </c>
      <c r="F21" s="159">
        <v>356418969</v>
      </c>
      <c r="G21" s="164"/>
      <c r="H21" s="22"/>
    </row>
    <row r="22" spans="1:8" hidden="1">
      <c r="A22" s="126"/>
      <c r="B22" s="567" t="s">
        <v>174</v>
      </c>
      <c r="C22" s="159"/>
      <c r="D22" s="164"/>
      <c r="E22" s="567" t="s">
        <v>174</v>
      </c>
      <c r="F22" s="159"/>
      <c r="G22" s="164"/>
      <c r="H22" s="22"/>
    </row>
    <row r="23" spans="1:8" hidden="1">
      <c r="A23" s="126"/>
      <c r="B23" s="563" t="s">
        <v>168</v>
      </c>
      <c r="C23" s="159">
        <v>5787995</v>
      </c>
      <c r="D23" s="164"/>
      <c r="E23" s="563" t="s">
        <v>168</v>
      </c>
      <c r="F23" s="159">
        <v>5787995</v>
      </c>
      <c r="G23" s="164"/>
      <c r="H23" s="22"/>
    </row>
    <row r="24" spans="1:8" hidden="1">
      <c r="A24" s="126"/>
      <c r="B24" s="563" t="s">
        <v>169</v>
      </c>
      <c r="C24" s="159">
        <v>2925386</v>
      </c>
      <c r="D24" s="164"/>
      <c r="E24" s="563" t="s">
        <v>169</v>
      </c>
      <c r="F24" s="159">
        <v>2925386</v>
      </c>
      <c r="G24" s="164"/>
      <c r="H24" s="22"/>
    </row>
    <row r="25" spans="1:8" hidden="1">
      <c r="A25" s="126"/>
      <c r="B25" s="563" t="s">
        <v>170</v>
      </c>
      <c r="C25" s="159">
        <v>0</v>
      </c>
      <c r="D25" s="164"/>
      <c r="E25" s="563" t="s">
        <v>170</v>
      </c>
      <c r="F25" s="159">
        <v>0</v>
      </c>
      <c r="G25" s="164"/>
      <c r="H25" s="22"/>
    </row>
    <row r="26" spans="1:8" hidden="1">
      <c r="A26" s="126"/>
      <c r="B26" s="615" t="s">
        <v>225</v>
      </c>
      <c r="C26" s="616"/>
      <c r="D26" s="617"/>
      <c r="E26" s="615" t="s">
        <v>225</v>
      </c>
      <c r="F26" s="616"/>
      <c r="G26" s="617"/>
      <c r="H26" s="22"/>
    </row>
    <row r="27" spans="1:8" hidden="1">
      <c r="A27" s="126"/>
      <c r="B27" s="563" t="s">
        <v>168</v>
      </c>
      <c r="C27" s="618">
        <v>1116286580</v>
      </c>
      <c r="D27" s="618"/>
      <c r="E27" s="563" t="s">
        <v>168</v>
      </c>
      <c r="F27" s="618">
        <v>1116286580</v>
      </c>
      <c r="G27" s="618"/>
      <c r="H27" s="245"/>
    </row>
    <row r="28" spans="1:8" hidden="1">
      <c r="A28" s="126"/>
      <c r="B28" s="563" t="s">
        <v>169</v>
      </c>
      <c r="C28" s="618">
        <v>1183186580</v>
      </c>
      <c r="D28" s="618"/>
      <c r="E28" s="563" t="s">
        <v>169</v>
      </c>
      <c r="F28" s="618">
        <v>1183186580</v>
      </c>
      <c r="G28" s="618"/>
      <c r="H28" s="245"/>
    </row>
    <row r="29" spans="1:8" hidden="1">
      <c r="A29" s="126"/>
      <c r="B29" s="563" t="s">
        <v>170</v>
      </c>
      <c r="C29" s="618">
        <v>1249486580</v>
      </c>
      <c r="D29" s="618"/>
      <c r="E29" s="563" t="s">
        <v>170</v>
      </c>
      <c r="F29" s="618">
        <v>1249486580</v>
      </c>
      <c r="G29" s="618"/>
      <c r="H29" s="245"/>
    </row>
    <row r="30" spans="1:8" ht="26.4" hidden="1">
      <c r="A30" s="126"/>
      <c r="B30" s="620" t="s">
        <v>226</v>
      </c>
      <c r="C30" s="618"/>
      <c r="D30" s="621"/>
      <c r="E30" s="620" t="s">
        <v>226</v>
      </c>
      <c r="F30" s="618"/>
      <c r="G30" s="621"/>
      <c r="H30" s="245"/>
    </row>
    <row r="31" spans="1:8" hidden="1">
      <c r="A31" s="126"/>
      <c r="B31" s="563" t="s">
        <v>168</v>
      </c>
      <c r="C31" s="80">
        <v>78000000</v>
      </c>
      <c r="D31" s="80"/>
      <c r="E31" s="563" t="s">
        <v>168</v>
      </c>
      <c r="F31" s="80">
        <v>78000000</v>
      </c>
      <c r="G31" s="80"/>
      <c r="H31" s="245"/>
    </row>
    <row r="32" spans="1:8" hidden="1">
      <c r="A32" s="126"/>
      <c r="B32" s="563" t="s">
        <v>169</v>
      </c>
      <c r="C32" s="80">
        <v>77500000</v>
      </c>
      <c r="D32" s="80"/>
      <c r="E32" s="563" t="s">
        <v>169</v>
      </c>
      <c r="F32" s="80">
        <v>77500000</v>
      </c>
      <c r="G32" s="80"/>
      <c r="H32" s="245"/>
    </row>
    <row r="33" spans="1:8" hidden="1">
      <c r="A33" s="126"/>
      <c r="B33" s="563" t="s">
        <v>170</v>
      </c>
      <c r="C33" s="80">
        <v>73600000</v>
      </c>
      <c r="D33" s="80"/>
      <c r="E33" s="563" t="s">
        <v>170</v>
      </c>
      <c r="F33" s="80">
        <v>73600000</v>
      </c>
      <c r="G33" s="80"/>
      <c r="H33" s="245"/>
    </row>
    <row r="34" spans="1:8" hidden="1">
      <c r="A34" s="126"/>
      <c r="B34" s="622" t="s">
        <v>224</v>
      </c>
      <c r="C34" s="80"/>
      <c r="D34" s="80"/>
      <c r="E34" s="622" t="s">
        <v>224</v>
      </c>
      <c r="F34" s="80"/>
      <c r="G34" s="80"/>
      <c r="H34" s="245"/>
    </row>
    <row r="35" spans="1:8" hidden="1">
      <c r="A35" s="126"/>
      <c r="B35" s="563" t="s">
        <v>168</v>
      </c>
      <c r="C35" s="80">
        <v>450000</v>
      </c>
      <c r="D35" s="80"/>
      <c r="E35" s="563" t="s">
        <v>168</v>
      </c>
      <c r="F35" s="80">
        <v>450000</v>
      </c>
      <c r="G35" s="80"/>
      <c r="H35" s="245"/>
    </row>
    <row r="36" spans="1:8" hidden="1">
      <c r="A36" s="126"/>
      <c r="B36" s="563" t="s">
        <v>169</v>
      </c>
      <c r="C36" s="80">
        <v>450000</v>
      </c>
      <c r="D36" s="80"/>
      <c r="E36" s="563" t="s">
        <v>169</v>
      </c>
      <c r="F36" s="80">
        <v>450000</v>
      </c>
      <c r="G36" s="80"/>
      <c r="H36" s="245"/>
    </row>
    <row r="37" spans="1:8" hidden="1">
      <c r="A37" s="126"/>
      <c r="B37" s="563" t="s">
        <v>170</v>
      </c>
      <c r="C37" s="80">
        <v>450000</v>
      </c>
      <c r="D37" s="80"/>
      <c r="E37" s="563" t="s">
        <v>170</v>
      </c>
      <c r="F37" s="80">
        <v>450000</v>
      </c>
      <c r="G37" s="80"/>
      <c r="H37" s="245"/>
    </row>
    <row r="38" spans="1:8">
      <c r="A38" s="126"/>
      <c r="B38" s="563"/>
      <c r="C38" s="80"/>
      <c r="D38" s="80"/>
      <c r="E38" s="563"/>
      <c r="F38" s="80"/>
      <c r="G38" s="80"/>
      <c r="H38" s="245"/>
    </row>
    <row r="39" spans="1:8">
      <c r="H39" s="311"/>
    </row>
    <row r="40" spans="1:8" s="52" customFormat="1">
      <c r="A40" s="206"/>
      <c r="B40" s="206" t="s">
        <v>113</v>
      </c>
      <c r="C40"/>
      <c r="D40"/>
      <c r="E40"/>
      <c r="F40"/>
      <c r="G40"/>
    </row>
    <row r="41" spans="1:8" s="52" customFormat="1" ht="13.8" thickBot="1">
      <c r="A41" s="176"/>
      <c r="B41"/>
      <c r="C41"/>
      <c r="D41"/>
      <c r="E41"/>
      <c r="F41"/>
      <c r="G41"/>
    </row>
    <row r="42" spans="1:8" s="52" customFormat="1" ht="13.8">
      <c r="A42" s="2888">
        <f>'03'!A105+1</f>
        <v>4</v>
      </c>
      <c r="B42" s="436" t="s">
        <v>144</v>
      </c>
      <c r="C42" s="364"/>
      <c r="D42" s="365"/>
      <c r="E42" s="436" t="s">
        <v>27</v>
      </c>
      <c r="F42" s="364"/>
      <c r="G42" s="365"/>
      <c r="H42" s="574" t="s">
        <v>34</v>
      </c>
    </row>
    <row r="43" spans="1:8" s="52" customFormat="1">
      <c r="A43" s="81"/>
      <c r="B43" s="280" t="s">
        <v>22</v>
      </c>
      <c r="C43" s="343"/>
      <c r="D43" s="344"/>
      <c r="E43" s="280" t="s">
        <v>22</v>
      </c>
      <c r="F43" s="343"/>
      <c r="G43" s="344"/>
    </row>
    <row r="44" spans="1:8" s="52" customFormat="1" ht="26.25" customHeight="1">
      <c r="A44" s="81"/>
      <c r="B44" s="366" t="s">
        <v>145</v>
      </c>
      <c r="C44" s="367"/>
      <c r="D44" s="368"/>
      <c r="E44" s="1015" t="s">
        <v>91</v>
      </c>
      <c r="F44" s="1016"/>
      <c r="G44" s="1017"/>
    </row>
    <row r="45" spans="1:8" s="52" customFormat="1">
      <c r="A45" s="81"/>
      <c r="B45" s="239" t="s">
        <v>4</v>
      </c>
      <c r="C45" s="369">
        <f t="shared" ref="C45:D47" si="0">C46</f>
        <v>2942912</v>
      </c>
      <c r="D45" s="289">
        <f t="shared" si="0"/>
        <v>-21443</v>
      </c>
      <c r="E45" s="1018" t="s">
        <v>4</v>
      </c>
      <c r="F45" s="1021">
        <f>F46+F47</f>
        <v>60171846</v>
      </c>
      <c r="G45" s="1020">
        <f>G46+G47</f>
        <v>21443</v>
      </c>
    </row>
    <row r="46" spans="1:8" s="52" customFormat="1">
      <c r="A46" s="81"/>
      <c r="B46" s="213" t="s">
        <v>10</v>
      </c>
      <c r="C46" s="370">
        <f t="shared" si="0"/>
        <v>2942912</v>
      </c>
      <c r="D46" s="288">
        <f t="shared" si="0"/>
        <v>-21443</v>
      </c>
      <c r="E46" s="1022" t="s">
        <v>35</v>
      </c>
      <c r="F46" s="1025">
        <v>93156</v>
      </c>
      <c r="G46" s="1024"/>
    </row>
    <row r="47" spans="1:8" s="52" customFormat="1" ht="26.4">
      <c r="A47" s="81"/>
      <c r="B47" s="214" t="s">
        <v>11</v>
      </c>
      <c r="C47" s="370">
        <f t="shared" si="0"/>
        <v>2942912</v>
      </c>
      <c r="D47" s="288">
        <f t="shared" si="0"/>
        <v>-21443</v>
      </c>
      <c r="E47" s="1022" t="s">
        <v>10</v>
      </c>
      <c r="F47" s="1025">
        <f>F48</f>
        <v>60078690</v>
      </c>
      <c r="G47" s="1024">
        <f>G48</f>
        <v>21443</v>
      </c>
    </row>
    <row r="48" spans="1:8" s="52" customFormat="1" ht="26.4">
      <c r="A48" s="81"/>
      <c r="B48" s="239" t="s">
        <v>28</v>
      </c>
      <c r="C48" s="369">
        <f>C49+C58</f>
        <v>2942912</v>
      </c>
      <c r="D48" s="289">
        <f>D49</f>
        <v>-21443</v>
      </c>
      <c r="E48" s="1026" t="s">
        <v>11</v>
      </c>
      <c r="F48" s="1025">
        <v>60078690</v>
      </c>
      <c r="G48" s="1024">
        <v>21443</v>
      </c>
    </row>
    <row r="49" spans="1:8" s="52" customFormat="1">
      <c r="A49" s="81"/>
      <c r="B49" s="213" t="s">
        <v>2</v>
      </c>
      <c r="C49" s="370">
        <f>C50+C54+C56</f>
        <v>2896812</v>
      </c>
      <c r="D49" s="288">
        <f>D50</f>
        <v>-21443</v>
      </c>
      <c r="E49" s="1027" t="s">
        <v>28</v>
      </c>
      <c r="F49" s="1021">
        <f>F50+F55</f>
        <v>60171846</v>
      </c>
      <c r="G49" s="1020">
        <f>G50</f>
        <v>21443</v>
      </c>
    </row>
    <row r="50" spans="1:8" s="52" customFormat="1">
      <c r="A50" s="81"/>
      <c r="B50" s="214" t="s">
        <v>12</v>
      </c>
      <c r="C50" s="370">
        <f>C51+C53</f>
        <v>2459254</v>
      </c>
      <c r="D50" s="288">
        <f>D51</f>
        <v>-21443</v>
      </c>
      <c r="E50" s="1028" t="s">
        <v>2</v>
      </c>
      <c r="F50" s="1025">
        <f>F51</f>
        <v>57483986</v>
      </c>
      <c r="G50" s="1024">
        <f>G51</f>
        <v>21443</v>
      </c>
    </row>
    <row r="51" spans="1:8" s="52" customFormat="1">
      <c r="A51" s="81"/>
      <c r="B51" s="215" t="s">
        <v>38</v>
      </c>
      <c r="C51" s="105">
        <v>1918992</v>
      </c>
      <c r="D51" s="437">
        <v>-21443</v>
      </c>
      <c r="E51" s="1029" t="s">
        <v>12</v>
      </c>
      <c r="F51" s="1025">
        <f>F52+F54</f>
        <v>57483986</v>
      </c>
      <c r="G51" s="1024">
        <f>G52</f>
        <v>21443</v>
      </c>
    </row>
    <row r="52" spans="1:8" s="52" customFormat="1">
      <c r="A52" s="81"/>
      <c r="B52" s="216" t="s">
        <v>36</v>
      </c>
      <c r="C52" s="105">
        <v>1487757</v>
      </c>
      <c r="D52" s="437">
        <v>-17280</v>
      </c>
      <c r="E52" s="1030" t="s">
        <v>38</v>
      </c>
      <c r="F52" s="1025">
        <v>40097566</v>
      </c>
      <c r="G52" s="1024">
        <v>21443</v>
      </c>
    </row>
    <row r="53" spans="1:8" s="52" customFormat="1">
      <c r="A53" s="81"/>
      <c r="B53" s="438" t="s">
        <v>15</v>
      </c>
      <c r="C53" s="468">
        <v>540262</v>
      </c>
      <c r="D53" s="288"/>
      <c r="E53" s="1032" t="s">
        <v>36</v>
      </c>
      <c r="F53" s="1025">
        <v>31893244</v>
      </c>
      <c r="G53" s="1024">
        <v>17280</v>
      </c>
    </row>
    <row r="54" spans="1:8" s="52" customFormat="1">
      <c r="A54" s="81"/>
      <c r="B54" s="328" t="s">
        <v>16</v>
      </c>
      <c r="C54" s="439">
        <f>C55</f>
        <v>431258</v>
      </c>
      <c r="D54" s="288"/>
      <c r="E54" s="1030" t="s">
        <v>15</v>
      </c>
      <c r="F54" s="1025">
        <v>17386420</v>
      </c>
      <c r="G54" s="1024"/>
    </row>
    <row r="55" spans="1:8" s="52" customFormat="1">
      <c r="A55" s="81"/>
      <c r="B55" s="352" t="s">
        <v>17</v>
      </c>
      <c r="C55" s="468">
        <v>431258</v>
      </c>
      <c r="D55" s="288"/>
      <c r="E55" s="1028" t="s">
        <v>3</v>
      </c>
      <c r="F55" s="1025">
        <f>F56</f>
        <v>2687860</v>
      </c>
      <c r="G55" s="1024"/>
    </row>
    <row r="56" spans="1:8" s="52" customFormat="1" ht="26.4">
      <c r="A56" s="81"/>
      <c r="B56" s="328" t="s">
        <v>54</v>
      </c>
      <c r="C56" s="439">
        <f>C57</f>
        <v>6300</v>
      </c>
      <c r="D56" s="288"/>
      <c r="E56" s="1029" t="s">
        <v>20</v>
      </c>
      <c r="F56" s="1025">
        <v>2687860</v>
      </c>
      <c r="G56" s="1024"/>
    </row>
    <row r="57" spans="1:8" s="52" customFormat="1">
      <c r="A57" s="81"/>
      <c r="B57" s="352" t="s">
        <v>39</v>
      </c>
      <c r="C57" s="468">
        <v>6300</v>
      </c>
      <c r="D57" s="288"/>
      <c r="E57" s="215"/>
      <c r="F57" s="370"/>
      <c r="G57" s="288"/>
    </row>
    <row r="58" spans="1:8" s="52" customFormat="1">
      <c r="A58" s="81"/>
      <c r="B58" s="327" t="s">
        <v>3</v>
      </c>
      <c r="C58" s="440">
        <f>C59</f>
        <v>46100</v>
      </c>
      <c r="D58" s="441"/>
      <c r="E58" s="438"/>
      <c r="F58" s="440"/>
      <c r="G58" s="441"/>
    </row>
    <row r="59" spans="1:8" s="52" customFormat="1" ht="13.8" thickBot="1">
      <c r="A59" s="81"/>
      <c r="B59" s="413" t="s">
        <v>20</v>
      </c>
      <c r="C59" s="468">
        <v>46100</v>
      </c>
      <c r="D59" s="441"/>
      <c r="E59" s="438"/>
      <c r="F59" s="440"/>
      <c r="G59" s="441"/>
    </row>
    <row r="60" spans="1:8" s="52" customFormat="1" ht="41.25" customHeight="1" thickBot="1">
      <c r="A60" s="81"/>
      <c r="B60" s="3600" t="s">
        <v>539</v>
      </c>
      <c r="C60" s="3601"/>
      <c r="D60" s="3601"/>
      <c r="E60" s="3601"/>
      <c r="F60" s="3601"/>
      <c r="G60" s="3602"/>
    </row>
    <row r="61" spans="1:8" s="52" customFormat="1">
      <c r="A61" s="176"/>
      <c r="B61"/>
      <c r="C61"/>
      <c r="D61"/>
      <c r="E61"/>
      <c r="F61"/>
      <c r="G61"/>
    </row>
    <row r="62" spans="1:8" s="52" customFormat="1">
      <c r="A62" s="206"/>
      <c r="B62" s="206" t="s">
        <v>115</v>
      </c>
      <c r="C62"/>
      <c r="D62"/>
      <c r="E62"/>
      <c r="F62"/>
      <c r="G62"/>
    </row>
    <row r="63" spans="1:8" s="52" customFormat="1" ht="13.8" thickBot="1">
      <c r="A63" s="176"/>
      <c r="B63"/>
      <c r="C63"/>
      <c r="D63"/>
      <c r="E63"/>
      <c r="F63"/>
      <c r="G63"/>
    </row>
    <row r="64" spans="1:8" s="52" customFormat="1" ht="13.8">
      <c r="A64" s="175">
        <f>'03'!A126+1</f>
        <v>4</v>
      </c>
      <c r="B64" s="436" t="s">
        <v>144</v>
      </c>
      <c r="C64" s="364"/>
      <c r="D64" s="365"/>
      <c r="E64" s="436" t="s">
        <v>27</v>
      </c>
      <c r="F64" s="364"/>
      <c r="G64" s="365"/>
      <c r="H64" s="574" t="s">
        <v>34</v>
      </c>
    </row>
    <row r="65" spans="1:7" s="52" customFormat="1">
      <c r="A65" s="175"/>
      <c r="B65" s="280" t="s">
        <v>116</v>
      </c>
      <c r="C65" s="443"/>
      <c r="D65" s="412"/>
      <c r="E65" s="280" t="s">
        <v>116</v>
      </c>
      <c r="F65" s="443"/>
      <c r="G65" s="412"/>
    </row>
    <row r="66" spans="1:7" s="52" customFormat="1">
      <c r="A66" s="81"/>
      <c r="B66" s="345" t="s">
        <v>117</v>
      </c>
      <c r="C66" s="444"/>
      <c r="D66" s="445"/>
      <c r="E66" s="345" t="s">
        <v>117</v>
      </c>
      <c r="F66" s="444"/>
      <c r="G66" s="445"/>
    </row>
    <row r="67" spans="1:7" s="52" customFormat="1">
      <c r="A67" s="81"/>
      <c r="B67" s="281" t="s">
        <v>118</v>
      </c>
      <c r="C67" s="446"/>
      <c r="D67" s="447"/>
      <c r="E67" s="281" t="s">
        <v>118</v>
      </c>
      <c r="F67" s="446"/>
      <c r="G67" s="447"/>
    </row>
    <row r="68" spans="1:7" s="52" customFormat="1">
      <c r="A68" s="81"/>
      <c r="B68" s="325" t="s">
        <v>4</v>
      </c>
      <c r="C68" s="348">
        <f t="shared" ref="C68:D70" si="1">C69</f>
        <v>2980259</v>
      </c>
      <c r="D68" s="289">
        <f t="shared" si="1"/>
        <v>-21443</v>
      </c>
      <c r="E68" s="1063" t="s">
        <v>4</v>
      </c>
      <c r="F68" s="1064">
        <v>497564759</v>
      </c>
      <c r="G68" s="1062">
        <f>G69+G70</f>
        <v>21443</v>
      </c>
    </row>
    <row r="69" spans="1:7" s="52" customFormat="1" ht="26.4">
      <c r="A69" s="81"/>
      <c r="B69" s="327" t="s">
        <v>10</v>
      </c>
      <c r="C69" s="350">
        <f t="shared" si="1"/>
        <v>2980259</v>
      </c>
      <c r="D69" s="288">
        <f t="shared" si="1"/>
        <v>-21443</v>
      </c>
      <c r="E69" s="1067" t="s">
        <v>37</v>
      </c>
      <c r="F69" s="1068">
        <v>2049631</v>
      </c>
      <c r="G69" s="1066"/>
    </row>
    <row r="70" spans="1:7" s="52" customFormat="1" ht="26.4">
      <c r="A70" s="81"/>
      <c r="B70" s="328" t="s">
        <v>11</v>
      </c>
      <c r="C70" s="350">
        <f t="shared" si="1"/>
        <v>2980259</v>
      </c>
      <c r="D70" s="288">
        <f t="shared" si="1"/>
        <v>-21443</v>
      </c>
      <c r="E70" s="1067" t="s">
        <v>10</v>
      </c>
      <c r="F70" s="1068">
        <v>495515128</v>
      </c>
      <c r="G70" s="1066">
        <f>G71</f>
        <v>21443</v>
      </c>
    </row>
    <row r="71" spans="1:7" s="52" customFormat="1" ht="26.4">
      <c r="A71" s="81"/>
      <c r="B71" s="325" t="s">
        <v>28</v>
      </c>
      <c r="C71" s="348">
        <f>C72+C81</f>
        <v>2980259</v>
      </c>
      <c r="D71" s="289">
        <f>D72</f>
        <v>-21443</v>
      </c>
      <c r="E71" s="1069" t="s">
        <v>11</v>
      </c>
      <c r="F71" s="1068">
        <v>495515128</v>
      </c>
      <c r="G71" s="1066">
        <v>21443</v>
      </c>
    </row>
    <row r="72" spans="1:7" s="52" customFormat="1">
      <c r="A72" s="81"/>
      <c r="B72" s="327" t="s">
        <v>2</v>
      </c>
      <c r="C72" s="350">
        <f>C73+C77+C79</f>
        <v>2934159</v>
      </c>
      <c r="D72" s="288">
        <f>D73</f>
        <v>-21443</v>
      </c>
      <c r="E72" s="1063" t="s">
        <v>28</v>
      </c>
      <c r="F72" s="1064">
        <v>490172006</v>
      </c>
      <c r="G72" s="1062">
        <f>G73+G85</f>
        <v>21443</v>
      </c>
    </row>
    <row r="73" spans="1:7" s="52" customFormat="1">
      <c r="A73" s="81"/>
      <c r="B73" s="214" t="s">
        <v>12</v>
      </c>
      <c r="C73" s="448">
        <f>C74+C76</f>
        <v>2496601</v>
      </c>
      <c r="D73" s="441">
        <f>D74</f>
        <v>-21443</v>
      </c>
      <c r="E73" s="1067" t="s">
        <v>2</v>
      </c>
      <c r="F73" s="1068">
        <v>483142035</v>
      </c>
      <c r="G73" s="1066">
        <f>G74+G78+G79+G82</f>
        <v>21443</v>
      </c>
    </row>
    <row r="74" spans="1:7" s="52" customFormat="1">
      <c r="A74" s="81"/>
      <c r="B74" s="215" t="s">
        <v>38</v>
      </c>
      <c r="C74" s="105">
        <v>1918992</v>
      </c>
      <c r="D74" s="437">
        <v>-21443</v>
      </c>
      <c r="E74" s="1069" t="s">
        <v>12</v>
      </c>
      <c r="F74" s="1068">
        <v>73321923</v>
      </c>
      <c r="G74" s="1066">
        <f>G75+G77</f>
        <v>21443</v>
      </c>
    </row>
    <row r="75" spans="1:7" s="52" customFormat="1">
      <c r="A75" s="81"/>
      <c r="B75" s="216" t="s">
        <v>36</v>
      </c>
      <c r="C75" s="105">
        <v>1487757</v>
      </c>
      <c r="D75" s="437">
        <v>-17280</v>
      </c>
      <c r="E75" s="1073" t="s">
        <v>38</v>
      </c>
      <c r="F75" s="1068">
        <v>48885115</v>
      </c>
      <c r="G75" s="1024">
        <v>21443</v>
      </c>
    </row>
    <row r="76" spans="1:7" s="52" customFormat="1">
      <c r="A76" s="81"/>
      <c r="B76" s="438" t="s">
        <v>15</v>
      </c>
      <c r="C76" s="350">
        <v>577609</v>
      </c>
      <c r="D76" s="441"/>
      <c r="E76" s="1074" t="s">
        <v>36</v>
      </c>
      <c r="F76" s="1068">
        <v>38526343</v>
      </c>
      <c r="G76" s="1024">
        <v>17280</v>
      </c>
    </row>
    <row r="77" spans="1:7" s="52" customFormat="1">
      <c r="A77" s="81"/>
      <c r="B77" s="328" t="s">
        <v>16</v>
      </c>
      <c r="C77" s="439">
        <f>C78</f>
        <v>431258</v>
      </c>
      <c r="D77" s="441"/>
      <c r="E77" s="1073" t="s">
        <v>15</v>
      </c>
      <c r="F77" s="1068">
        <v>24436808</v>
      </c>
      <c r="G77" s="1066"/>
    </row>
    <row r="78" spans="1:7" s="52" customFormat="1">
      <c r="A78" s="81"/>
      <c r="B78" s="352" t="s">
        <v>17</v>
      </c>
      <c r="C78" s="468">
        <v>431258</v>
      </c>
      <c r="D78" s="441"/>
      <c r="E78" s="1069" t="s">
        <v>330</v>
      </c>
      <c r="F78" s="1068">
        <v>250700000</v>
      </c>
      <c r="G78" s="1066"/>
    </row>
    <row r="79" spans="1:7" s="52" customFormat="1" ht="26.4">
      <c r="A79" s="81"/>
      <c r="B79" s="328" t="s">
        <v>54</v>
      </c>
      <c r="C79" s="439">
        <f>C80</f>
        <v>6300</v>
      </c>
      <c r="D79" s="441"/>
      <c r="E79" s="1069" t="s">
        <v>16</v>
      </c>
      <c r="F79" s="1068">
        <v>320000</v>
      </c>
      <c r="G79" s="1066">
        <f>G80+G81</f>
        <v>0</v>
      </c>
    </row>
    <row r="80" spans="1:7" s="52" customFormat="1">
      <c r="A80" s="81"/>
      <c r="B80" s="352" t="s">
        <v>39</v>
      </c>
      <c r="C80" s="468">
        <v>6300</v>
      </c>
      <c r="D80" s="441"/>
      <c r="E80" s="1073" t="s">
        <v>17</v>
      </c>
      <c r="F80" s="1068">
        <v>25000</v>
      </c>
      <c r="G80" s="1066"/>
    </row>
    <row r="81" spans="1:7" s="52" customFormat="1">
      <c r="A81" s="81"/>
      <c r="B81" s="327" t="s">
        <v>3</v>
      </c>
      <c r="C81" s="440">
        <f>C82</f>
        <v>46100</v>
      </c>
      <c r="D81" s="441"/>
      <c r="E81" s="1073" t="s">
        <v>162</v>
      </c>
      <c r="F81" s="1068">
        <v>295000</v>
      </c>
      <c r="G81" s="1066"/>
    </row>
    <row r="82" spans="1:7" s="52" customFormat="1" ht="12.75" customHeight="1">
      <c r="A82" s="81"/>
      <c r="B82" s="571" t="s">
        <v>20</v>
      </c>
      <c r="C82" s="165">
        <v>46100</v>
      </c>
      <c r="D82" s="572"/>
      <c r="E82" s="1513" t="s">
        <v>54</v>
      </c>
      <c r="F82" s="1514">
        <v>158800112</v>
      </c>
      <c r="G82" s="1515">
        <f>G83+G84</f>
        <v>0</v>
      </c>
    </row>
    <row r="83" spans="1:7" s="52" customFormat="1" ht="12.75" customHeight="1">
      <c r="A83" s="81"/>
      <c r="B83" s="328"/>
      <c r="C83" s="105"/>
      <c r="D83" s="372"/>
      <c r="E83" s="1517" t="s">
        <v>331</v>
      </c>
      <c r="F83" s="1518">
        <v>158700000</v>
      </c>
      <c r="G83" s="1519"/>
    </row>
    <row r="84" spans="1:7" s="52" customFormat="1" ht="12.75" customHeight="1">
      <c r="A84" s="81"/>
      <c r="B84" s="328"/>
      <c r="C84" s="105"/>
      <c r="D84" s="372"/>
      <c r="E84" s="1517" t="s">
        <v>39</v>
      </c>
      <c r="F84" s="1518">
        <v>100112</v>
      </c>
      <c r="G84" s="1519"/>
    </row>
    <row r="85" spans="1:7" s="52" customFormat="1" ht="12.75" customHeight="1">
      <c r="A85" s="81"/>
      <c r="B85" s="328"/>
      <c r="C85" s="105"/>
      <c r="D85" s="372"/>
      <c r="E85" s="1520" t="s">
        <v>3</v>
      </c>
      <c r="F85" s="1518">
        <v>7029971</v>
      </c>
      <c r="G85" s="1519">
        <f>G86</f>
        <v>0</v>
      </c>
    </row>
    <row r="86" spans="1:7" s="52" customFormat="1" ht="12.75" customHeight="1">
      <c r="A86" s="81"/>
      <c r="B86" s="328"/>
      <c r="C86" s="105"/>
      <c r="D86" s="372"/>
      <c r="E86" s="1521" t="s">
        <v>20</v>
      </c>
      <c r="F86" s="1518">
        <v>7029971</v>
      </c>
      <c r="G86" s="1519"/>
    </row>
    <row r="87" spans="1:7" s="52" customFormat="1" ht="12.75" customHeight="1">
      <c r="A87" s="81"/>
      <c r="B87" s="328"/>
      <c r="C87" s="105"/>
      <c r="D87" s="372"/>
      <c r="E87" s="1522" t="s">
        <v>68</v>
      </c>
      <c r="F87" s="1523">
        <v>7392753</v>
      </c>
      <c r="G87" s="1524">
        <f>G68-G72</f>
        <v>0</v>
      </c>
    </row>
    <row r="88" spans="1:7" s="52" customFormat="1" ht="12.75" customHeight="1">
      <c r="A88" s="81"/>
      <c r="B88" s="328"/>
      <c r="C88" s="105"/>
      <c r="D88" s="372"/>
      <c r="E88" s="1522" t="s">
        <v>23</v>
      </c>
      <c r="F88" s="1523">
        <v>-7392753</v>
      </c>
      <c r="G88" s="1524"/>
    </row>
    <row r="89" spans="1:7" s="52" customFormat="1" ht="12.75" customHeight="1">
      <c r="A89" s="81"/>
      <c r="B89" s="328"/>
      <c r="C89" s="105"/>
      <c r="D89" s="372"/>
      <c r="E89" s="1520" t="s">
        <v>332</v>
      </c>
      <c r="F89" s="1518">
        <v>-208000000</v>
      </c>
      <c r="G89" s="1519"/>
    </row>
    <row r="90" spans="1:7" s="52" customFormat="1" ht="12.75" customHeight="1">
      <c r="A90" s="81"/>
      <c r="B90" s="328"/>
      <c r="C90" s="105"/>
      <c r="D90" s="372"/>
      <c r="E90" s="1520" t="s">
        <v>24</v>
      </c>
      <c r="F90" s="1518">
        <v>208000000</v>
      </c>
      <c r="G90" s="1519"/>
    </row>
    <row r="91" spans="1:7" s="52" customFormat="1" ht="12.75" customHeight="1">
      <c r="A91" s="81"/>
      <c r="B91" s="328"/>
      <c r="C91" s="105"/>
      <c r="D91" s="372"/>
      <c r="E91" s="1521" t="s">
        <v>333</v>
      </c>
      <c r="F91" s="1518">
        <v>208000000</v>
      </c>
      <c r="G91" s="1519"/>
    </row>
    <row r="92" spans="1:7" s="52" customFormat="1" ht="12.75" customHeight="1">
      <c r="A92" s="81"/>
      <c r="B92" s="1525"/>
      <c r="C92" s="1526"/>
      <c r="D92" s="1527"/>
      <c r="E92" s="1528" t="s">
        <v>334</v>
      </c>
      <c r="F92" s="1529">
        <v>-7392753</v>
      </c>
      <c r="G92" s="1530"/>
    </row>
    <row r="93" spans="1:7" s="52" customFormat="1">
      <c r="A93" s="81"/>
      <c r="B93" s="424" t="s">
        <v>125</v>
      </c>
      <c r="C93" s="450"/>
      <c r="D93" s="1516"/>
      <c r="E93" s="424" t="s">
        <v>125</v>
      </c>
      <c r="F93" s="450"/>
      <c r="G93" s="1516"/>
    </row>
    <row r="94" spans="1:7" s="52" customFormat="1">
      <c r="A94" s="81"/>
      <c r="B94" s="325" t="s">
        <v>4</v>
      </c>
      <c r="C94" s="348">
        <f t="shared" ref="C94:D96" si="2">C95</f>
        <v>2957259</v>
      </c>
      <c r="D94" s="289">
        <f t="shared" si="2"/>
        <v>-21443</v>
      </c>
      <c r="E94" s="1063" t="s">
        <v>4</v>
      </c>
      <c r="F94" s="1064">
        <v>593771625</v>
      </c>
      <c r="G94" s="1062">
        <f>G95+G96</f>
        <v>21443</v>
      </c>
    </row>
    <row r="95" spans="1:7" s="52" customFormat="1" ht="26.4">
      <c r="A95" s="81"/>
      <c r="B95" s="327" t="s">
        <v>10</v>
      </c>
      <c r="C95" s="350">
        <f t="shared" si="2"/>
        <v>2957259</v>
      </c>
      <c r="D95" s="288">
        <f t="shared" si="2"/>
        <v>-21443</v>
      </c>
      <c r="E95" s="1067" t="s">
        <v>37</v>
      </c>
      <c r="F95" s="1068">
        <v>2059631</v>
      </c>
      <c r="G95" s="1066"/>
    </row>
    <row r="96" spans="1:7" s="52" customFormat="1" ht="26.4">
      <c r="A96" s="81"/>
      <c r="B96" s="328" t="s">
        <v>11</v>
      </c>
      <c r="C96" s="350">
        <f t="shared" si="2"/>
        <v>2957259</v>
      </c>
      <c r="D96" s="288">
        <f t="shared" si="2"/>
        <v>-21443</v>
      </c>
      <c r="E96" s="1067" t="s">
        <v>10</v>
      </c>
      <c r="F96" s="1068">
        <v>591711994</v>
      </c>
      <c r="G96" s="1066">
        <f>G97</f>
        <v>21443</v>
      </c>
    </row>
    <row r="97" spans="1:7" s="52" customFormat="1" ht="26.4">
      <c r="A97" s="81"/>
      <c r="B97" s="325" t="s">
        <v>28</v>
      </c>
      <c r="C97" s="348">
        <f>C98+C107</f>
        <v>2957259</v>
      </c>
      <c r="D97" s="289">
        <f>D98</f>
        <v>-21443</v>
      </c>
      <c r="E97" s="1069" t="s">
        <v>11</v>
      </c>
      <c r="F97" s="1068">
        <v>591711994</v>
      </c>
      <c r="G97" s="1066">
        <v>21443</v>
      </c>
    </row>
    <row r="98" spans="1:7" s="52" customFormat="1">
      <c r="A98" s="81"/>
      <c r="B98" s="327" t="s">
        <v>2</v>
      </c>
      <c r="C98" s="350">
        <f>C99+C103+C105</f>
        <v>2924659</v>
      </c>
      <c r="D98" s="288">
        <f>D99</f>
        <v>-21443</v>
      </c>
      <c r="E98" s="1063" t="s">
        <v>28</v>
      </c>
      <c r="F98" s="1064">
        <v>592832019</v>
      </c>
      <c r="G98" s="1062">
        <f>G99+G111</f>
        <v>21443</v>
      </c>
    </row>
    <row r="99" spans="1:7" s="52" customFormat="1">
      <c r="A99" s="81"/>
      <c r="B99" s="214" t="s">
        <v>12</v>
      </c>
      <c r="C99" s="448">
        <f>C100+C102</f>
        <v>2487101</v>
      </c>
      <c r="D99" s="441">
        <f>D100</f>
        <v>-21443</v>
      </c>
      <c r="E99" s="1067" t="s">
        <v>2</v>
      </c>
      <c r="F99" s="1068">
        <v>568519947</v>
      </c>
      <c r="G99" s="1066">
        <f>G100+G104+G105+G108</f>
        <v>21443</v>
      </c>
    </row>
    <row r="100" spans="1:7" s="52" customFormat="1">
      <c r="A100" s="81"/>
      <c r="B100" s="215" t="s">
        <v>38</v>
      </c>
      <c r="C100" s="105">
        <v>1918992</v>
      </c>
      <c r="D100" s="437">
        <v>-21443</v>
      </c>
      <c r="E100" s="1069" t="s">
        <v>12</v>
      </c>
      <c r="F100" s="1068">
        <v>83369835</v>
      </c>
      <c r="G100" s="1066">
        <f>G101+G103</f>
        <v>21443</v>
      </c>
    </row>
    <row r="101" spans="1:7" s="52" customFormat="1">
      <c r="A101" s="81"/>
      <c r="B101" s="216" t="s">
        <v>36</v>
      </c>
      <c r="C101" s="105">
        <v>1487757</v>
      </c>
      <c r="D101" s="437">
        <v>-17280</v>
      </c>
      <c r="E101" s="1073" t="s">
        <v>38</v>
      </c>
      <c r="F101" s="1068">
        <v>49048217</v>
      </c>
      <c r="G101" s="1024">
        <v>21443</v>
      </c>
    </row>
    <row r="102" spans="1:7" s="52" customFormat="1">
      <c r="A102" s="81"/>
      <c r="B102" s="438" t="s">
        <v>15</v>
      </c>
      <c r="C102" s="350">
        <v>568109</v>
      </c>
      <c r="D102" s="441"/>
      <c r="E102" s="1074" t="s">
        <v>36</v>
      </c>
      <c r="F102" s="1068">
        <v>38637813</v>
      </c>
      <c r="G102" s="1024">
        <v>17280</v>
      </c>
    </row>
    <row r="103" spans="1:7" s="52" customFormat="1" ht="15.6">
      <c r="A103" s="81"/>
      <c r="B103" s="328" t="s">
        <v>16</v>
      </c>
      <c r="C103" s="439">
        <f>C104</f>
        <v>431258</v>
      </c>
      <c r="D103" s="441"/>
      <c r="E103" s="1073" t="s">
        <v>15</v>
      </c>
      <c r="F103" s="1068">
        <v>34321618</v>
      </c>
      <c r="G103" s="1072"/>
    </row>
    <row r="104" spans="1:7" s="52" customFormat="1" ht="15.6">
      <c r="A104" s="81"/>
      <c r="B104" s="352" t="s">
        <v>17</v>
      </c>
      <c r="C104" s="468">
        <v>431258</v>
      </c>
      <c r="D104" s="441"/>
      <c r="E104" s="1069" t="s">
        <v>330</v>
      </c>
      <c r="F104" s="1068">
        <v>316700000</v>
      </c>
      <c r="G104" s="1072"/>
    </row>
    <row r="105" spans="1:7" s="52" customFormat="1" ht="26.4">
      <c r="A105" s="81"/>
      <c r="B105" s="328" t="s">
        <v>54</v>
      </c>
      <c r="C105" s="439">
        <f>C106</f>
        <v>6300</v>
      </c>
      <c r="D105" s="441"/>
      <c r="E105" s="1069" t="s">
        <v>16</v>
      </c>
      <c r="F105" s="1068">
        <v>360000</v>
      </c>
      <c r="G105" s="1072"/>
    </row>
    <row r="106" spans="1:7" s="52" customFormat="1" ht="15.6">
      <c r="A106" s="81"/>
      <c r="B106" s="352" t="s">
        <v>39</v>
      </c>
      <c r="C106" s="468">
        <v>6300</v>
      </c>
      <c r="D106" s="441"/>
      <c r="E106" s="1073" t="s">
        <v>17</v>
      </c>
      <c r="F106" s="1068">
        <v>25000</v>
      </c>
      <c r="G106" s="1072"/>
    </row>
    <row r="107" spans="1:7" s="52" customFormat="1" ht="15.6">
      <c r="A107" s="81"/>
      <c r="B107" s="327" t="s">
        <v>3</v>
      </c>
      <c r="C107" s="440">
        <f>C108</f>
        <v>32600</v>
      </c>
      <c r="D107" s="441"/>
      <c r="E107" s="1073" t="s">
        <v>162</v>
      </c>
      <c r="F107" s="1068">
        <v>335000</v>
      </c>
      <c r="G107" s="1072"/>
    </row>
    <row r="108" spans="1:7" s="52" customFormat="1" ht="26.4">
      <c r="A108" s="81"/>
      <c r="B108" s="571" t="s">
        <v>20</v>
      </c>
      <c r="C108" s="165">
        <v>32600</v>
      </c>
      <c r="D108" s="572"/>
      <c r="E108" s="1513" t="s">
        <v>54</v>
      </c>
      <c r="F108" s="1514">
        <v>168090112</v>
      </c>
      <c r="G108" s="1531"/>
    </row>
    <row r="109" spans="1:7" s="52" customFormat="1" ht="12.75" customHeight="1">
      <c r="A109" s="81"/>
      <c r="B109" s="328"/>
      <c r="C109" s="105"/>
      <c r="D109" s="372"/>
      <c r="E109" s="1517" t="s">
        <v>331</v>
      </c>
      <c r="F109" s="1518">
        <v>167990000</v>
      </c>
      <c r="G109" s="1532"/>
    </row>
    <row r="110" spans="1:7" s="52" customFormat="1" ht="12.75" customHeight="1">
      <c r="A110" s="81"/>
      <c r="B110" s="328"/>
      <c r="C110" s="105"/>
      <c r="D110" s="372"/>
      <c r="E110" s="1517" t="s">
        <v>39</v>
      </c>
      <c r="F110" s="1518">
        <v>100112</v>
      </c>
      <c r="G110" s="1532"/>
    </row>
    <row r="111" spans="1:7" s="52" customFormat="1" ht="12.75" customHeight="1">
      <c r="A111" s="81"/>
      <c r="B111" s="328"/>
      <c r="C111" s="105"/>
      <c r="D111" s="372"/>
      <c r="E111" s="1520" t="s">
        <v>3</v>
      </c>
      <c r="F111" s="1518">
        <v>24312072</v>
      </c>
      <c r="G111" s="1532"/>
    </row>
    <row r="112" spans="1:7" s="52" customFormat="1" ht="12.75" customHeight="1">
      <c r="A112" s="81"/>
      <c r="B112" s="328"/>
      <c r="C112" s="105"/>
      <c r="D112" s="372"/>
      <c r="E112" s="1521" t="s">
        <v>20</v>
      </c>
      <c r="F112" s="1518">
        <v>24312072</v>
      </c>
      <c r="G112" s="1532"/>
    </row>
    <row r="113" spans="1:7" s="52" customFormat="1" ht="12.75" customHeight="1">
      <c r="A113" s="81"/>
      <c r="B113" s="328"/>
      <c r="C113" s="105"/>
      <c r="D113" s="372"/>
      <c r="E113" s="1533" t="s">
        <v>68</v>
      </c>
      <c r="F113" s="1518">
        <v>939606</v>
      </c>
      <c r="G113" s="1532"/>
    </row>
    <row r="114" spans="1:7" s="52" customFormat="1" ht="12.75" customHeight="1">
      <c r="A114" s="81"/>
      <c r="B114" s="328"/>
      <c r="C114" s="105"/>
      <c r="D114" s="372"/>
      <c r="E114" s="1534" t="s">
        <v>23</v>
      </c>
      <c r="F114" s="1518">
        <v>-939606</v>
      </c>
      <c r="G114" s="1532"/>
    </row>
    <row r="115" spans="1:7" s="52" customFormat="1" ht="12.75" customHeight="1">
      <c r="A115" s="81"/>
      <c r="B115" s="328"/>
      <c r="C115" s="105"/>
      <c r="D115" s="372"/>
      <c r="E115" s="1520" t="s">
        <v>332</v>
      </c>
      <c r="F115" s="1518">
        <v>-208000000</v>
      </c>
      <c r="G115" s="1532"/>
    </row>
    <row r="116" spans="1:7" s="52" customFormat="1" ht="12.75" customHeight="1">
      <c r="A116" s="81"/>
      <c r="B116" s="328"/>
      <c r="C116" s="105"/>
      <c r="D116" s="372"/>
      <c r="E116" s="1520" t="s">
        <v>24</v>
      </c>
      <c r="F116" s="1518">
        <v>208000000</v>
      </c>
      <c r="G116" s="1532"/>
    </row>
    <row r="117" spans="1:7" s="52" customFormat="1" ht="12.75" customHeight="1">
      <c r="A117" s="81"/>
      <c r="B117" s="328"/>
      <c r="C117" s="105"/>
      <c r="D117" s="372"/>
      <c r="E117" s="1521" t="s">
        <v>333</v>
      </c>
      <c r="F117" s="1518">
        <v>208000000</v>
      </c>
      <c r="G117" s="1532"/>
    </row>
    <row r="118" spans="1:7" s="52" customFormat="1" ht="12.75" customHeight="1">
      <c r="A118" s="81"/>
      <c r="B118" s="1525"/>
      <c r="C118" s="1526"/>
      <c r="D118" s="1527"/>
      <c r="E118" s="1528" t="s">
        <v>334</v>
      </c>
      <c r="F118" s="1529">
        <v>-939606</v>
      </c>
      <c r="G118" s="1535"/>
    </row>
    <row r="119" spans="1:7" s="52" customFormat="1">
      <c r="A119" s="81"/>
      <c r="B119" s="424" t="s">
        <v>126</v>
      </c>
      <c r="C119" s="450"/>
      <c r="D119" s="1516"/>
      <c r="E119" s="424" t="s">
        <v>126</v>
      </c>
      <c r="F119" s="450"/>
      <c r="G119" s="1516"/>
    </row>
    <row r="120" spans="1:7" s="52" customFormat="1">
      <c r="A120" s="81"/>
      <c r="B120" s="325" t="s">
        <v>4</v>
      </c>
      <c r="C120" s="348">
        <f t="shared" ref="C120:D122" si="3">C121</f>
        <v>2913989</v>
      </c>
      <c r="D120" s="289">
        <f t="shared" si="3"/>
        <v>-21443</v>
      </c>
      <c r="E120" s="1063" t="s">
        <v>4</v>
      </c>
      <c r="F120" s="1064">
        <v>628324435</v>
      </c>
      <c r="G120" s="1062">
        <f>G121+G122</f>
        <v>21443</v>
      </c>
    </row>
    <row r="121" spans="1:7" s="52" customFormat="1" ht="26.4">
      <c r="A121" s="81"/>
      <c r="B121" s="327" t="s">
        <v>10</v>
      </c>
      <c r="C121" s="350">
        <f t="shared" si="3"/>
        <v>2913989</v>
      </c>
      <c r="D121" s="288">
        <f t="shared" si="3"/>
        <v>-21443</v>
      </c>
      <c r="E121" s="1067" t="s">
        <v>37</v>
      </c>
      <c r="F121" s="1068">
        <v>2109631</v>
      </c>
      <c r="G121" s="1066"/>
    </row>
    <row r="122" spans="1:7" s="52" customFormat="1" ht="26.4">
      <c r="A122" s="81"/>
      <c r="B122" s="328" t="s">
        <v>11</v>
      </c>
      <c r="C122" s="350">
        <f t="shared" si="3"/>
        <v>2913989</v>
      </c>
      <c r="D122" s="288">
        <f t="shared" si="3"/>
        <v>-21443</v>
      </c>
      <c r="E122" s="1067" t="s">
        <v>10</v>
      </c>
      <c r="F122" s="1068">
        <v>626214804</v>
      </c>
      <c r="G122" s="1066">
        <f>G123</f>
        <v>21443</v>
      </c>
    </row>
    <row r="123" spans="1:7" s="52" customFormat="1" ht="26.4">
      <c r="A123" s="81"/>
      <c r="B123" s="325" t="s">
        <v>28</v>
      </c>
      <c r="C123" s="348">
        <f>C124+C133</f>
        <v>2913989</v>
      </c>
      <c r="D123" s="289">
        <f>D124</f>
        <v>-21443</v>
      </c>
      <c r="E123" s="1069" t="s">
        <v>11</v>
      </c>
      <c r="F123" s="1068">
        <v>626214804</v>
      </c>
      <c r="G123" s="1066">
        <v>21443</v>
      </c>
    </row>
    <row r="124" spans="1:7" s="52" customFormat="1">
      <c r="A124" s="81"/>
      <c r="B124" s="327" t="s">
        <v>2</v>
      </c>
      <c r="C124" s="350">
        <f>C125+C129+C131</f>
        <v>2881389</v>
      </c>
      <c r="D124" s="288">
        <f>D125</f>
        <v>-21443</v>
      </c>
      <c r="E124" s="1063" t="s">
        <v>28</v>
      </c>
      <c r="F124" s="1064">
        <v>627412941</v>
      </c>
      <c r="G124" s="1062">
        <f>G125+G137</f>
        <v>21443</v>
      </c>
    </row>
    <row r="125" spans="1:7" s="52" customFormat="1">
      <c r="A125" s="81"/>
      <c r="B125" s="214" t="s">
        <v>12</v>
      </c>
      <c r="C125" s="448">
        <f>C126+C128</f>
        <v>2443831</v>
      </c>
      <c r="D125" s="441">
        <f>D126</f>
        <v>-21443</v>
      </c>
      <c r="E125" s="1067" t="s">
        <v>2</v>
      </c>
      <c r="F125" s="1068">
        <v>601634518</v>
      </c>
      <c r="G125" s="1066">
        <f>G126+G130+G131+G134</f>
        <v>21443</v>
      </c>
    </row>
    <row r="126" spans="1:7" s="52" customFormat="1">
      <c r="A126" s="81"/>
      <c r="B126" s="215" t="s">
        <v>38</v>
      </c>
      <c r="C126" s="105">
        <v>1918992</v>
      </c>
      <c r="D126" s="437">
        <v>-21443</v>
      </c>
      <c r="E126" s="1069" t="s">
        <v>12</v>
      </c>
      <c r="F126" s="1068">
        <v>74275566</v>
      </c>
      <c r="G126" s="1066">
        <f>G127+G129</f>
        <v>21443</v>
      </c>
    </row>
    <row r="127" spans="1:7" s="52" customFormat="1">
      <c r="A127" s="81"/>
      <c r="B127" s="216" t="s">
        <v>36</v>
      </c>
      <c r="C127" s="105">
        <v>1487757</v>
      </c>
      <c r="D127" s="437">
        <v>-17280</v>
      </c>
      <c r="E127" s="1073" t="s">
        <v>38</v>
      </c>
      <c r="F127" s="1068">
        <v>49026762</v>
      </c>
      <c r="G127" s="1024">
        <v>21443</v>
      </c>
    </row>
    <row r="128" spans="1:7" s="52" customFormat="1">
      <c r="A128" s="81"/>
      <c r="B128" s="438" t="s">
        <v>15</v>
      </c>
      <c r="C128" s="350">
        <v>524839</v>
      </c>
      <c r="D128" s="309"/>
      <c r="E128" s="1074" t="s">
        <v>36</v>
      </c>
      <c r="F128" s="1068">
        <v>38651387</v>
      </c>
      <c r="G128" s="1024">
        <v>17280</v>
      </c>
    </row>
    <row r="129" spans="1:7" s="52" customFormat="1" ht="15.6">
      <c r="A129" s="81"/>
      <c r="B129" s="328" t="s">
        <v>16</v>
      </c>
      <c r="C129" s="439">
        <f>C130</f>
        <v>431258</v>
      </c>
      <c r="D129" s="441"/>
      <c r="E129" s="1073" t="s">
        <v>15</v>
      </c>
      <c r="F129" s="1068">
        <v>25248804</v>
      </c>
      <c r="G129" s="1072"/>
    </row>
    <row r="130" spans="1:7" s="52" customFormat="1" ht="15.6">
      <c r="A130" s="81"/>
      <c r="B130" s="352" t="s">
        <v>17</v>
      </c>
      <c r="C130" s="468">
        <v>431258</v>
      </c>
      <c r="D130" s="441"/>
      <c r="E130" s="1069" t="s">
        <v>330</v>
      </c>
      <c r="F130" s="1068">
        <v>354900000</v>
      </c>
      <c r="G130" s="1072"/>
    </row>
    <row r="131" spans="1:7" s="52" customFormat="1" ht="26.4">
      <c r="A131" s="81"/>
      <c r="B131" s="328" t="s">
        <v>54</v>
      </c>
      <c r="C131" s="439">
        <f>C132</f>
        <v>6300</v>
      </c>
      <c r="D131" s="441"/>
      <c r="E131" s="1069" t="s">
        <v>16</v>
      </c>
      <c r="F131" s="1068">
        <v>358000</v>
      </c>
      <c r="G131" s="1072"/>
    </row>
    <row r="132" spans="1:7" s="52" customFormat="1" ht="15.6">
      <c r="A132" s="81"/>
      <c r="B132" s="352" t="s">
        <v>39</v>
      </c>
      <c r="C132" s="468">
        <v>6300</v>
      </c>
      <c r="D132" s="441"/>
      <c r="E132" s="1073" t="s">
        <v>17</v>
      </c>
      <c r="F132" s="1068">
        <v>25000</v>
      </c>
      <c r="G132" s="1072"/>
    </row>
    <row r="133" spans="1:7" s="52" customFormat="1" ht="15.6">
      <c r="A133" s="81"/>
      <c r="B133" s="327" t="s">
        <v>3</v>
      </c>
      <c r="C133" s="440">
        <f>C134</f>
        <v>32600</v>
      </c>
      <c r="D133" s="441"/>
      <c r="E133" s="1073" t="s">
        <v>162</v>
      </c>
      <c r="F133" s="1068">
        <v>333000</v>
      </c>
      <c r="G133" s="1072"/>
    </row>
    <row r="134" spans="1:7" s="52" customFormat="1" ht="12.75" customHeight="1">
      <c r="A134" s="81"/>
      <c r="B134" s="571" t="s">
        <v>20</v>
      </c>
      <c r="C134" s="1536">
        <v>32600</v>
      </c>
      <c r="D134" s="572"/>
      <c r="E134" s="1069" t="s">
        <v>54</v>
      </c>
      <c r="F134" s="1068">
        <v>172100952</v>
      </c>
      <c r="G134" s="1072"/>
    </row>
    <row r="135" spans="1:7" s="52" customFormat="1" ht="12.75" customHeight="1">
      <c r="A135" s="81"/>
      <c r="B135" s="328"/>
      <c r="C135" s="105"/>
      <c r="D135" s="1537"/>
      <c r="E135" s="1073" t="s">
        <v>331</v>
      </c>
      <c r="F135" s="1068">
        <v>172000000</v>
      </c>
      <c r="G135" s="1072"/>
    </row>
    <row r="136" spans="1:7" s="52" customFormat="1" ht="12.75" customHeight="1">
      <c r="A136" s="81"/>
      <c r="B136" s="328"/>
      <c r="C136" s="105"/>
      <c r="D136" s="1537"/>
      <c r="E136" s="1073" t="s">
        <v>39</v>
      </c>
      <c r="F136" s="1068">
        <v>100952</v>
      </c>
      <c r="G136" s="1072"/>
    </row>
    <row r="137" spans="1:7" s="52" customFormat="1" ht="12.75" customHeight="1">
      <c r="A137" s="81"/>
      <c r="B137" s="328"/>
      <c r="C137" s="105"/>
      <c r="D137" s="1537"/>
      <c r="E137" s="1067" t="s">
        <v>3</v>
      </c>
      <c r="F137" s="1068">
        <v>25778423</v>
      </c>
      <c r="G137" s="1072"/>
    </row>
    <row r="138" spans="1:7" s="52" customFormat="1" ht="12.75" customHeight="1">
      <c r="A138" s="81"/>
      <c r="B138" s="328"/>
      <c r="C138" s="105"/>
      <c r="D138" s="1537"/>
      <c r="E138" s="1069" t="s">
        <v>20</v>
      </c>
      <c r="F138" s="1068">
        <v>25778423</v>
      </c>
      <c r="G138" s="1072"/>
    </row>
    <row r="139" spans="1:7" s="52" customFormat="1" ht="12.75" customHeight="1">
      <c r="A139" s="81"/>
      <c r="B139" s="328"/>
      <c r="C139" s="105"/>
      <c r="D139" s="1537"/>
      <c r="E139" s="1075" t="s">
        <v>68</v>
      </c>
      <c r="F139" s="1068">
        <v>911494</v>
      </c>
      <c r="G139" s="1072"/>
    </row>
    <row r="140" spans="1:7" s="52" customFormat="1" ht="12.75" customHeight="1">
      <c r="A140" s="81"/>
      <c r="B140" s="328"/>
      <c r="C140" s="105"/>
      <c r="D140" s="1537"/>
      <c r="E140" s="1076" t="s">
        <v>23</v>
      </c>
      <c r="F140" s="1068">
        <v>-911494</v>
      </c>
      <c r="G140" s="1072"/>
    </row>
    <row r="141" spans="1:7" s="52" customFormat="1" ht="12.75" customHeight="1">
      <c r="A141" s="81"/>
      <c r="B141" s="328"/>
      <c r="C141" s="105"/>
      <c r="D141" s="1537"/>
      <c r="E141" s="1067" t="s">
        <v>332</v>
      </c>
      <c r="F141" s="1068">
        <v>-208000000</v>
      </c>
      <c r="G141" s="1072"/>
    </row>
    <row r="142" spans="1:7" s="52" customFormat="1" ht="12.75" customHeight="1">
      <c r="A142" s="81"/>
      <c r="B142" s="328"/>
      <c r="C142" s="105"/>
      <c r="D142" s="1537"/>
      <c r="E142" s="1067" t="s">
        <v>24</v>
      </c>
      <c r="F142" s="1068">
        <v>208000000</v>
      </c>
      <c r="G142" s="1072"/>
    </row>
    <row r="143" spans="1:7" s="52" customFormat="1" ht="12.75" customHeight="1">
      <c r="A143" s="81"/>
      <c r="B143" s="328"/>
      <c r="C143" s="105"/>
      <c r="D143" s="1537"/>
      <c r="E143" s="1069" t="s">
        <v>333</v>
      </c>
      <c r="F143" s="1068">
        <v>208000000</v>
      </c>
      <c r="G143" s="1072"/>
    </row>
    <row r="144" spans="1:7" s="52" customFormat="1" ht="12.75" customHeight="1" thickBot="1">
      <c r="A144" s="81"/>
      <c r="B144" s="413"/>
      <c r="C144" s="210"/>
      <c r="D144" s="1538"/>
      <c r="E144" s="1080" t="s">
        <v>334</v>
      </c>
      <c r="F144" s="1081">
        <v>-911494</v>
      </c>
      <c r="G144" s="1079"/>
    </row>
    <row r="145" spans="1:7" s="52" customFormat="1" ht="36.6" customHeight="1" thickBot="1">
      <c r="A145" s="81"/>
      <c r="B145" s="3600" t="s">
        <v>538</v>
      </c>
      <c r="C145" s="3601"/>
      <c r="D145" s="3601"/>
      <c r="E145" s="3601"/>
      <c r="F145" s="3601"/>
      <c r="G145" s="3602"/>
    </row>
    <row r="146" spans="1:7" s="52" customFormat="1">
      <c r="A146" s="176"/>
      <c r="B146"/>
      <c r="C146"/>
      <c r="D146"/>
      <c r="E146"/>
      <c r="F146"/>
      <c r="G146"/>
    </row>
    <row r="147" spans="1:7" s="52" customFormat="1">
      <c r="A147" s="261"/>
      <c r="B147" s="22"/>
      <c r="C147" s="23"/>
      <c r="D147" s="23"/>
      <c r="E147" s="10"/>
      <c r="F147" s="10"/>
      <c r="G147" s="10"/>
    </row>
    <row r="148" spans="1:7" s="52" customFormat="1">
      <c r="A148" s="261"/>
      <c r="B148" s="22"/>
      <c r="C148" s="23"/>
      <c r="D148" s="23"/>
      <c r="E148" s="10"/>
      <c r="F148" s="10"/>
      <c r="G148" s="10"/>
    </row>
    <row r="149" spans="1:7" s="52" customFormat="1">
      <c r="A149" s="261"/>
      <c r="B149" s="22"/>
      <c r="C149" s="23"/>
      <c r="D149" s="23"/>
      <c r="E149" s="10"/>
      <c r="F149" s="10"/>
      <c r="G149" s="10"/>
    </row>
    <row r="150" spans="1:7" s="52" customFormat="1">
      <c r="A150" s="261"/>
      <c r="B150" s="22"/>
      <c r="C150" s="23"/>
      <c r="D150" s="23"/>
      <c r="E150" s="10"/>
      <c r="F150" s="10"/>
      <c r="G150" s="10"/>
    </row>
  </sheetData>
  <mergeCells count="7">
    <mergeCell ref="H1:H2"/>
    <mergeCell ref="B60:G60"/>
    <mergeCell ref="B145:G145"/>
    <mergeCell ref="C1:C2"/>
    <mergeCell ref="D1:D2"/>
    <mergeCell ref="F1:F2"/>
    <mergeCell ref="G1:G2"/>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99"/>
  <sheetViews>
    <sheetView topLeftCell="A26" zoomScale="70" zoomScaleNormal="70" workbookViewId="0">
      <selection activeCell="A30" sqref="A30:XFD37"/>
    </sheetView>
  </sheetViews>
  <sheetFormatPr defaultColWidth="9.109375" defaultRowHeight="13.2"/>
  <cols>
    <col min="1" max="1" width="6.33203125" style="70" customWidth="1"/>
    <col min="2" max="2" width="53" style="43" customWidth="1"/>
    <col min="3" max="3" width="16" style="43" customWidth="1"/>
    <col min="4" max="4" width="14.88671875" style="43" customWidth="1"/>
    <col min="5" max="5" width="47.44140625" style="43" customWidth="1"/>
    <col min="6" max="6" width="14" style="43" customWidth="1"/>
    <col min="7" max="7" width="14.33203125" style="43" customWidth="1"/>
    <col min="8" max="8" width="12.88671875" style="1466" customWidth="1"/>
    <col min="9" max="16384" width="9.109375" style="69"/>
  </cols>
  <sheetData>
    <row r="1" spans="1:8" s="65" customFormat="1" ht="13.2" customHeight="1">
      <c r="A1" s="78"/>
      <c r="B1" s="50"/>
      <c r="C1" s="3603" t="s">
        <v>147</v>
      </c>
      <c r="D1" s="3603" t="s">
        <v>30</v>
      </c>
      <c r="E1" s="73"/>
      <c r="F1" s="3603" t="s">
        <v>147</v>
      </c>
      <c r="G1" s="3603" t="s">
        <v>30</v>
      </c>
      <c r="H1" s="3606" t="s">
        <v>44</v>
      </c>
    </row>
    <row r="2" spans="1:8" s="65" customFormat="1" ht="13.8" thickBot="1">
      <c r="A2" s="78"/>
      <c r="B2" s="51"/>
      <c r="C2" s="3604"/>
      <c r="D2" s="3604"/>
      <c r="E2" s="74"/>
      <c r="F2" s="3604"/>
      <c r="G2" s="3604"/>
      <c r="H2" s="3607"/>
    </row>
    <row r="3" spans="1:8" s="43" customFormat="1">
      <c r="A3" s="67"/>
      <c r="B3" s="46"/>
      <c r="C3" s="66"/>
      <c r="D3" s="68"/>
      <c r="E3" s="46"/>
      <c r="F3" s="40"/>
      <c r="G3" s="68"/>
      <c r="H3" s="791"/>
    </row>
    <row r="4" spans="1:8" s="43" customFormat="1">
      <c r="A4" s="67"/>
      <c r="B4" s="262" t="s">
        <v>99</v>
      </c>
      <c r="C4" s="66"/>
      <c r="D4" s="68"/>
      <c r="E4" s="46"/>
      <c r="F4" s="40"/>
      <c r="G4" s="68"/>
      <c r="H4" s="791"/>
    </row>
    <row r="5" spans="1:8" s="9" customFormat="1">
      <c r="A5" s="126"/>
      <c r="B5" s="25" t="s">
        <v>48</v>
      </c>
      <c r="C5" s="41"/>
      <c r="D5" s="41"/>
      <c r="E5" s="76" t="s">
        <v>50</v>
      </c>
      <c r="F5" s="11"/>
      <c r="G5" s="11"/>
      <c r="H5" s="791"/>
    </row>
    <row r="6" spans="1:8" s="9" customFormat="1">
      <c r="A6" s="126"/>
      <c r="B6" s="8" t="s">
        <v>52</v>
      </c>
      <c r="C6" s="160"/>
      <c r="D6" s="164"/>
      <c r="E6" s="8" t="s">
        <v>52</v>
      </c>
      <c r="F6" s="160"/>
      <c r="G6" s="164"/>
      <c r="H6" s="792"/>
    </row>
    <row r="7" spans="1:8" s="9" customFormat="1">
      <c r="A7" s="126"/>
      <c r="B7" s="563" t="s">
        <v>168</v>
      </c>
      <c r="C7" s="564">
        <v>-134838215</v>
      </c>
      <c r="D7" s="164"/>
      <c r="E7" s="563" t="s">
        <v>168</v>
      </c>
      <c r="F7" s="564">
        <v>-134838215</v>
      </c>
      <c r="G7" s="164"/>
      <c r="H7" s="792"/>
    </row>
    <row r="8" spans="1:8" s="9" customFormat="1">
      <c r="A8" s="126"/>
      <c r="B8" s="563" t="s">
        <v>169</v>
      </c>
      <c r="C8" s="564">
        <v>-64961594</v>
      </c>
      <c r="D8" s="164"/>
      <c r="E8" s="563" t="s">
        <v>169</v>
      </c>
      <c r="F8" s="564">
        <v>-64961594</v>
      </c>
      <c r="G8" s="164"/>
      <c r="H8" s="792"/>
    </row>
    <row r="9" spans="1:8" s="9" customFormat="1">
      <c r="A9" s="126"/>
      <c r="B9" s="563" t="s">
        <v>170</v>
      </c>
      <c r="C9" s="564">
        <v>145783954</v>
      </c>
      <c r="D9" s="164"/>
      <c r="E9" s="563" t="s">
        <v>170</v>
      </c>
      <c r="F9" s="564">
        <v>145783954</v>
      </c>
      <c r="G9" s="164"/>
      <c r="H9" s="792"/>
    </row>
    <row r="10" spans="1:8" s="9" customFormat="1" hidden="1">
      <c r="A10" s="126"/>
      <c r="B10" s="26" t="s">
        <v>43</v>
      </c>
      <c r="C10" s="565"/>
      <c r="D10" s="164"/>
      <c r="E10" s="26" t="s">
        <v>43</v>
      </c>
      <c r="F10" s="565"/>
      <c r="G10" s="164"/>
      <c r="H10" s="792"/>
    </row>
    <row r="11" spans="1:8" s="9" customFormat="1" hidden="1">
      <c r="A11" s="126"/>
      <c r="B11" s="563" t="s">
        <v>168</v>
      </c>
      <c r="C11" s="565">
        <v>16497394</v>
      </c>
      <c r="D11" s="164"/>
      <c r="E11" s="563" t="s">
        <v>168</v>
      </c>
      <c r="F11" s="565">
        <v>16497394</v>
      </c>
      <c r="G11" s="164"/>
      <c r="H11" s="792"/>
    </row>
    <row r="12" spans="1:8" s="9" customFormat="1" hidden="1">
      <c r="A12" s="126"/>
      <c r="B12" s="563" t="s">
        <v>169</v>
      </c>
      <c r="C12" s="565">
        <v>16263210</v>
      </c>
      <c r="D12" s="164"/>
      <c r="E12" s="563" t="s">
        <v>169</v>
      </c>
      <c r="F12" s="565">
        <v>16263210</v>
      </c>
      <c r="G12" s="164"/>
      <c r="H12" s="792"/>
    </row>
    <row r="13" spans="1:8" s="9" customFormat="1" hidden="1">
      <c r="A13" s="126"/>
      <c r="B13" s="563" t="s">
        <v>170</v>
      </c>
      <c r="C13" s="565">
        <v>16292128</v>
      </c>
      <c r="D13" s="164"/>
      <c r="E13" s="563" t="s">
        <v>170</v>
      </c>
      <c r="F13" s="565">
        <v>16292128</v>
      </c>
      <c r="G13" s="164"/>
      <c r="H13" s="792"/>
    </row>
    <row r="14" spans="1:8" s="9" customFormat="1" ht="39.6">
      <c r="A14" s="126"/>
      <c r="B14" s="26" t="s">
        <v>173</v>
      </c>
      <c r="C14" s="565"/>
      <c r="D14" s="164"/>
      <c r="E14" s="26" t="s">
        <v>173</v>
      </c>
      <c r="F14" s="565"/>
      <c r="G14" s="164"/>
      <c r="H14" s="792"/>
    </row>
    <row r="15" spans="1:8" s="9" customFormat="1">
      <c r="A15" s="126"/>
      <c r="B15" s="563" t="s">
        <v>168</v>
      </c>
      <c r="C15" s="566">
        <v>50507066</v>
      </c>
      <c r="D15" s="164">
        <f>D93</f>
        <v>-2032453</v>
      </c>
      <c r="E15" s="563" t="s">
        <v>168</v>
      </c>
      <c r="F15" s="566">
        <v>50507066</v>
      </c>
      <c r="G15" s="164">
        <f>D93</f>
        <v>-2032453</v>
      </c>
      <c r="H15" s="792"/>
    </row>
    <row r="16" spans="1:8" s="9" customFormat="1">
      <c r="A16" s="126"/>
      <c r="B16" s="563" t="s">
        <v>169</v>
      </c>
      <c r="C16" s="566">
        <v>595875296</v>
      </c>
      <c r="D16" s="164">
        <f>D121</f>
        <v>-2886787</v>
      </c>
      <c r="E16" s="563" t="s">
        <v>169</v>
      </c>
      <c r="F16" s="566">
        <v>595875296</v>
      </c>
      <c r="G16" s="164">
        <f>D121</f>
        <v>-2886787</v>
      </c>
      <c r="H16" s="792"/>
    </row>
    <row r="17" spans="1:8" s="9" customFormat="1">
      <c r="A17" s="126"/>
      <c r="B17" s="563" t="s">
        <v>170</v>
      </c>
      <c r="C17" s="566">
        <v>679004229</v>
      </c>
      <c r="D17" s="164">
        <f>D133</f>
        <v>-2156724</v>
      </c>
      <c r="E17" s="563" t="s">
        <v>170</v>
      </c>
      <c r="F17" s="566">
        <v>679004229</v>
      </c>
      <c r="G17" s="164">
        <f>D133</f>
        <v>-2156724</v>
      </c>
      <c r="H17" s="792"/>
    </row>
    <row r="18" spans="1:8" s="9" customFormat="1" hidden="1">
      <c r="A18" s="126"/>
      <c r="B18" s="567" t="s">
        <v>172</v>
      </c>
      <c r="C18" s="566"/>
      <c r="D18" s="164"/>
      <c r="E18" s="567" t="s">
        <v>172</v>
      </c>
      <c r="F18" s="566"/>
      <c r="G18" s="164"/>
      <c r="H18" s="792"/>
    </row>
    <row r="19" spans="1:8" s="9" customFormat="1" hidden="1">
      <c r="A19" s="126"/>
      <c r="B19" s="563" t="s">
        <v>168</v>
      </c>
      <c r="C19" s="159">
        <v>255217102</v>
      </c>
      <c r="D19" s="164"/>
      <c r="E19" s="563" t="s">
        <v>168</v>
      </c>
      <c r="F19" s="159">
        <v>255217102</v>
      </c>
      <c r="G19" s="164"/>
      <c r="H19" s="792"/>
    </row>
    <row r="20" spans="1:8" s="9" customFormat="1" hidden="1">
      <c r="A20" s="126"/>
      <c r="B20" s="563" t="s">
        <v>169</v>
      </c>
      <c r="C20" s="159">
        <v>323187319</v>
      </c>
      <c r="D20" s="164"/>
      <c r="E20" s="563" t="s">
        <v>169</v>
      </c>
      <c r="F20" s="159">
        <v>323187319</v>
      </c>
      <c r="G20" s="164"/>
      <c r="H20" s="792"/>
    </row>
    <row r="21" spans="1:8" s="9" customFormat="1" hidden="1">
      <c r="A21" s="126"/>
      <c r="B21" s="563" t="s">
        <v>170</v>
      </c>
      <c r="C21" s="159">
        <v>356418969</v>
      </c>
      <c r="D21" s="164"/>
      <c r="E21" s="563" t="s">
        <v>170</v>
      </c>
      <c r="F21" s="159">
        <v>356418969</v>
      </c>
      <c r="G21" s="164"/>
      <c r="H21" s="792"/>
    </row>
    <row r="22" spans="1:8" s="9" customFormat="1" hidden="1">
      <c r="A22" s="126"/>
      <c r="B22" s="567" t="s">
        <v>174</v>
      </c>
      <c r="C22" s="159"/>
      <c r="D22" s="164"/>
      <c r="E22" s="567" t="s">
        <v>174</v>
      </c>
      <c r="F22" s="159"/>
      <c r="G22" s="164"/>
      <c r="H22" s="792"/>
    </row>
    <row r="23" spans="1:8" s="9" customFormat="1" hidden="1">
      <c r="A23" s="126"/>
      <c r="B23" s="563" t="s">
        <v>168</v>
      </c>
      <c r="C23" s="159">
        <v>5787995</v>
      </c>
      <c r="D23" s="164"/>
      <c r="E23" s="563" t="s">
        <v>168</v>
      </c>
      <c r="F23" s="159">
        <v>5787995</v>
      </c>
      <c r="G23" s="164"/>
      <c r="H23" s="792"/>
    </row>
    <row r="24" spans="1:8" s="9" customFormat="1" hidden="1">
      <c r="A24" s="126"/>
      <c r="B24" s="563" t="s">
        <v>169</v>
      </c>
      <c r="C24" s="159">
        <v>2925386</v>
      </c>
      <c r="D24" s="164"/>
      <c r="E24" s="563" t="s">
        <v>169</v>
      </c>
      <c r="F24" s="159">
        <v>2925386</v>
      </c>
      <c r="G24" s="164"/>
      <c r="H24" s="792"/>
    </row>
    <row r="25" spans="1:8" s="9" customFormat="1" hidden="1">
      <c r="A25" s="126"/>
      <c r="B25" s="563" t="s">
        <v>170</v>
      </c>
      <c r="C25" s="159">
        <v>0</v>
      </c>
      <c r="D25" s="164"/>
      <c r="E25" s="563" t="s">
        <v>170</v>
      </c>
      <c r="F25" s="159">
        <v>0</v>
      </c>
      <c r="G25" s="164"/>
      <c r="H25" s="792"/>
    </row>
    <row r="26" spans="1:8" s="9" customFormat="1">
      <c r="A26" s="126"/>
      <c r="B26" s="615" t="s">
        <v>225</v>
      </c>
      <c r="C26" s="616"/>
      <c r="D26" s="617"/>
      <c r="E26" s="615" t="s">
        <v>225</v>
      </c>
      <c r="F26" s="616"/>
      <c r="G26" s="617"/>
      <c r="H26" s="792"/>
    </row>
    <row r="27" spans="1:8" s="9" customFormat="1">
      <c r="A27" s="126"/>
      <c r="B27" s="563" t="s">
        <v>168</v>
      </c>
      <c r="C27" s="618">
        <v>1116286580</v>
      </c>
      <c r="D27" s="618">
        <f>D44</f>
        <v>112500</v>
      </c>
      <c r="E27" s="563" t="s">
        <v>168</v>
      </c>
      <c r="F27" s="618">
        <v>1116286580</v>
      </c>
      <c r="G27" s="618">
        <f>D44</f>
        <v>112500</v>
      </c>
      <c r="H27" s="791"/>
    </row>
    <row r="28" spans="1:8" s="9" customFormat="1">
      <c r="A28" s="126"/>
      <c r="B28" s="563" t="s">
        <v>169</v>
      </c>
      <c r="C28" s="618">
        <v>1183186580</v>
      </c>
      <c r="D28" s="618"/>
      <c r="E28" s="563" t="s">
        <v>169</v>
      </c>
      <c r="F28" s="618">
        <v>1183186580</v>
      </c>
      <c r="G28" s="618"/>
      <c r="H28" s="791"/>
    </row>
    <row r="29" spans="1:8" s="9" customFormat="1">
      <c r="A29" s="126"/>
      <c r="B29" s="563" t="s">
        <v>170</v>
      </c>
      <c r="C29" s="618">
        <v>1249486580</v>
      </c>
      <c r="D29" s="618"/>
      <c r="E29" s="563" t="s">
        <v>170</v>
      </c>
      <c r="F29" s="618">
        <v>1249486580</v>
      </c>
      <c r="G29" s="618"/>
      <c r="H29" s="791"/>
    </row>
    <row r="30" spans="1:8" s="9" customFormat="1" ht="26.4" hidden="1">
      <c r="A30" s="126"/>
      <c r="B30" s="620" t="s">
        <v>226</v>
      </c>
      <c r="C30" s="618"/>
      <c r="D30" s="621"/>
      <c r="E30" s="620" t="s">
        <v>226</v>
      </c>
      <c r="F30" s="618"/>
      <c r="G30" s="621"/>
      <c r="H30" s="791"/>
    </row>
    <row r="31" spans="1:8" s="9" customFormat="1" hidden="1">
      <c r="A31" s="126"/>
      <c r="B31" s="563" t="s">
        <v>168</v>
      </c>
      <c r="C31" s="80">
        <v>78000000</v>
      </c>
      <c r="D31" s="80"/>
      <c r="E31" s="563" t="s">
        <v>168</v>
      </c>
      <c r="F31" s="80">
        <v>78000000</v>
      </c>
      <c r="G31" s="80"/>
      <c r="H31" s="791"/>
    </row>
    <row r="32" spans="1:8" s="9" customFormat="1" hidden="1">
      <c r="A32" s="126"/>
      <c r="B32" s="563" t="s">
        <v>169</v>
      </c>
      <c r="C32" s="80">
        <v>77500000</v>
      </c>
      <c r="D32" s="80"/>
      <c r="E32" s="563" t="s">
        <v>169</v>
      </c>
      <c r="F32" s="80">
        <v>77500000</v>
      </c>
      <c r="G32" s="80"/>
      <c r="H32" s="791"/>
    </row>
    <row r="33" spans="1:8" s="9" customFormat="1" hidden="1">
      <c r="A33" s="126"/>
      <c r="B33" s="563" t="s">
        <v>170</v>
      </c>
      <c r="C33" s="80">
        <v>73600000</v>
      </c>
      <c r="D33" s="80"/>
      <c r="E33" s="563" t="s">
        <v>170</v>
      </c>
      <c r="F33" s="80">
        <v>73600000</v>
      </c>
      <c r="G33" s="80"/>
      <c r="H33" s="791"/>
    </row>
    <row r="34" spans="1:8" s="9" customFormat="1" hidden="1">
      <c r="A34" s="126"/>
      <c r="B34" s="622" t="s">
        <v>224</v>
      </c>
      <c r="C34" s="80"/>
      <c r="D34" s="80"/>
      <c r="E34" s="622" t="s">
        <v>224</v>
      </c>
      <c r="F34" s="80"/>
      <c r="G34" s="80"/>
      <c r="H34" s="791"/>
    </row>
    <row r="35" spans="1:8" s="9" customFormat="1" hidden="1">
      <c r="A35" s="126"/>
      <c r="B35" s="563" t="s">
        <v>168</v>
      </c>
      <c r="C35" s="80">
        <v>450000</v>
      </c>
      <c r="D35" s="80"/>
      <c r="E35" s="563" t="s">
        <v>168</v>
      </c>
      <c r="F35" s="80">
        <v>450000</v>
      </c>
      <c r="G35" s="80"/>
      <c r="H35" s="791"/>
    </row>
    <row r="36" spans="1:8" s="9" customFormat="1" hidden="1">
      <c r="A36" s="126"/>
      <c r="B36" s="563" t="s">
        <v>169</v>
      </c>
      <c r="C36" s="80">
        <v>450000</v>
      </c>
      <c r="D36" s="80"/>
      <c r="E36" s="563" t="s">
        <v>169</v>
      </c>
      <c r="F36" s="80">
        <v>450000</v>
      </c>
      <c r="G36" s="80"/>
      <c r="H36" s="791"/>
    </row>
    <row r="37" spans="1:8" s="9" customFormat="1" hidden="1">
      <c r="A37" s="126"/>
      <c r="B37" s="563" t="s">
        <v>170</v>
      </c>
      <c r="C37" s="80">
        <v>450000</v>
      </c>
      <c r="D37" s="80"/>
      <c r="E37" s="563" t="s">
        <v>170</v>
      </c>
      <c r="F37" s="80">
        <v>450000</v>
      </c>
      <c r="G37" s="80"/>
      <c r="H37" s="791"/>
    </row>
    <row r="39" spans="1:8" s="52" customFormat="1">
      <c r="A39" s="206"/>
      <c r="B39" s="206" t="s">
        <v>113</v>
      </c>
      <c r="C39"/>
      <c r="D39"/>
      <c r="E39"/>
      <c r="F39"/>
      <c r="G39"/>
      <c r="H39" s="574"/>
    </row>
    <row r="40" spans="1:8" s="52" customFormat="1" ht="13.8" thickBot="1">
      <c r="A40" s="176"/>
      <c r="B40"/>
      <c r="C40"/>
      <c r="D40"/>
      <c r="E40"/>
      <c r="F40"/>
      <c r="G40"/>
      <c r="H40" s="574"/>
    </row>
    <row r="41" spans="1:8" s="52" customFormat="1" ht="13.8">
      <c r="A41" s="2888">
        <f>'04'!A42+1</f>
        <v>5</v>
      </c>
      <c r="B41" s="1007"/>
      <c r="C41" s="1008"/>
      <c r="D41" s="1009"/>
      <c r="E41" s="436" t="s">
        <v>500</v>
      </c>
      <c r="F41" s="364"/>
      <c r="G41" s="365"/>
      <c r="H41" s="574" t="s">
        <v>34</v>
      </c>
    </row>
    <row r="42" spans="1:8" s="52" customFormat="1">
      <c r="A42" s="81"/>
      <c r="B42" s="253" t="s">
        <v>167</v>
      </c>
      <c r="C42" s="343"/>
      <c r="D42" s="344"/>
      <c r="E42" s="280" t="s">
        <v>22</v>
      </c>
      <c r="F42" s="343"/>
      <c r="G42" s="344"/>
      <c r="H42" s="574"/>
    </row>
    <row r="43" spans="1:8" s="52" customFormat="1" ht="26.4">
      <c r="A43" s="81"/>
      <c r="B43" s="611" t="s">
        <v>223</v>
      </c>
      <c r="C43" s="367"/>
      <c r="D43" s="368"/>
      <c r="E43" s="366" t="s">
        <v>501</v>
      </c>
      <c r="F43" s="367"/>
      <c r="G43" s="368"/>
      <c r="H43" s="574"/>
    </row>
    <row r="44" spans="1:8" s="52" customFormat="1">
      <c r="A44" s="81"/>
      <c r="B44" s="612" t="s">
        <v>225</v>
      </c>
      <c r="C44" s="618">
        <v>1116286580</v>
      </c>
      <c r="D44" s="87">
        <f>G47</f>
        <v>112500</v>
      </c>
      <c r="E44" s="239" t="s">
        <v>4</v>
      </c>
      <c r="F44" s="369"/>
      <c r="G44" s="289">
        <f>G45</f>
        <v>112500</v>
      </c>
      <c r="H44" s="574"/>
    </row>
    <row r="45" spans="1:8" s="52" customFormat="1">
      <c r="A45" s="81"/>
      <c r="B45" s="1022"/>
      <c r="C45" s="1088"/>
      <c r="D45" s="1024"/>
      <c r="E45" s="213" t="s">
        <v>10</v>
      </c>
      <c r="F45" s="370"/>
      <c r="G45" s="288">
        <f>G46</f>
        <v>112500</v>
      </c>
      <c r="H45" s="574"/>
    </row>
    <row r="46" spans="1:8" s="52" customFormat="1" ht="26.4">
      <c r="A46" s="81"/>
      <c r="B46" s="1026"/>
      <c r="C46" s="1023"/>
      <c r="D46" s="1024"/>
      <c r="E46" s="214" t="s">
        <v>11</v>
      </c>
      <c r="F46" s="370"/>
      <c r="G46" s="288">
        <f>G47</f>
        <v>112500</v>
      </c>
      <c r="H46" s="574"/>
    </row>
    <row r="47" spans="1:8" s="52" customFormat="1">
      <c r="A47" s="81"/>
      <c r="B47" s="1027"/>
      <c r="C47" s="1019"/>
      <c r="D47" s="1020"/>
      <c r="E47" s="239" t="s">
        <v>28</v>
      </c>
      <c r="F47" s="369"/>
      <c r="G47" s="289">
        <f>G48</f>
        <v>112500</v>
      </c>
      <c r="H47" s="574"/>
    </row>
    <row r="48" spans="1:8" s="52" customFormat="1">
      <c r="A48" s="81"/>
      <c r="B48" s="1028"/>
      <c r="C48" s="1023"/>
      <c r="D48" s="1024"/>
      <c r="E48" s="213" t="s">
        <v>2</v>
      </c>
      <c r="F48" s="370"/>
      <c r="G48" s="288">
        <f>G49+G53</f>
        <v>112500</v>
      </c>
      <c r="H48" s="574"/>
    </row>
    <row r="49" spans="1:8" s="52" customFormat="1">
      <c r="A49" s="81"/>
      <c r="B49" s="1029"/>
      <c r="C49" s="1023"/>
      <c r="D49" s="1024"/>
      <c r="E49" s="214" t="s">
        <v>12</v>
      </c>
      <c r="F49" s="370"/>
      <c r="G49" s="288">
        <f>G50+G52</f>
        <v>11250</v>
      </c>
      <c r="H49" s="574"/>
    </row>
    <row r="50" spans="1:8" s="52" customFormat="1">
      <c r="A50" s="81"/>
      <c r="B50" s="1030"/>
      <c r="C50" s="1023"/>
      <c r="D50" s="1024"/>
      <c r="E50" s="215" t="s">
        <v>38</v>
      </c>
      <c r="F50" s="370"/>
      <c r="G50" s="288">
        <v>10534</v>
      </c>
      <c r="H50" s="574"/>
    </row>
    <row r="51" spans="1:8" s="52" customFormat="1">
      <c r="A51" s="81"/>
      <c r="B51" s="1029"/>
      <c r="C51" s="1023"/>
      <c r="D51" s="1024"/>
      <c r="E51" s="216" t="s">
        <v>36</v>
      </c>
      <c r="F51" s="440"/>
      <c r="G51" s="441">
        <v>8489</v>
      </c>
      <c r="H51" s="574"/>
    </row>
    <row r="52" spans="1:8" s="52" customFormat="1">
      <c r="A52" s="81"/>
      <c r="B52" s="1012"/>
      <c r="C52" s="1013"/>
      <c r="D52" s="1014"/>
      <c r="E52" s="215" t="s">
        <v>15</v>
      </c>
      <c r="F52" s="440"/>
      <c r="G52" s="441">
        <v>716</v>
      </c>
      <c r="H52" s="574"/>
    </row>
    <row r="53" spans="1:8" s="52" customFormat="1">
      <c r="A53" s="81"/>
      <c r="B53" s="1034"/>
      <c r="C53" s="1013"/>
      <c r="D53" s="1014"/>
      <c r="E53" s="214" t="s">
        <v>16</v>
      </c>
      <c r="F53" s="440"/>
      <c r="G53" s="441">
        <f>G54</f>
        <v>101250</v>
      </c>
      <c r="H53" s="574"/>
    </row>
    <row r="54" spans="1:8" s="52" customFormat="1">
      <c r="A54" s="81"/>
      <c r="B54" s="1018"/>
      <c r="C54" s="1019"/>
      <c r="D54" s="1020"/>
      <c r="E54" s="438" t="s">
        <v>17</v>
      </c>
      <c r="F54" s="440"/>
      <c r="G54" s="441">
        <v>101250</v>
      </c>
      <c r="H54" s="574"/>
    </row>
    <row r="55" spans="1:8" s="52" customFormat="1">
      <c r="A55" s="81"/>
      <c r="B55" s="1022"/>
      <c r="C55" s="1088"/>
      <c r="D55" s="1024"/>
      <c r="E55" s="2034"/>
      <c r="F55" s="2035"/>
      <c r="G55" s="2036"/>
      <c r="H55" s="574"/>
    </row>
    <row r="56" spans="1:8" s="52" customFormat="1">
      <c r="A56" s="81"/>
      <c r="B56" s="1026"/>
      <c r="C56" s="1023"/>
      <c r="D56" s="1024"/>
      <c r="E56" s="2034"/>
      <c r="F56" s="2035"/>
      <c r="G56" s="2036"/>
      <c r="H56" s="574"/>
    </row>
    <row r="57" spans="1:8" s="52" customFormat="1">
      <c r="A57" s="81"/>
      <c r="B57" s="1027"/>
      <c r="C57" s="1019"/>
      <c r="D57" s="1020"/>
      <c r="E57" s="2034"/>
      <c r="F57" s="2035"/>
      <c r="G57" s="2036"/>
      <c r="H57" s="574"/>
    </row>
    <row r="58" spans="1:8" s="52" customFormat="1">
      <c r="A58" s="81"/>
      <c r="B58" s="1028"/>
      <c r="C58" s="1023"/>
      <c r="D58" s="1024"/>
      <c r="E58" s="2034"/>
      <c r="F58" s="2035"/>
      <c r="G58" s="2036"/>
      <c r="H58" s="574"/>
    </row>
    <row r="59" spans="1:8" s="52" customFormat="1">
      <c r="A59" s="81"/>
      <c r="B59" s="1029"/>
      <c r="C59" s="1023"/>
      <c r="D59" s="1024"/>
      <c r="E59" s="2034"/>
      <c r="F59" s="2035"/>
      <c r="G59" s="2036"/>
      <c r="H59" s="574"/>
    </row>
    <row r="60" spans="1:8" s="52" customFormat="1">
      <c r="A60" s="81"/>
      <c r="B60" s="1030"/>
      <c r="C60" s="1023"/>
      <c r="D60" s="1024"/>
      <c r="E60" s="2034"/>
      <c r="F60" s="2035"/>
      <c r="G60" s="2036"/>
      <c r="H60" s="574"/>
    </row>
    <row r="61" spans="1:8" s="52" customFormat="1" ht="13.8" thickBot="1">
      <c r="A61" s="81"/>
      <c r="B61" s="1040"/>
      <c r="C61" s="1038"/>
      <c r="D61" s="1042"/>
      <c r="E61" s="2037"/>
      <c r="F61" s="2038"/>
      <c r="G61" s="2039"/>
      <c r="H61" s="574"/>
    </row>
    <row r="62" spans="1:8" s="52" customFormat="1" ht="43.2" customHeight="1" thickBot="1">
      <c r="A62" s="81"/>
      <c r="B62" s="3600" t="s">
        <v>673</v>
      </c>
      <c r="C62" s="3601"/>
      <c r="D62" s="3601"/>
      <c r="E62" s="3601"/>
      <c r="F62" s="3601"/>
      <c r="G62" s="3602"/>
      <c r="H62" s="574"/>
    </row>
    <row r="63" spans="1:8" s="52" customFormat="1">
      <c r="A63" s="176"/>
      <c r="B63"/>
      <c r="C63"/>
      <c r="D63"/>
      <c r="E63"/>
      <c r="F63"/>
      <c r="G63"/>
      <c r="H63" s="574"/>
    </row>
    <row r="64" spans="1:8" s="52" customFormat="1">
      <c r="A64" s="206"/>
      <c r="B64" s="206" t="s">
        <v>115</v>
      </c>
      <c r="C64"/>
      <c r="D64"/>
      <c r="E64"/>
      <c r="F64"/>
      <c r="G64"/>
      <c r="H64" s="574"/>
    </row>
    <row r="65" spans="1:8" s="52" customFormat="1" ht="13.8" thickBot="1">
      <c r="A65" s="176"/>
      <c r="B65"/>
      <c r="C65"/>
      <c r="D65"/>
      <c r="E65"/>
      <c r="F65"/>
      <c r="G65"/>
      <c r="H65" s="574"/>
    </row>
    <row r="66" spans="1:8" s="52" customFormat="1" ht="13.8">
      <c r="A66" s="175">
        <f>'04'!A64+1</f>
        <v>5</v>
      </c>
      <c r="B66" s="1007"/>
      <c r="C66" s="1008"/>
      <c r="D66" s="1009"/>
      <c r="E66" s="436" t="s">
        <v>500</v>
      </c>
      <c r="F66" s="364"/>
      <c r="G66" s="365"/>
      <c r="H66" s="574" t="s">
        <v>34</v>
      </c>
    </row>
    <row r="67" spans="1:8" s="52" customFormat="1">
      <c r="A67" s="175"/>
      <c r="B67" s="253" t="s">
        <v>167</v>
      </c>
      <c r="C67" s="343"/>
      <c r="D67" s="344"/>
      <c r="E67" s="280" t="s">
        <v>116</v>
      </c>
      <c r="F67" s="443"/>
      <c r="G67" s="412"/>
      <c r="H67" s="574"/>
    </row>
    <row r="68" spans="1:8" s="52" customFormat="1">
      <c r="A68" s="81"/>
      <c r="B68" s="611" t="s">
        <v>223</v>
      </c>
      <c r="C68" s="367"/>
      <c r="D68" s="368"/>
      <c r="E68" s="1461" t="s">
        <v>117</v>
      </c>
      <c r="F68" s="444"/>
      <c r="G68" s="445"/>
      <c r="H68" s="574"/>
    </row>
    <row r="69" spans="1:8" s="52" customFormat="1">
      <c r="A69" s="81"/>
      <c r="B69" s="612" t="s">
        <v>225</v>
      </c>
      <c r="C69" s="618">
        <v>1116286580</v>
      </c>
      <c r="D69" s="87">
        <f>G72</f>
        <v>112500</v>
      </c>
      <c r="E69" s="281" t="s">
        <v>118</v>
      </c>
      <c r="F69" s="446"/>
      <c r="G69" s="447"/>
      <c r="H69" s="574"/>
    </row>
    <row r="70" spans="1:8" s="52" customFormat="1">
      <c r="A70" s="81"/>
      <c r="B70" s="1063"/>
      <c r="C70" s="1064"/>
      <c r="D70" s="1062"/>
      <c r="E70" s="325" t="s">
        <v>4</v>
      </c>
      <c r="F70" s="348">
        <f>F71</f>
        <v>472756</v>
      </c>
      <c r="G70" s="289">
        <f>G71</f>
        <v>112500</v>
      </c>
      <c r="H70" s="574"/>
    </row>
    <row r="71" spans="1:8" s="52" customFormat="1">
      <c r="A71" s="81"/>
      <c r="B71" s="1067"/>
      <c r="C71" s="1068"/>
      <c r="D71" s="1066"/>
      <c r="E71" s="327" t="s">
        <v>10</v>
      </c>
      <c r="F71" s="350">
        <f>F72</f>
        <v>472756</v>
      </c>
      <c r="G71" s="288">
        <f>G72</f>
        <v>112500</v>
      </c>
      <c r="H71" s="574"/>
    </row>
    <row r="72" spans="1:8" s="52" customFormat="1" ht="26.4">
      <c r="A72" s="81"/>
      <c r="B72" s="1067"/>
      <c r="C72" s="1068"/>
      <c r="D72" s="1066"/>
      <c r="E72" s="328" t="s">
        <v>11</v>
      </c>
      <c r="F72" s="350">
        <v>472756</v>
      </c>
      <c r="G72" s="288">
        <f>G73</f>
        <v>112500</v>
      </c>
      <c r="H72" s="574"/>
    </row>
    <row r="73" spans="1:8" s="52" customFormat="1">
      <c r="A73" s="81"/>
      <c r="B73" s="1069"/>
      <c r="C73" s="1068"/>
      <c r="D73" s="1066"/>
      <c r="E73" s="325" t="s">
        <v>28</v>
      </c>
      <c r="F73" s="348">
        <f>F74+F81</f>
        <v>472756</v>
      </c>
      <c r="G73" s="289">
        <f>G74</f>
        <v>112500</v>
      </c>
      <c r="H73" s="574"/>
    </row>
    <row r="74" spans="1:8" s="52" customFormat="1">
      <c r="A74" s="81"/>
      <c r="B74" s="1063"/>
      <c r="C74" s="1064"/>
      <c r="D74" s="1062"/>
      <c r="E74" s="327" t="s">
        <v>2</v>
      </c>
      <c r="F74" s="350">
        <f>F75+F79</f>
        <v>472256</v>
      </c>
      <c r="G74" s="288">
        <f>G75+G79</f>
        <v>112500</v>
      </c>
      <c r="H74" s="574"/>
    </row>
    <row r="75" spans="1:8" s="52" customFormat="1">
      <c r="A75" s="81"/>
      <c r="B75" s="1067"/>
      <c r="C75" s="1068"/>
      <c r="D75" s="1066"/>
      <c r="E75" s="214" t="s">
        <v>12</v>
      </c>
      <c r="F75" s="350">
        <f>F76+F78</f>
        <v>450256</v>
      </c>
      <c r="G75" s="288">
        <f>G76+G78</f>
        <v>11250</v>
      </c>
      <c r="H75" s="574"/>
    </row>
    <row r="76" spans="1:8" s="52" customFormat="1">
      <c r="A76" s="81"/>
      <c r="B76" s="1069"/>
      <c r="C76" s="1068"/>
      <c r="D76" s="1066"/>
      <c r="E76" s="215" t="s">
        <v>38</v>
      </c>
      <c r="F76" s="350">
        <v>308551</v>
      </c>
      <c r="G76" s="288">
        <v>10534</v>
      </c>
      <c r="H76" s="574"/>
    </row>
    <row r="77" spans="1:8" s="52" customFormat="1">
      <c r="A77" s="81"/>
      <c r="B77" s="1073"/>
      <c r="C77" s="1068"/>
      <c r="D77" s="1024"/>
      <c r="E77" s="216" t="s">
        <v>36</v>
      </c>
      <c r="F77" s="448">
        <v>248652</v>
      </c>
      <c r="G77" s="441">
        <v>8489</v>
      </c>
      <c r="H77" s="574"/>
    </row>
    <row r="78" spans="1:8" s="52" customFormat="1">
      <c r="A78" s="81"/>
      <c r="B78" s="1074"/>
      <c r="C78" s="1068"/>
      <c r="D78" s="1024"/>
      <c r="E78" s="215" t="s">
        <v>15</v>
      </c>
      <c r="F78" s="448">
        <v>141705</v>
      </c>
      <c r="G78" s="441">
        <v>716</v>
      </c>
      <c r="H78" s="574"/>
    </row>
    <row r="79" spans="1:8" s="52" customFormat="1">
      <c r="A79" s="81"/>
      <c r="B79" s="1073"/>
      <c r="C79" s="1068"/>
      <c r="D79" s="1066"/>
      <c r="E79" s="214" t="s">
        <v>16</v>
      </c>
      <c r="F79" s="448">
        <f>F80</f>
        <v>22000</v>
      </c>
      <c r="G79" s="441">
        <f>G80</f>
        <v>101250</v>
      </c>
      <c r="H79" s="574"/>
    </row>
    <row r="80" spans="1:8" s="52" customFormat="1">
      <c r="A80" s="81"/>
      <c r="B80" s="1069"/>
      <c r="C80" s="1068"/>
      <c r="D80" s="1066"/>
      <c r="E80" s="215" t="s">
        <v>17</v>
      </c>
      <c r="F80" s="448">
        <v>22000</v>
      </c>
      <c r="G80" s="441">
        <v>101250</v>
      </c>
      <c r="H80" s="574"/>
    </row>
    <row r="81" spans="1:8" s="52" customFormat="1">
      <c r="A81" s="81"/>
      <c r="B81" s="1069"/>
      <c r="C81" s="1068"/>
      <c r="D81" s="1066"/>
      <c r="E81" s="1462" t="s">
        <v>3</v>
      </c>
      <c r="F81" s="448">
        <f>F82</f>
        <v>500</v>
      </c>
      <c r="G81" s="441"/>
      <c r="H81" s="574"/>
    </row>
    <row r="82" spans="1:8" s="52" customFormat="1" ht="13.8" thickBot="1">
      <c r="A82" s="81"/>
      <c r="B82" s="1073"/>
      <c r="C82" s="1068"/>
      <c r="D82" s="1066"/>
      <c r="E82" s="2040" t="s">
        <v>20</v>
      </c>
      <c r="F82" s="448">
        <v>500</v>
      </c>
      <c r="G82" s="441"/>
      <c r="H82" s="574"/>
    </row>
    <row r="83" spans="1:8" s="52" customFormat="1" ht="20.399999999999999" customHeight="1" thickBot="1">
      <c r="A83" s="81"/>
      <c r="B83" s="3600" t="s">
        <v>0</v>
      </c>
      <c r="C83" s="3601"/>
      <c r="D83" s="3601"/>
      <c r="E83" s="3601"/>
      <c r="F83" s="3601"/>
      <c r="G83" s="3602"/>
      <c r="H83" s="574"/>
    </row>
    <row r="84" spans="1:8" s="52" customFormat="1">
      <c r="A84" s="176"/>
      <c r="B84"/>
      <c r="C84"/>
      <c r="D84"/>
      <c r="E84"/>
      <c r="F84"/>
      <c r="G84"/>
      <c r="H84" s="574"/>
    </row>
    <row r="85" spans="1:8" s="52" customFormat="1">
      <c r="A85" s="206"/>
      <c r="B85" s="206" t="s">
        <v>113</v>
      </c>
      <c r="C85"/>
      <c r="D85"/>
      <c r="E85"/>
      <c r="F85"/>
      <c r="G85"/>
      <c r="H85" s="574"/>
    </row>
    <row r="86" spans="1:8" s="52" customFormat="1" ht="13.8" thickBot="1">
      <c r="A86" s="176"/>
      <c r="B86"/>
      <c r="C86"/>
      <c r="D86"/>
      <c r="E86"/>
      <c r="F86"/>
      <c r="G86"/>
      <c r="H86" s="574"/>
    </row>
    <row r="87" spans="1:8" s="52" customFormat="1" ht="13.8">
      <c r="A87" s="2888">
        <f>A41+1</f>
        <v>6</v>
      </c>
      <c r="B87" s="436" t="s">
        <v>29</v>
      </c>
      <c r="C87" s="341"/>
      <c r="D87" s="342"/>
      <c r="E87" s="436" t="s">
        <v>500</v>
      </c>
      <c r="F87" s="364"/>
      <c r="G87" s="365"/>
      <c r="H87" s="574" t="s">
        <v>34</v>
      </c>
    </row>
    <row r="88" spans="1:8" s="52" customFormat="1">
      <c r="A88" s="176"/>
      <c r="B88" s="280" t="s">
        <v>22</v>
      </c>
      <c r="C88" s="343"/>
      <c r="D88" s="344"/>
      <c r="E88" s="280" t="s">
        <v>22</v>
      </c>
      <c r="F88" s="343"/>
      <c r="G88" s="344"/>
      <c r="H88" s="574"/>
    </row>
    <row r="89" spans="1:8" s="52" customFormat="1" ht="39.6">
      <c r="A89" s="176"/>
      <c r="B89" s="366" t="s">
        <v>502</v>
      </c>
      <c r="C89" s="532"/>
      <c r="D89" s="533"/>
      <c r="E89" s="366" t="s">
        <v>503</v>
      </c>
      <c r="F89" s="532"/>
      <c r="G89" s="533"/>
      <c r="H89" s="574"/>
    </row>
    <row r="90" spans="1:8" s="52" customFormat="1">
      <c r="A90" s="176"/>
      <c r="B90" s="239" t="s">
        <v>4</v>
      </c>
      <c r="C90" s="521">
        <v>50507066</v>
      </c>
      <c r="D90" s="378">
        <f>D91</f>
        <v>-2032453</v>
      </c>
      <c r="E90" s="239" t="s">
        <v>4</v>
      </c>
      <c r="F90" s="369"/>
      <c r="G90" s="378">
        <f>G91</f>
        <v>2032453</v>
      </c>
      <c r="H90" s="574"/>
    </row>
    <row r="91" spans="1:8" s="52" customFormat="1">
      <c r="A91" s="176"/>
      <c r="B91" s="213" t="s">
        <v>10</v>
      </c>
      <c r="C91" s="1463">
        <v>50507066</v>
      </c>
      <c r="D91" s="283">
        <f>D92</f>
        <v>-2032453</v>
      </c>
      <c r="E91" s="213" t="s">
        <v>10</v>
      </c>
      <c r="F91" s="370"/>
      <c r="G91" s="283">
        <f>G92</f>
        <v>2032453</v>
      </c>
      <c r="H91" s="574"/>
    </row>
    <row r="92" spans="1:8" s="52" customFormat="1" ht="26.4">
      <c r="A92" s="176"/>
      <c r="B92" s="214" t="s">
        <v>11</v>
      </c>
      <c r="C92" s="1463">
        <v>50507066</v>
      </c>
      <c r="D92" s="283">
        <v>-2032453</v>
      </c>
      <c r="E92" s="214" t="s">
        <v>11</v>
      </c>
      <c r="F92" s="370"/>
      <c r="G92" s="283">
        <v>2032453</v>
      </c>
      <c r="H92" s="574"/>
    </row>
    <row r="93" spans="1:8" s="52" customFormat="1">
      <c r="A93" s="176"/>
      <c r="B93" s="239" t="s">
        <v>28</v>
      </c>
      <c r="C93" s="521">
        <v>50507066</v>
      </c>
      <c r="D93" s="378">
        <f>D94</f>
        <v>-2032453</v>
      </c>
      <c r="E93" s="239" t="s">
        <v>28</v>
      </c>
      <c r="F93" s="369"/>
      <c r="G93" s="378">
        <f>G94</f>
        <v>2032453</v>
      </c>
      <c r="H93" s="574"/>
    </row>
    <row r="94" spans="1:8" s="52" customFormat="1">
      <c r="A94" s="176"/>
      <c r="B94" s="213" t="s">
        <v>2</v>
      </c>
      <c r="C94" s="1463">
        <v>50507066</v>
      </c>
      <c r="D94" s="283">
        <v>-2032453</v>
      </c>
      <c r="E94" s="213" t="s">
        <v>2</v>
      </c>
      <c r="F94" s="370"/>
      <c r="G94" s="283">
        <f>G95+G100</f>
        <v>2032453</v>
      </c>
      <c r="H94" s="574"/>
    </row>
    <row r="95" spans="1:8" s="52" customFormat="1">
      <c r="A95" s="176"/>
      <c r="B95" s="214" t="s">
        <v>16</v>
      </c>
      <c r="C95" s="1463">
        <v>50507066</v>
      </c>
      <c r="D95" s="283">
        <f>D96</f>
        <v>-2032453</v>
      </c>
      <c r="E95" s="214" t="s">
        <v>12</v>
      </c>
      <c r="F95" s="370"/>
      <c r="G95" s="283">
        <f>G96+G99</f>
        <v>333491</v>
      </c>
      <c r="H95" s="574"/>
    </row>
    <row r="96" spans="1:8" s="52" customFormat="1">
      <c r="A96" s="176"/>
      <c r="B96" s="215" t="s">
        <v>17</v>
      </c>
      <c r="C96" s="1463">
        <v>50507066</v>
      </c>
      <c r="D96" s="283">
        <v>-2032453</v>
      </c>
      <c r="E96" s="215" t="s">
        <v>38</v>
      </c>
      <c r="F96" s="370"/>
      <c r="G96" s="283">
        <v>184931</v>
      </c>
      <c r="H96" s="574"/>
    </row>
    <row r="97" spans="1:8" s="52" customFormat="1">
      <c r="A97" s="176"/>
      <c r="B97" s="461"/>
      <c r="C97" s="375"/>
      <c r="D97" s="259"/>
      <c r="E97" s="216" t="s">
        <v>36</v>
      </c>
      <c r="F97" s="370"/>
      <c r="G97" s="283">
        <v>149029</v>
      </c>
      <c r="H97" s="574"/>
    </row>
    <row r="98" spans="1:8" s="52" customFormat="1">
      <c r="A98" s="176"/>
      <c r="B98" s="461"/>
      <c r="C98" s="375"/>
      <c r="D98" s="259"/>
      <c r="E98" s="216"/>
      <c r="F98" s="370"/>
      <c r="G98" s="283"/>
      <c r="H98" s="574"/>
    </row>
    <row r="99" spans="1:8" s="52" customFormat="1">
      <c r="A99" s="176"/>
      <c r="B99" s="461"/>
      <c r="C99" s="375"/>
      <c r="D99" s="259"/>
      <c r="E99" s="215" t="s">
        <v>15</v>
      </c>
      <c r="F99" s="370"/>
      <c r="G99" s="283">
        <v>148560</v>
      </c>
      <c r="H99" s="574"/>
    </row>
    <row r="100" spans="1:8" s="52" customFormat="1">
      <c r="A100" s="176"/>
      <c r="B100" s="461"/>
      <c r="C100" s="375"/>
      <c r="D100" s="259"/>
      <c r="E100" s="214" t="s">
        <v>16</v>
      </c>
      <c r="F100" s="370"/>
      <c r="G100" s="283">
        <f>G101</f>
        <v>1698962</v>
      </c>
      <c r="H100" s="574"/>
    </row>
    <row r="101" spans="1:8" s="52" customFormat="1">
      <c r="A101" s="176"/>
      <c r="B101" s="461"/>
      <c r="C101" s="375"/>
      <c r="D101" s="259"/>
      <c r="E101" s="215" t="s">
        <v>17</v>
      </c>
      <c r="F101" s="370"/>
      <c r="G101" s="283">
        <v>1698962</v>
      </c>
      <c r="H101" s="574"/>
    </row>
    <row r="102" spans="1:8" s="52" customFormat="1">
      <c r="A102" s="176"/>
      <c r="B102" s="280" t="s">
        <v>59</v>
      </c>
      <c r="C102" s="375"/>
      <c r="D102" s="259"/>
      <c r="E102" s="280" t="s">
        <v>59</v>
      </c>
      <c r="F102" s="446"/>
      <c r="G102" s="447"/>
      <c r="H102" s="574"/>
    </row>
    <row r="103" spans="1:8" s="52" customFormat="1" ht="26.4">
      <c r="A103" s="176"/>
      <c r="B103" s="376" t="s">
        <v>163</v>
      </c>
      <c r="C103" s="375"/>
      <c r="D103" s="259"/>
      <c r="E103" s="281" t="s">
        <v>140</v>
      </c>
      <c r="F103" s="446"/>
      <c r="G103" s="447"/>
      <c r="H103" s="574"/>
    </row>
    <row r="104" spans="1:8" s="52" customFormat="1">
      <c r="A104" s="176"/>
      <c r="B104" s="280"/>
      <c r="C104" s="375"/>
      <c r="D104" s="259"/>
      <c r="E104" s="280" t="s">
        <v>504</v>
      </c>
      <c r="F104" s="446"/>
      <c r="G104" s="447"/>
      <c r="H104" s="574"/>
    </row>
    <row r="105" spans="1:8" s="52" customFormat="1">
      <c r="A105" s="176"/>
      <c r="B105" s="281" t="s">
        <v>118</v>
      </c>
      <c r="C105" s="375"/>
      <c r="D105" s="259"/>
      <c r="E105" s="281" t="s">
        <v>118</v>
      </c>
      <c r="F105" s="375"/>
      <c r="G105" s="259"/>
      <c r="H105" s="574"/>
    </row>
    <row r="106" spans="1:8" s="52" customFormat="1">
      <c r="A106" s="176"/>
      <c r="B106" s="239" t="s">
        <v>4</v>
      </c>
      <c r="C106" s="521">
        <v>50507066</v>
      </c>
      <c r="D106" s="378">
        <f>D107</f>
        <v>-2032453</v>
      </c>
      <c r="E106" s="239" t="s">
        <v>4</v>
      </c>
      <c r="F106" s="369"/>
      <c r="G106" s="378">
        <f>G107</f>
        <v>2032453</v>
      </c>
      <c r="H106" s="574"/>
    </row>
    <row r="107" spans="1:8" s="52" customFormat="1">
      <c r="A107" s="176"/>
      <c r="B107" s="213" t="s">
        <v>10</v>
      </c>
      <c r="C107" s="1463">
        <v>50507066</v>
      </c>
      <c r="D107" s="283">
        <f>D108</f>
        <v>-2032453</v>
      </c>
      <c r="E107" s="213" t="s">
        <v>10</v>
      </c>
      <c r="F107" s="370"/>
      <c r="G107" s="283">
        <f>G108</f>
        <v>2032453</v>
      </c>
      <c r="H107" s="574"/>
    </row>
    <row r="108" spans="1:8" s="52" customFormat="1" ht="26.4">
      <c r="A108" s="176"/>
      <c r="B108" s="214" t="s">
        <v>11</v>
      </c>
      <c r="C108" s="1463">
        <v>50507066</v>
      </c>
      <c r="D108" s="283">
        <v>-2032453</v>
      </c>
      <c r="E108" s="214" t="s">
        <v>11</v>
      </c>
      <c r="F108" s="370"/>
      <c r="G108" s="283">
        <v>2032453</v>
      </c>
      <c r="H108" s="574"/>
    </row>
    <row r="109" spans="1:8" s="52" customFormat="1">
      <c r="A109" s="176"/>
      <c r="B109" s="239" t="s">
        <v>28</v>
      </c>
      <c r="C109" s="521">
        <v>50507066</v>
      </c>
      <c r="D109" s="378">
        <f>D110</f>
        <v>-2032453</v>
      </c>
      <c r="E109" s="239" t="s">
        <v>28</v>
      </c>
      <c r="F109" s="369"/>
      <c r="G109" s="378">
        <f>G110</f>
        <v>2032453</v>
      </c>
      <c r="H109" s="574"/>
    </row>
    <row r="110" spans="1:8" s="52" customFormat="1">
      <c r="A110" s="81"/>
      <c r="B110" s="213" t="s">
        <v>2</v>
      </c>
      <c r="C110" s="1463">
        <v>50507066</v>
      </c>
      <c r="D110" s="283">
        <v>-2032453</v>
      </c>
      <c r="E110" s="213" t="s">
        <v>2</v>
      </c>
      <c r="F110" s="370"/>
      <c r="G110" s="283">
        <f>G111+G115</f>
        <v>2032453</v>
      </c>
      <c r="H110" s="574"/>
    </row>
    <row r="111" spans="1:8" s="52" customFormat="1">
      <c r="A111" s="81"/>
      <c r="B111" s="214" t="s">
        <v>16</v>
      </c>
      <c r="C111" s="1463">
        <v>50507066</v>
      </c>
      <c r="D111" s="283">
        <f>D112</f>
        <v>-2032453</v>
      </c>
      <c r="E111" s="214" t="s">
        <v>12</v>
      </c>
      <c r="F111" s="370"/>
      <c r="G111" s="283">
        <f>G112+G114</f>
        <v>333491</v>
      </c>
      <c r="H111" s="759"/>
    </row>
    <row r="112" spans="1:8" s="52" customFormat="1">
      <c r="A112" s="81"/>
      <c r="B112" s="215" t="s">
        <v>17</v>
      </c>
      <c r="C112" s="1463">
        <v>50507066</v>
      </c>
      <c r="D112" s="283">
        <v>-2032453</v>
      </c>
      <c r="E112" s="215" t="s">
        <v>38</v>
      </c>
      <c r="F112" s="370"/>
      <c r="G112" s="283">
        <v>184931</v>
      </c>
      <c r="H112" s="574"/>
    </row>
    <row r="113" spans="1:8" s="52" customFormat="1">
      <c r="A113" s="81"/>
      <c r="B113" s="461"/>
      <c r="C113" s="375"/>
      <c r="D113" s="259"/>
      <c r="E113" s="216" t="s">
        <v>36</v>
      </c>
      <c r="F113" s="370"/>
      <c r="G113" s="283">
        <v>149029</v>
      </c>
      <c r="H113" s="574"/>
    </row>
    <row r="114" spans="1:8" s="52" customFormat="1">
      <c r="A114" s="81"/>
      <c r="B114" s="461"/>
      <c r="C114" s="375"/>
      <c r="D114" s="259"/>
      <c r="E114" s="215" t="s">
        <v>15</v>
      </c>
      <c r="F114" s="370"/>
      <c r="G114" s="283">
        <v>148560</v>
      </c>
      <c r="H114" s="574"/>
    </row>
    <row r="115" spans="1:8" s="52" customFormat="1">
      <c r="A115" s="81"/>
      <c r="B115" s="461"/>
      <c r="C115" s="375"/>
      <c r="D115" s="259"/>
      <c r="E115" s="214" t="s">
        <v>16</v>
      </c>
      <c r="F115" s="370"/>
      <c r="G115" s="283">
        <f>G116</f>
        <v>1698962</v>
      </c>
      <c r="H115" s="574"/>
    </row>
    <row r="116" spans="1:8" s="52" customFormat="1">
      <c r="A116" s="81"/>
      <c r="B116" s="461"/>
      <c r="C116" s="375"/>
      <c r="D116" s="259"/>
      <c r="E116" s="215" t="s">
        <v>17</v>
      </c>
      <c r="F116" s="370"/>
      <c r="G116" s="283">
        <v>1698962</v>
      </c>
      <c r="H116" s="574"/>
    </row>
    <row r="117" spans="1:8" s="52" customFormat="1">
      <c r="A117" s="81"/>
      <c r="B117" s="416" t="s">
        <v>125</v>
      </c>
      <c r="C117" s="375"/>
      <c r="D117" s="259"/>
      <c r="E117" s="281" t="s">
        <v>125</v>
      </c>
      <c r="F117" s="375"/>
      <c r="G117" s="259"/>
      <c r="H117" s="574"/>
    </row>
    <row r="118" spans="1:8" s="52" customFormat="1">
      <c r="A118" s="81"/>
      <c r="B118" s="239" t="s">
        <v>4</v>
      </c>
      <c r="C118" s="1448">
        <v>595875296</v>
      </c>
      <c r="D118" s="378">
        <f t="shared" ref="D118:D123" si="0">D119</f>
        <v>-2886787</v>
      </c>
      <c r="E118" s="239" t="s">
        <v>4</v>
      </c>
      <c r="F118" s="369"/>
      <c r="G118" s="378">
        <f>G119</f>
        <v>2886787</v>
      </c>
      <c r="H118" s="574"/>
    </row>
    <row r="119" spans="1:8" s="52" customFormat="1">
      <c r="A119" s="81"/>
      <c r="B119" s="213" t="s">
        <v>10</v>
      </c>
      <c r="C119" s="1450">
        <v>595875296</v>
      </c>
      <c r="D119" s="283">
        <f t="shared" si="0"/>
        <v>-2886787</v>
      </c>
      <c r="E119" s="213" t="s">
        <v>10</v>
      </c>
      <c r="F119" s="370"/>
      <c r="G119" s="283">
        <f>G120</f>
        <v>2886787</v>
      </c>
      <c r="H119" s="574"/>
    </row>
    <row r="120" spans="1:8" s="52" customFormat="1" ht="26.4">
      <c r="A120" s="81"/>
      <c r="B120" s="214" t="s">
        <v>11</v>
      </c>
      <c r="C120" s="1450">
        <v>595875296</v>
      </c>
      <c r="D120" s="283">
        <f t="shared" si="0"/>
        <v>-2886787</v>
      </c>
      <c r="E120" s="214" t="s">
        <v>11</v>
      </c>
      <c r="F120" s="370"/>
      <c r="G120" s="283">
        <f>G121</f>
        <v>2886787</v>
      </c>
      <c r="H120" s="574"/>
    </row>
    <row r="121" spans="1:8" s="52" customFormat="1">
      <c r="A121" s="81"/>
      <c r="B121" s="239" t="s">
        <v>28</v>
      </c>
      <c r="C121" s="1448">
        <v>595875296</v>
      </c>
      <c r="D121" s="378">
        <f t="shared" si="0"/>
        <v>-2886787</v>
      </c>
      <c r="E121" s="239" t="s">
        <v>28</v>
      </c>
      <c r="F121" s="369"/>
      <c r="G121" s="378">
        <f>G122</f>
        <v>2886787</v>
      </c>
      <c r="H121" s="574"/>
    </row>
    <row r="122" spans="1:8" s="52" customFormat="1">
      <c r="A122" s="81"/>
      <c r="B122" s="213" t="s">
        <v>2</v>
      </c>
      <c r="C122" s="1450">
        <v>595875296</v>
      </c>
      <c r="D122" s="283">
        <v>-2886787</v>
      </c>
      <c r="E122" s="213" t="s">
        <v>2</v>
      </c>
      <c r="F122" s="370"/>
      <c r="G122" s="283">
        <f>G123+G127</f>
        <v>2886787</v>
      </c>
      <c r="H122" s="574"/>
    </row>
    <row r="123" spans="1:8" s="52" customFormat="1">
      <c r="A123" s="81"/>
      <c r="B123" s="214" t="s">
        <v>16</v>
      </c>
      <c r="C123" s="1450">
        <v>595875296</v>
      </c>
      <c r="D123" s="283">
        <f t="shared" si="0"/>
        <v>-2886787</v>
      </c>
      <c r="E123" s="214" t="s">
        <v>12</v>
      </c>
      <c r="F123" s="370"/>
      <c r="G123" s="283">
        <f>G124+G126</f>
        <v>256314</v>
      </c>
      <c r="H123" s="574"/>
    </row>
    <row r="124" spans="1:8" s="52" customFormat="1">
      <c r="A124" s="81"/>
      <c r="B124" s="215" t="s">
        <v>17</v>
      </c>
      <c r="C124" s="1450">
        <v>595875296</v>
      </c>
      <c r="D124" s="283">
        <v>-2886787</v>
      </c>
      <c r="E124" s="215" t="s">
        <v>38</v>
      </c>
      <c r="F124" s="370"/>
      <c r="G124" s="283">
        <v>194130</v>
      </c>
      <c r="H124" s="574"/>
    </row>
    <row r="125" spans="1:8" s="52" customFormat="1">
      <c r="A125" s="81"/>
      <c r="B125" s="461"/>
      <c r="C125" s="375"/>
      <c r="D125" s="259"/>
      <c r="E125" s="216" t="s">
        <v>36</v>
      </c>
      <c r="F125" s="370"/>
      <c r="G125" s="283">
        <v>156442</v>
      </c>
      <c r="H125" s="574"/>
    </row>
    <row r="126" spans="1:8" s="52" customFormat="1">
      <c r="A126" s="81"/>
      <c r="B126" s="461"/>
      <c r="C126" s="375"/>
      <c r="D126" s="259"/>
      <c r="E126" s="215" t="s">
        <v>15</v>
      </c>
      <c r="F126" s="370"/>
      <c r="G126" s="283">
        <v>62184</v>
      </c>
      <c r="H126" s="574"/>
    </row>
    <row r="127" spans="1:8" s="52" customFormat="1">
      <c r="A127" s="81"/>
      <c r="B127" s="461"/>
      <c r="C127" s="375"/>
      <c r="D127" s="259"/>
      <c r="E127" s="214" t="s">
        <v>16</v>
      </c>
      <c r="F127" s="370"/>
      <c r="G127" s="283">
        <f>G128</f>
        <v>2630473</v>
      </c>
      <c r="H127" s="574"/>
    </row>
    <row r="128" spans="1:8" s="52" customFormat="1">
      <c r="A128" s="81"/>
      <c r="B128" s="461"/>
      <c r="C128" s="375"/>
      <c r="D128" s="259"/>
      <c r="E128" s="215" t="s">
        <v>17</v>
      </c>
      <c r="F128" s="370"/>
      <c r="G128" s="283">
        <v>2630473</v>
      </c>
      <c r="H128" s="574"/>
    </row>
    <row r="129" spans="1:8" s="52" customFormat="1">
      <c r="A129" s="81"/>
      <c r="B129" s="416" t="s">
        <v>126</v>
      </c>
      <c r="C129" s="375"/>
      <c r="D129" s="259"/>
      <c r="E129" s="281" t="s">
        <v>126</v>
      </c>
      <c r="F129" s="375"/>
      <c r="G129" s="259"/>
      <c r="H129" s="574"/>
    </row>
    <row r="130" spans="1:8" s="52" customFormat="1">
      <c r="A130" s="81"/>
      <c r="B130" s="239" t="s">
        <v>4</v>
      </c>
      <c r="C130" s="1448">
        <v>679004229</v>
      </c>
      <c r="D130" s="378">
        <f t="shared" ref="D130:D135" si="1">D131</f>
        <v>-2156724</v>
      </c>
      <c r="E130" s="239" t="s">
        <v>4</v>
      </c>
      <c r="F130" s="369"/>
      <c r="G130" s="378">
        <f>G131</f>
        <v>2156724</v>
      </c>
      <c r="H130" s="574"/>
    </row>
    <row r="131" spans="1:8" s="52" customFormat="1">
      <c r="A131" s="81"/>
      <c r="B131" s="213" t="s">
        <v>10</v>
      </c>
      <c r="C131" s="1450">
        <v>679004229</v>
      </c>
      <c r="D131" s="283">
        <f t="shared" si="1"/>
        <v>-2156724</v>
      </c>
      <c r="E131" s="213" t="s">
        <v>10</v>
      </c>
      <c r="F131" s="370"/>
      <c r="G131" s="283">
        <f>G132</f>
        <v>2156724</v>
      </c>
      <c r="H131" s="574"/>
    </row>
    <row r="132" spans="1:8" s="52" customFormat="1" ht="26.4">
      <c r="A132" s="81"/>
      <c r="B132" s="214" t="s">
        <v>11</v>
      </c>
      <c r="C132" s="1450">
        <v>679004229</v>
      </c>
      <c r="D132" s="283">
        <f t="shared" si="1"/>
        <v>-2156724</v>
      </c>
      <c r="E132" s="214" t="s">
        <v>11</v>
      </c>
      <c r="F132" s="370"/>
      <c r="G132" s="283">
        <f>G133</f>
        <v>2156724</v>
      </c>
      <c r="H132" s="574"/>
    </row>
    <row r="133" spans="1:8" s="52" customFormat="1">
      <c r="A133" s="81"/>
      <c r="B133" s="239" t="s">
        <v>28</v>
      </c>
      <c r="C133" s="1448">
        <v>679004229</v>
      </c>
      <c r="D133" s="378">
        <f t="shared" si="1"/>
        <v>-2156724</v>
      </c>
      <c r="E133" s="239" t="s">
        <v>28</v>
      </c>
      <c r="F133" s="369"/>
      <c r="G133" s="378">
        <f>G134</f>
        <v>2156724</v>
      </c>
      <c r="H133" s="574"/>
    </row>
    <row r="134" spans="1:8" s="52" customFormat="1">
      <c r="A134" s="81"/>
      <c r="B134" s="213" t="s">
        <v>2</v>
      </c>
      <c r="C134" s="1450">
        <v>679004229</v>
      </c>
      <c r="D134" s="283">
        <v>-2156724</v>
      </c>
      <c r="E134" s="213" t="s">
        <v>2</v>
      </c>
      <c r="F134" s="370"/>
      <c r="G134" s="283">
        <f>G135+G139</f>
        <v>2156724</v>
      </c>
      <c r="H134" s="574"/>
    </row>
    <row r="135" spans="1:8" s="52" customFormat="1">
      <c r="A135" s="81"/>
      <c r="B135" s="214" t="s">
        <v>16</v>
      </c>
      <c r="C135" s="1450">
        <v>679004229</v>
      </c>
      <c r="D135" s="283">
        <f t="shared" si="1"/>
        <v>-2156724</v>
      </c>
      <c r="E135" s="214" t="s">
        <v>12</v>
      </c>
      <c r="F135" s="370"/>
      <c r="G135" s="283">
        <f>G136+G138</f>
        <v>208736</v>
      </c>
      <c r="H135" s="574"/>
    </row>
    <row r="136" spans="1:8" s="52" customFormat="1">
      <c r="A136" s="81"/>
      <c r="B136" s="215" t="s">
        <v>17</v>
      </c>
      <c r="C136" s="1450">
        <v>679004229</v>
      </c>
      <c r="D136" s="283">
        <v>-2156724</v>
      </c>
      <c r="E136" s="215" t="s">
        <v>38</v>
      </c>
      <c r="F136" s="370"/>
      <c r="G136" s="283">
        <v>151174</v>
      </c>
      <c r="H136" s="574"/>
    </row>
    <row r="137" spans="1:8" s="52" customFormat="1">
      <c r="A137" s="81"/>
      <c r="B137" s="461"/>
      <c r="C137" s="375"/>
      <c r="D137" s="259"/>
      <c r="E137" s="216" t="s">
        <v>36</v>
      </c>
      <c r="F137" s="370"/>
      <c r="G137" s="283">
        <v>121826</v>
      </c>
      <c r="H137" s="574"/>
    </row>
    <row r="138" spans="1:8" s="52" customFormat="1">
      <c r="A138" s="81"/>
      <c r="B138" s="461"/>
      <c r="C138" s="375"/>
      <c r="D138" s="259"/>
      <c r="E138" s="215" t="s">
        <v>15</v>
      </c>
      <c r="F138" s="370"/>
      <c r="G138" s="283">
        <v>57562</v>
      </c>
      <c r="H138" s="574"/>
    </row>
    <row r="139" spans="1:8" s="52" customFormat="1">
      <c r="A139" s="81"/>
      <c r="B139" s="461"/>
      <c r="C139" s="375"/>
      <c r="D139" s="259"/>
      <c r="E139" s="214" t="s">
        <v>16</v>
      </c>
      <c r="F139" s="370"/>
      <c r="G139" s="283">
        <f>G140</f>
        <v>1947988</v>
      </c>
      <c r="H139" s="574"/>
    </row>
    <row r="140" spans="1:8" s="52" customFormat="1" ht="13.8" thickBot="1">
      <c r="A140" s="81"/>
      <c r="B140" s="540"/>
      <c r="C140" s="541"/>
      <c r="D140" s="542"/>
      <c r="E140" s="215" t="s">
        <v>17</v>
      </c>
      <c r="F140" s="442"/>
      <c r="G140" s="535">
        <v>1947988</v>
      </c>
      <c r="H140" s="574"/>
    </row>
    <row r="141" spans="1:8" s="52" customFormat="1" ht="43.2" customHeight="1" thickBot="1">
      <c r="A141" s="81"/>
      <c r="B141" s="3600" t="s">
        <v>540</v>
      </c>
      <c r="C141" s="3601"/>
      <c r="D141" s="3601"/>
      <c r="E141" s="3601"/>
      <c r="F141" s="3601"/>
      <c r="G141" s="3602"/>
      <c r="H141" s="574"/>
    </row>
    <row r="142" spans="1:8" s="52" customFormat="1">
      <c r="A142" s="3605"/>
      <c r="B142" s="3605"/>
      <c r="C142" s="3605"/>
      <c r="D142" s="3605"/>
      <c r="E142" s="3605"/>
      <c r="F142" s="3605"/>
      <c r="G142" s="3605"/>
      <c r="H142" s="574"/>
    </row>
    <row r="143" spans="1:8" s="52" customFormat="1">
      <c r="A143" s="206"/>
      <c r="B143" s="206" t="s">
        <v>115</v>
      </c>
      <c r="C143"/>
      <c r="D143"/>
      <c r="E143"/>
      <c r="F143"/>
      <c r="G143"/>
      <c r="H143" s="574"/>
    </row>
    <row r="144" spans="1:8" s="52" customFormat="1" ht="13.8" thickBot="1">
      <c r="A144" s="176"/>
      <c r="B144"/>
      <c r="C144"/>
      <c r="D144"/>
      <c r="E144"/>
      <c r="F144"/>
      <c r="G144"/>
      <c r="H144" s="574"/>
    </row>
    <row r="145" spans="1:8" s="52" customFormat="1" ht="13.8">
      <c r="A145" s="175">
        <f>A66+1</f>
        <v>6</v>
      </c>
      <c r="B145" s="436" t="s">
        <v>29</v>
      </c>
      <c r="C145" s="341"/>
      <c r="D145" s="342"/>
      <c r="E145" s="436" t="s">
        <v>500</v>
      </c>
      <c r="F145" s="364"/>
      <c r="G145" s="365"/>
      <c r="H145" s="574" t="s">
        <v>34</v>
      </c>
    </row>
    <row r="146" spans="1:8" s="52" customFormat="1" ht="13.8">
      <c r="A146" s="175"/>
      <c r="B146" s="280" t="s">
        <v>116</v>
      </c>
      <c r="C146" s="543"/>
      <c r="D146" s="544"/>
      <c r="E146" s="280" t="s">
        <v>116</v>
      </c>
      <c r="F146" s="443"/>
      <c r="G146" s="412"/>
      <c r="H146" s="574"/>
    </row>
    <row r="147" spans="1:8" s="52" customFormat="1" ht="39.6">
      <c r="A147" s="176"/>
      <c r="B147" s="1461" t="s">
        <v>123</v>
      </c>
      <c r="C147" s="389"/>
      <c r="D147" s="445"/>
      <c r="E147" s="1461" t="s">
        <v>123</v>
      </c>
      <c r="F147" s="389"/>
      <c r="G147" s="445"/>
      <c r="H147" s="574"/>
    </row>
    <row r="148" spans="1:8" s="52" customFormat="1">
      <c r="A148" s="175"/>
      <c r="B148" s="281" t="s">
        <v>118</v>
      </c>
      <c r="C148" s="1464"/>
      <c r="D148" s="545"/>
      <c r="E148" s="281" t="s">
        <v>118</v>
      </c>
      <c r="F148" s="1465"/>
      <c r="G148" s="545"/>
      <c r="H148" s="574"/>
    </row>
    <row r="149" spans="1:8" s="52" customFormat="1">
      <c r="A149" s="176"/>
      <c r="B149" s="325" t="s">
        <v>4</v>
      </c>
      <c r="C149" s="348">
        <v>50507066</v>
      </c>
      <c r="D149" s="378">
        <f>D150</f>
        <v>-2032453</v>
      </c>
      <c r="E149" s="325" t="s">
        <v>4</v>
      </c>
      <c r="F149" s="348">
        <f>F152</f>
        <v>1710084</v>
      </c>
      <c r="G149" s="378">
        <f>G152</f>
        <v>2032453</v>
      </c>
      <c r="H149" s="574"/>
    </row>
    <row r="150" spans="1:8" s="52" customFormat="1">
      <c r="A150" s="176"/>
      <c r="B150" s="327" t="s">
        <v>10</v>
      </c>
      <c r="C150" s="350">
        <v>50507066</v>
      </c>
      <c r="D150" s="283">
        <f>D151</f>
        <v>-2032453</v>
      </c>
      <c r="E150" s="327" t="s">
        <v>75</v>
      </c>
      <c r="F150" s="350"/>
      <c r="G150" s="283"/>
      <c r="H150" s="574"/>
    </row>
    <row r="151" spans="1:8" s="52" customFormat="1" ht="26.4">
      <c r="A151" s="176"/>
      <c r="B151" s="328" t="s">
        <v>11</v>
      </c>
      <c r="C151" s="350">
        <v>50507066</v>
      </c>
      <c r="D151" s="283">
        <v>-2032453</v>
      </c>
      <c r="E151" s="352" t="s">
        <v>6</v>
      </c>
      <c r="F151" s="350"/>
      <c r="G151" s="283"/>
      <c r="H151" s="574"/>
    </row>
    <row r="152" spans="1:8" s="52" customFormat="1">
      <c r="A152" s="176"/>
      <c r="B152" s="325" t="s">
        <v>28</v>
      </c>
      <c r="C152" s="348">
        <v>50507066</v>
      </c>
      <c r="D152" s="378">
        <f>D153</f>
        <v>-2032453</v>
      </c>
      <c r="E152" s="327" t="s">
        <v>10</v>
      </c>
      <c r="F152" s="350">
        <f>F153+F154</f>
        <v>1710084</v>
      </c>
      <c r="G152" s="283">
        <f>G153</f>
        <v>2032453</v>
      </c>
      <c r="H152" s="574"/>
    </row>
    <row r="153" spans="1:8" s="52" customFormat="1" ht="26.4">
      <c r="A153" s="176"/>
      <c r="B153" s="327" t="s">
        <v>2</v>
      </c>
      <c r="C153" s="350">
        <v>50507066</v>
      </c>
      <c r="D153" s="283">
        <v>-2032453</v>
      </c>
      <c r="E153" s="328" t="s">
        <v>11</v>
      </c>
      <c r="F153" s="350">
        <v>1175599</v>
      </c>
      <c r="G153" s="283">
        <v>2032453</v>
      </c>
      <c r="H153" s="574"/>
    </row>
    <row r="154" spans="1:8" s="52" customFormat="1" ht="26.4">
      <c r="A154" s="176"/>
      <c r="B154" s="328" t="s">
        <v>16</v>
      </c>
      <c r="C154" s="350">
        <v>50507066</v>
      </c>
      <c r="D154" s="283">
        <f>D155</f>
        <v>-2032453</v>
      </c>
      <c r="E154" s="328" t="s">
        <v>67</v>
      </c>
      <c r="F154" s="350">
        <v>534485</v>
      </c>
      <c r="G154" s="283"/>
      <c r="H154" s="574"/>
    </row>
    <row r="155" spans="1:8" s="52" customFormat="1">
      <c r="A155" s="176"/>
      <c r="B155" s="352" t="s">
        <v>17</v>
      </c>
      <c r="C155" s="350">
        <v>50507066</v>
      </c>
      <c r="D155" s="283">
        <v>-2032453</v>
      </c>
      <c r="E155" s="325" t="s">
        <v>28</v>
      </c>
      <c r="F155" s="348">
        <v>1710084</v>
      </c>
      <c r="G155" s="378">
        <f>G156</f>
        <v>2032453</v>
      </c>
      <c r="H155" s="574"/>
    </row>
    <row r="156" spans="1:8" s="52" customFormat="1">
      <c r="A156" s="176"/>
      <c r="B156" s="461"/>
      <c r="C156" s="375"/>
      <c r="D156" s="259"/>
      <c r="E156" s="327" t="s">
        <v>2</v>
      </c>
      <c r="F156" s="350">
        <v>1710084</v>
      </c>
      <c r="G156" s="283">
        <f>G157+G161</f>
        <v>2032453</v>
      </c>
      <c r="H156" s="574"/>
    </row>
    <row r="157" spans="1:8" s="52" customFormat="1">
      <c r="A157" s="176"/>
      <c r="B157" s="461"/>
      <c r="C157" s="375"/>
      <c r="D157" s="259"/>
      <c r="E157" s="328" t="s">
        <v>12</v>
      </c>
      <c r="F157" s="350">
        <v>202399</v>
      </c>
      <c r="G157" s="283">
        <f>G158+G160</f>
        <v>333491</v>
      </c>
      <c r="H157" s="574"/>
    </row>
    <row r="158" spans="1:8" s="52" customFormat="1">
      <c r="A158" s="176"/>
      <c r="B158" s="461"/>
      <c r="C158" s="375"/>
      <c r="D158" s="259"/>
      <c r="E158" s="352" t="s">
        <v>38</v>
      </c>
      <c r="F158" s="350">
        <v>147318</v>
      </c>
      <c r="G158" s="283">
        <v>184931</v>
      </c>
      <c r="H158" s="574"/>
    </row>
    <row r="159" spans="1:8" s="52" customFormat="1">
      <c r="A159" s="176"/>
      <c r="B159" s="461"/>
      <c r="C159" s="375"/>
      <c r="D159" s="259"/>
      <c r="E159" s="353" t="s">
        <v>36</v>
      </c>
      <c r="F159" s="350">
        <v>118719</v>
      </c>
      <c r="G159" s="283">
        <v>149029</v>
      </c>
      <c r="H159" s="574"/>
    </row>
    <row r="160" spans="1:8" s="52" customFormat="1">
      <c r="A160" s="176"/>
      <c r="B160" s="461"/>
      <c r="C160" s="375"/>
      <c r="D160" s="259"/>
      <c r="E160" s="352" t="s">
        <v>15</v>
      </c>
      <c r="F160" s="350">
        <v>55081</v>
      </c>
      <c r="G160" s="283">
        <v>148560</v>
      </c>
      <c r="H160" s="574"/>
    </row>
    <row r="161" spans="1:8" s="52" customFormat="1">
      <c r="A161" s="176"/>
      <c r="B161" s="461"/>
      <c r="C161" s="375"/>
      <c r="D161" s="259"/>
      <c r="E161" s="328" t="s">
        <v>16</v>
      </c>
      <c r="F161" s="350">
        <v>913941</v>
      </c>
      <c r="G161" s="283">
        <f>G162</f>
        <v>1698962</v>
      </c>
      <c r="H161" s="574"/>
    </row>
    <row r="162" spans="1:8" s="52" customFormat="1">
      <c r="A162" s="176"/>
      <c r="B162" s="461"/>
      <c r="C162" s="375"/>
      <c r="D162" s="259"/>
      <c r="E162" s="352" t="s">
        <v>17</v>
      </c>
      <c r="F162" s="350">
        <v>913941</v>
      </c>
      <c r="G162" s="283">
        <v>1698962</v>
      </c>
      <c r="H162" s="574"/>
    </row>
    <row r="163" spans="1:8" s="52" customFormat="1">
      <c r="A163" s="176"/>
      <c r="B163" s="461"/>
      <c r="C163" s="375"/>
      <c r="D163" s="259"/>
      <c r="E163" s="328" t="s">
        <v>19</v>
      </c>
      <c r="F163" s="350">
        <v>593744</v>
      </c>
      <c r="G163" s="283"/>
      <c r="H163" s="574"/>
    </row>
    <row r="164" spans="1:8" s="52" customFormat="1" ht="26.4">
      <c r="A164" s="176"/>
      <c r="B164" s="461"/>
      <c r="C164" s="375"/>
      <c r="D164" s="259"/>
      <c r="E164" s="352" t="s">
        <v>56</v>
      </c>
      <c r="F164" s="350">
        <f>F165</f>
        <v>59259</v>
      </c>
      <c r="G164" s="283"/>
      <c r="H164" s="574"/>
    </row>
    <row r="165" spans="1:8" s="52" customFormat="1" ht="66">
      <c r="A165" s="176"/>
      <c r="B165" s="461"/>
      <c r="C165" s="375"/>
      <c r="D165" s="259"/>
      <c r="E165" s="353" t="s">
        <v>77</v>
      </c>
      <c r="F165" s="350">
        <v>59259</v>
      </c>
      <c r="G165" s="283"/>
      <c r="H165" s="574"/>
    </row>
    <row r="166" spans="1:8" s="52" customFormat="1" ht="26.4">
      <c r="A166" s="176"/>
      <c r="B166" s="461"/>
      <c r="C166" s="375"/>
      <c r="D166" s="259"/>
      <c r="E166" s="352" t="s">
        <v>105</v>
      </c>
      <c r="F166" s="350">
        <v>534485</v>
      </c>
      <c r="G166" s="283"/>
      <c r="H166" s="574"/>
    </row>
    <row r="167" spans="1:8" s="52" customFormat="1">
      <c r="A167" s="81"/>
      <c r="B167" s="416" t="s">
        <v>125</v>
      </c>
      <c r="C167" s="375"/>
      <c r="D167" s="259"/>
      <c r="E167" s="281" t="s">
        <v>125</v>
      </c>
      <c r="F167" s="375"/>
      <c r="G167" s="259"/>
      <c r="H167" s="574"/>
    </row>
    <row r="168" spans="1:8" s="52" customFormat="1">
      <c r="A168" s="81"/>
      <c r="B168" s="325" t="s">
        <v>4</v>
      </c>
      <c r="C168" s="348">
        <v>595875296</v>
      </c>
      <c r="D168" s="378">
        <f t="shared" ref="D168:D173" si="2">D169</f>
        <v>-2886787</v>
      </c>
      <c r="E168" s="325" t="s">
        <v>4</v>
      </c>
      <c r="F168" s="348">
        <f>F171</f>
        <v>458680</v>
      </c>
      <c r="G168" s="378">
        <f>G171</f>
        <v>2886787</v>
      </c>
      <c r="H168" s="574"/>
    </row>
    <row r="169" spans="1:8" s="52" customFormat="1">
      <c r="A169" s="81"/>
      <c r="B169" s="327" t="s">
        <v>10</v>
      </c>
      <c r="C169" s="350">
        <v>595875296</v>
      </c>
      <c r="D169" s="283">
        <f t="shared" si="2"/>
        <v>-2886787</v>
      </c>
      <c r="E169" s="327" t="s">
        <v>75</v>
      </c>
      <c r="F169" s="350"/>
      <c r="G169" s="283"/>
      <c r="H169" s="574"/>
    </row>
    <row r="170" spans="1:8" s="52" customFormat="1" ht="26.4">
      <c r="A170" s="81"/>
      <c r="B170" s="328" t="s">
        <v>11</v>
      </c>
      <c r="C170" s="350">
        <v>595875296</v>
      </c>
      <c r="D170" s="283">
        <f t="shared" si="2"/>
        <v>-2886787</v>
      </c>
      <c r="E170" s="352" t="s">
        <v>6</v>
      </c>
      <c r="F170" s="350"/>
      <c r="G170" s="283"/>
      <c r="H170" s="574"/>
    </row>
    <row r="171" spans="1:8" s="52" customFormat="1">
      <c r="A171" s="81"/>
      <c r="B171" s="325" t="s">
        <v>28</v>
      </c>
      <c r="C171" s="348">
        <v>595875296</v>
      </c>
      <c r="D171" s="378">
        <f t="shared" si="2"/>
        <v>-2886787</v>
      </c>
      <c r="E171" s="327" t="s">
        <v>10</v>
      </c>
      <c r="F171" s="350">
        <f>F172</f>
        <v>458680</v>
      </c>
      <c r="G171" s="283">
        <f>G172</f>
        <v>2886787</v>
      </c>
      <c r="H171" s="574"/>
    </row>
    <row r="172" spans="1:8" s="52" customFormat="1" ht="26.4">
      <c r="A172" s="81"/>
      <c r="B172" s="327" t="s">
        <v>2</v>
      </c>
      <c r="C172" s="350">
        <v>595875296</v>
      </c>
      <c r="D172" s="283">
        <v>-2886787</v>
      </c>
      <c r="E172" s="328" t="s">
        <v>11</v>
      </c>
      <c r="F172" s="350">
        <v>458680</v>
      </c>
      <c r="G172" s="283">
        <f>G174</f>
        <v>2886787</v>
      </c>
      <c r="H172" s="574"/>
    </row>
    <row r="173" spans="1:8" s="52" customFormat="1" ht="26.4">
      <c r="A173" s="81"/>
      <c r="B173" s="328" t="s">
        <v>16</v>
      </c>
      <c r="C173" s="350">
        <v>595875296</v>
      </c>
      <c r="D173" s="283">
        <f t="shared" si="2"/>
        <v>-2886787</v>
      </c>
      <c r="E173" s="328" t="s">
        <v>67</v>
      </c>
      <c r="F173" s="350"/>
      <c r="G173" s="283"/>
      <c r="H173" s="574"/>
    </row>
    <row r="174" spans="1:8" s="52" customFormat="1">
      <c r="A174" s="81"/>
      <c r="B174" s="352" t="s">
        <v>17</v>
      </c>
      <c r="C174" s="350">
        <v>595875296</v>
      </c>
      <c r="D174" s="283">
        <v>-2886787</v>
      </c>
      <c r="E174" s="325" t="s">
        <v>28</v>
      </c>
      <c r="F174" s="348">
        <f>F175</f>
        <v>458680</v>
      </c>
      <c r="G174" s="349">
        <f>G175</f>
        <v>2886787</v>
      </c>
      <c r="H174" s="574"/>
    </row>
    <row r="175" spans="1:8" s="52" customFormat="1">
      <c r="A175" s="81"/>
      <c r="B175" s="461"/>
      <c r="C175" s="375"/>
      <c r="D175" s="259"/>
      <c r="E175" s="327" t="s">
        <v>2</v>
      </c>
      <c r="F175" s="350">
        <f>F176+F180</f>
        <v>458680</v>
      </c>
      <c r="G175" s="351">
        <f>G176+G180</f>
        <v>2886787</v>
      </c>
      <c r="H175" s="574"/>
    </row>
    <row r="176" spans="1:8" s="52" customFormat="1">
      <c r="A176" s="81"/>
      <c r="B176" s="461"/>
      <c r="C176" s="375"/>
      <c r="D176" s="259"/>
      <c r="E176" s="328" t="s">
        <v>12</v>
      </c>
      <c r="F176" s="350">
        <f>F177+F179</f>
        <v>82593</v>
      </c>
      <c r="G176" s="351">
        <f>G177+G179</f>
        <v>256314</v>
      </c>
      <c r="H176" s="574"/>
    </row>
    <row r="177" spans="1:8" s="52" customFormat="1">
      <c r="A177" s="81"/>
      <c r="B177" s="461"/>
      <c r="C177" s="375"/>
      <c r="D177" s="259"/>
      <c r="E177" s="352" t="s">
        <v>38</v>
      </c>
      <c r="F177" s="350">
        <v>68721</v>
      </c>
      <c r="G177" s="283">
        <v>194130</v>
      </c>
      <c r="H177" s="574"/>
    </row>
    <row r="178" spans="1:8" s="52" customFormat="1">
      <c r="A178" s="81"/>
      <c r="B178" s="461"/>
      <c r="C178" s="375"/>
      <c r="D178" s="259"/>
      <c r="E178" s="353" t="s">
        <v>36</v>
      </c>
      <c r="F178" s="350">
        <v>55380</v>
      </c>
      <c r="G178" s="283">
        <v>156442</v>
      </c>
      <c r="H178" s="574"/>
    </row>
    <row r="179" spans="1:8" s="52" customFormat="1">
      <c r="A179" s="81"/>
      <c r="B179" s="461"/>
      <c r="C179" s="375"/>
      <c r="D179" s="259"/>
      <c r="E179" s="352" t="s">
        <v>15</v>
      </c>
      <c r="F179" s="350">
        <v>13872</v>
      </c>
      <c r="G179" s="283">
        <v>62184</v>
      </c>
      <c r="H179" s="574"/>
    </row>
    <row r="180" spans="1:8" s="52" customFormat="1">
      <c r="A180" s="81"/>
      <c r="B180" s="461"/>
      <c r="C180" s="375"/>
      <c r="D180" s="259"/>
      <c r="E180" s="328" t="s">
        <v>16</v>
      </c>
      <c r="F180" s="350">
        <f>F181</f>
        <v>376087</v>
      </c>
      <c r="G180" s="351">
        <f>G181</f>
        <v>2630473</v>
      </c>
      <c r="H180" s="574"/>
    </row>
    <row r="181" spans="1:8" s="52" customFormat="1">
      <c r="A181" s="81"/>
      <c r="B181" s="461"/>
      <c r="C181" s="375"/>
      <c r="D181" s="259"/>
      <c r="E181" s="352" t="s">
        <v>17</v>
      </c>
      <c r="F181" s="350">
        <v>376087</v>
      </c>
      <c r="G181" s="283">
        <v>2630473</v>
      </c>
      <c r="H181" s="574"/>
    </row>
    <row r="182" spans="1:8" s="52" customFormat="1">
      <c r="A182" s="81"/>
      <c r="B182" s="461"/>
      <c r="C182" s="375"/>
      <c r="D182" s="259"/>
      <c r="E182" s="352" t="s">
        <v>17</v>
      </c>
      <c r="F182" s="350">
        <v>376087</v>
      </c>
      <c r="G182" s="283">
        <v>2630473</v>
      </c>
      <c r="H182" s="574"/>
    </row>
    <row r="183" spans="1:8" s="52" customFormat="1">
      <c r="A183" s="81"/>
      <c r="B183" s="416" t="s">
        <v>126</v>
      </c>
      <c r="C183" s="375"/>
      <c r="D183" s="259"/>
      <c r="E183" s="281" t="s">
        <v>126</v>
      </c>
      <c r="F183" s="375"/>
      <c r="G183" s="259"/>
      <c r="H183" s="574"/>
    </row>
    <row r="184" spans="1:8" s="52" customFormat="1">
      <c r="A184" s="81"/>
      <c r="B184" s="325" t="s">
        <v>4</v>
      </c>
      <c r="C184" s="348">
        <v>679004229</v>
      </c>
      <c r="D184" s="378">
        <f t="shared" ref="D184:D189" si="3">D185</f>
        <v>-2156724</v>
      </c>
      <c r="E184" s="325" t="s">
        <v>4</v>
      </c>
      <c r="F184" s="348"/>
      <c r="G184" s="378">
        <f>G187</f>
        <v>2156724</v>
      </c>
      <c r="H184" s="574"/>
    </row>
    <row r="185" spans="1:8" s="52" customFormat="1">
      <c r="A185" s="81"/>
      <c r="B185" s="327" t="s">
        <v>10</v>
      </c>
      <c r="C185" s="350">
        <v>679004229</v>
      </c>
      <c r="D185" s="283">
        <f t="shared" si="3"/>
        <v>-2156724</v>
      </c>
      <c r="E185" s="327" t="s">
        <v>75</v>
      </c>
      <c r="F185" s="350"/>
      <c r="G185" s="283"/>
      <c r="H185" s="574"/>
    </row>
    <row r="186" spans="1:8" s="52" customFormat="1" ht="26.4">
      <c r="A186" s="81"/>
      <c r="B186" s="328" t="s">
        <v>11</v>
      </c>
      <c r="C186" s="350">
        <v>679004229</v>
      </c>
      <c r="D186" s="283">
        <f t="shared" si="3"/>
        <v>-2156724</v>
      </c>
      <c r="E186" s="352" t="s">
        <v>6</v>
      </c>
      <c r="F186" s="350"/>
      <c r="G186" s="283"/>
      <c r="H186" s="574"/>
    </row>
    <row r="187" spans="1:8" s="52" customFormat="1">
      <c r="A187" s="81"/>
      <c r="B187" s="325" t="s">
        <v>28</v>
      </c>
      <c r="C187" s="348">
        <v>679004229</v>
      </c>
      <c r="D187" s="378">
        <f t="shared" si="3"/>
        <v>-2156724</v>
      </c>
      <c r="E187" s="327" t="s">
        <v>10</v>
      </c>
      <c r="F187" s="350"/>
      <c r="G187" s="283">
        <f>G188</f>
        <v>2156724</v>
      </c>
      <c r="H187" s="574"/>
    </row>
    <row r="188" spans="1:8" s="52" customFormat="1" ht="26.4">
      <c r="A188" s="81"/>
      <c r="B188" s="327" t="s">
        <v>2</v>
      </c>
      <c r="C188" s="350">
        <v>679004229</v>
      </c>
      <c r="D188" s="283">
        <v>-2156724</v>
      </c>
      <c r="E188" s="328" t="s">
        <v>11</v>
      </c>
      <c r="F188" s="350"/>
      <c r="G188" s="283">
        <f>G190</f>
        <v>2156724</v>
      </c>
      <c r="H188" s="574"/>
    </row>
    <row r="189" spans="1:8" s="52" customFormat="1" ht="26.4">
      <c r="A189" s="81"/>
      <c r="B189" s="328" t="s">
        <v>16</v>
      </c>
      <c r="C189" s="350">
        <v>679004229</v>
      </c>
      <c r="D189" s="283">
        <f t="shared" si="3"/>
        <v>-2156724</v>
      </c>
      <c r="E189" s="328" t="s">
        <v>67</v>
      </c>
      <c r="F189" s="350"/>
      <c r="G189" s="283"/>
      <c r="H189" s="574"/>
    </row>
    <row r="190" spans="1:8" s="52" customFormat="1">
      <c r="A190" s="81"/>
      <c r="B190" s="352" t="s">
        <v>17</v>
      </c>
      <c r="C190" s="350">
        <v>679004229</v>
      </c>
      <c r="D190" s="283">
        <v>-2156724</v>
      </c>
      <c r="E190" s="325" t="s">
        <v>28</v>
      </c>
      <c r="F190" s="348"/>
      <c r="G190" s="378">
        <f>G191</f>
        <v>2156724</v>
      </c>
      <c r="H190" s="574"/>
    </row>
    <row r="191" spans="1:8" s="52" customFormat="1">
      <c r="A191" s="81"/>
      <c r="B191" s="461"/>
      <c r="C191" s="375"/>
      <c r="D191" s="259"/>
      <c r="E191" s="327" t="s">
        <v>2</v>
      </c>
      <c r="F191" s="350"/>
      <c r="G191" s="283">
        <f>G192+G196</f>
        <v>2156724</v>
      </c>
      <c r="H191" s="574"/>
    </row>
    <row r="192" spans="1:8" s="52" customFormat="1">
      <c r="A192" s="81"/>
      <c r="B192" s="461"/>
      <c r="C192" s="375"/>
      <c r="D192" s="259"/>
      <c r="E192" s="328" t="s">
        <v>12</v>
      </c>
      <c r="F192" s="350"/>
      <c r="G192" s="283">
        <f>G193+G195</f>
        <v>208736</v>
      </c>
      <c r="H192" s="574"/>
    </row>
    <row r="193" spans="1:8" s="52" customFormat="1">
      <c r="A193" s="81"/>
      <c r="B193" s="461"/>
      <c r="C193" s="375"/>
      <c r="D193" s="259"/>
      <c r="E193" s="352" t="s">
        <v>38</v>
      </c>
      <c r="F193" s="350"/>
      <c r="G193" s="283">
        <v>151174</v>
      </c>
      <c r="H193" s="574"/>
    </row>
    <row r="194" spans="1:8" s="52" customFormat="1">
      <c r="A194" s="81"/>
      <c r="B194" s="461"/>
      <c r="C194" s="375"/>
      <c r="D194" s="259"/>
      <c r="E194" s="353" t="s">
        <v>36</v>
      </c>
      <c r="F194" s="350"/>
      <c r="G194" s="283">
        <v>121826</v>
      </c>
      <c r="H194" s="574"/>
    </row>
    <row r="195" spans="1:8" s="52" customFormat="1">
      <c r="A195" s="81"/>
      <c r="B195" s="461"/>
      <c r="C195" s="375"/>
      <c r="D195" s="259"/>
      <c r="E195" s="352" t="s">
        <v>15</v>
      </c>
      <c r="F195" s="350"/>
      <c r="G195" s="283">
        <v>57562</v>
      </c>
      <c r="H195" s="574"/>
    </row>
    <row r="196" spans="1:8" s="52" customFormat="1">
      <c r="A196" s="81"/>
      <c r="B196" s="461"/>
      <c r="C196" s="546"/>
      <c r="D196" s="547"/>
      <c r="E196" s="328" t="s">
        <v>16</v>
      </c>
      <c r="F196" s="350"/>
      <c r="G196" s="283">
        <f>G197</f>
        <v>1947988</v>
      </c>
      <c r="H196" s="574"/>
    </row>
    <row r="197" spans="1:8" s="52" customFormat="1" ht="13.8" thickBot="1">
      <c r="A197" s="81"/>
      <c r="B197" s="461"/>
      <c r="C197" s="375"/>
      <c r="D197" s="259"/>
      <c r="E197" s="352" t="s">
        <v>17</v>
      </c>
      <c r="F197" s="350"/>
      <c r="G197" s="535">
        <v>1947988</v>
      </c>
      <c r="H197" s="574"/>
    </row>
    <row r="198" spans="1:8" s="52" customFormat="1" ht="44.25" customHeight="1" thickBot="1">
      <c r="A198" s="81"/>
      <c r="B198" s="3600" t="s">
        <v>541</v>
      </c>
      <c r="C198" s="3601"/>
      <c r="D198" s="3601"/>
      <c r="E198" s="3601"/>
      <c r="F198" s="3601"/>
      <c r="G198" s="3602"/>
      <c r="H198" s="574"/>
    </row>
    <row r="199" spans="1:8" s="52" customFormat="1">
      <c r="A199" s="81"/>
      <c r="B199" s="548"/>
      <c r="C199" s="548"/>
      <c r="D199" s="548"/>
      <c r="E199" s="549"/>
      <c r="F199" s="550"/>
      <c r="G199" s="551"/>
      <c r="H199" s="574"/>
    </row>
  </sheetData>
  <mergeCells count="10">
    <mergeCell ref="A142:G142"/>
    <mergeCell ref="B198:G198"/>
    <mergeCell ref="B83:G83"/>
    <mergeCell ref="B141:G141"/>
    <mergeCell ref="H1:H2"/>
    <mergeCell ref="C1:C2"/>
    <mergeCell ref="D1:D2"/>
    <mergeCell ref="F1:F2"/>
    <mergeCell ref="G1:G2"/>
    <mergeCell ref="B62:G62"/>
  </mergeCells>
  <pageMargins left="0.19685039370078741" right="0.15748031496062992" top="0.5" bottom="0.67" header="0.28000000000000003" footer="0"/>
  <pageSetup paperSize="9" scale="80" firstPageNumber="2" orientation="landscape" r:id="rId1"/>
  <headerFooter alignWithMargins="0">
    <oddFooter>&amp;L&amp;"Arial,Slīpraksts"&amp;8&amp;F&amp;C&amp;P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85"/>
  <sheetViews>
    <sheetView zoomScale="70" zoomScaleNormal="70" workbookViewId="0">
      <selection activeCell="B39" sqref="B39"/>
    </sheetView>
  </sheetViews>
  <sheetFormatPr defaultColWidth="9.109375" defaultRowHeight="13.2"/>
  <cols>
    <col min="1" max="1" width="6.33203125" style="70" customWidth="1"/>
    <col min="2" max="2" width="53" style="43" customWidth="1"/>
    <col min="3" max="3" width="16" style="43" customWidth="1"/>
    <col min="4" max="4" width="14.88671875" style="43" customWidth="1"/>
    <col min="5" max="5" width="47.44140625" style="43" customWidth="1"/>
    <col min="6" max="6" width="14" style="43" customWidth="1"/>
    <col min="7" max="7" width="14.33203125" style="43" customWidth="1"/>
    <col min="8" max="8" width="12.88671875" style="247" customWidth="1"/>
    <col min="9" max="16384" width="9.109375" style="69"/>
  </cols>
  <sheetData>
    <row r="1" spans="1:8" s="65" customFormat="1" ht="13.2" customHeight="1">
      <c r="A1" s="78"/>
      <c r="B1" s="50"/>
      <c r="C1" s="3603" t="s">
        <v>147</v>
      </c>
      <c r="D1" s="3603" t="s">
        <v>30</v>
      </c>
      <c r="E1" s="73"/>
      <c r="F1" s="3603" t="s">
        <v>147</v>
      </c>
      <c r="G1" s="3603" t="s">
        <v>30</v>
      </c>
      <c r="H1" s="3598" t="s">
        <v>44</v>
      </c>
    </row>
    <row r="2" spans="1:8" s="65" customFormat="1" ht="13.8" thickBot="1">
      <c r="A2" s="78"/>
      <c r="B2" s="51"/>
      <c r="C2" s="3604"/>
      <c r="D2" s="3604"/>
      <c r="E2" s="74"/>
      <c r="F2" s="3604"/>
      <c r="G2" s="3604"/>
      <c r="H2" s="3599"/>
    </row>
    <row r="3" spans="1:8" s="43" customFormat="1">
      <c r="A3" s="67"/>
      <c r="B3" s="46"/>
      <c r="C3" s="66"/>
      <c r="D3" s="68"/>
      <c r="E3" s="46"/>
      <c r="F3" s="40"/>
      <c r="G3" s="68"/>
      <c r="H3" s="244"/>
    </row>
    <row r="4" spans="1:8" s="43" customFormat="1">
      <c r="A4" s="67"/>
      <c r="B4" s="262" t="s">
        <v>176</v>
      </c>
      <c r="C4" s="66"/>
      <c r="D4" s="68"/>
      <c r="E4" s="46"/>
      <c r="F4" s="40"/>
      <c r="G4" s="68"/>
      <c r="H4" s="244"/>
    </row>
    <row r="5" spans="1:8" s="9" customFormat="1">
      <c r="A5" s="126"/>
      <c r="B5" s="25" t="s">
        <v>48</v>
      </c>
      <c r="C5" s="41"/>
      <c r="D5" s="41"/>
      <c r="E5" s="76" t="s">
        <v>50</v>
      </c>
      <c r="F5" s="11"/>
      <c r="G5" s="11"/>
      <c r="H5" s="244"/>
    </row>
    <row r="6" spans="1:8" s="9" customFormat="1">
      <c r="A6" s="126"/>
      <c r="B6" s="8" t="s">
        <v>52</v>
      </c>
      <c r="C6" s="160"/>
      <c r="D6" s="164"/>
      <c r="E6" s="8" t="s">
        <v>52</v>
      </c>
      <c r="F6" s="160"/>
      <c r="G6" s="164"/>
      <c r="H6" s="22"/>
    </row>
    <row r="7" spans="1:8" s="9" customFormat="1">
      <c r="A7" s="126"/>
      <c r="B7" s="563" t="s">
        <v>168</v>
      </c>
      <c r="C7" s="564">
        <v>-134838215</v>
      </c>
      <c r="D7" s="164">
        <f>D44</f>
        <v>-200000</v>
      </c>
      <c r="E7" s="563" t="s">
        <v>168</v>
      </c>
      <c r="F7" s="564">
        <v>-134838215</v>
      </c>
      <c r="G7" s="164">
        <f>D44</f>
        <v>-200000</v>
      </c>
      <c r="H7" s="22"/>
    </row>
    <row r="8" spans="1:8" s="9" customFormat="1">
      <c r="A8" s="126"/>
      <c r="B8" s="563" t="s">
        <v>169</v>
      </c>
      <c r="C8" s="564">
        <v>-64961594</v>
      </c>
      <c r="D8" s="164"/>
      <c r="E8" s="563" t="s">
        <v>169</v>
      </c>
      <c r="F8" s="564">
        <v>-64961594</v>
      </c>
      <c r="G8" s="164"/>
      <c r="H8" s="22"/>
    </row>
    <row r="9" spans="1:8" s="9" customFormat="1">
      <c r="A9" s="126"/>
      <c r="B9" s="563" t="s">
        <v>170</v>
      </c>
      <c r="C9" s="564">
        <v>145783954</v>
      </c>
      <c r="D9" s="164"/>
      <c r="E9" s="563" t="s">
        <v>170</v>
      </c>
      <c r="F9" s="564">
        <v>145783954</v>
      </c>
      <c r="G9" s="164"/>
      <c r="H9" s="22"/>
    </row>
    <row r="10" spans="1:8" s="9" customFormat="1" hidden="1">
      <c r="A10" s="126"/>
      <c r="B10" s="26" t="s">
        <v>43</v>
      </c>
      <c r="C10" s="565"/>
      <c r="D10" s="164"/>
      <c r="E10" s="26" t="s">
        <v>43</v>
      </c>
      <c r="F10" s="565"/>
      <c r="G10" s="164"/>
      <c r="H10" s="22"/>
    </row>
    <row r="11" spans="1:8" s="9" customFormat="1" hidden="1">
      <c r="A11" s="126"/>
      <c r="B11" s="563" t="s">
        <v>168</v>
      </c>
      <c r="C11" s="565">
        <v>16497394</v>
      </c>
      <c r="D11" s="164"/>
      <c r="E11" s="563" t="s">
        <v>168</v>
      </c>
      <c r="F11" s="565">
        <v>16497394</v>
      </c>
      <c r="G11" s="164"/>
      <c r="H11" s="22"/>
    </row>
    <row r="12" spans="1:8" s="9" customFormat="1" hidden="1">
      <c r="A12" s="126"/>
      <c r="B12" s="563" t="s">
        <v>169</v>
      </c>
      <c r="C12" s="565">
        <v>16263210</v>
      </c>
      <c r="D12" s="164"/>
      <c r="E12" s="563" t="s">
        <v>169</v>
      </c>
      <c r="F12" s="565">
        <v>16263210</v>
      </c>
      <c r="G12" s="164"/>
      <c r="H12" s="22"/>
    </row>
    <row r="13" spans="1:8" s="9" customFormat="1" hidden="1">
      <c r="A13" s="126"/>
      <c r="B13" s="563" t="s">
        <v>170</v>
      </c>
      <c r="C13" s="565">
        <v>16292128</v>
      </c>
      <c r="D13" s="164"/>
      <c r="E13" s="563" t="s">
        <v>170</v>
      </c>
      <c r="F13" s="565">
        <v>16292128</v>
      </c>
      <c r="G13" s="164"/>
      <c r="H13" s="22"/>
    </row>
    <row r="14" spans="1:8" s="9" customFormat="1" ht="39.6" hidden="1">
      <c r="A14" s="126"/>
      <c r="B14" s="26" t="s">
        <v>173</v>
      </c>
      <c r="C14" s="565"/>
      <c r="D14" s="164"/>
      <c r="E14" s="26" t="s">
        <v>173</v>
      </c>
      <c r="F14" s="565"/>
      <c r="G14" s="164"/>
      <c r="H14" s="22"/>
    </row>
    <row r="15" spans="1:8" s="9" customFormat="1" hidden="1">
      <c r="A15" s="126"/>
      <c r="B15" s="563" t="s">
        <v>168</v>
      </c>
      <c r="C15" s="566">
        <v>50507066</v>
      </c>
      <c r="D15" s="164"/>
      <c r="E15" s="563" t="s">
        <v>168</v>
      </c>
      <c r="F15" s="566">
        <v>50507066</v>
      </c>
      <c r="G15" s="164"/>
      <c r="H15" s="22"/>
    </row>
    <row r="16" spans="1:8" s="9" customFormat="1" hidden="1">
      <c r="A16" s="126"/>
      <c r="B16" s="563" t="s">
        <v>169</v>
      </c>
      <c r="C16" s="566">
        <v>595875296</v>
      </c>
      <c r="D16" s="164"/>
      <c r="E16" s="563" t="s">
        <v>169</v>
      </c>
      <c r="F16" s="566">
        <v>595875296</v>
      </c>
      <c r="G16" s="164"/>
      <c r="H16" s="22"/>
    </row>
    <row r="17" spans="1:8" s="9" customFormat="1" hidden="1">
      <c r="A17" s="126"/>
      <c r="B17" s="563" t="s">
        <v>170</v>
      </c>
      <c r="C17" s="566">
        <v>679004229</v>
      </c>
      <c r="D17" s="164"/>
      <c r="E17" s="563" t="s">
        <v>170</v>
      </c>
      <c r="F17" s="566">
        <v>679004229</v>
      </c>
      <c r="G17" s="164"/>
      <c r="H17" s="22"/>
    </row>
    <row r="18" spans="1:8" s="9" customFormat="1" hidden="1">
      <c r="A18" s="126"/>
      <c r="B18" s="567" t="s">
        <v>172</v>
      </c>
      <c r="C18" s="566"/>
      <c r="D18" s="164"/>
      <c r="E18" s="567" t="s">
        <v>172</v>
      </c>
      <c r="F18" s="566"/>
      <c r="G18" s="164"/>
      <c r="H18" s="22"/>
    </row>
    <row r="19" spans="1:8" s="9" customFormat="1" hidden="1">
      <c r="A19" s="126"/>
      <c r="B19" s="563" t="s">
        <v>168</v>
      </c>
      <c r="C19" s="159">
        <v>255217102</v>
      </c>
      <c r="D19" s="164"/>
      <c r="E19" s="563" t="s">
        <v>168</v>
      </c>
      <c r="F19" s="159">
        <v>255217102</v>
      </c>
      <c r="G19" s="164"/>
      <c r="H19" s="22"/>
    </row>
    <row r="20" spans="1:8" s="9" customFormat="1" hidden="1">
      <c r="A20" s="126"/>
      <c r="B20" s="563" t="s">
        <v>169</v>
      </c>
      <c r="C20" s="159">
        <v>323187319</v>
      </c>
      <c r="D20" s="164"/>
      <c r="E20" s="563" t="s">
        <v>169</v>
      </c>
      <c r="F20" s="159">
        <v>323187319</v>
      </c>
      <c r="G20" s="164"/>
      <c r="H20" s="22"/>
    </row>
    <row r="21" spans="1:8" s="9" customFormat="1" hidden="1">
      <c r="A21" s="126"/>
      <c r="B21" s="563" t="s">
        <v>170</v>
      </c>
      <c r="C21" s="159">
        <v>356418969</v>
      </c>
      <c r="D21" s="164"/>
      <c r="E21" s="563" t="s">
        <v>170</v>
      </c>
      <c r="F21" s="159">
        <v>356418969</v>
      </c>
      <c r="G21" s="164"/>
      <c r="H21" s="22"/>
    </row>
    <row r="22" spans="1:8" s="9" customFormat="1" hidden="1">
      <c r="A22" s="126"/>
      <c r="B22" s="567" t="s">
        <v>174</v>
      </c>
      <c r="C22" s="159"/>
      <c r="D22" s="164"/>
      <c r="E22" s="567" t="s">
        <v>174</v>
      </c>
      <c r="F22" s="159"/>
      <c r="G22" s="164"/>
      <c r="H22" s="22"/>
    </row>
    <row r="23" spans="1:8" s="9" customFormat="1" hidden="1">
      <c r="A23" s="126"/>
      <c r="B23" s="563" t="s">
        <v>168</v>
      </c>
      <c r="C23" s="159">
        <v>5787995</v>
      </c>
      <c r="D23" s="164"/>
      <c r="E23" s="563" t="s">
        <v>168</v>
      </c>
      <c r="F23" s="159">
        <v>5787995</v>
      </c>
      <c r="G23" s="164"/>
      <c r="H23" s="22"/>
    </row>
    <row r="24" spans="1:8" s="9" customFormat="1" hidden="1">
      <c r="A24" s="126"/>
      <c r="B24" s="563" t="s">
        <v>169</v>
      </c>
      <c r="C24" s="159">
        <v>2925386</v>
      </c>
      <c r="D24" s="164"/>
      <c r="E24" s="563" t="s">
        <v>169</v>
      </c>
      <c r="F24" s="159">
        <v>2925386</v>
      </c>
      <c r="G24" s="164"/>
      <c r="H24" s="22"/>
    </row>
    <row r="25" spans="1:8" s="9" customFormat="1" hidden="1">
      <c r="A25" s="126"/>
      <c r="B25" s="563" t="s">
        <v>170</v>
      </c>
      <c r="C25" s="159">
        <v>0</v>
      </c>
      <c r="D25" s="164"/>
      <c r="E25" s="563" t="s">
        <v>170</v>
      </c>
      <c r="F25" s="159">
        <v>0</v>
      </c>
      <c r="G25" s="164"/>
      <c r="H25" s="22"/>
    </row>
    <row r="26" spans="1:8" s="9" customFormat="1" hidden="1">
      <c r="A26" s="126"/>
      <c r="B26" s="615" t="s">
        <v>225</v>
      </c>
      <c r="C26" s="616"/>
      <c r="D26" s="617"/>
      <c r="E26" s="615" t="s">
        <v>225</v>
      </c>
      <c r="F26" s="616"/>
      <c r="G26" s="617"/>
      <c r="H26" s="22"/>
    </row>
    <row r="27" spans="1:8" s="9" customFormat="1" hidden="1">
      <c r="A27" s="126"/>
      <c r="B27" s="563" t="s">
        <v>168</v>
      </c>
      <c r="C27" s="618">
        <v>1116286580</v>
      </c>
      <c r="D27" s="618"/>
      <c r="E27" s="563" t="s">
        <v>168</v>
      </c>
      <c r="F27" s="618">
        <v>1116286580</v>
      </c>
      <c r="G27" s="618"/>
      <c r="H27" s="245"/>
    </row>
    <row r="28" spans="1:8" s="9" customFormat="1" hidden="1">
      <c r="A28" s="126"/>
      <c r="B28" s="563" t="s">
        <v>169</v>
      </c>
      <c r="C28" s="618">
        <v>1183186580</v>
      </c>
      <c r="D28" s="618"/>
      <c r="E28" s="563" t="s">
        <v>169</v>
      </c>
      <c r="F28" s="618">
        <v>1183186580</v>
      </c>
      <c r="G28" s="618"/>
      <c r="H28" s="245"/>
    </row>
    <row r="29" spans="1:8" s="9" customFormat="1" hidden="1">
      <c r="A29" s="126"/>
      <c r="B29" s="563" t="s">
        <v>170</v>
      </c>
      <c r="C29" s="618">
        <v>1249486580</v>
      </c>
      <c r="D29" s="618"/>
      <c r="E29" s="563" t="s">
        <v>170</v>
      </c>
      <c r="F29" s="618">
        <v>1249486580</v>
      </c>
      <c r="G29" s="618"/>
      <c r="H29" s="245"/>
    </row>
    <row r="30" spans="1:8" s="9" customFormat="1" ht="26.4" hidden="1">
      <c r="A30" s="126"/>
      <c r="B30" s="620" t="s">
        <v>226</v>
      </c>
      <c r="C30" s="618"/>
      <c r="D30" s="621"/>
      <c r="E30" s="620" t="s">
        <v>226</v>
      </c>
      <c r="F30" s="618"/>
      <c r="G30" s="621"/>
      <c r="H30" s="245"/>
    </row>
    <row r="31" spans="1:8" s="9" customFormat="1" hidden="1">
      <c r="A31" s="126"/>
      <c r="B31" s="563" t="s">
        <v>168</v>
      </c>
      <c r="C31" s="80">
        <v>78000000</v>
      </c>
      <c r="D31" s="80"/>
      <c r="E31" s="563" t="s">
        <v>168</v>
      </c>
      <c r="F31" s="80">
        <v>78000000</v>
      </c>
      <c r="G31" s="80"/>
      <c r="H31" s="245"/>
    </row>
    <row r="32" spans="1:8" s="9" customFormat="1" hidden="1">
      <c r="A32" s="126"/>
      <c r="B32" s="563" t="s">
        <v>169</v>
      </c>
      <c r="C32" s="80">
        <v>77500000</v>
      </c>
      <c r="D32" s="80"/>
      <c r="E32" s="563" t="s">
        <v>169</v>
      </c>
      <c r="F32" s="80">
        <v>77500000</v>
      </c>
      <c r="G32" s="80"/>
      <c r="H32" s="245"/>
    </row>
    <row r="33" spans="1:8" s="9" customFormat="1" hidden="1">
      <c r="A33" s="126"/>
      <c r="B33" s="563" t="s">
        <v>170</v>
      </c>
      <c r="C33" s="80">
        <v>73600000</v>
      </c>
      <c r="D33" s="80"/>
      <c r="E33" s="563" t="s">
        <v>170</v>
      </c>
      <c r="F33" s="80">
        <v>73600000</v>
      </c>
      <c r="G33" s="80"/>
      <c r="H33" s="245"/>
    </row>
    <row r="34" spans="1:8" s="9" customFormat="1" hidden="1">
      <c r="A34" s="126"/>
      <c r="B34" s="622" t="s">
        <v>224</v>
      </c>
      <c r="C34" s="80"/>
      <c r="D34" s="80"/>
      <c r="E34" s="622" t="s">
        <v>224</v>
      </c>
      <c r="F34" s="80"/>
      <c r="G34" s="80"/>
      <c r="H34" s="245"/>
    </row>
    <row r="35" spans="1:8" s="9" customFormat="1" hidden="1">
      <c r="A35" s="126"/>
      <c r="B35" s="563" t="s">
        <v>168</v>
      </c>
      <c r="C35" s="80">
        <v>450000</v>
      </c>
      <c r="D35" s="80"/>
      <c r="E35" s="563" t="s">
        <v>168</v>
      </c>
      <c r="F35" s="80">
        <v>450000</v>
      </c>
      <c r="G35" s="80"/>
      <c r="H35" s="245"/>
    </row>
    <row r="36" spans="1:8" s="9" customFormat="1" hidden="1">
      <c r="A36" s="126"/>
      <c r="B36" s="563" t="s">
        <v>169</v>
      </c>
      <c r="C36" s="80">
        <v>450000</v>
      </c>
      <c r="D36" s="80"/>
      <c r="E36" s="563" t="s">
        <v>169</v>
      </c>
      <c r="F36" s="80">
        <v>450000</v>
      </c>
      <c r="G36" s="80"/>
      <c r="H36" s="245"/>
    </row>
    <row r="37" spans="1:8" s="9" customFormat="1" hidden="1">
      <c r="A37" s="126"/>
      <c r="B37" s="563" t="s">
        <v>170</v>
      </c>
      <c r="C37" s="80">
        <v>450000</v>
      </c>
      <c r="D37" s="80"/>
      <c r="E37" s="563" t="s">
        <v>170</v>
      </c>
      <c r="F37" s="80">
        <v>450000</v>
      </c>
      <c r="G37" s="80"/>
      <c r="H37" s="245"/>
    </row>
    <row r="38" spans="1:8" s="9" customFormat="1">
      <c r="A38" s="126"/>
      <c r="B38" s="563"/>
      <c r="C38" s="566"/>
      <c r="D38" s="164"/>
      <c r="E38" s="563"/>
      <c r="F38" s="566"/>
      <c r="G38" s="164"/>
      <c r="H38" s="22"/>
    </row>
    <row r="40" spans="1:8" s="81" customFormat="1" ht="17.25" customHeight="1">
      <c r="A40" s="194"/>
      <c r="B40" s="2890" t="s">
        <v>113</v>
      </c>
      <c r="C40" s="170"/>
      <c r="D40" s="170"/>
    </row>
    <row r="41" spans="1:8" s="81" customFormat="1" ht="17.25" customHeight="1" thickBot="1">
      <c r="A41" s="194"/>
      <c r="B41" s="197"/>
      <c r="C41" s="170"/>
      <c r="D41" s="170"/>
    </row>
    <row r="42" spans="1:8" s="81" customFormat="1">
      <c r="A42" s="2889">
        <f>'08'!A87+1</f>
        <v>7</v>
      </c>
      <c r="B42" s="148"/>
      <c r="C42" s="149"/>
      <c r="D42" s="150"/>
      <c r="E42" s="148" t="s">
        <v>176</v>
      </c>
      <c r="F42" s="149"/>
      <c r="G42" s="150"/>
      <c r="H42" s="574" t="s">
        <v>34</v>
      </c>
    </row>
    <row r="43" spans="1:8" s="81" customFormat="1">
      <c r="A43" s="194"/>
      <c r="B43" s="113" t="s">
        <v>70</v>
      </c>
      <c r="C43" s="99"/>
      <c r="D43" s="143"/>
      <c r="E43" s="113" t="s">
        <v>22</v>
      </c>
      <c r="F43" s="99"/>
      <c r="G43" s="143"/>
    </row>
    <row r="44" spans="1:8" s="81" customFormat="1">
      <c r="A44" s="194"/>
      <c r="B44" s="322" t="s">
        <v>52</v>
      </c>
      <c r="C44" s="573">
        <v>-134838215</v>
      </c>
      <c r="D44" s="568">
        <f>G57</f>
        <v>-200000</v>
      </c>
      <c r="E44" s="322" t="s">
        <v>177</v>
      </c>
      <c r="F44" s="323"/>
      <c r="G44" s="324"/>
    </row>
    <row r="45" spans="1:8" s="81" customFormat="1">
      <c r="A45" s="194"/>
      <c r="B45" s="325"/>
      <c r="C45" s="137"/>
      <c r="D45" s="138"/>
      <c r="E45" s="325" t="s">
        <v>4</v>
      </c>
      <c r="F45" s="137">
        <v>3517870</v>
      </c>
      <c r="G45" s="138">
        <v>-200000</v>
      </c>
    </row>
    <row r="46" spans="1:8" s="81" customFormat="1" ht="26.4">
      <c r="A46" s="326"/>
      <c r="B46" s="327"/>
      <c r="C46" s="139"/>
      <c r="D46" s="140"/>
      <c r="E46" s="327" t="s">
        <v>37</v>
      </c>
      <c r="F46" s="139">
        <v>3517870</v>
      </c>
      <c r="G46" s="140">
        <v>-200000</v>
      </c>
    </row>
    <row r="47" spans="1:8" s="81" customFormat="1">
      <c r="A47" s="326"/>
      <c r="B47" s="327"/>
      <c r="C47" s="139"/>
      <c r="D47" s="140"/>
      <c r="E47" s="239" t="s">
        <v>28</v>
      </c>
      <c r="F47" s="369">
        <v>3517870</v>
      </c>
      <c r="G47" s="140"/>
    </row>
    <row r="48" spans="1:8" s="81" customFormat="1">
      <c r="A48" s="326"/>
      <c r="B48" s="327"/>
      <c r="C48" s="139"/>
      <c r="D48" s="140"/>
      <c r="E48" s="213" t="s">
        <v>2</v>
      </c>
      <c r="F48" s="370">
        <v>3384468</v>
      </c>
      <c r="G48" s="140"/>
    </row>
    <row r="49" spans="1:7" s="81" customFormat="1">
      <c r="A49" s="326"/>
      <c r="B49" s="327"/>
      <c r="C49" s="139"/>
      <c r="D49" s="140"/>
      <c r="E49" s="214" t="s">
        <v>12</v>
      </c>
      <c r="F49" s="370">
        <v>3359360</v>
      </c>
      <c r="G49" s="140"/>
    </row>
    <row r="50" spans="1:7" s="81" customFormat="1">
      <c r="A50" s="326"/>
      <c r="B50" s="327"/>
      <c r="C50" s="139"/>
      <c r="D50" s="140"/>
      <c r="E50" s="215" t="s">
        <v>38</v>
      </c>
      <c r="F50" s="370">
        <v>2208890</v>
      </c>
      <c r="G50" s="140"/>
    </row>
    <row r="51" spans="1:7" s="81" customFormat="1">
      <c r="A51" s="326"/>
      <c r="B51" s="327"/>
      <c r="C51" s="139"/>
      <c r="D51" s="140"/>
      <c r="E51" s="216" t="s">
        <v>36</v>
      </c>
      <c r="F51" s="370">
        <v>1616578</v>
      </c>
      <c r="G51" s="140"/>
    </row>
    <row r="52" spans="1:7" s="81" customFormat="1">
      <c r="A52" s="326"/>
      <c r="B52" s="327"/>
      <c r="C52" s="139"/>
      <c r="D52" s="140"/>
      <c r="E52" s="215" t="s">
        <v>15</v>
      </c>
      <c r="F52" s="370">
        <v>1150470</v>
      </c>
      <c r="G52" s="140"/>
    </row>
    <row r="53" spans="1:7" s="81" customFormat="1" ht="26.4">
      <c r="A53" s="326"/>
      <c r="B53" s="327"/>
      <c r="C53" s="139"/>
      <c r="D53" s="140"/>
      <c r="E53" s="214" t="s">
        <v>54</v>
      </c>
      <c r="F53" s="370">
        <v>25108</v>
      </c>
      <c r="G53" s="140"/>
    </row>
    <row r="54" spans="1:7" s="81" customFormat="1">
      <c r="A54" s="326"/>
      <c r="B54" s="327"/>
      <c r="C54" s="139"/>
      <c r="D54" s="140"/>
      <c r="E54" s="215" t="s">
        <v>39</v>
      </c>
      <c r="F54" s="370">
        <v>25108</v>
      </c>
      <c r="G54" s="140"/>
    </row>
    <row r="55" spans="1:7" s="81" customFormat="1">
      <c r="A55" s="326"/>
      <c r="B55" s="327"/>
      <c r="C55" s="139"/>
      <c r="D55" s="140"/>
      <c r="E55" s="213" t="s">
        <v>3</v>
      </c>
      <c r="F55" s="370">
        <v>133402</v>
      </c>
      <c r="G55" s="140"/>
    </row>
    <row r="56" spans="1:7" s="81" customFormat="1">
      <c r="A56" s="326"/>
      <c r="B56" s="327"/>
      <c r="C56" s="139"/>
      <c r="D56" s="140"/>
      <c r="E56" s="214" t="s">
        <v>20</v>
      </c>
      <c r="F56" s="370">
        <v>133402</v>
      </c>
      <c r="G56" s="140"/>
    </row>
    <row r="57" spans="1:7" s="81" customFormat="1">
      <c r="A57" s="326"/>
      <c r="B57" s="575"/>
      <c r="C57" s="139"/>
      <c r="D57" s="140"/>
      <c r="E57" s="575" t="s">
        <v>68</v>
      </c>
      <c r="F57" s="139"/>
      <c r="G57" s="140">
        <v>-200000</v>
      </c>
    </row>
    <row r="58" spans="1:7" s="81" customFormat="1">
      <c r="A58" s="326"/>
      <c r="B58" s="575"/>
      <c r="C58" s="139"/>
      <c r="D58" s="140"/>
      <c r="E58" s="575" t="s">
        <v>23</v>
      </c>
      <c r="F58" s="139"/>
      <c r="G58" s="140">
        <v>200000</v>
      </c>
    </row>
    <row r="59" spans="1:7" s="81" customFormat="1">
      <c r="A59" s="194"/>
      <c r="B59" s="335"/>
      <c r="C59" s="139"/>
      <c r="D59" s="140"/>
      <c r="E59" s="335" t="s">
        <v>24</v>
      </c>
      <c r="F59" s="139"/>
      <c r="G59" s="140">
        <v>200000</v>
      </c>
    </row>
    <row r="60" spans="1:7" s="81" customFormat="1" ht="40.200000000000003" thickBot="1">
      <c r="A60" s="326"/>
      <c r="B60" s="336"/>
      <c r="C60" s="201"/>
      <c r="D60" s="200"/>
      <c r="E60" s="336" t="s">
        <v>178</v>
      </c>
      <c r="F60" s="201"/>
      <c r="G60" s="200">
        <v>200000</v>
      </c>
    </row>
    <row r="61" spans="1:7" s="81" customFormat="1" ht="45" customHeight="1" thickBot="1">
      <c r="A61" s="194"/>
      <c r="B61" s="3608" t="s">
        <v>180</v>
      </c>
      <c r="C61" s="3609"/>
      <c r="D61" s="3609"/>
      <c r="E61" s="3609"/>
      <c r="F61" s="3609"/>
      <c r="G61" s="3610"/>
    </row>
    <row r="62" spans="1:7" s="81" customFormat="1">
      <c r="A62" s="194"/>
      <c r="B62" s="337"/>
      <c r="C62" s="337"/>
      <c r="D62" s="337"/>
      <c r="E62" s="337"/>
      <c r="F62" s="337"/>
      <c r="G62" s="337"/>
    </row>
    <row r="63" spans="1:7" s="284" customFormat="1">
      <c r="A63" s="338"/>
      <c r="B63" s="2891" t="s">
        <v>115</v>
      </c>
      <c r="C63" s="340"/>
      <c r="D63" s="340"/>
      <c r="E63" s="339"/>
      <c r="F63" s="340"/>
      <c r="G63" s="340"/>
    </row>
    <row r="64" spans="1:7" s="284" customFormat="1" ht="13.8" thickBot="1">
      <c r="A64" s="338"/>
      <c r="B64" s="339"/>
      <c r="C64" s="340"/>
      <c r="D64" s="340"/>
      <c r="E64" s="339"/>
      <c r="F64" s="340"/>
      <c r="G64" s="340"/>
    </row>
    <row r="65" spans="1:8" s="81" customFormat="1">
      <c r="A65" s="79">
        <f>'08'!A145+1</f>
        <v>7</v>
      </c>
      <c r="B65" s="148"/>
      <c r="C65" s="149"/>
      <c r="D65" s="150"/>
      <c r="E65" s="148" t="s">
        <v>179</v>
      </c>
      <c r="F65" s="149"/>
      <c r="G65" s="150"/>
      <c r="H65" s="574" t="s">
        <v>34</v>
      </c>
    </row>
    <row r="66" spans="1:8" s="81" customFormat="1">
      <c r="A66" s="79"/>
      <c r="B66" s="113" t="s">
        <v>70</v>
      </c>
      <c r="C66" s="99"/>
      <c r="D66" s="143"/>
      <c r="E66" s="113" t="s">
        <v>116</v>
      </c>
      <c r="F66" s="99"/>
      <c r="G66" s="143"/>
    </row>
    <row r="67" spans="1:8" s="81" customFormat="1">
      <c r="A67" s="79"/>
      <c r="B67" s="322" t="s">
        <v>52</v>
      </c>
      <c r="C67" s="573">
        <v>-134838215</v>
      </c>
      <c r="D67" s="568">
        <f>G70</f>
        <v>-200000</v>
      </c>
      <c r="E67" s="576" t="s">
        <v>117</v>
      </c>
      <c r="F67" s="99"/>
      <c r="G67" s="143"/>
    </row>
    <row r="68" spans="1:8" s="81" customFormat="1">
      <c r="A68" s="79"/>
      <c r="B68" s="577"/>
      <c r="C68" s="141"/>
      <c r="D68" s="142"/>
      <c r="E68" s="577" t="s">
        <v>118</v>
      </c>
      <c r="F68" s="141"/>
      <c r="G68" s="142"/>
    </row>
    <row r="69" spans="1:8" s="81" customFormat="1">
      <c r="A69" s="79"/>
      <c r="B69" s="325"/>
      <c r="C69" s="137"/>
      <c r="D69" s="138"/>
      <c r="E69" s="325" t="s">
        <v>4</v>
      </c>
      <c r="F69" s="137">
        <v>3517870</v>
      </c>
      <c r="G69" s="138">
        <v>-200000</v>
      </c>
    </row>
    <row r="70" spans="1:8" s="81" customFormat="1" ht="26.4">
      <c r="A70" s="79"/>
      <c r="B70" s="327"/>
      <c r="C70" s="139"/>
      <c r="D70" s="140"/>
      <c r="E70" s="327" t="s">
        <v>37</v>
      </c>
      <c r="F70" s="139">
        <v>3517870</v>
      </c>
      <c r="G70" s="140">
        <v>-200000</v>
      </c>
    </row>
    <row r="71" spans="1:8" s="81" customFormat="1">
      <c r="A71" s="79"/>
      <c r="B71" s="327"/>
      <c r="C71" s="139"/>
      <c r="D71" s="140"/>
      <c r="E71" s="239" t="s">
        <v>28</v>
      </c>
      <c r="F71" s="369">
        <v>3517870</v>
      </c>
      <c r="G71" s="140"/>
    </row>
    <row r="72" spans="1:8" s="81" customFormat="1">
      <c r="A72" s="79"/>
      <c r="B72" s="327"/>
      <c r="C72" s="139"/>
      <c r="D72" s="140"/>
      <c r="E72" s="213" t="s">
        <v>2</v>
      </c>
      <c r="F72" s="370">
        <v>3384468</v>
      </c>
      <c r="G72" s="140"/>
    </row>
    <row r="73" spans="1:8" s="81" customFormat="1">
      <c r="A73" s="79"/>
      <c r="B73" s="327"/>
      <c r="C73" s="139"/>
      <c r="D73" s="140"/>
      <c r="E73" s="214" t="s">
        <v>12</v>
      </c>
      <c r="F73" s="370">
        <v>3359360</v>
      </c>
      <c r="G73" s="140"/>
    </row>
    <row r="74" spans="1:8" s="81" customFormat="1">
      <c r="A74" s="79"/>
      <c r="B74" s="327"/>
      <c r="C74" s="139"/>
      <c r="D74" s="140"/>
      <c r="E74" s="215" t="s">
        <v>38</v>
      </c>
      <c r="F74" s="370">
        <v>2208890</v>
      </c>
      <c r="G74" s="140"/>
    </row>
    <row r="75" spans="1:8" s="81" customFormat="1">
      <c r="A75" s="79"/>
      <c r="B75" s="327"/>
      <c r="C75" s="139"/>
      <c r="D75" s="140"/>
      <c r="E75" s="216" t="s">
        <v>36</v>
      </c>
      <c r="F75" s="370">
        <v>1616578</v>
      </c>
      <c r="G75" s="140"/>
    </row>
    <row r="76" spans="1:8" s="81" customFormat="1">
      <c r="A76" s="79"/>
      <c r="B76" s="327"/>
      <c r="C76" s="139"/>
      <c r="D76" s="140"/>
      <c r="E76" s="215" t="s">
        <v>15</v>
      </c>
      <c r="F76" s="370">
        <v>1150470</v>
      </c>
      <c r="G76" s="140"/>
    </row>
    <row r="77" spans="1:8" s="81" customFormat="1" ht="26.4">
      <c r="A77" s="79"/>
      <c r="B77" s="327"/>
      <c r="C77" s="139"/>
      <c r="D77" s="140"/>
      <c r="E77" s="214" t="s">
        <v>54</v>
      </c>
      <c r="F77" s="370">
        <v>25108</v>
      </c>
      <c r="G77" s="140"/>
    </row>
    <row r="78" spans="1:8" s="81" customFormat="1">
      <c r="A78" s="79"/>
      <c r="B78" s="327"/>
      <c r="C78" s="139"/>
      <c r="D78" s="140"/>
      <c r="E78" s="215" t="s">
        <v>39</v>
      </c>
      <c r="F78" s="370">
        <v>25108</v>
      </c>
      <c r="G78" s="140"/>
    </row>
    <row r="79" spans="1:8" s="81" customFormat="1">
      <c r="A79" s="79"/>
      <c r="B79" s="327"/>
      <c r="C79" s="139"/>
      <c r="D79" s="140"/>
      <c r="E79" s="213" t="s">
        <v>3</v>
      </c>
      <c r="F79" s="370">
        <v>133402</v>
      </c>
      <c r="G79" s="140"/>
    </row>
    <row r="80" spans="1:8" s="81" customFormat="1">
      <c r="A80" s="79"/>
      <c r="B80" s="327"/>
      <c r="C80" s="139"/>
      <c r="D80" s="140"/>
      <c r="E80" s="214" t="s">
        <v>20</v>
      </c>
      <c r="F80" s="370">
        <v>133402</v>
      </c>
      <c r="G80" s="140"/>
    </row>
    <row r="81" spans="1:7" s="81" customFormat="1">
      <c r="A81" s="79"/>
      <c r="B81" s="575"/>
      <c r="C81" s="139"/>
      <c r="D81" s="140"/>
      <c r="E81" s="575" t="s">
        <v>68</v>
      </c>
      <c r="F81" s="139"/>
      <c r="G81" s="140">
        <v>-200000</v>
      </c>
    </row>
    <row r="82" spans="1:7" s="81" customFormat="1">
      <c r="A82" s="79"/>
      <c r="B82" s="575"/>
      <c r="C82" s="139"/>
      <c r="D82" s="140"/>
      <c r="E82" s="575" t="s">
        <v>23</v>
      </c>
      <c r="F82" s="139"/>
      <c r="G82" s="140">
        <v>200000</v>
      </c>
    </row>
    <row r="83" spans="1:7" s="81" customFormat="1">
      <c r="A83" s="79"/>
      <c r="B83" s="335"/>
      <c r="C83" s="139"/>
      <c r="D83" s="140"/>
      <c r="E83" s="335" t="s">
        <v>24</v>
      </c>
      <c r="F83" s="139"/>
      <c r="G83" s="140">
        <v>200000</v>
      </c>
    </row>
    <row r="84" spans="1:7" s="81" customFormat="1" ht="40.200000000000003" thickBot="1">
      <c r="A84" s="79"/>
      <c r="B84" s="336"/>
      <c r="C84" s="201"/>
      <c r="D84" s="200"/>
      <c r="E84" s="336" t="s">
        <v>178</v>
      </c>
      <c r="F84" s="201"/>
      <c r="G84" s="200">
        <v>200000</v>
      </c>
    </row>
    <row r="85" spans="1:7" s="81" customFormat="1" ht="40.950000000000003" customHeight="1" thickBot="1">
      <c r="A85" s="79"/>
      <c r="B85" s="3608" t="s">
        <v>180</v>
      </c>
      <c r="C85" s="3609"/>
      <c r="D85" s="3609"/>
      <c r="E85" s="3609"/>
      <c r="F85" s="3609"/>
      <c r="G85" s="3610"/>
    </row>
  </sheetData>
  <mergeCells count="7">
    <mergeCell ref="H1:H2"/>
    <mergeCell ref="B85:G85"/>
    <mergeCell ref="B61:G61"/>
    <mergeCell ref="C1:C2"/>
    <mergeCell ref="D1:D2"/>
    <mergeCell ref="F1:F2"/>
    <mergeCell ref="G1:G2"/>
  </mergeCells>
  <pageMargins left="0.19685039370078741" right="0.15748031496062992" top="0.5" bottom="0.67" header="0.28000000000000003" footer="0"/>
  <pageSetup paperSize="9" scale="80" firstPageNumber="2" orientation="landscape" r:id="rId1"/>
  <headerFooter alignWithMargins="0">
    <oddFooter>&amp;L&amp;"Arial,Slīpraksts"&amp;8&amp;F&amp;C&amp;P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273"/>
  <sheetViews>
    <sheetView zoomScale="70" zoomScaleNormal="70" workbookViewId="0">
      <selection activeCell="C47" sqref="C47"/>
    </sheetView>
  </sheetViews>
  <sheetFormatPr defaultColWidth="9.109375" defaultRowHeight="13.2"/>
  <cols>
    <col min="1" max="1" width="5.5546875" style="177"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2.88671875" style="248" customWidth="1"/>
    <col min="9" max="16384" width="9.109375" style="9"/>
  </cols>
  <sheetData>
    <row r="1" spans="1:8" ht="12.75" customHeight="1">
      <c r="B1" s="27"/>
      <c r="C1" s="3603" t="s">
        <v>147</v>
      </c>
      <c r="D1" s="3603" t="s">
        <v>30</v>
      </c>
      <c r="E1" s="73"/>
      <c r="F1" s="3603" t="s">
        <v>147</v>
      </c>
      <c r="G1" s="3603" t="s">
        <v>30</v>
      </c>
      <c r="H1" s="3598" t="s">
        <v>44</v>
      </c>
    </row>
    <row r="2" spans="1:8" ht="13.8" thickBot="1">
      <c r="B2" s="28"/>
      <c r="C2" s="3604"/>
      <c r="D2" s="3604"/>
      <c r="E2" s="74"/>
      <c r="F2" s="3604"/>
      <c r="G2" s="3604"/>
      <c r="H2" s="3599"/>
    </row>
    <row r="3" spans="1:8">
      <c r="A3" s="126"/>
      <c r="B3" s="1"/>
      <c r="C3" s="14"/>
      <c r="D3" s="14"/>
      <c r="E3" s="5"/>
      <c r="F3" s="14"/>
      <c r="G3" s="14"/>
    </row>
    <row r="4" spans="1:8">
      <c r="A4" s="126"/>
      <c r="B4" s="263" t="s">
        <v>78</v>
      </c>
      <c r="C4" s="14"/>
      <c r="D4" s="14"/>
      <c r="E4" s="5"/>
      <c r="F4" s="14"/>
      <c r="G4" s="14"/>
    </row>
    <row r="5" spans="1:8">
      <c r="A5" s="126"/>
      <c r="B5" s="25" t="s">
        <v>48</v>
      </c>
      <c r="C5" s="41"/>
      <c r="D5" s="41"/>
      <c r="E5" s="76" t="s">
        <v>50</v>
      </c>
      <c r="F5" s="11"/>
      <c r="G5" s="11"/>
      <c r="H5" s="755"/>
    </row>
    <row r="6" spans="1:8">
      <c r="A6" s="126"/>
      <c r="B6" s="8" t="s">
        <v>52</v>
      </c>
      <c r="C6" s="160"/>
      <c r="D6" s="164"/>
      <c r="E6" s="8" t="s">
        <v>52</v>
      </c>
      <c r="F6" s="160"/>
      <c r="G6" s="164"/>
      <c r="H6" s="756"/>
    </row>
    <row r="7" spans="1:8">
      <c r="A7" s="126"/>
      <c r="B7" s="563" t="s">
        <v>168</v>
      </c>
      <c r="C7" s="564">
        <v>-134838215</v>
      </c>
      <c r="D7" s="164"/>
      <c r="E7" s="563" t="s">
        <v>168</v>
      </c>
      <c r="F7" s="564">
        <v>-134838215</v>
      </c>
      <c r="G7" s="164"/>
      <c r="H7" s="756"/>
    </row>
    <row r="8" spans="1:8">
      <c r="A8" s="126"/>
      <c r="B8" s="563" t="s">
        <v>169</v>
      </c>
      <c r="C8" s="564">
        <v>-64961594</v>
      </c>
      <c r="D8" s="164"/>
      <c r="E8" s="563" t="s">
        <v>169</v>
      </c>
      <c r="F8" s="564">
        <v>-64961594</v>
      </c>
      <c r="G8" s="164"/>
      <c r="H8" s="756"/>
    </row>
    <row r="9" spans="1:8">
      <c r="A9" s="126"/>
      <c r="B9" s="563" t="s">
        <v>170</v>
      </c>
      <c r="C9" s="564">
        <v>145783954</v>
      </c>
      <c r="D9" s="164"/>
      <c r="E9" s="563" t="s">
        <v>170</v>
      </c>
      <c r="F9" s="564">
        <v>145783954</v>
      </c>
      <c r="G9" s="164"/>
      <c r="H9" s="756"/>
    </row>
    <row r="10" spans="1:8" hidden="1">
      <c r="A10" s="126"/>
      <c r="B10" s="26" t="s">
        <v>43</v>
      </c>
      <c r="C10" s="565"/>
      <c r="D10" s="164"/>
      <c r="E10" s="26" t="s">
        <v>43</v>
      </c>
      <c r="F10" s="565"/>
      <c r="G10" s="164"/>
      <c r="H10" s="756"/>
    </row>
    <row r="11" spans="1:8" hidden="1">
      <c r="A11" s="126"/>
      <c r="B11" s="563" t="s">
        <v>168</v>
      </c>
      <c r="C11" s="565">
        <v>16497394</v>
      </c>
      <c r="D11" s="164"/>
      <c r="E11" s="563" t="s">
        <v>168</v>
      </c>
      <c r="F11" s="565">
        <v>16497394</v>
      </c>
      <c r="G11" s="164"/>
      <c r="H11" s="756"/>
    </row>
    <row r="12" spans="1:8" hidden="1">
      <c r="A12" s="126"/>
      <c r="B12" s="563" t="s">
        <v>169</v>
      </c>
      <c r="C12" s="565">
        <v>16263210</v>
      </c>
      <c r="D12" s="164"/>
      <c r="E12" s="563" t="s">
        <v>169</v>
      </c>
      <c r="F12" s="565">
        <v>16263210</v>
      </c>
      <c r="G12" s="164"/>
      <c r="H12" s="756"/>
    </row>
    <row r="13" spans="1:8" hidden="1">
      <c r="A13" s="126"/>
      <c r="B13" s="563" t="s">
        <v>170</v>
      </c>
      <c r="C13" s="565">
        <v>16292128</v>
      </c>
      <c r="D13" s="164"/>
      <c r="E13" s="563" t="s">
        <v>170</v>
      </c>
      <c r="F13" s="565">
        <v>16292128</v>
      </c>
      <c r="G13" s="164"/>
      <c r="H13" s="756"/>
    </row>
    <row r="14" spans="1:8" ht="39.6" hidden="1">
      <c r="A14" s="126"/>
      <c r="B14" s="26" t="s">
        <v>173</v>
      </c>
      <c r="C14" s="565"/>
      <c r="D14" s="164"/>
      <c r="E14" s="26" t="s">
        <v>173</v>
      </c>
      <c r="F14" s="565"/>
      <c r="G14" s="164"/>
      <c r="H14" s="756"/>
    </row>
    <row r="15" spans="1:8" hidden="1">
      <c r="A15" s="126"/>
      <c r="B15" s="563" t="s">
        <v>168</v>
      </c>
      <c r="C15" s="566">
        <v>50507066</v>
      </c>
      <c r="D15" s="164"/>
      <c r="E15" s="563" t="s">
        <v>168</v>
      </c>
      <c r="F15" s="566">
        <v>50507066</v>
      </c>
      <c r="G15" s="164"/>
      <c r="H15" s="756"/>
    </row>
    <row r="16" spans="1:8" hidden="1">
      <c r="A16" s="126"/>
      <c r="B16" s="563" t="s">
        <v>169</v>
      </c>
      <c r="C16" s="566">
        <v>595875296</v>
      </c>
      <c r="D16" s="164"/>
      <c r="E16" s="563" t="s">
        <v>169</v>
      </c>
      <c r="F16" s="566">
        <v>595875296</v>
      </c>
      <c r="G16" s="164"/>
      <c r="H16" s="756"/>
    </row>
    <row r="17" spans="1:8" hidden="1">
      <c r="A17" s="126"/>
      <c r="B17" s="563" t="s">
        <v>170</v>
      </c>
      <c r="C17" s="566">
        <v>679004229</v>
      </c>
      <c r="D17" s="164"/>
      <c r="E17" s="563" t="s">
        <v>170</v>
      </c>
      <c r="F17" s="566">
        <v>679004229</v>
      </c>
      <c r="G17" s="164"/>
      <c r="H17" s="756"/>
    </row>
    <row r="18" spans="1:8" hidden="1">
      <c r="A18" s="126"/>
      <c r="B18" s="567" t="s">
        <v>172</v>
      </c>
      <c r="C18" s="566"/>
      <c r="D18" s="164"/>
      <c r="E18" s="567" t="s">
        <v>172</v>
      </c>
      <c r="F18" s="566"/>
      <c r="G18" s="164"/>
      <c r="H18" s="756"/>
    </row>
    <row r="19" spans="1:8" hidden="1">
      <c r="A19" s="126"/>
      <c r="B19" s="563" t="s">
        <v>168</v>
      </c>
      <c r="C19" s="159">
        <v>255217102</v>
      </c>
      <c r="D19" s="164"/>
      <c r="E19" s="563" t="s">
        <v>168</v>
      </c>
      <c r="F19" s="159">
        <v>255217102</v>
      </c>
      <c r="G19" s="164"/>
      <c r="H19" s="756"/>
    </row>
    <row r="20" spans="1:8" hidden="1">
      <c r="A20" s="126"/>
      <c r="B20" s="563" t="s">
        <v>169</v>
      </c>
      <c r="C20" s="159">
        <v>323187319</v>
      </c>
      <c r="D20" s="164"/>
      <c r="E20" s="563" t="s">
        <v>169</v>
      </c>
      <c r="F20" s="159">
        <v>323187319</v>
      </c>
      <c r="G20" s="164"/>
      <c r="H20" s="756"/>
    </row>
    <row r="21" spans="1:8" hidden="1">
      <c r="A21" s="126"/>
      <c r="B21" s="563" t="s">
        <v>170</v>
      </c>
      <c r="C21" s="159">
        <v>356418969</v>
      </c>
      <c r="D21" s="164"/>
      <c r="E21" s="563" t="s">
        <v>170</v>
      </c>
      <c r="F21" s="159">
        <v>356418969</v>
      </c>
      <c r="G21" s="164"/>
      <c r="H21" s="756"/>
    </row>
    <row r="22" spans="1:8" hidden="1">
      <c r="A22" s="126"/>
      <c r="B22" s="567" t="s">
        <v>174</v>
      </c>
      <c r="C22" s="159"/>
      <c r="D22" s="164"/>
      <c r="E22" s="567" t="s">
        <v>174</v>
      </c>
      <c r="F22" s="159"/>
      <c r="G22" s="164"/>
      <c r="H22" s="756"/>
    </row>
    <row r="23" spans="1:8" hidden="1">
      <c r="A23" s="126"/>
      <c r="B23" s="563" t="s">
        <v>168</v>
      </c>
      <c r="C23" s="159">
        <v>5787995</v>
      </c>
      <c r="D23" s="164"/>
      <c r="E23" s="563" t="s">
        <v>168</v>
      </c>
      <c r="F23" s="159">
        <v>5787995</v>
      </c>
      <c r="G23" s="164"/>
      <c r="H23" s="756"/>
    </row>
    <row r="24" spans="1:8" hidden="1">
      <c r="A24" s="126"/>
      <c r="B24" s="563" t="s">
        <v>169</v>
      </c>
      <c r="C24" s="159">
        <v>2925386</v>
      </c>
      <c r="D24" s="164"/>
      <c r="E24" s="563" t="s">
        <v>169</v>
      </c>
      <c r="F24" s="159">
        <v>2925386</v>
      </c>
      <c r="G24" s="164"/>
      <c r="H24" s="756"/>
    </row>
    <row r="25" spans="1:8" hidden="1">
      <c r="A25" s="126"/>
      <c r="B25" s="563" t="s">
        <v>170</v>
      </c>
      <c r="C25" s="159">
        <v>0</v>
      </c>
      <c r="D25" s="164"/>
      <c r="E25" s="563" t="s">
        <v>170</v>
      </c>
      <c r="F25" s="159">
        <v>0</v>
      </c>
      <c r="G25" s="164"/>
      <c r="H25" s="756"/>
    </row>
    <row r="26" spans="1:8" hidden="1">
      <c r="A26" s="126"/>
      <c r="B26" s="615" t="s">
        <v>225</v>
      </c>
      <c r="C26" s="616"/>
      <c r="D26" s="617"/>
      <c r="E26" s="615" t="s">
        <v>225</v>
      </c>
      <c r="F26" s="616"/>
      <c r="G26" s="617"/>
      <c r="H26" s="756"/>
    </row>
    <row r="27" spans="1:8" hidden="1">
      <c r="A27" s="126"/>
      <c r="B27" s="563" t="s">
        <v>168</v>
      </c>
      <c r="C27" s="618">
        <v>1116286580</v>
      </c>
      <c r="D27" s="618"/>
      <c r="E27" s="563" t="s">
        <v>168</v>
      </c>
      <c r="F27" s="618">
        <v>1116286580</v>
      </c>
      <c r="G27" s="618"/>
      <c r="H27" s="757"/>
    </row>
    <row r="28" spans="1:8" hidden="1">
      <c r="A28" s="126"/>
      <c r="B28" s="563" t="s">
        <v>169</v>
      </c>
      <c r="C28" s="618">
        <v>1183186580</v>
      </c>
      <c r="D28" s="618"/>
      <c r="E28" s="563" t="s">
        <v>169</v>
      </c>
      <c r="F28" s="618">
        <v>1183186580</v>
      </c>
      <c r="G28" s="618"/>
      <c r="H28" s="757"/>
    </row>
    <row r="29" spans="1:8" hidden="1">
      <c r="A29" s="126"/>
      <c r="B29" s="563" t="s">
        <v>170</v>
      </c>
      <c r="C29" s="618">
        <v>1249486580</v>
      </c>
      <c r="D29" s="618"/>
      <c r="E29" s="563" t="s">
        <v>170</v>
      </c>
      <c r="F29" s="618">
        <v>1249486580</v>
      </c>
      <c r="G29" s="618"/>
      <c r="H29" s="757"/>
    </row>
    <row r="30" spans="1:8" ht="26.4" hidden="1">
      <c r="A30" s="126"/>
      <c r="B30" s="620" t="s">
        <v>226</v>
      </c>
      <c r="C30" s="618"/>
      <c r="D30" s="621"/>
      <c r="E30" s="620" t="s">
        <v>226</v>
      </c>
      <c r="F30" s="618"/>
      <c r="G30" s="621"/>
      <c r="H30" s="757"/>
    </row>
    <row r="31" spans="1:8" hidden="1">
      <c r="A31" s="126"/>
      <c r="B31" s="563" t="s">
        <v>168</v>
      </c>
      <c r="C31" s="80">
        <v>78000000</v>
      </c>
      <c r="D31" s="80"/>
      <c r="E31" s="563" t="s">
        <v>168</v>
      </c>
      <c r="F31" s="80">
        <v>78000000</v>
      </c>
      <c r="G31" s="80"/>
      <c r="H31" s="757"/>
    </row>
    <row r="32" spans="1:8" hidden="1">
      <c r="A32" s="126"/>
      <c r="B32" s="563" t="s">
        <v>169</v>
      </c>
      <c r="C32" s="80">
        <v>77500000</v>
      </c>
      <c r="D32" s="80"/>
      <c r="E32" s="563" t="s">
        <v>169</v>
      </c>
      <c r="F32" s="80">
        <v>77500000</v>
      </c>
      <c r="G32" s="80"/>
      <c r="H32" s="757"/>
    </row>
    <row r="33" spans="1:8" hidden="1">
      <c r="A33" s="126"/>
      <c r="B33" s="563" t="s">
        <v>170</v>
      </c>
      <c r="C33" s="80">
        <v>73600000</v>
      </c>
      <c r="D33" s="80"/>
      <c r="E33" s="563" t="s">
        <v>170</v>
      </c>
      <c r="F33" s="80">
        <v>73600000</v>
      </c>
      <c r="G33" s="80"/>
      <c r="H33" s="757"/>
    </row>
    <row r="34" spans="1:8" hidden="1">
      <c r="A34" s="126"/>
      <c r="B34" s="622" t="s">
        <v>224</v>
      </c>
      <c r="C34" s="80"/>
      <c r="D34" s="80"/>
      <c r="E34" s="622" t="s">
        <v>224</v>
      </c>
      <c r="F34" s="80"/>
      <c r="G34" s="80"/>
      <c r="H34" s="757"/>
    </row>
    <row r="35" spans="1:8" hidden="1">
      <c r="A35" s="126"/>
      <c r="B35" s="563" t="s">
        <v>168</v>
      </c>
      <c r="C35" s="80">
        <v>450000</v>
      </c>
      <c r="D35" s="80"/>
      <c r="E35" s="563" t="s">
        <v>168</v>
      </c>
      <c r="F35" s="80">
        <v>450000</v>
      </c>
      <c r="G35" s="80"/>
      <c r="H35" s="757"/>
    </row>
    <row r="36" spans="1:8" hidden="1">
      <c r="A36" s="126"/>
      <c r="B36" s="563" t="s">
        <v>169</v>
      </c>
      <c r="C36" s="80">
        <v>450000</v>
      </c>
      <c r="D36" s="80"/>
      <c r="E36" s="563" t="s">
        <v>169</v>
      </c>
      <c r="F36" s="80">
        <v>450000</v>
      </c>
      <c r="G36" s="80"/>
      <c r="H36" s="757"/>
    </row>
    <row r="37" spans="1:8" hidden="1">
      <c r="A37" s="126"/>
      <c r="B37" s="563" t="s">
        <v>170</v>
      </c>
      <c r="C37" s="80">
        <v>450000</v>
      </c>
      <c r="D37" s="80"/>
      <c r="E37" s="563" t="s">
        <v>170</v>
      </c>
      <c r="F37" s="80">
        <v>450000</v>
      </c>
      <c r="G37" s="80"/>
      <c r="H37" s="757"/>
    </row>
    <row r="40" spans="1:8" s="81" customFormat="1" ht="15.6">
      <c r="B40" s="3619" t="s">
        <v>113</v>
      </c>
      <c r="C40" s="3619"/>
      <c r="D40" s="96"/>
      <c r="E40" s="170"/>
      <c r="F40" s="170"/>
      <c r="G40" s="170"/>
      <c r="H40" s="114"/>
    </row>
    <row r="41" spans="1:8" s="81" customFormat="1" ht="16.2" thickBot="1">
      <c r="B41" s="975"/>
      <c r="C41" s="975"/>
      <c r="D41" s="96"/>
      <c r="E41" s="170"/>
      <c r="F41" s="170"/>
      <c r="G41" s="170"/>
      <c r="H41" s="114"/>
    </row>
    <row r="42" spans="1:8" s="96" customFormat="1" ht="18.75" customHeight="1">
      <c r="A42" s="2892">
        <f>'09'!A42+1</f>
        <v>8</v>
      </c>
      <c r="B42" s="208" t="s">
        <v>78</v>
      </c>
      <c r="C42" s="1547"/>
      <c r="D42" s="628"/>
      <c r="E42" s="208" t="s">
        <v>78</v>
      </c>
      <c r="F42" s="1539"/>
      <c r="G42" s="150"/>
      <c r="H42" s="976" t="s">
        <v>319</v>
      </c>
    </row>
    <row r="43" spans="1:8" s="96" customFormat="1" ht="15.75" customHeight="1">
      <c r="B43" s="113" t="s">
        <v>22</v>
      </c>
      <c r="C43" s="99"/>
      <c r="D43" s="143"/>
      <c r="E43" s="113" t="s">
        <v>22</v>
      </c>
      <c r="F43" s="99"/>
      <c r="G43" s="143"/>
      <c r="H43" s="976"/>
    </row>
    <row r="44" spans="1:8" s="96" customFormat="1" ht="27.6">
      <c r="B44" s="1548" t="s">
        <v>317</v>
      </c>
      <c r="C44" s="630"/>
      <c r="D44" s="631"/>
      <c r="E44" s="1540" t="s">
        <v>318</v>
      </c>
      <c r="F44" s="630"/>
      <c r="G44" s="631"/>
      <c r="H44" s="976"/>
    </row>
    <row r="45" spans="1:8" s="96" customFormat="1" ht="18" customHeight="1">
      <c r="B45" s="209" t="s">
        <v>4</v>
      </c>
      <c r="C45" s="1541">
        <f>C46+C47</f>
        <v>48905789</v>
      </c>
      <c r="D45" s="1542">
        <f>D47</f>
        <v>-35500</v>
      </c>
      <c r="E45" s="209" t="s">
        <v>4</v>
      </c>
      <c r="F45" s="1541">
        <f>F46</f>
        <v>53766429</v>
      </c>
      <c r="G45" s="1542">
        <f>G46</f>
        <v>35500</v>
      </c>
      <c r="H45" s="277"/>
    </row>
    <row r="46" spans="1:8" s="96" customFormat="1">
      <c r="B46" s="90" t="s">
        <v>37</v>
      </c>
      <c r="C46" s="1543">
        <v>18178</v>
      </c>
      <c r="D46" s="1544"/>
      <c r="E46" s="90" t="s">
        <v>10</v>
      </c>
      <c r="F46" s="1543">
        <f>F47</f>
        <v>53766429</v>
      </c>
      <c r="G46" s="1544">
        <f>G47</f>
        <v>35500</v>
      </c>
      <c r="H46" s="277"/>
    </row>
    <row r="47" spans="1:8" s="96" customFormat="1">
      <c r="B47" s="90" t="s">
        <v>10</v>
      </c>
      <c r="C47" s="1543">
        <f>C48</f>
        <v>48887611</v>
      </c>
      <c r="D47" s="1544">
        <f>D48</f>
        <v>-35500</v>
      </c>
      <c r="E47" s="90" t="s">
        <v>11</v>
      </c>
      <c r="F47" s="1543">
        <v>53766429</v>
      </c>
      <c r="G47" s="1544">
        <v>35500</v>
      </c>
      <c r="H47" s="277"/>
    </row>
    <row r="48" spans="1:8" s="96" customFormat="1" ht="29.25" customHeight="1">
      <c r="B48" s="90" t="s">
        <v>11</v>
      </c>
      <c r="C48" s="1543">
        <v>48887611</v>
      </c>
      <c r="D48" s="1544">
        <v>-35500</v>
      </c>
      <c r="E48" s="84" t="s">
        <v>1</v>
      </c>
      <c r="F48" s="1541">
        <f t="shared" ref="F48:G50" si="0">F49</f>
        <v>53766429</v>
      </c>
      <c r="G48" s="1542">
        <f t="shared" si="0"/>
        <v>35500</v>
      </c>
      <c r="H48" s="277"/>
    </row>
    <row r="49" spans="2:8" s="96" customFormat="1" ht="15" customHeight="1">
      <c r="B49" s="84" t="s">
        <v>1</v>
      </c>
      <c r="C49" s="1541">
        <f>C50+C58</f>
        <v>48905789</v>
      </c>
      <c r="D49" s="1542">
        <f>D50</f>
        <v>-35500</v>
      </c>
      <c r="E49" s="90" t="s">
        <v>2</v>
      </c>
      <c r="F49" s="1543">
        <f t="shared" si="0"/>
        <v>53766429</v>
      </c>
      <c r="G49" s="1544">
        <f t="shared" si="0"/>
        <v>35500</v>
      </c>
      <c r="H49" s="277"/>
    </row>
    <row r="50" spans="2:8" s="96" customFormat="1" ht="15" customHeight="1">
      <c r="B50" s="90" t="s">
        <v>2</v>
      </c>
      <c r="C50" s="1543">
        <f>C51+C54</f>
        <v>47528721</v>
      </c>
      <c r="D50" s="1544">
        <f>D51</f>
        <v>-35500</v>
      </c>
      <c r="E50" s="90" t="s">
        <v>12</v>
      </c>
      <c r="F50" s="1543">
        <f t="shared" si="0"/>
        <v>53766429</v>
      </c>
      <c r="G50" s="1544">
        <f t="shared" si="0"/>
        <v>35500</v>
      </c>
      <c r="H50" s="277"/>
    </row>
    <row r="51" spans="2:8" s="96" customFormat="1" ht="15" customHeight="1">
      <c r="B51" s="90" t="s">
        <v>12</v>
      </c>
      <c r="C51" s="1543">
        <f>C53+C52</f>
        <v>47450961</v>
      </c>
      <c r="D51" s="1544">
        <f>D53</f>
        <v>-35500</v>
      </c>
      <c r="E51" s="90" t="s">
        <v>38</v>
      </c>
      <c r="F51" s="1543">
        <v>53766429</v>
      </c>
      <c r="G51" s="1544">
        <v>35500</v>
      </c>
      <c r="H51" s="277"/>
    </row>
    <row r="52" spans="2:8" s="96" customFormat="1" ht="15" customHeight="1">
      <c r="B52" s="90" t="s">
        <v>38</v>
      </c>
      <c r="C52" s="1543">
        <v>7001</v>
      </c>
      <c r="D52" s="1544"/>
      <c r="E52" s="90" t="s">
        <v>36</v>
      </c>
      <c r="F52" s="1543">
        <v>32439196</v>
      </c>
      <c r="G52" s="1544">
        <v>28608</v>
      </c>
      <c r="H52" s="277"/>
    </row>
    <row r="53" spans="2:8" s="96" customFormat="1" ht="15" customHeight="1">
      <c r="B53" s="90" t="s">
        <v>15</v>
      </c>
      <c r="C53" s="1543">
        <v>47443960</v>
      </c>
      <c r="D53" s="1544">
        <v>-35500</v>
      </c>
      <c r="E53" s="90"/>
      <c r="F53" s="1543"/>
      <c r="G53" s="1544"/>
      <c r="H53" s="277"/>
    </row>
    <row r="54" spans="2:8" s="96" customFormat="1" ht="15" customHeight="1">
      <c r="B54" s="90" t="s">
        <v>19</v>
      </c>
      <c r="C54" s="1543">
        <f>C55</f>
        <v>77760</v>
      </c>
      <c r="D54" s="1544"/>
      <c r="E54" s="90"/>
      <c r="F54" s="1543"/>
      <c r="G54" s="1544"/>
      <c r="H54" s="277"/>
    </row>
    <row r="55" spans="2:8" s="96" customFormat="1" ht="12.75" customHeight="1">
      <c r="B55" s="90" t="s">
        <v>119</v>
      </c>
      <c r="C55" s="1543">
        <f>C56</f>
        <v>77760</v>
      </c>
      <c r="D55" s="1544"/>
      <c r="E55" s="90"/>
      <c r="F55" s="1543"/>
      <c r="G55" s="1544"/>
      <c r="H55" s="277"/>
    </row>
    <row r="56" spans="2:8" s="96" customFormat="1" ht="27" customHeight="1">
      <c r="B56" s="90" t="s">
        <v>120</v>
      </c>
      <c r="C56" s="1543">
        <f>C57</f>
        <v>77760</v>
      </c>
      <c r="D56" s="1544"/>
      <c r="E56" s="90"/>
      <c r="F56" s="1543"/>
      <c r="G56" s="1544"/>
      <c r="H56" s="277"/>
    </row>
    <row r="57" spans="2:8" s="96" customFormat="1" ht="39.75" customHeight="1">
      <c r="B57" s="90" t="s">
        <v>71</v>
      </c>
      <c r="C57" s="1543">
        <v>77760</v>
      </c>
      <c r="D57" s="1544"/>
      <c r="E57" s="90"/>
      <c r="F57" s="1543"/>
      <c r="G57" s="1544"/>
      <c r="H57" s="277"/>
    </row>
    <row r="58" spans="2:8" s="96" customFormat="1" ht="17.25" customHeight="1">
      <c r="B58" s="90" t="s">
        <v>3</v>
      </c>
      <c r="C58" s="1543">
        <f>C59</f>
        <v>1377068</v>
      </c>
      <c r="D58" s="1544"/>
      <c r="E58" s="90"/>
      <c r="F58" s="1543"/>
      <c r="G58" s="1544"/>
      <c r="H58" s="277"/>
    </row>
    <row r="59" spans="2:8" s="96" customFormat="1" ht="18" customHeight="1" thickBot="1">
      <c r="B59" s="132" t="s">
        <v>20</v>
      </c>
      <c r="C59" s="1545">
        <v>1377068</v>
      </c>
      <c r="D59" s="1546"/>
      <c r="E59" s="132"/>
      <c r="F59" s="1545"/>
      <c r="G59" s="1546"/>
      <c r="H59" s="277"/>
    </row>
    <row r="60" spans="2:8" s="96" customFormat="1" ht="48.6" customHeight="1" thickBot="1">
      <c r="B60" s="3611" t="s">
        <v>320</v>
      </c>
      <c r="C60" s="3612"/>
      <c r="D60" s="3612"/>
      <c r="E60" s="3612"/>
      <c r="F60" s="3612"/>
      <c r="G60" s="3613"/>
      <c r="H60" s="277"/>
    </row>
    <row r="61" spans="2:8" s="96" customFormat="1" ht="12.75" hidden="1" customHeight="1">
      <c r="B61" s="979"/>
      <c r="C61" s="980"/>
      <c r="D61" s="980"/>
      <c r="E61" s="980"/>
      <c r="F61" s="980"/>
      <c r="G61" s="980"/>
      <c r="H61" s="277"/>
    </row>
    <row r="62" spans="2:8" s="96" customFormat="1" ht="12.75" hidden="1" customHeight="1">
      <c r="H62" s="277"/>
    </row>
    <row r="63" spans="2:8" s="96" customFormat="1" hidden="1">
      <c r="B63" s="106"/>
      <c r="C63" s="107"/>
      <c r="D63" s="107"/>
      <c r="E63" s="81"/>
      <c r="F63" s="81"/>
      <c r="G63" s="81"/>
      <c r="H63" s="277"/>
    </row>
    <row r="64" spans="2:8" s="81" customFormat="1" hidden="1">
      <c r="C64" s="981"/>
      <c r="D64" s="982"/>
      <c r="E64" s="981"/>
      <c r="F64" s="983"/>
      <c r="G64" s="114"/>
      <c r="H64" s="114"/>
    </row>
    <row r="65" spans="2:8" s="81" customFormat="1" hidden="1">
      <c r="B65" s="114"/>
      <c r="C65" s="114"/>
      <c r="D65" s="114"/>
      <c r="E65" s="114"/>
      <c r="F65" s="114"/>
      <c r="G65" s="114"/>
      <c r="H65" s="114"/>
    </row>
    <row r="66" spans="2:8" s="81" customFormat="1" hidden="1">
      <c r="C66" s="983"/>
      <c r="D66" s="114"/>
      <c r="E66" s="114"/>
      <c r="F66" s="114"/>
      <c r="G66" s="114"/>
      <c r="H66" s="114"/>
    </row>
    <row r="67" spans="2:8" s="81" customFormat="1" hidden="1">
      <c r="B67" s="114"/>
      <c r="C67" s="114"/>
      <c r="D67" s="114"/>
      <c r="E67" s="114"/>
      <c r="F67" s="114"/>
      <c r="G67" s="114"/>
      <c r="H67" s="114"/>
    </row>
    <row r="68" spans="2:8" s="81" customFormat="1" hidden="1">
      <c r="C68" s="981"/>
      <c r="D68" s="982"/>
      <c r="E68" s="981"/>
      <c r="F68" s="983"/>
      <c r="G68" s="114"/>
      <c r="H68" s="114"/>
    </row>
    <row r="69" spans="2:8" s="81" customFormat="1" hidden="1">
      <c r="C69" s="981"/>
      <c r="D69" s="982"/>
      <c r="E69" s="981"/>
      <c r="F69" s="983"/>
      <c r="G69" s="114"/>
      <c r="H69" s="114"/>
    </row>
    <row r="70" spans="2:8" s="81" customFormat="1" hidden="1">
      <c r="B70" s="81" t="s">
        <v>321</v>
      </c>
      <c r="C70" s="981"/>
      <c r="D70" s="982"/>
      <c r="E70" s="981"/>
      <c r="F70" s="983"/>
      <c r="G70" s="114"/>
      <c r="H70" s="114"/>
    </row>
    <row r="71" spans="2:8" s="81" customFormat="1" hidden="1">
      <c r="B71" s="984"/>
      <c r="C71" s="981"/>
      <c r="D71" s="982"/>
      <c r="E71" s="981"/>
      <c r="F71" s="983"/>
      <c r="G71" s="114"/>
      <c r="H71" s="114"/>
    </row>
    <row r="72" spans="2:8" s="81" customFormat="1" hidden="1">
      <c r="B72" s="985"/>
      <c r="C72" s="173"/>
      <c r="D72" s="173"/>
      <c r="E72" s="173"/>
      <c r="F72" s="207" t="s">
        <v>0</v>
      </c>
      <c r="G72" s="133"/>
      <c r="H72" s="114"/>
    </row>
    <row r="73" spans="2:8" s="133" customFormat="1" hidden="1">
      <c r="B73" s="985" t="s">
        <v>322</v>
      </c>
      <c r="C73" s="173"/>
      <c r="D73" s="173"/>
      <c r="E73" s="173"/>
      <c r="F73" s="207"/>
      <c r="H73" s="1549"/>
    </row>
    <row r="74" spans="2:8" s="133" customFormat="1" hidden="1">
      <c r="H74" s="1549"/>
    </row>
    <row r="75" spans="2:8" s="133" customFormat="1" ht="12.75" hidden="1" customHeight="1">
      <c r="B75" s="106"/>
      <c r="C75" s="107"/>
      <c r="D75" s="107"/>
      <c r="E75" s="81"/>
      <c r="F75" s="81"/>
      <c r="G75" s="81"/>
      <c r="H75" s="1549"/>
    </row>
    <row r="76" spans="2:8" s="81" customFormat="1" hidden="1">
      <c r="B76" s="106"/>
      <c r="C76" s="107"/>
      <c r="D76" s="107"/>
      <c r="H76" s="114"/>
    </row>
    <row r="77" spans="2:8" s="81" customFormat="1" hidden="1">
      <c r="B77" s="106"/>
      <c r="C77" s="107"/>
      <c r="D77" s="107"/>
      <c r="H77" s="114"/>
    </row>
    <row r="78" spans="2:8" s="81" customFormat="1" hidden="1">
      <c r="B78" s="106"/>
      <c r="C78" s="107"/>
      <c r="D78" s="107"/>
      <c r="H78" s="114"/>
    </row>
    <row r="79" spans="2:8" s="81" customFormat="1" hidden="1">
      <c r="B79" s="106"/>
      <c r="C79" s="107"/>
      <c r="D79" s="107"/>
      <c r="H79" s="114"/>
    </row>
    <row r="80" spans="2:8" s="81" customFormat="1" hidden="1">
      <c r="B80" s="106"/>
      <c r="C80" s="107"/>
      <c r="D80" s="107"/>
      <c r="E80" s="986"/>
      <c r="F80" s="115"/>
      <c r="G80" s="115"/>
      <c r="H80" s="114"/>
    </row>
    <row r="81" spans="2:8" s="81" customFormat="1" hidden="1">
      <c r="B81" s="106"/>
      <c r="C81" s="107"/>
      <c r="D81" s="107"/>
      <c r="E81" s="987"/>
      <c r="F81" s="115"/>
      <c r="G81" s="115"/>
      <c r="H81" s="1550"/>
    </row>
    <row r="82" spans="2:8" s="81" customFormat="1" hidden="1">
      <c r="B82" s="106"/>
      <c r="C82" s="107"/>
      <c r="D82" s="107"/>
      <c r="E82" s="987"/>
      <c r="F82" s="115"/>
      <c r="G82" s="115"/>
      <c r="H82" s="1550"/>
    </row>
    <row r="83" spans="2:8" s="81" customFormat="1" hidden="1">
      <c r="B83" s="106"/>
      <c r="C83" s="107"/>
      <c r="D83" s="107"/>
      <c r="E83" s="987"/>
      <c r="F83" s="115"/>
      <c r="G83" s="115"/>
      <c r="H83" s="1550"/>
    </row>
    <row r="84" spans="2:8" s="81" customFormat="1" hidden="1">
      <c r="B84" s="106"/>
      <c r="C84" s="107"/>
      <c r="D84" s="107"/>
      <c r="E84" s="987"/>
      <c r="F84" s="115"/>
      <c r="G84" s="115"/>
      <c r="H84" s="1550"/>
    </row>
    <row r="85" spans="2:8" s="81" customFormat="1" hidden="1">
      <c r="B85" s="106"/>
      <c r="C85" s="107"/>
      <c r="D85" s="107"/>
      <c r="E85" s="986"/>
      <c r="F85" s="115"/>
      <c r="G85" s="115"/>
      <c r="H85" s="1550"/>
    </row>
    <row r="86" spans="2:8" s="81" customFormat="1" hidden="1">
      <c r="B86" s="106"/>
      <c r="C86" s="107"/>
      <c r="D86" s="107"/>
      <c r="E86" s="986"/>
      <c r="F86" s="115"/>
      <c r="G86" s="115"/>
      <c r="H86" s="1550"/>
    </row>
    <row r="87" spans="2:8" s="81" customFormat="1" hidden="1">
      <c r="B87" s="106"/>
      <c r="C87" s="107"/>
      <c r="D87" s="107"/>
      <c r="E87" s="986"/>
      <c r="F87" s="115"/>
      <c r="G87" s="115"/>
      <c r="H87" s="1550"/>
    </row>
    <row r="88" spans="2:8" s="81" customFormat="1" hidden="1">
      <c r="B88" s="106"/>
      <c r="C88" s="107"/>
      <c r="D88" s="107"/>
      <c r="E88" s="987"/>
      <c r="F88" s="115"/>
      <c r="G88" s="115"/>
      <c r="H88" s="1550"/>
    </row>
    <row r="89" spans="2:8" s="81" customFormat="1" hidden="1">
      <c r="B89" s="106"/>
      <c r="C89" s="107"/>
      <c r="D89" s="107"/>
      <c r="E89" s="987"/>
      <c r="F89" s="115"/>
      <c r="G89" s="115"/>
      <c r="H89" s="1550"/>
    </row>
    <row r="90" spans="2:8" s="81" customFormat="1" hidden="1">
      <c r="B90" s="106"/>
      <c r="C90" s="107"/>
      <c r="D90" s="107"/>
      <c r="E90" s="988"/>
      <c r="F90" s="115"/>
      <c r="G90" s="115"/>
      <c r="H90" s="1550"/>
    </row>
    <row r="91" spans="2:8" s="81" customFormat="1" hidden="1">
      <c r="B91" s="106"/>
      <c r="C91" s="107"/>
      <c r="D91" s="107"/>
      <c r="E91" s="989"/>
      <c r="F91" s="115"/>
      <c r="G91" s="115"/>
      <c r="H91" s="1550"/>
    </row>
    <row r="92" spans="2:8" s="81" customFormat="1" hidden="1">
      <c r="B92" s="106"/>
      <c r="C92" s="107"/>
      <c r="D92" s="107"/>
      <c r="E92" s="990"/>
      <c r="F92" s="115"/>
      <c r="G92" s="115"/>
      <c r="H92" s="1550"/>
    </row>
    <row r="93" spans="2:8" s="81" customFormat="1" hidden="1">
      <c r="B93" s="106"/>
      <c r="C93" s="107" t="s">
        <v>0</v>
      </c>
      <c r="D93" s="107"/>
      <c r="E93" s="991"/>
      <c r="F93" s="115"/>
      <c r="G93" s="115"/>
      <c r="H93" s="1550"/>
    </row>
    <row r="94" spans="2:8" s="81" customFormat="1" hidden="1">
      <c r="B94" s="106"/>
      <c r="C94" s="107"/>
      <c r="D94" s="107"/>
      <c r="E94" s="991"/>
      <c r="F94" s="115"/>
      <c r="G94" s="115"/>
      <c r="H94" s="1550"/>
    </row>
    <row r="95" spans="2:8" s="81" customFormat="1" hidden="1">
      <c r="B95" s="106"/>
      <c r="C95" s="107"/>
      <c r="D95" s="107"/>
      <c r="E95" s="991"/>
      <c r="F95" s="115"/>
      <c r="G95" s="115"/>
      <c r="H95" s="1550"/>
    </row>
    <row r="96" spans="2:8" s="81" customFormat="1" hidden="1">
      <c r="B96" s="106"/>
      <c r="C96" s="107"/>
      <c r="D96" s="107"/>
      <c r="E96" s="987"/>
      <c r="F96" s="115"/>
      <c r="G96" s="115"/>
      <c r="H96" s="1550"/>
    </row>
    <row r="97" spans="2:8" s="81" customFormat="1" hidden="1">
      <c r="B97" s="106"/>
      <c r="C97" s="107"/>
      <c r="D97" s="107"/>
      <c r="E97" s="987"/>
      <c r="F97" s="115"/>
      <c r="G97" s="115"/>
      <c r="H97" s="1550"/>
    </row>
    <row r="98" spans="2:8" s="81" customFormat="1" hidden="1">
      <c r="B98" s="106"/>
      <c r="C98" s="107"/>
      <c r="D98" s="107"/>
      <c r="E98" s="987"/>
      <c r="F98" s="115"/>
      <c r="G98" s="115"/>
      <c r="H98" s="1550"/>
    </row>
    <row r="99" spans="2:8" s="81" customFormat="1" hidden="1">
      <c r="B99" s="106"/>
      <c r="C99" s="107"/>
      <c r="D99" s="107"/>
      <c r="E99" s="987"/>
      <c r="F99" s="115"/>
      <c r="G99" s="115"/>
      <c r="H99" s="1550"/>
    </row>
    <row r="100" spans="2:8" s="81" customFormat="1" hidden="1">
      <c r="B100" s="106"/>
      <c r="C100" s="107"/>
      <c r="D100" s="107"/>
      <c r="E100" s="987"/>
      <c r="F100" s="115"/>
      <c r="G100" s="115"/>
      <c r="H100" s="1550"/>
    </row>
    <row r="101" spans="2:8" s="81" customFormat="1" hidden="1">
      <c r="B101" s="106"/>
      <c r="C101" s="107"/>
      <c r="D101" s="107"/>
      <c r="E101" s="987"/>
      <c r="F101" s="115"/>
      <c r="G101" s="115"/>
      <c r="H101" s="1550"/>
    </row>
    <row r="102" spans="2:8" s="81" customFormat="1" hidden="1">
      <c r="B102" s="106"/>
      <c r="C102" s="107"/>
      <c r="D102" s="107"/>
      <c r="E102" s="987"/>
      <c r="F102" s="115"/>
      <c r="G102" s="115"/>
      <c r="H102" s="1550"/>
    </row>
    <row r="103" spans="2:8" s="81" customFormat="1" hidden="1">
      <c r="B103" s="106"/>
      <c r="C103" s="107"/>
      <c r="D103" s="107"/>
      <c r="E103" s="987"/>
      <c r="F103" s="115"/>
      <c r="G103" s="115"/>
      <c r="H103" s="1550"/>
    </row>
    <row r="104" spans="2:8" s="81" customFormat="1" hidden="1">
      <c r="B104" s="106"/>
      <c r="C104" s="107"/>
      <c r="D104" s="107"/>
      <c r="E104" s="987"/>
      <c r="F104" s="115"/>
      <c r="G104" s="115"/>
      <c r="H104" s="1550"/>
    </row>
    <row r="105" spans="2:8" s="81" customFormat="1" hidden="1">
      <c r="B105" s="106"/>
      <c r="C105" s="107"/>
      <c r="D105" s="107"/>
      <c r="E105" s="986"/>
      <c r="F105" s="115"/>
      <c r="G105" s="115"/>
      <c r="H105" s="1550"/>
    </row>
    <row r="106" spans="2:8" s="81" customFormat="1" hidden="1">
      <c r="B106" s="106"/>
      <c r="C106" s="107"/>
      <c r="D106" s="107"/>
      <c r="E106" s="986"/>
      <c r="F106" s="115"/>
      <c r="G106" s="115"/>
      <c r="H106" s="1550"/>
    </row>
    <row r="107" spans="2:8" s="81" customFormat="1" hidden="1">
      <c r="B107" s="106"/>
      <c r="C107" s="107"/>
      <c r="D107" s="107"/>
      <c r="E107" s="986"/>
      <c r="F107" s="115"/>
      <c r="G107" s="115"/>
      <c r="H107" s="1550"/>
    </row>
    <row r="108" spans="2:8" s="81" customFormat="1" hidden="1">
      <c r="B108" s="106"/>
      <c r="C108" s="107"/>
      <c r="D108" s="107"/>
      <c r="E108" s="987"/>
      <c r="F108" s="115"/>
      <c r="G108" s="115"/>
      <c r="H108" s="1550"/>
    </row>
    <row r="109" spans="2:8" s="81" customFormat="1" hidden="1">
      <c r="B109" s="106"/>
      <c r="C109" s="107"/>
      <c r="D109" s="107"/>
      <c r="E109" s="987"/>
      <c r="F109" s="115"/>
      <c r="G109" s="115"/>
      <c r="H109" s="1550"/>
    </row>
    <row r="110" spans="2:8" s="81" customFormat="1" hidden="1">
      <c r="B110" s="106"/>
      <c r="C110" s="107"/>
      <c r="D110" s="107"/>
      <c r="E110" s="987"/>
      <c r="F110" s="115"/>
      <c r="G110" s="115"/>
      <c r="H110" s="1550"/>
    </row>
    <row r="111" spans="2:8" s="81" customFormat="1" hidden="1">
      <c r="B111" s="106"/>
      <c r="C111" s="107"/>
      <c r="D111" s="107"/>
      <c r="E111" s="987"/>
      <c r="F111" s="115"/>
      <c r="G111" s="115"/>
      <c r="H111" s="1550"/>
    </row>
    <row r="112" spans="2:8" s="81" customFormat="1" hidden="1">
      <c r="B112" s="106"/>
      <c r="C112" s="107"/>
      <c r="D112" s="107"/>
      <c r="E112" s="987"/>
      <c r="F112" s="115"/>
      <c r="G112" s="115"/>
      <c r="H112" s="1550"/>
    </row>
    <row r="113" spans="2:8" s="81" customFormat="1" hidden="1">
      <c r="B113" s="106"/>
      <c r="C113" s="107"/>
      <c r="D113" s="107"/>
      <c r="E113" s="987"/>
      <c r="F113" s="115"/>
      <c r="G113" s="115"/>
      <c r="H113" s="1550"/>
    </row>
    <row r="114" spans="2:8" s="81" customFormat="1" hidden="1">
      <c r="B114" s="106"/>
      <c r="C114" s="107"/>
      <c r="D114" s="107"/>
      <c r="E114" s="174"/>
      <c r="F114" s="115"/>
      <c r="G114" s="115"/>
      <c r="H114" s="1550"/>
    </row>
    <row r="115" spans="2:8" s="81" customFormat="1" hidden="1">
      <c r="B115" s="106"/>
      <c r="C115" s="107"/>
      <c r="D115" s="107"/>
      <c r="E115" s="174"/>
      <c r="F115" s="115"/>
      <c r="G115" s="115"/>
      <c r="H115" s="1550"/>
    </row>
    <row r="116" spans="2:8" s="81" customFormat="1" hidden="1">
      <c r="B116" s="106"/>
      <c r="C116" s="107"/>
      <c r="D116" s="107"/>
      <c r="E116" s="174"/>
      <c r="F116" s="115"/>
      <c r="G116" s="115"/>
      <c r="H116" s="1550"/>
    </row>
    <row r="117" spans="2:8" s="81" customFormat="1" hidden="1">
      <c r="B117" s="106"/>
      <c r="C117" s="107"/>
      <c r="D117" s="107"/>
      <c r="E117" s="115"/>
      <c r="F117" s="115"/>
      <c r="G117" s="115"/>
      <c r="H117" s="1550"/>
    </row>
    <row r="118" spans="2:8" s="81" customFormat="1" hidden="1">
      <c r="B118" s="106"/>
      <c r="C118" s="107"/>
      <c r="D118" s="107"/>
      <c r="E118" s="115"/>
      <c r="F118" s="115"/>
      <c r="G118" s="115"/>
      <c r="H118" s="1550"/>
    </row>
    <row r="119" spans="2:8" s="81" customFormat="1" hidden="1">
      <c r="B119" s="106"/>
      <c r="C119" s="107"/>
      <c r="D119" s="107"/>
      <c r="H119" s="1550"/>
    </row>
    <row r="120" spans="2:8" s="81" customFormat="1" hidden="1">
      <c r="B120" s="106"/>
      <c r="C120" s="107"/>
      <c r="D120" s="107"/>
      <c r="H120" s="114"/>
    </row>
    <row r="121" spans="2:8" s="81" customFormat="1" hidden="1">
      <c r="B121" s="106"/>
      <c r="C121" s="107"/>
      <c r="D121" s="107"/>
      <c r="H121" s="114"/>
    </row>
    <row r="122" spans="2:8" s="81" customFormat="1" hidden="1">
      <c r="B122" s="106"/>
      <c r="C122" s="107"/>
      <c r="D122" s="107"/>
      <c r="H122" s="114"/>
    </row>
    <row r="123" spans="2:8" s="81" customFormat="1" hidden="1">
      <c r="B123" s="106"/>
      <c r="C123" s="107"/>
      <c r="D123" s="107"/>
      <c r="H123" s="114"/>
    </row>
    <row r="124" spans="2:8" s="81" customFormat="1" hidden="1">
      <c r="B124" s="106"/>
      <c r="C124" s="107"/>
      <c r="D124" s="107"/>
      <c r="H124" s="114"/>
    </row>
    <row r="125" spans="2:8" s="81" customFormat="1" hidden="1">
      <c r="B125" s="106"/>
      <c r="C125" s="107"/>
      <c r="D125" s="107"/>
      <c r="H125" s="114"/>
    </row>
    <row r="126" spans="2:8" s="81" customFormat="1" hidden="1">
      <c r="B126" s="106"/>
      <c r="C126" s="107"/>
      <c r="D126" s="107"/>
      <c r="H126" s="114"/>
    </row>
    <row r="127" spans="2:8" s="81" customFormat="1" hidden="1">
      <c r="B127" s="106"/>
      <c r="C127" s="107"/>
      <c r="D127" s="107"/>
      <c r="H127" s="114"/>
    </row>
    <row r="128" spans="2:8" s="81" customFormat="1" hidden="1">
      <c r="B128" s="106"/>
      <c r="C128" s="107"/>
      <c r="D128" s="107"/>
      <c r="H128" s="114"/>
    </row>
    <row r="129" spans="1:8" s="81" customFormat="1" hidden="1">
      <c r="B129" s="106"/>
      <c r="C129" s="107"/>
      <c r="D129" s="107"/>
      <c r="H129" s="114"/>
    </row>
    <row r="130" spans="1:8" s="81" customFormat="1" hidden="1">
      <c r="B130" s="106"/>
      <c r="C130" s="107"/>
      <c r="D130" s="107"/>
      <c r="H130" s="114"/>
    </row>
    <row r="131" spans="1:8" s="81" customFormat="1" hidden="1">
      <c r="B131" s="106"/>
      <c r="C131" s="107"/>
      <c r="D131" s="107"/>
      <c r="H131" s="114"/>
    </row>
    <row r="132" spans="1:8" s="81" customFormat="1" hidden="1">
      <c r="B132" s="106"/>
      <c r="C132" s="107"/>
      <c r="D132" s="107"/>
      <c r="H132" s="114"/>
    </row>
    <row r="133" spans="1:8" s="81" customFormat="1" hidden="1">
      <c r="B133" s="106"/>
      <c r="C133" s="107"/>
      <c r="D133" s="107"/>
      <c r="H133" s="114"/>
    </row>
    <row r="134" spans="1:8" s="81" customFormat="1" hidden="1">
      <c r="B134" s="106"/>
      <c r="C134" s="107"/>
      <c r="D134" s="107"/>
      <c r="H134" s="114"/>
    </row>
    <row r="135" spans="1:8" s="81" customFormat="1">
      <c r="B135" s="106"/>
      <c r="C135" s="107"/>
      <c r="D135" s="107"/>
      <c r="H135" s="114"/>
    </row>
    <row r="136" spans="1:8" s="81" customFormat="1" ht="15.75" customHeight="1">
      <c r="B136" s="3614" t="s">
        <v>115</v>
      </c>
      <c r="C136" s="3615"/>
      <c r="D136" s="3615"/>
      <c r="H136" s="114"/>
    </row>
    <row r="137" spans="1:8" s="81" customFormat="1" ht="16.2" thickBot="1">
      <c r="B137" s="992"/>
      <c r="C137" s="993"/>
      <c r="D137" s="96"/>
      <c r="E137" s="170"/>
      <c r="F137" s="170"/>
      <c r="G137" s="170"/>
      <c r="H137" s="114"/>
    </row>
    <row r="138" spans="1:8" s="81" customFormat="1" ht="13.8">
      <c r="A138" s="79">
        <f>'09'!A65+1</f>
        <v>8</v>
      </c>
      <c r="B138" s="208" t="s">
        <v>78</v>
      </c>
      <c r="C138" s="1547"/>
      <c r="D138" s="628"/>
      <c r="E138" s="994"/>
      <c r="F138" s="994"/>
      <c r="G138" s="994"/>
      <c r="H138" s="995" t="s">
        <v>319</v>
      </c>
    </row>
    <row r="139" spans="1:8" s="81" customFormat="1" ht="15" customHeight="1">
      <c r="B139" s="113" t="s">
        <v>116</v>
      </c>
      <c r="C139" s="99"/>
      <c r="D139" s="143"/>
      <c r="E139" s="994"/>
      <c r="F139" s="994"/>
      <c r="G139" s="994"/>
      <c r="H139" s="114"/>
    </row>
    <row r="140" spans="1:8" s="81" customFormat="1" ht="17.25" customHeight="1">
      <c r="B140" s="576" t="s">
        <v>117</v>
      </c>
      <c r="C140" s="99"/>
      <c r="D140" s="143"/>
      <c r="E140" s="994"/>
      <c r="F140" s="994"/>
      <c r="G140" s="994"/>
      <c r="H140" s="995"/>
    </row>
    <row r="141" spans="1:8" s="81" customFormat="1" ht="17.25" customHeight="1">
      <c r="B141" s="725" t="s">
        <v>118</v>
      </c>
      <c r="C141" s="99"/>
      <c r="D141" s="143"/>
      <c r="E141" s="994"/>
      <c r="F141" s="994"/>
      <c r="G141" s="994"/>
      <c r="H141" s="114"/>
    </row>
    <row r="142" spans="1:8" s="81" customFormat="1" ht="16.5" customHeight="1">
      <c r="B142" s="209" t="s">
        <v>4</v>
      </c>
      <c r="C142" s="1541">
        <f>C143+C144</f>
        <v>143923352</v>
      </c>
      <c r="D142" s="1542"/>
      <c r="E142" s="994"/>
      <c r="F142" s="994"/>
      <c r="G142" s="994"/>
      <c r="H142" s="114"/>
    </row>
    <row r="143" spans="1:8" s="81" customFormat="1" ht="26.4">
      <c r="B143" s="90" t="s">
        <v>37</v>
      </c>
      <c r="C143" s="1543">
        <v>1597965</v>
      </c>
      <c r="D143" s="1544"/>
      <c r="E143" s="994"/>
      <c r="F143" s="994"/>
      <c r="G143" s="994"/>
      <c r="H143" s="114"/>
    </row>
    <row r="144" spans="1:8" s="81" customFormat="1">
      <c r="B144" s="90" t="s">
        <v>10</v>
      </c>
      <c r="C144" s="1543">
        <f>C145</f>
        <v>142325387</v>
      </c>
      <c r="D144" s="1544"/>
      <c r="E144" s="994"/>
      <c r="F144" s="994"/>
      <c r="G144" s="994"/>
      <c r="H144" s="114"/>
    </row>
    <row r="145" spans="2:8" s="81" customFormat="1">
      <c r="B145" s="90" t="s">
        <v>11</v>
      </c>
      <c r="C145" s="1543">
        <v>142325387</v>
      </c>
      <c r="D145" s="1544"/>
      <c r="E145" s="994"/>
      <c r="F145" s="994"/>
      <c r="G145" s="994"/>
      <c r="H145" s="114"/>
    </row>
    <row r="146" spans="2:8" s="81" customFormat="1">
      <c r="B146" s="84" t="s">
        <v>1</v>
      </c>
      <c r="C146" s="1541">
        <f>C147+C164</f>
        <v>143923352</v>
      </c>
      <c r="D146" s="1542">
        <f>D147</f>
        <v>0</v>
      </c>
      <c r="E146" s="994"/>
      <c r="F146" s="994"/>
      <c r="G146" s="994"/>
      <c r="H146" s="114"/>
    </row>
    <row r="147" spans="2:8" s="81" customFormat="1">
      <c r="B147" s="90" t="s">
        <v>2</v>
      </c>
      <c r="C147" s="1543">
        <f>C148+C152+C155+C157</f>
        <v>138874850</v>
      </c>
      <c r="D147" s="1544">
        <f>D148</f>
        <v>0</v>
      </c>
      <c r="E147" s="994"/>
      <c r="F147" s="994"/>
      <c r="G147" s="994"/>
      <c r="H147" s="114"/>
    </row>
    <row r="148" spans="2:8" s="81" customFormat="1">
      <c r="B148" s="90" t="s">
        <v>12</v>
      </c>
      <c r="C148" s="1543">
        <f>C149+C151</f>
        <v>125722427</v>
      </c>
      <c r="D148" s="1544">
        <f>D149+D151</f>
        <v>0</v>
      </c>
      <c r="E148" s="994"/>
      <c r="F148" s="994"/>
      <c r="G148" s="994"/>
      <c r="H148" s="114"/>
    </row>
    <row r="149" spans="2:8" s="81" customFormat="1">
      <c r="B149" s="90" t="s">
        <v>38</v>
      </c>
      <c r="C149" s="1543">
        <v>64458210</v>
      </c>
      <c r="D149" s="1544">
        <v>35500</v>
      </c>
      <c r="E149" s="994"/>
      <c r="F149" s="994"/>
      <c r="G149" s="994"/>
      <c r="H149" s="114"/>
    </row>
    <row r="150" spans="2:8" s="81" customFormat="1">
      <c r="B150" s="90" t="s">
        <v>36</v>
      </c>
      <c r="C150" s="1543">
        <v>39639934</v>
      </c>
      <c r="D150" s="1544">
        <v>28608</v>
      </c>
      <c r="E150" s="994"/>
      <c r="F150" s="994"/>
      <c r="G150" s="994"/>
      <c r="H150" s="114"/>
    </row>
    <row r="151" spans="2:8" s="81" customFormat="1">
      <c r="B151" s="90" t="s">
        <v>15</v>
      </c>
      <c r="C151" s="1543">
        <v>61264217</v>
      </c>
      <c r="D151" s="1544">
        <v>-35500</v>
      </c>
      <c r="E151" s="994"/>
      <c r="F151" s="994"/>
      <c r="G151" s="994"/>
      <c r="H151" s="114"/>
    </row>
    <row r="152" spans="2:8" s="81" customFormat="1">
      <c r="B152" s="1260" t="s">
        <v>16</v>
      </c>
      <c r="C152" s="1543">
        <f>C153+C154</f>
        <v>7414240</v>
      </c>
      <c r="D152" s="1544"/>
      <c r="E152" s="994"/>
      <c r="F152" s="994"/>
      <c r="G152" s="994"/>
      <c r="H152" s="114"/>
    </row>
    <row r="153" spans="2:8" s="81" customFormat="1">
      <c r="B153" s="1260" t="s">
        <v>17</v>
      </c>
      <c r="C153" s="1543">
        <v>86240</v>
      </c>
      <c r="D153" s="1544"/>
      <c r="E153" s="994"/>
      <c r="F153" s="994"/>
      <c r="G153" s="994"/>
      <c r="H153" s="114"/>
    </row>
    <row r="154" spans="2:8" s="81" customFormat="1">
      <c r="B154" s="1260" t="s">
        <v>162</v>
      </c>
      <c r="C154" s="1543">
        <v>7328000</v>
      </c>
      <c r="D154" s="1544"/>
      <c r="E154" s="994"/>
      <c r="F154" s="994"/>
      <c r="G154" s="994"/>
      <c r="H154" s="114"/>
    </row>
    <row r="155" spans="2:8" s="81" customFormat="1" ht="26.4">
      <c r="B155" s="1260" t="s">
        <v>54</v>
      </c>
      <c r="C155" s="1543">
        <f>C156</f>
        <v>5431572</v>
      </c>
      <c r="D155" s="1544"/>
      <c r="E155" s="994"/>
      <c r="F155" s="994"/>
      <c r="G155" s="994"/>
      <c r="H155" s="114"/>
    </row>
    <row r="156" spans="2:8" s="81" customFormat="1">
      <c r="B156" s="1260" t="s">
        <v>39</v>
      </c>
      <c r="C156" s="1543">
        <v>5431572</v>
      </c>
      <c r="D156" s="1544"/>
      <c r="E156" s="994"/>
      <c r="F156" s="994"/>
      <c r="G156" s="994"/>
      <c r="H156" s="114"/>
    </row>
    <row r="157" spans="2:8" s="81" customFormat="1">
      <c r="B157" s="90" t="s">
        <v>19</v>
      </c>
      <c r="C157" s="1543">
        <f>C158+C161</f>
        <v>306611</v>
      </c>
      <c r="D157" s="1544"/>
      <c r="E157" s="994"/>
      <c r="F157" s="994"/>
      <c r="G157" s="994"/>
      <c r="H157" s="114"/>
    </row>
    <row r="158" spans="2:8" s="81" customFormat="1">
      <c r="B158" s="90" t="s">
        <v>119</v>
      </c>
      <c r="C158" s="1543">
        <f>C159</f>
        <v>77760</v>
      </c>
      <c r="D158" s="1544"/>
      <c r="E158" s="174"/>
      <c r="F158" s="978"/>
      <c r="G158" s="978"/>
      <c r="H158" s="114"/>
    </row>
    <row r="159" spans="2:8" s="81" customFormat="1" ht="26.4">
      <c r="B159" s="90" t="s">
        <v>120</v>
      </c>
      <c r="C159" s="1543">
        <f>C160</f>
        <v>77760</v>
      </c>
      <c r="D159" s="1544"/>
      <c r="E159" s="174"/>
      <c r="F159" s="978"/>
      <c r="G159" s="978"/>
      <c r="H159" s="114"/>
    </row>
    <row r="160" spans="2:8" s="81" customFormat="1" ht="39.6">
      <c r="B160" s="90" t="s">
        <v>71</v>
      </c>
      <c r="C160" s="1543">
        <v>77760</v>
      </c>
      <c r="D160" s="1544"/>
      <c r="E160" s="174"/>
      <c r="F160" s="978"/>
      <c r="G160" s="978"/>
      <c r="H160" s="114"/>
    </row>
    <row r="161" spans="2:8" s="81" customFormat="1" ht="26.4">
      <c r="B161" s="1406" t="s">
        <v>55</v>
      </c>
      <c r="C161" s="1543">
        <f>C162+C163</f>
        <v>228851</v>
      </c>
      <c r="D161" s="1544"/>
      <c r="E161" s="174"/>
      <c r="F161" s="978"/>
      <c r="G161" s="978"/>
      <c r="H161" s="114"/>
    </row>
    <row r="162" spans="2:8" s="81" customFormat="1" ht="26.4">
      <c r="B162" s="1406" t="s">
        <v>158</v>
      </c>
      <c r="C162" s="1543">
        <v>2852</v>
      </c>
      <c r="D162" s="1544"/>
      <c r="E162" s="174"/>
      <c r="F162" s="978"/>
      <c r="G162" s="978"/>
      <c r="H162" s="114"/>
    </row>
    <row r="163" spans="2:8" s="81" customFormat="1" ht="39.6">
      <c r="B163" s="1406" t="s">
        <v>294</v>
      </c>
      <c r="C163" s="1543">
        <v>225999</v>
      </c>
      <c r="D163" s="1544"/>
      <c r="E163" s="174"/>
      <c r="F163" s="978"/>
      <c r="G163" s="978"/>
      <c r="H163" s="114"/>
    </row>
    <row r="164" spans="2:8" s="81" customFormat="1">
      <c r="B164" s="90" t="s">
        <v>3</v>
      </c>
      <c r="C164" s="1543">
        <f>C165</f>
        <v>5048502</v>
      </c>
      <c r="D164" s="1544"/>
      <c r="E164" s="174"/>
      <c r="F164" s="978"/>
      <c r="G164" s="978"/>
      <c r="H164" s="114"/>
    </row>
    <row r="165" spans="2:8" s="81" customFormat="1" ht="16.5" customHeight="1">
      <c r="B165" s="90" t="s">
        <v>20</v>
      </c>
      <c r="C165" s="1543">
        <v>5048502</v>
      </c>
      <c r="D165" s="1544"/>
      <c r="E165" s="174"/>
      <c r="F165" s="978"/>
      <c r="G165" s="978"/>
      <c r="H165" s="114"/>
    </row>
    <row r="166" spans="2:8" s="81" customFormat="1" ht="21.75" customHeight="1">
      <c r="B166" s="725" t="s">
        <v>125</v>
      </c>
      <c r="C166" s="99"/>
      <c r="D166" s="143"/>
      <c r="H166" s="114"/>
    </row>
    <row r="167" spans="2:8" s="81" customFormat="1" ht="14.25" customHeight="1">
      <c r="B167" s="209" t="s">
        <v>4</v>
      </c>
      <c r="C167" s="1541">
        <f>C168+C169</f>
        <v>138639383</v>
      </c>
      <c r="D167" s="1542"/>
      <c r="H167" s="114"/>
    </row>
    <row r="168" spans="2:8" s="81" customFormat="1" ht="26.4">
      <c r="B168" s="90" t="s">
        <v>37</v>
      </c>
      <c r="C168" s="1543">
        <v>1597965</v>
      </c>
      <c r="D168" s="1544"/>
      <c r="H168" s="114"/>
    </row>
    <row r="169" spans="2:8" s="81" customFormat="1">
      <c r="B169" s="90" t="s">
        <v>10</v>
      </c>
      <c r="C169" s="1543">
        <f>C170</f>
        <v>137041418</v>
      </c>
      <c r="D169" s="1544"/>
      <c r="H169" s="114"/>
    </row>
    <row r="170" spans="2:8" s="81" customFormat="1">
      <c r="B170" s="90" t="s">
        <v>11</v>
      </c>
      <c r="C170" s="1543">
        <v>137041418</v>
      </c>
      <c r="D170" s="1544"/>
      <c r="H170" s="114"/>
    </row>
    <row r="171" spans="2:8" s="81" customFormat="1">
      <c r="B171" s="84" t="s">
        <v>1</v>
      </c>
      <c r="C171" s="1541">
        <f>C172+C189</f>
        <v>138639383</v>
      </c>
      <c r="D171" s="1542">
        <f>D172</f>
        <v>0</v>
      </c>
      <c r="H171" s="114"/>
    </row>
    <row r="172" spans="2:8" s="81" customFormat="1">
      <c r="B172" s="90" t="s">
        <v>2</v>
      </c>
      <c r="C172" s="1543">
        <f>C173+C177+C180+C182</f>
        <v>132554946</v>
      </c>
      <c r="D172" s="1544">
        <f>D173</f>
        <v>0</v>
      </c>
      <c r="H172" s="114"/>
    </row>
    <row r="173" spans="2:8" s="81" customFormat="1">
      <c r="B173" s="90" t="s">
        <v>12</v>
      </c>
      <c r="C173" s="1543">
        <f>C174+C176</f>
        <v>118702523</v>
      </c>
      <c r="D173" s="1544">
        <f>D174+D176</f>
        <v>0</v>
      </c>
      <c r="H173" s="114"/>
    </row>
    <row r="174" spans="2:8" s="81" customFormat="1">
      <c r="B174" s="90" t="s">
        <v>38</v>
      </c>
      <c r="C174" s="1543">
        <v>64399445</v>
      </c>
      <c r="D174" s="1544">
        <v>35500</v>
      </c>
      <c r="H174" s="114"/>
    </row>
    <row r="175" spans="2:8" s="81" customFormat="1">
      <c r="B175" s="90" t="s">
        <v>36</v>
      </c>
      <c r="C175" s="1543">
        <v>39633428</v>
      </c>
      <c r="D175" s="1544">
        <v>28608</v>
      </c>
      <c r="H175" s="114"/>
    </row>
    <row r="176" spans="2:8" s="81" customFormat="1">
      <c r="B176" s="90" t="s">
        <v>15</v>
      </c>
      <c r="C176" s="1543">
        <v>54303078</v>
      </c>
      <c r="D176" s="1544">
        <v>-35500</v>
      </c>
      <c r="H176" s="114"/>
    </row>
    <row r="177" spans="2:8" s="81" customFormat="1">
      <c r="B177" s="1260" t="s">
        <v>16</v>
      </c>
      <c r="C177" s="1543">
        <f>C178+C179</f>
        <v>8114240</v>
      </c>
      <c r="D177" s="1544"/>
      <c r="H177" s="114"/>
    </row>
    <row r="178" spans="2:8" s="81" customFormat="1">
      <c r="B178" s="1260" t="s">
        <v>17</v>
      </c>
      <c r="C178" s="1543">
        <v>86240</v>
      </c>
      <c r="D178" s="1544"/>
      <c r="H178" s="114"/>
    </row>
    <row r="179" spans="2:8" s="81" customFormat="1">
      <c r="B179" s="1260" t="s">
        <v>162</v>
      </c>
      <c r="C179" s="1543">
        <v>8028000</v>
      </c>
      <c r="D179" s="1544"/>
      <c r="H179" s="114"/>
    </row>
    <row r="180" spans="2:8" s="81" customFormat="1" ht="26.4">
      <c r="B180" s="1260" t="s">
        <v>54</v>
      </c>
      <c r="C180" s="1543">
        <f>C181</f>
        <v>5431572</v>
      </c>
      <c r="D180" s="1544"/>
      <c r="H180" s="114"/>
    </row>
    <row r="181" spans="2:8" s="81" customFormat="1">
      <c r="B181" s="1260" t="s">
        <v>39</v>
      </c>
      <c r="C181" s="1543">
        <v>5431572</v>
      </c>
      <c r="D181" s="1544"/>
      <c r="H181" s="114"/>
    </row>
    <row r="182" spans="2:8" s="81" customFormat="1">
      <c r="B182" s="90" t="s">
        <v>19</v>
      </c>
      <c r="C182" s="1543">
        <f>C183+C186</f>
        <v>306611</v>
      </c>
      <c r="D182" s="1544"/>
      <c r="H182" s="114"/>
    </row>
    <row r="183" spans="2:8" s="81" customFormat="1">
      <c r="B183" s="90" t="s">
        <v>119</v>
      </c>
      <c r="C183" s="1543">
        <f>C184</f>
        <v>77760</v>
      </c>
      <c r="D183" s="1544"/>
      <c r="H183" s="114"/>
    </row>
    <row r="184" spans="2:8" s="81" customFormat="1" ht="26.4">
      <c r="B184" s="90" t="s">
        <v>120</v>
      </c>
      <c r="C184" s="1543">
        <f>C185</f>
        <v>77760</v>
      </c>
      <c r="D184" s="1544"/>
      <c r="H184" s="114"/>
    </row>
    <row r="185" spans="2:8" s="81" customFormat="1" ht="39.6">
      <c r="B185" s="90" t="s">
        <v>71</v>
      </c>
      <c r="C185" s="1543">
        <v>77760</v>
      </c>
      <c r="D185" s="1544"/>
      <c r="H185" s="114"/>
    </row>
    <row r="186" spans="2:8" s="81" customFormat="1" ht="26.4">
      <c r="B186" s="1406" t="s">
        <v>55</v>
      </c>
      <c r="C186" s="1543">
        <f>C187+C188</f>
        <v>228851</v>
      </c>
      <c r="D186" s="1544"/>
      <c r="H186" s="114"/>
    </row>
    <row r="187" spans="2:8" s="81" customFormat="1" ht="26.4">
      <c r="B187" s="1406" t="s">
        <v>158</v>
      </c>
      <c r="C187" s="1543">
        <v>2852</v>
      </c>
      <c r="D187" s="1544"/>
      <c r="H187" s="114"/>
    </row>
    <row r="188" spans="2:8" s="81" customFormat="1" ht="39.6">
      <c r="B188" s="1406" t="s">
        <v>294</v>
      </c>
      <c r="C188" s="1543">
        <v>225999</v>
      </c>
      <c r="D188" s="1544"/>
      <c r="H188" s="114"/>
    </row>
    <row r="189" spans="2:8" s="81" customFormat="1">
      <c r="B189" s="90" t="s">
        <v>3</v>
      </c>
      <c r="C189" s="1543">
        <f>C190</f>
        <v>6084437</v>
      </c>
      <c r="D189" s="1544"/>
      <c r="H189" s="114"/>
    </row>
    <row r="190" spans="2:8" s="81" customFormat="1" ht="16.5" customHeight="1">
      <c r="B190" s="90" t="s">
        <v>20</v>
      </c>
      <c r="C190" s="1543">
        <v>6084437</v>
      </c>
      <c r="D190" s="1544"/>
      <c r="H190" s="114"/>
    </row>
    <row r="191" spans="2:8" s="81" customFormat="1" ht="20.25" customHeight="1">
      <c r="B191" s="725" t="s">
        <v>126</v>
      </c>
      <c r="C191" s="99"/>
      <c r="D191" s="143"/>
      <c r="H191" s="114"/>
    </row>
    <row r="192" spans="2:8" s="81" customFormat="1">
      <c r="B192" s="209" t="s">
        <v>4</v>
      </c>
      <c r="C192" s="1541">
        <f>C193+C194</f>
        <v>135182988</v>
      </c>
      <c r="D192" s="1542"/>
      <c r="H192" s="114"/>
    </row>
    <row r="193" spans="2:8" s="81" customFormat="1" ht="26.4">
      <c r="B193" s="90" t="s">
        <v>37</v>
      </c>
      <c r="C193" s="1543">
        <v>1597965</v>
      </c>
      <c r="D193" s="1544"/>
      <c r="H193" s="114"/>
    </row>
    <row r="194" spans="2:8" s="81" customFormat="1">
      <c r="B194" s="90" t="s">
        <v>10</v>
      </c>
      <c r="C194" s="1543">
        <f>C195</f>
        <v>133585023</v>
      </c>
      <c r="D194" s="1544"/>
      <c r="H194" s="114"/>
    </row>
    <row r="195" spans="2:8" s="81" customFormat="1">
      <c r="B195" s="90" t="s">
        <v>11</v>
      </c>
      <c r="C195" s="1543">
        <v>133585023</v>
      </c>
      <c r="D195" s="1544"/>
      <c r="H195" s="114"/>
    </row>
    <row r="196" spans="2:8" s="81" customFormat="1">
      <c r="B196" s="84" t="s">
        <v>1</v>
      </c>
      <c r="C196" s="1541">
        <f>C197+C211</f>
        <v>135182988</v>
      </c>
      <c r="D196" s="1542">
        <f>D197</f>
        <v>0</v>
      </c>
      <c r="H196" s="114"/>
    </row>
    <row r="197" spans="2:8" s="81" customFormat="1">
      <c r="B197" s="90" t="s">
        <v>2</v>
      </c>
      <c r="C197" s="1543">
        <f>C198+C202+C205+C207</f>
        <v>130340671</v>
      </c>
      <c r="D197" s="1544">
        <f>D198</f>
        <v>0</v>
      </c>
      <c r="H197" s="114"/>
    </row>
    <row r="198" spans="2:8" s="81" customFormat="1">
      <c r="B198" s="90" t="s">
        <v>12</v>
      </c>
      <c r="C198" s="1543">
        <f>C199+C201</f>
        <v>115407696</v>
      </c>
      <c r="D198" s="1544">
        <f>D199+D201</f>
        <v>0</v>
      </c>
      <c r="H198" s="114"/>
    </row>
    <row r="199" spans="2:8" s="81" customFormat="1">
      <c r="B199" s="90" t="s">
        <v>38</v>
      </c>
      <c r="C199" s="1543">
        <v>64319790</v>
      </c>
      <c r="D199" s="1544">
        <v>35500</v>
      </c>
      <c r="H199" s="114"/>
    </row>
    <row r="200" spans="2:8" s="81" customFormat="1">
      <c r="B200" s="90" t="s">
        <v>36</v>
      </c>
      <c r="C200" s="1543">
        <v>39569237</v>
      </c>
      <c r="D200" s="1544">
        <v>28608</v>
      </c>
      <c r="H200" s="114"/>
    </row>
    <row r="201" spans="2:8" s="81" customFormat="1">
      <c r="B201" s="90" t="s">
        <v>15</v>
      </c>
      <c r="C201" s="1543">
        <v>51087906</v>
      </c>
      <c r="D201" s="1544">
        <v>-35500</v>
      </c>
      <c r="H201" s="114"/>
    </row>
    <row r="202" spans="2:8" s="81" customFormat="1">
      <c r="B202" s="1260" t="s">
        <v>16</v>
      </c>
      <c r="C202" s="1543">
        <f>C203+C204</f>
        <v>9272552</v>
      </c>
      <c r="D202" s="1544"/>
      <c r="H202" s="114"/>
    </row>
    <row r="203" spans="2:8" s="81" customFormat="1">
      <c r="B203" s="1260" t="s">
        <v>17</v>
      </c>
      <c r="C203" s="1543">
        <v>86240</v>
      </c>
      <c r="D203" s="1544"/>
      <c r="H203" s="114"/>
    </row>
    <row r="204" spans="2:8" s="81" customFormat="1">
      <c r="B204" s="1260" t="s">
        <v>162</v>
      </c>
      <c r="C204" s="1543">
        <v>9186312</v>
      </c>
      <c r="D204" s="1544"/>
      <c r="H204" s="114"/>
    </row>
    <row r="205" spans="2:8" s="81" customFormat="1" ht="26.4">
      <c r="B205" s="1260" t="s">
        <v>54</v>
      </c>
      <c r="C205" s="1543">
        <f>C206</f>
        <v>5431572</v>
      </c>
      <c r="D205" s="1544"/>
      <c r="H205" s="114"/>
    </row>
    <row r="206" spans="2:8" s="81" customFormat="1">
      <c r="B206" s="1260" t="s">
        <v>39</v>
      </c>
      <c r="C206" s="1543">
        <v>5431572</v>
      </c>
      <c r="D206" s="1544"/>
      <c r="H206" s="114"/>
    </row>
    <row r="207" spans="2:8" s="81" customFormat="1">
      <c r="B207" s="90" t="s">
        <v>19</v>
      </c>
      <c r="C207" s="1543">
        <f>C208</f>
        <v>228851</v>
      </c>
      <c r="D207" s="1544"/>
      <c r="H207" s="114"/>
    </row>
    <row r="208" spans="2:8" s="81" customFormat="1" ht="26.4">
      <c r="B208" s="1406" t="s">
        <v>55</v>
      </c>
      <c r="C208" s="1543">
        <f>C209+C210</f>
        <v>228851</v>
      </c>
      <c r="D208" s="1544"/>
      <c r="H208" s="114"/>
    </row>
    <row r="209" spans="1:8" s="81" customFormat="1" ht="26.4">
      <c r="B209" s="1406" t="s">
        <v>158</v>
      </c>
      <c r="C209" s="1543">
        <v>2852</v>
      </c>
      <c r="D209" s="1544"/>
      <c r="H209" s="114"/>
    </row>
    <row r="210" spans="1:8" s="81" customFormat="1" ht="39.6">
      <c r="B210" s="1406" t="s">
        <v>294</v>
      </c>
      <c r="C210" s="1543">
        <v>225999</v>
      </c>
      <c r="D210" s="1544"/>
      <c r="H210" s="114"/>
    </row>
    <row r="211" spans="1:8" s="81" customFormat="1">
      <c r="B211" s="90" t="s">
        <v>3</v>
      </c>
      <c r="C211" s="1543">
        <f>C212</f>
        <v>4842317</v>
      </c>
      <c r="D211" s="1544"/>
      <c r="H211" s="114"/>
    </row>
    <row r="212" spans="1:8" s="81" customFormat="1" ht="13.8" thickBot="1">
      <c r="B212" s="132" t="s">
        <v>20</v>
      </c>
      <c r="C212" s="1545">
        <v>4842317</v>
      </c>
      <c r="D212" s="1546"/>
      <c r="H212" s="114"/>
    </row>
    <row r="213" spans="1:8" s="81" customFormat="1" ht="84.75" customHeight="1" thickBot="1">
      <c r="B213" s="3616" t="s">
        <v>323</v>
      </c>
      <c r="C213" s="3617"/>
      <c r="D213" s="3618"/>
      <c r="H213" s="114"/>
    </row>
    <row r="214" spans="1:8" s="81" customFormat="1">
      <c r="B214" s="106"/>
      <c r="C214" s="107"/>
      <c r="D214" s="107"/>
      <c r="H214" s="114"/>
    </row>
    <row r="215" spans="1:8" s="81" customFormat="1" ht="15.75" customHeight="1">
      <c r="B215" s="3614" t="s">
        <v>113</v>
      </c>
      <c r="C215" s="3614"/>
      <c r="D215" s="107"/>
      <c r="H215" s="114"/>
    </row>
    <row r="216" spans="1:8" s="81" customFormat="1" ht="13.8" thickBot="1">
      <c r="B216" s="106"/>
      <c r="C216" s="107"/>
      <c r="D216" s="107"/>
      <c r="H216" s="114"/>
    </row>
    <row r="217" spans="1:8" s="81" customFormat="1" ht="13.8">
      <c r="A217" s="2893">
        <f>A42+1</f>
        <v>9</v>
      </c>
      <c r="B217" s="208" t="s">
        <v>78</v>
      </c>
      <c r="C217" s="116"/>
      <c r="D217" s="628"/>
      <c r="H217" s="995" t="s">
        <v>319</v>
      </c>
    </row>
    <row r="218" spans="1:8" s="81" customFormat="1">
      <c r="B218" s="113" t="s">
        <v>22</v>
      </c>
      <c r="C218" s="99"/>
      <c r="D218" s="143"/>
      <c r="H218" s="995"/>
    </row>
    <row r="219" spans="1:8" s="81" customFormat="1" ht="13.8">
      <c r="B219" s="1548" t="s">
        <v>324</v>
      </c>
      <c r="C219" s="630"/>
      <c r="D219" s="631"/>
      <c r="H219" s="995"/>
    </row>
    <row r="220" spans="1:8" s="81" customFormat="1">
      <c r="B220" s="84" t="s">
        <v>4</v>
      </c>
      <c r="C220" s="1541">
        <v>9619923</v>
      </c>
      <c r="D220" s="1542"/>
      <c r="H220" s="114"/>
    </row>
    <row r="221" spans="1:8" s="81" customFormat="1" ht="26.4">
      <c r="B221" s="90" t="s">
        <v>37</v>
      </c>
      <c r="C221" s="1543">
        <v>9950</v>
      </c>
      <c r="D221" s="1542"/>
      <c r="H221" s="114"/>
    </row>
    <row r="222" spans="1:8" s="81" customFormat="1">
      <c r="B222" s="90" t="s">
        <v>10</v>
      </c>
      <c r="C222" s="1543">
        <v>9609973</v>
      </c>
      <c r="D222" s="1542"/>
      <c r="H222" s="114"/>
    </row>
    <row r="223" spans="1:8" s="81" customFormat="1">
      <c r="B223" s="90" t="s">
        <v>11</v>
      </c>
      <c r="C223" s="1543">
        <v>9609973</v>
      </c>
      <c r="D223" s="1542"/>
      <c r="H223" s="114"/>
    </row>
    <row r="224" spans="1:8" s="81" customFormat="1">
      <c r="B224" s="84" t="s">
        <v>28</v>
      </c>
      <c r="C224" s="1541">
        <f>C225+C238</f>
        <v>9619923</v>
      </c>
      <c r="D224" s="1542">
        <f>D225+D238</f>
        <v>0</v>
      </c>
      <c r="H224" s="114"/>
    </row>
    <row r="225" spans="2:8" s="81" customFormat="1">
      <c r="B225" s="90" t="s">
        <v>2</v>
      </c>
      <c r="C225" s="1543">
        <f>C226+C232+C230+C234</f>
        <v>9604123</v>
      </c>
      <c r="D225" s="1544">
        <f>D226+D232+D230+D234</f>
        <v>0</v>
      </c>
      <c r="H225" s="114"/>
    </row>
    <row r="226" spans="2:8" s="81" customFormat="1">
      <c r="B226" s="90" t="s">
        <v>12</v>
      </c>
      <c r="C226" s="1543">
        <f>C227+C229</f>
        <v>3943700</v>
      </c>
      <c r="D226" s="1544"/>
      <c r="H226" s="114"/>
    </row>
    <row r="227" spans="2:8" s="81" customFormat="1">
      <c r="B227" s="90" t="s">
        <v>38</v>
      </c>
      <c r="C227" s="1543">
        <v>3046267</v>
      </c>
      <c r="D227" s="1544"/>
      <c r="H227" s="114"/>
    </row>
    <row r="228" spans="2:8" s="81" customFormat="1">
      <c r="B228" s="90" t="s">
        <v>36</v>
      </c>
      <c r="C228" s="1543">
        <v>2316971</v>
      </c>
      <c r="D228" s="1544"/>
      <c r="H228" s="114"/>
    </row>
    <row r="229" spans="2:8" s="81" customFormat="1">
      <c r="B229" s="90" t="s">
        <v>15</v>
      </c>
      <c r="C229" s="1543">
        <v>897433</v>
      </c>
      <c r="D229" s="1544"/>
      <c r="H229" s="114"/>
    </row>
    <row r="230" spans="2:8" s="81" customFormat="1">
      <c r="B230" s="90" t="s">
        <v>16</v>
      </c>
      <c r="C230" s="1543">
        <f>C231</f>
        <v>0</v>
      </c>
      <c r="D230" s="1544">
        <f>D231</f>
        <v>30000</v>
      </c>
      <c r="H230" s="114"/>
    </row>
    <row r="231" spans="2:8" s="81" customFormat="1">
      <c r="B231" s="90" t="s">
        <v>17</v>
      </c>
      <c r="C231" s="1543">
        <v>0</v>
      </c>
      <c r="D231" s="1544">
        <v>30000</v>
      </c>
      <c r="H231" s="114"/>
    </row>
    <row r="232" spans="2:8" s="81" customFormat="1" ht="26.4">
      <c r="B232" s="90" t="s">
        <v>54</v>
      </c>
      <c r="C232" s="1543">
        <f>C233</f>
        <v>5431572</v>
      </c>
      <c r="D232" s="1544">
        <f>D233</f>
        <v>-30000</v>
      </c>
      <c r="H232" s="114"/>
    </row>
    <row r="233" spans="2:8" s="81" customFormat="1">
      <c r="B233" s="90" t="s">
        <v>39</v>
      </c>
      <c r="C233" s="1543">
        <v>5431572</v>
      </c>
      <c r="D233" s="1544">
        <v>-30000</v>
      </c>
      <c r="H233" s="114"/>
    </row>
    <row r="234" spans="2:8" s="81" customFormat="1">
      <c r="B234" s="90" t="s">
        <v>19</v>
      </c>
      <c r="C234" s="1543">
        <f>C235</f>
        <v>228851</v>
      </c>
      <c r="D234" s="1544"/>
      <c r="H234" s="114"/>
    </row>
    <row r="235" spans="2:8" s="81" customFormat="1" ht="26.4">
      <c r="B235" s="90" t="s">
        <v>55</v>
      </c>
      <c r="C235" s="1543">
        <f>C236+C237</f>
        <v>228851</v>
      </c>
      <c r="D235" s="1544"/>
      <c r="H235" s="114"/>
    </row>
    <row r="236" spans="2:8" s="81" customFormat="1" ht="26.4">
      <c r="B236" s="90" t="s">
        <v>158</v>
      </c>
      <c r="C236" s="1543">
        <v>2852</v>
      </c>
      <c r="D236" s="1544"/>
      <c r="H236" s="114"/>
    </row>
    <row r="237" spans="2:8" s="81" customFormat="1" ht="39.6">
      <c r="B237" s="90" t="s">
        <v>294</v>
      </c>
      <c r="C237" s="1543">
        <v>225999</v>
      </c>
      <c r="D237" s="1544"/>
      <c r="H237" s="114"/>
    </row>
    <row r="238" spans="2:8" s="81" customFormat="1">
      <c r="B238" s="90" t="s">
        <v>3</v>
      </c>
      <c r="C238" s="1543">
        <f>C239</f>
        <v>15800</v>
      </c>
      <c r="D238" s="1544"/>
      <c r="H238" s="114"/>
    </row>
    <row r="239" spans="2:8" s="81" customFormat="1" ht="13.8" thickBot="1">
      <c r="B239" s="132" t="s">
        <v>20</v>
      </c>
      <c r="C239" s="1545">
        <v>15800</v>
      </c>
      <c r="D239" s="1546"/>
      <c r="H239" s="114"/>
    </row>
    <row r="240" spans="2:8" s="81" customFormat="1" ht="51" customHeight="1" thickBot="1">
      <c r="B240" s="3616" t="s">
        <v>325</v>
      </c>
      <c r="C240" s="3617"/>
      <c r="D240" s="3618"/>
      <c r="H240" s="114"/>
    </row>
    <row r="241" spans="1:8" s="81" customFormat="1">
      <c r="B241" s="106"/>
      <c r="C241" s="107"/>
      <c r="D241" s="107"/>
      <c r="H241" s="114"/>
    </row>
    <row r="242" spans="1:8" s="81" customFormat="1">
      <c r="B242" s="3614" t="s">
        <v>115</v>
      </c>
      <c r="C242" s="3615"/>
      <c r="D242" s="3615"/>
      <c r="H242" s="114"/>
    </row>
    <row r="243" spans="1:8" s="81" customFormat="1" ht="13.8" thickBot="1">
      <c r="B243" s="106"/>
      <c r="C243" s="107"/>
      <c r="D243" s="107"/>
      <c r="E243" s="114"/>
      <c r="H243" s="114"/>
    </row>
    <row r="244" spans="1:8" s="81" customFormat="1" ht="13.8">
      <c r="A244" s="79">
        <f>A138+1</f>
        <v>9</v>
      </c>
      <c r="B244" s="208" t="s">
        <v>78</v>
      </c>
      <c r="C244" s="1547"/>
      <c r="D244" s="628"/>
      <c r="H244" s="995" t="s">
        <v>319</v>
      </c>
    </row>
    <row r="245" spans="1:8" s="81" customFormat="1">
      <c r="B245" s="113" t="s">
        <v>116</v>
      </c>
      <c r="C245" s="99"/>
      <c r="D245" s="143"/>
      <c r="H245" s="114"/>
    </row>
    <row r="246" spans="1:8" s="81" customFormat="1">
      <c r="B246" s="576" t="s">
        <v>117</v>
      </c>
      <c r="C246" s="99"/>
      <c r="D246" s="143"/>
      <c r="H246" s="114"/>
    </row>
    <row r="247" spans="1:8" s="81" customFormat="1">
      <c r="B247" s="725" t="s">
        <v>118</v>
      </c>
      <c r="C247" s="99"/>
      <c r="D247" s="143"/>
      <c r="H247" s="114"/>
    </row>
    <row r="248" spans="1:8" s="81" customFormat="1">
      <c r="B248" s="209" t="s">
        <v>4</v>
      </c>
      <c r="C248" s="1541">
        <f>C249+C250</f>
        <v>143923352</v>
      </c>
      <c r="D248" s="1542"/>
      <c r="H248" s="114"/>
    </row>
    <row r="249" spans="1:8" s="81" customFormat="1" ht="26.4">
      <c r="B249" s="90" t="s">
        <v>37</v>
      </c>
      <c r="C249" s="1543">
        <v>1597965</v>
      </c>
      <c r="D249" s="1544"/>
      <c r="H249" s="114"/>
    </row>
    <row r="250" spans="1:8" s="81" customFormat="1">
      <c r="B250" s="90" t="s">
        <v>10</v>
      </c>
      <c r="C250" s="1543">
        <f>C251</f>
        <v>142325387</v>
      </c>
      <c r="D250" s="1544"/>
      <c r="H250" s="114"/>
    </row>
    <row r="251" spans="1:8" s="81" customFormat="1">
      <c r="B251" s="90" t="s">
        <v>11</v>
      </c>
      <c r="C251" s="1543">
        <v>142325387</v>
      </c>
      <c r="D251" s="1544"/>
      <c r="H251" s="114"/>
    </row>
    <row r="252" spans="1:8" s="81" customFormat="1">
      <c r="B252" s="84" t="s">
        <v>1</v>
      </c>
      <c r="C252" s="1541">
        <f>C253+C270</f>
        <v>143923352</v>
      </c>
      <c r="D252" s="1542">
        <f>D253+D270</f>
        <v>0</v>
      </c>
      <c r="H252" s="114"/>
    </row>
    <row r="253" spans="1:8" s="81" customFormat="1">
      <c r="B253" s="90" t="s">
        <v>2</v>
      </c>
      <c r="C253" s="1543">
        <f>C254+C258+C261+C263</f>
        <v>138874850</v>
      </c>
      <c r="D253" s="1544">
        <f>D254+D258+D261+D263</f>
        <v>0</v>
      </c>
      <c r="H253" s="114"/>
    </row>
    <row r="254" spans="1:8" s="81" customFormat="1">
      <c r="B254" s="90" t="s">
        <v>12</v>
      </c>
      <c r="C254" s="1543">
        <f>C255+C257</f>
        <v>125722427</v>
      </c>
      <c r="D254" s="1544"/>
      <c r="H254" s="114"/>
    </row>
    <row r="255" spans="1:8" s="81" customFormat="1">
      <c r="B255" s="90" t="s">
        <v>38</v>
      </c>
      <c r="C255" s="1543">
        <v>64458210</v>
      </c>
      <c r="D255" s="1544"/>
      <c r="H255" s="114"/>
    </row>
    <row r="256" spans="1:8" s="81" customFormat="1">
      <c r="B256" s="90" t="s">
        <v>36</v>
      </c>
      <c r="C256" s="1543">
        <v>39639934</v>
      </c>
      <c r="D256" s="1544"/>
      <c r="H256" s="114"/>
    </row>
    <row r="257" spans="2:8" s="81" customFormat="1">
      <c r="B257" s="90" t="s">
        <v>15</v>
      </c>
      <c r="C257" s="1543">
        <v>61264217</v>
      </c>
      <c r="D257" s="1544"/>
      <c r="H257" s="114"/>
    </row>
    <row r="258" spans="2:8" s="81" customFormat="1">
      <c r="B258" s="1260" t="s">
        <v>16</v>
      </c>
      <c r="C258" s="1543">
        <f>C259+C260</f>
        <v>7414240</v>
      </c>
      <c r="D258" s="1544">
        <f>D259</f>
        <v>30000</v>
      </c>
      <c r="H258" s="114"/>
    </row>
    <row r="259" spans="2:8" s="81" customFormat="1">
      <c r="B259" s="1260" t="s">
        <v>17</v>
      </c>
      <c r="C259" s="1543">
        <v>86240</v>
      </c>
      <c r="D259" s="1544">
        <v>30000</v>
      </c>
      <c r="H259" s="114"/>
    </row>
    <row r="260" spans="2:8" s="81" customFormat="1">
      <c r="B260" s="1260" t="s">
        <v>162</v>
      </c>
      <c r="C260" s="1543">
        <v>7328000</v>
      </c>
      <c r="D260" s="1544"/>
      <c r="H260" s="114"/>
    </row>
    <row r="261" spans="2:8" s="81" customFormat="1" ht="26.4">
      <c r="B261" s="1260" t="s">
        <v>54</v>
      </c>
      <c r="C261" s="1543">
        <f>C262</f>
        <v>5431572</v>
      </c>
      <c r="D261" s="1544">
        <f>D262</f>
        <v>-30000</v>
      </c>
      <c r="H261" s="114"/>
    </row>
    <row r="262" spans="2:8" s="81" customFormat="1">
      <c r="B262" s="1260" t="s">
        <v>39</v>
      </c>
      <c r="C262" s="1543">
        <v>5431572</v>
      </c>
      <c r="D262" s="1544">
        <v>-30000</v>
      </c>
      <c r="H262" s="114"/>
    </row>
    <row r="263" spans="2:8" s="81" customFormat="1">
      <c r="B263" s="90" t="s">
        <v>19</v>
      </c>
      <c r="C263" s="1543">
        <f>C264+C267</f>
        <v>306611</v>
      </c>
      <c r="D263" s="1544"/>
      <c r="H263" s="114"/>
    </row>
    <row r="264" spans="2:8" s="81" customFormat="1">
      <c r="B264" s="90" t="s">
        <v>119</v>
      </c>
      <c r="C264" s="1543">
        <f>C265</f>
        <v>77760</v>
      </c>
      <c r="D264" s="1544"/>
      <c r="H264" s="114"/>
    </row>
    <row r="265" spans="2:8" s="81" customFormat="1" ht="26.4">
      <c r="B265" s="90" t="s">
        <v>120</v>
      </c>
      <c r="C265" s="1543">
        <f>C266</f>
        <v>77760</v>
      </c>
      <c r="D265" s="1544"/>
      <c r="H265" s="114"/>
    </row>
    <row r="266" spans="2:8" s="81" customFormat="1" ht="39.6">
      <c r="B266" s="90" t="s">
        <v>71</v>
      </c>
      <c r="C266" s="1543">
        <v>77760</v>
      </c>
      <c r="D266" s="1544"/>
      <c r="H266" s="114"/>
    </row>
    <row r="267" spans="2:8" s="81" customFormat="1" ht="26.4">
      <c r="B267" s="1406" t="s">
        <v>55</v>
      </c>
      <c r="C267" s="1543">
        <f>C268+C269</f>
        <v>228851</v>
      </c>
      <c r="D267" s="1544"/>
      <c r="H267" s="114"/>
    </row>
    <row r="268" spans="2:8" s="81" customFormat="1" ht="26.4">
      <c r="B268" s="1406" t="s">
        <v>158</v>
      </c>
      <c r="C268" s="1543">
        <v>2852</v>
      </c>
      <c r="D268" s="1544"/>
      <c r="H268" s="114"/>
    </row>
    <row r="269" spans="2:8" s="81" customFormat="1" ht="39.6">
      <c r="B269" s="1406" t="s">
        <v>294</v>
      </c>
      <c r="C269" s="1543">
        <v>225999</v>
      </c>
      <c r="D269" s="1544"/>
      <c r="H269" s="114"/>
    </row>
    <row r="270" spans="2:8" s="81" customFormat="1">
      <c r="B270" s="90" t="s">
        <v>3</v>
      </c>
      <c r="C270" s="1543">
        <f>C271</f>
        <v>5048502</v>
      </c>
      <c r="D270" s="1544"/>
      <c r="H270" s="114"/>
    </row>
    <row r="271" spans="2:8" s="81" customFormat="1" ht="13.8" thickBot="1">
      <c r="B271" s="132" t="s">
        <v>20</v>
      </c>
      <c r="C271" s="1545">
        <v>5048502</v>
      </c>
      <c r="D271" s="1546"/>
      <c r="H271" s="114"/>
    </row>
    <row r="272" spans="2:8" s="81" customFormat="1" ht="52.5" customHeight="1" thickBot="1">
      <c r="B272" s="3616" t="s">
        <v>325</v>
      </c>
      <c r="C272" s="3617"/>
      <c r="D272" s="3618"/>
      <c r="H272" s="114"/>
    </row>
    <row r="273" spans="2:8" s="81" customFormat="1">
      <c r="B273" s="106"/>
      <c r="C273" s="107"/>
      <c r="D273" s="107"/>
      <c r="H273" s="114"/>
    </row>
  </sheetData>
  <mergeCells count="13">
    <mergeCell ref="B40:C40"/>
    <mergeCell ref="H1:H2"/>
    <mergeCell ref="C1:C2"/>
    <mergeCell ref="D1:D2"/>
    <mergeCell ref="F1:F2"/>
    <mergeCell ref="G1:G2"/>
    <mergeCell ref="B60:G60"/>
    <mergeCell ref="B136:D136"/>
    <mergeCell ref="B213:D213"/>
    <mergeCell ref="B272:D272"/>
    <mergeCell ref="B215:C215"/>
    <mergeCell ref="B240:D240"/>
    <mergeCell ref="B242:D242"/>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V301"/>
  <sheetViews>
    <sheetView topLeftCell="A146" zoomScale="70" zoomScaleNormal="70" workbookViewId="0"/>
  </sheetViews>
  <sheetFormatPr defaultColWidth="9.109375" defaultRowHeight="13.2"/>
  <cols>
    <col min="1" max="1" width="5.5546875" style="15" customWidth="1"/>
    <col min="2" max="2" width="52.5546875" style="17" customWidth="1"/>
    <col min="3" max="3" width="14.6640625" style="16" customWidth="1"/>
    <col min="4" max="4" width="13.109375" style="16" customWidth="1"/>
    <col min="5" max="5" width="52.88671875" style="9" customWidth="1"/>
    <col min="6" max="6" width="14.6640625" style="9" customWidth="1"/>
    <col min="7" max="7" width="13.5546875" style="9" customWidth="1"/>
    <col min="8" max="8" width="14.6640625" style="9" customWidth="1"/>
    <col min="9" max="16384" width="9.109375" style="9"/>
  </cols>
  <sheetData>
    <row r="1" spans="1:8" ht="12.75" customHeight="1">
      <c r="B1" s="27"/>
      <c r="C1" s="3603" t="s">
        <v>147</v>
      </c>
      <c r="D1" s="3603" t="s">
        <v>30</v>
      </c>
      <c r="E1" s="73"/>
      <c r="F1" s="3603" t="s">
        <v>147</v>
      </c>
      <c r="G1" s="3603" t="s">
        <v>30</v>
      </c>
      <c r="H1" s="3598" t="s">
        <v>44</v>
      </c>
    </row>
    <row r="2" spans="1:8" ht="13.8" thickBot="1">
      <c r="B2" s="28"/>
      <c r="C2" s="3604"/>
      <c r="D2" s="3604"/>
      <c r="E2" s="74"/>
      <c r="F2" s="3604"/>
      <c r="G2" s="3604"/>
      <c r="H2" s="3599"/>
    </row>
    <row r="3" spans="1:8">
      <c r="A3" s="12"/>
      <c r="B3" s="1"/>
      <c r="C3" s="14"/>
      <c r="D3" s="14"/>
      <c r="E3" s="5"/>
      <c r="F3" s="14"/>
      <c r="G3" s="14"/>
    </row>
    <row r="4" spans="1:8">
      <c r="A4" s="12"/>
      <c r="B4" s="264" t="s">
        <v>93</v>
      </c>
      <c r="C4" s="14"/>
      <c r="D4" s="14"/>
      <c r="E4" s="5"/>
      <c r="F4" s="14"/>
      <c r="G4" s="14"/>
    </row>
    <row r="5" spans="1:8">
      <c r="A5" s="126"/>
      <c r="B5" s="25" t="s">
        <v>48</v>
      </c>
      <c r="C5" s="41"/>
      <c r="D5" s="41"/>
      <c r="E5" s="76" t="s">
        <v>50</v>
      </c>
      <c r="F5" s="11"/>
      <c r="G5" s="11"/>
      <c r="H5" s="244"/>
    </row>
    <row r="6" spans="1:8">
      <c r="A6" s="126"/>
      <c r="B6" s="8" t="s">
        <v>52</v>
      </c>
      <c r="C6" s="160"/>
      <c r="D6" s="164"/>
      <c r="E6" s="8" t="s">
        <v>52</v>
      </c>
      <c r="F6" s="160"/>
      <c r="G6" s="164"/>
      <c r="H6" s="22"/>
    </row>
    <row r="7" spans="1:8">
      <c r="A7" s="126"/>
      <c r="B7" s="563" t="s">
        <v>168</v>
      </c>
      <c r="C7" s="564">
        <v>-134838215</v>
      </c>
      <c r="D7" s="164">
        <f>D109</f>
        <v>-46798</v>
      </c>
      <c r="E7" s="563" t="s">
        <v>168</v>
      </c>
      <c r="F7" s="564">
        <v>-134838215</v>
      </c>
      <c r="G7" s="164"/>
      <c r="H7" s="22"/>
    </row>
    <row r="8" spans="1:8">
      <c r="A8" s="126"/>
      <c r="B8" s="563" t="s">
        <v>169</v>
      </c>
      <c r="C8" s="564">
        <v>-64961594</v>
      </c>
      <c r="D8" s="164">
        <f>D157</f>
        <v>-83146</v>
      </c>
      <c r="E8" s="563" t="s">
        <v>169</v>
      </c>
      <c r="F8" s="564">
        <v>-64961594</v>
      </c>
      <c r="G8" s="164"/>
      <c r="H8" s="22"/>
    </row>
    <row r="9" spans="1:8">
      <c r="A9" s="126"/>
      <c r="B9" s="563" t="s">
        <v>170</v>
      </c>
      <c r="C9" s="564">
        <v>145783954</v>
      </c>
      <c r="D9" s="164">
        <f>D178</f>
        <v>-138046</v>
      </c>
      <c r="E9" s="563" t="s">
        <v>170</v>
      </c>
      <c r="F9" s="564">
        <v>145783954</v>
      </c>
      <c r="G9" s="164"/>
      <c r="H9" s="22"/>
    </row>
    <row r="10" spans="1:8">
      <c r="A10" s="126"/>
      <c r="B10" s="26" t="s">
        <v>43</v>
      </c>
      <c r="C10" s="565"/>
      <c r="D10" s="164"/>
      <c r="E10" s="26" t="s">
        <v>43</v>
      </c>
      <c r="F10" s="565"/>
      <c r="G10" s="164"/>
      <c r="H10" s="22"/>
    </row>
    <row r="11" spans="1:8">
      <c r="A11" s="126"/>
      <c r="B11" s="563" t="s">
        <v>168</v>
      </c>
      <c r="C11" s="565">
        <v>16497394</v>
      </c>
      <c r="D11" s="164">
        <f>D208+D256</f>
        <v>-43074</v>
      </c>
      <c r="E11" s="563" t="s">
        <v>168</v>
      </c>
      <c r="F11" s="3155">
        <v>16497394</v>
      </c>
      <c r="G11" s="164">
        <f>D279</f>
        <v>-35814</v>
      </c>
      <c r="H11" s="22"/>
    </row>
    <row r="12" spans="1:8">
      <c r="A12" s="126"/>
      <c r="B12" s="563" t="s">
        <v>169</v>
      </c>
      <c r="C12" s="565">
        <v>16263210</v>
      </c>
      <c r="D12" s="164"/>
      <c r="E12" s="563" t="s">
        <v>169</v>
      </c>
      <c r="F12" s="3155">
        <v>16263210</v>
      </c>
      <c r="G12" s="164"/>
      <c r="H12" s="22"/>
    </row>
    <row r="13" spans="1:8">
      <c r="A13" s="126"/>
      <c r="B13" s="563" t="s">
        <v>170</v>
      </c>
      <c r="C13" s="565">
        <v>16292128</v>
      </c>
      <c r="D13" s="164"/>
      <c r="E13" s="563" t="s">
        <v>170</v>
      </c>
      <c r="F13" s="565">
        <v>16292128</v>
      </c>
      <c r="G13" s="164"/>
      <c r="H13" s="22"/>
    </row>
    <row r="14" spans="1:8" ht="39.6" hidden="1">
      <c r="A14" s="126"/>
      <c r="B14" s="26" t="s">
        <v>173</v>
      </c>
      <c r="C14" s="565"/>
      <c r="D14" s="164"/>
      <c r="E14" s="26" t="s">
        <v>173</v>
      </c>
      <c r="F14" s="565"/>
      <c r="G14" s="164"/>
      <c r="H14" s="22"/>
    </row>
    <row r="15" spans="1:8" hidden="1">
      <c r="A15" s="126"/>
      <c r="B15" s="563" t="s">
        <v>168</v>
      </c>
      <c r="C15" s="566">
        <v>50507066</v>
      </c>
      <c r="D15" s="164"/>
      <c r="E15" s="563" t="s">
        <v>168</v>
      </c>
      <c r="F15" s="566">
        <v>50507066</v>
      </c>
      <c r="G15" s="164"/>
      <c r="H15" s="22"/>
    </row>
    <row r="16" spans="1:8" hidden="1">
      <c r="A16" s="126"/>
      <c r="B16" s="563" t="s">
        <v>169</v>
      </c>
      <c r="C16" s="566">
        <v>595875296</v>
      </c>
      <c r="D16" s="164"/>
      <c r="E16" s="563" t="s">
        <v>169</v>
      </c>
      <c r="F16" s="566">
        <v>595875296</v>
      </c>
      <c r="G16" s="164"/>
      <c r="H16" s="22"/>
    </row>
    <row r="17" spans="1:8" hidden="1">
      <c r="A17" s="126"/>
      <c r="B17" s="563" t="s">
        <v>170</v>
      </c>
      <c r="C17" s="566">
        <v>679004229</v>
      </c>
      <c r="D17" s="164"/>
      <c r="E17" s="563" t="s">
        <v>170</v>
      </c>
      <c r="F17" s="566">
        <v>679004229</v>
      </c>
      <c r="G17" s="164"/>
      <c r="H17" s="22"/>
    </row>
    <row r="18" spans="1:8" hidden="1">
      <c r="A18" s="126"/>
      <c r="B18" s="567" t="s">
        <v>172</v>
      </c>
      <c r="C18" s="566"/>
      <c r="D18" s="164"/>
      <c r="E18" s="567" t="s">
        <v>172</v>
      </c>
      <c r="F18" s="566"/>
      <c r="G18" s="164"/>
      <c r="H18" s="22"/>
    </row>
    <row r="19" spans="1:8" hidden="1">
      <c r="A19" s="126"/>
      <c r="B19" s="563" t="s">
        <v>168</v>
      </c>
      <c r="C19" s="159">
        <v>255217102</v>
      </c>
      <c r="D19" s="164"/>
      <c r="E19" s="563" t="s">
        <v>168</v>
      </c>
      <c r="F19" s="159">
        <v>255217102</v>
      </c>
      <c r="G19" s="164"/>
      <c r="H19" s="22"/>
    </row>
    <row r="20" spans="1:8" hidden="1">
      <c r="A20" s="126"/>
      <c r="B20" s="563" t="s">
        <v>169</v>
      </c>
      <c r="C20" s="159">
        <v>323187319</v>
      </c>
      <c r="D20" s="164"/>
      <c r="E20" s="563" t="s">
        <v>169</v>
      </c>
      <c r="F20" s="159">
        <v>323187319</v>
      </c>
      <c r="G20" s="164"/>
      <c r="H20" s="22"/>
    </row>
    <row r="21" spans="1:8" hidden="1">
      <c r="A21" s="126"/>
      <c r="B21" s="563" t="s">
        <v>170</v>
      </c>
      <c r="C21" s="159">
        <v>356418969</v>
      </c>
      <c r="D21" s="164"/>
      <c r="E21" s="563" t="s">
        <v>170</v>
      </c>
      <c r="F21" s="159">
        <v>356418969</v>
      </c>
      <c r="G21" s="164"/>
      <c r="H21" s="22"/>
    </row>
    <row r="22" spans="1:8">
      <c r="A22" s="126"/>
      <c r="B22" s="567" t="s">
        <v>174</v>
      </c>
      <c r="C22" s="159"/>
      <c r="D22" s="164"/>
      <c r="E22" s="567" t="s">
        <v>174</v>
      </c>
      <c r="F22" s="159"/>
      <c r="G22" s="164"/>
      <c r="H22" s="22"/>
    </row>
    <row r="23" spans="1:8">
      <c r="A23" s="126"/>
      <c r="B23" s="563" t="s">
        <v>168</v>
      </c>
      <c r="C23" s="159">
        <v>5787995</v>
      </c>
      <c r="D23" s="164">
        <f>D48</f>
        <v>-1555</v>
      </c>
      <c r="E23" s="563" t="s">
        <v>168</v>
      </c>
      <c r="F23" s="159">
        <v>5787995</v>
      </c>
      <c r="G23" s="164">
        <f>D48</f>
        <v>-1555</v>
      </c>
      <c r="H23" s="22"/>
    </row>
    <row r="24" spans="1:8">
      <c r="A24" s="126"/>
      <c r="B24" s="563" t="s">
        <v>169</v>
      </c>
      <c r="C24" s="159">
        <v>2925386</v>
      </c>
      <c r="D24" s="164"/>
      <c r="E24" s="563" t="s">
        <v>169</v>
      </c>
      <c r="F24" s="159">
        <v>2925386</v>
      </c>
      <c r="G24" s="164"/>
      <c r="H24" s="22"/>
    </row>
    <row r="25" spans="1:8">
      <c r="A25" s="126"/>
      <c r="B25" s="563" t="s">
        <v>170</v>
      </c>
      <c r="C25" s="159">
        <v>0</v>
      </c>
      <c r="D25" s="164"/>
      <c r="E25" s="563" t="s">
        <v>170</v>
      </c>
      <c r="F25" s="159">
        <v>0</v>
      </c>
      <c r="G25" s="164"/>
      <c r="H25" s="22"/>
    </row>
    <row r="26" spans="1:8" hidden="1">
      <c r="A26" s="126"/>
      <c r="B26" s="615" t="s">
        <v>225</v>
      </c>
      <c r="C26" s="616"/>
      <c r="D26" s="617"/>
      <c r="E26" s="615" t="s">
        <v>225</v>
      </c>
      <c r="F26" s="616"/>
      <c r="G26" s="617"/>
      <c r="H26" s="22"/>
    </row>
    <row r="27" spans="1:8" hidden="1">
      <c r="A27" s="126"/>
      <c r="B27" s="563" t="s">
        <v>168</v>
      </c>
      <c r="C27" s="618">
        <v>1116286580</v>
      </c>
      <c r="D27" s="618"/>
      <c r="E27" s="563" t="s">
        <v>168</v>
      </c>
      <c r="F27" s="618">
        <v>1116286580</v>
      </c>
      <c r="G27" s="618"/>
      <c r="H27" s="245"/>
    </row>
    <row r="28" spans="1:8" hidden="1">
      <c r="A28" s="126"/>
      <c r="B28" s="563" t="s">
        <v>169</v>
      </c>
      <c r="C28" s="618">
        <v>1183186580</v>
      </c>
      <c r="D28" s="618"/>
      <c r="E28" s="563" t="s">
        <v>169</v>
      </c>
      <c r="F28" s="618">
        <v>1183186580</v>
      </c>
      <c r="G28" s="618"/>
      <c r="H28" s="245"/>
    </row>
    <row r="29" spans="1:8" hidden="1">
      <c r="A29" s="126"/>
      <c r="B29" s="563" t="s">
        <v>170</v>
      </c>
      <c r="C29" s="618">
        <v>1249486580</v>
      </c>
      <c r="D29" s="618"/>
      <c r="E29" s="563" t="s">
        <v>170</v>
      </c>
      <c r="F29" s="618">
        <v>1249486580</v>
      </c>
      <c r="G29" s="618"/>
      <c r="H29" s="245"/>
    </row>
    <row r="30" spans="1:8" ht="26.4" hidden="1">
      <c r="A30" s="126"/>
      <c r="B30" s="620" t="s">
        <v>226</v>
      </c>
      <c r="C30" s="618"/>
      <c r="D30" s="621"/>
      <c r="E30" s="620" t="s">
        <v>226</v>
      </c>
      <c r="F30" s="618"/>
      <c r="G30" s="621"/>
      <c r="H30" s="245"/>
    </row>
    <row r="31" spans="1:8" hidden="1">
      <c r="A31" s="126"/>
      <c r="B31" s="563" t="s">
        <v>168</v>
      </c>
      <c r="C31" s="80">
        <v>78000000</v>
      </c>
      <c r="D31" s="80"/>
      <c r="E31" s="563" t="s">
        <v>168</v>
      </c>
      <c r="F31" s="80">
        <v>78000000</v>
      </c>
      <c r="G31" s="80"/>
      <c r="H31" s="245"/>
    </row>
    <row r="32" spans="1:8" hidden="1">
      <c r="A32" s="126"/>
      <c r="B32" s="563" t="s">
        <v>169</v>
      </c>
      <c r="C32" s="80">
        <v>77500000</v>
      </c>
      <c r="D32" s="80"/>
      <c r="E32" s="563" t="s">
        <v>169</v>
      </c>
      <c r="F32" s="80">
        <v>77500000</v>
      </c>
      <c r="G32" s="80"/>
      <c r="H32" s="245"/>
    </row>
    <row r="33" spans="1:9" hidden="1">
      <c r="A33" s="126"/>
      <c r="B33" s="563" t="s">
        <v>170</v>
      </c>
      <c r="C33" s="80">
        <v>73600000</v>
      </c>
      <c r="D33" s="80"/>
      <c r="E33" s="563" t="s">
        <v>170</v>
      </c>
      <c r="F33" s="80">
        <v>73600000</v>
      </c>
      <c r="G33" s="80"/>
      <c r="H33" s="245"/>
    </row>
    <row r="34" spans="1:9" hidden="1">
      <c r="A34" s="126"/>
      <c r="B34" s="622" t="s">
        <v>224</v>
      </c>
      <c r="C34" s="80"/>
      <c r="D34" s="80"/>
      <c r="E34" s="622" t="s">
        <v>224</v>
      </c>
      <c r="F34" s="80"/>
      <c r="G34" s="80"/>
      <c r="H34" s="245"/>
    </row>
    <row r="35" spans="1:9" hidden="1">
      <c r="A35" s="126"/>
      <c r="B35" s="563" t="s">
        <v>168</v>
      </c>
      <c r="C35" s="80">
        <v>450000</v>
      </c>
      <c r="D35" s="80"/>
      <c r="E35" s="563" t="s">
        <v>168</v>
      </c>
      <c r="F35" s="80">
        <v>450000</v>
      </c>
      <c r="G35" s="80"/>
      <c r="H35" s="245"/>
    </row>
    <row r="36" spans="1:9" hidden="1">
      <c r="A36" s="126"/>
      <c r="B36" s="563" t="s">
        <v>169</v>
      </c>
      <c r="C36" s="80">
        <v>450000</v>
      </c>
      <c r="D36" s="80"/>
      <c r="E36" s="563" t="s">
        <v>169</v>
      </c>
      <c r="F36" s="80">
        <v>450000</v>
      </c>
      <c r="G36" s="80"/>
      <c r="H36" s="245"/>
    </row>
    <row r="37" spans="1:9" hidden="1">
      <c r="A37" s="126"/>
      <c r="B37" s="563" t="s">
        <v>170</v>
      </c>
      <c r="C37" s="80">
        <v>450000</v>
      </c>
      <c r="D37" s="80"/>
      <c r="E37" s="563" t="s">
        <v>170</v>
      </c>
      <c r="F37" s="80">
        <v>450000</v>
      </c>
      <c r="G37" s="80"/>
      <c r="H37" s="245"/>
    </row>
    <row r="40" spans="1:9" s="806" customFormat="1">
      <c r="A40" s="802"/>
      <c r="B40" s="803" t="s">
        <v>113</v>
      </c>
      <c r="C40" s="804"/>
      <c r="D40" s="804"/>
      <c r="E40" s="805"/>
      <c r="F40" s="804"/>
      <c r="G40" s="804"/>
    </row>
    <row r="41" spans="1:9" s="806" customFormat="1" ht="13.8" thickBot="1">
      <c r="A41" s="807"/>
    </row>
    <row r="42" spans="1:9" s="806" customFormat="1" ht="27.6">
      <c r="A42" s="2894">
        <f>'10'!A217+1</f>
        <v>10</v>
      </c>
      <c r="B42" s="1569" t="s">
        <v>29</v>
      </c>
      <c r="C42" s="1570"/>
      <c r="D42" s="1571"/>
      <c r="E42" s="1592" t="s">
        <v>93</v>
      </c>
      <c r="F42" s="1593"/>
      <c r="G42" s="1594"/>
      <c r="H42" s="995" t="s">
        <v>319</v>
      </c>
    </row>
    <row r="43" spans="1:9" s="806" customFormat="1">
      <c r="A43" s="808"/>
      <c r="B43" s="1572" t="s">
        <v>22</v>
      </c>
      <c r="C43" s="1554"/>
      <c r="D43" s="1573"/>
      <c r="E43" s="1595" t="s">
        <v>22</v>
      </c>
      <c r="F43" s="1555"/>
      <c r="G43" s="1596"/>
    </row>
    <row r="44" spans="1:9" s="806" customFormat="1">
      <c r="A44" s="808"/>
      <c r="B44" s="3520" t="s">
        <v>174</v>
      </c>
      <c r="C44" s="3512"/>
      <c r="D44" s="3513"/>
      <c r="E44" s="3511" t="s">
        <v>282</v>
      </c>
      <c r="F44" s="3512"/>
      <c r="G44" s="3521"/>
    </row>
    <row r="45" spans="1:9" s="806" customFormat="1">
      <c r="A45" s="808"/>
      <c r="B45" s="1574" t="s">
        <v>4</v>
      </c>
      <c r="C45" s="1556">
        <v>5787995</v>
      </c>
      <c r="D45" s="1575">
        <v>-1555</v>
      </c>
      <c r="E45" s="1574" t="s">
        <v>4</v>
      </c>
      <c r="F45" s="1556">
        <v>8399571</v>
      </c>
      <c r="G45" s="1597">
        <v>1555</v>
      </c>
      <c r="I45" s="809"/>
    </row>
    <row r="46" spans="1:9" s="806" customFormat="1">
      <c r="A46" s="808"/>
      <c r="B46" s="1576" t="s">
        <v>10</v>
      </c>
      <c r="C46" s="1557">
        <v>5787995</v>
      </c>
      <c r="D46" s="1577">
        <v>-1555</v>
      </c>
      <c r="E46" s="1576" t="s">
        <v>35</v>
      </c>
      <c r="F46" s="1557">
        <v>134500</v>
      </c>
      <c r="G46" s="1598"/>
    </row>
    <row r="47" spans="1:9" s="806" customFormat="1" ht="26.4">
      <c r="A47" s="808"/>
      <c r="B47" s="1578" t="s">
        <v>11</v>
      </c>
      <c r="C47" s="1557">
        <v>5787995</v>
      </c>
      <c r="D47" s="1577">
        <v>-1555</v>
      </c>
      <c r="E47" s="1576" t="s">
        <v>10</v>
      </c>
      <c r="F47" s="1557">
        <v>8265071</v>
      </c>
      <c r="G47" s="1598">
        <v>1555</v>
      </c>
    </row>
    <row r="48" spans="1:9" s="806" customFormat="1" ht="26.4">
      <c r="A48" s="808"/>
      <c r="B48" s="1574" t="s">
        <v>28</v>
      </c>
      <c r="C48" s="1556">
        <v>5787995</v>
      </c>
      <c r="D48" s="1579">
        <v>-1555</v>
      </c>
      <c r="E48" s="1578" t="s">
        <v>11</v>
      </c>
      <c r="F48" s="1557">
        <v>8265071</v>
      </c>
      <c r="G48" s="1598">
        <v>1555</v>
      </c>
    </row>
    <row r="49" spans="1:7" s="806" customFormat="1">
      <c r="A49" s="808"/>
      <c r="B49" s="1576" t="s">
        <v>2</v>
      </c>
      <c r="C49" s="1557">
        <v>5787995</v>
      </c>
      <c r="D49" s="1580">
        <v>-1555</v>
      </c>
      <c r="E49" s="1574" t="s">
        <v>28</v>
      </c>
      <c r="F49" s="1556">
        <v>8399571</v>
      </c>
      <c r="G49" s="1597">
        <v>1555</v>
      </c>
    </row>
    <row r="50" spans="1:7" s="806" customFormat="1">
      <c r="A50" s="808"/>
      <c r="B50" s="1578" t="s">
        <v>16</v>
      </c>
      <c r="C50" s="1557">
        <v>5787995</v>
      </c>
      <c r="D50" s="1580">
        <v>-1555</v>
      </c>
      <c r="E50" s="1576" t="s">
        <v>2</v>
      </c>
      <c r="F50" s="1557">
        <v>8389571</v>
      </c>
      <c r="G50" s="1598">
        <v>1555</v>
      </c>
    </row>
    <row r="51" spans="1:7" s="806" customFormat="1">
      <c r="A51" s="808"/>
      <c r="B51" s="1581" t="s">
        <v>17</v>
      </c>
      <c r="C51" s="1557">
        <v>5787995</v>
      </c>
      <c r="D51" s="1580">
        <v>-1555</v>
      </c>
      <c r="E51" s="1578" t="s">
        <v>12</v>
      </c>
      <c r="F51" s="1557">
        <v>8383516</v>
      </c>
      <c r="G51" s="1598">
        <v>1555</v>
      </c>
    </row>
    <row r="52" spans="1:7" s="806" customFormat="1">
      <c r="A52" s="808"/>
      <c r="B52" s="1581"/>
      <c r="C52" s="1557"/>
      <c r="D52" s="1580"/>
      <c r="E52" s="1581" t="s">
        <v>38</v>
      </c>
      <c r="F52" s="1557">
        <v>4456059</v>
      </c>
      <c r="G52" s="1598"/>
    </row>
    <row r="53" spans="1:7" s="806" customFormat="1">
      <c r="A53" s="808"/>
      <c r="B53" s="1582"/>
      <c r="C53" s="1559"/>
      <c r="D53" s="1583"/>
      <c r="E53" s="1582" t="s">
        <v>36</v>
      </c>
      <c r="F53" s="1559">
        <v>3555357</v>
      </c>
      <c r="G53" s="1598"/>
    </row>
    <row r="54" spans="1:7" s="806" customFormat="1">
      <c r="A54" s="808"/>
      <c r="B54" s="1581"/>
      <c r="C54" s="1559"/>
      <c r="D54" s="1583"/>
      <c r="E54" s="1581" t="s">
        <v>15</v>
      </c>
      <c r="F54" s="1559">
        <v>3927457</v>
      </c>
      <c r="G54" s="1598">
        <v>1555</v>
      </c>
    </row>
    <row r="55" spans="1:7" s="806" customFormat="1">
      <c r="A55" s="807"/>
      <c r="B55" s="1581"/>
      <c r="C55" s="1561"/>
      <c r="D55" s="1584"/>
      <c r="E55" s="1599" t="s">
        <v>16</v>
      </c>
      <c r="F55" s="1557">
        <v>6055</v>
      </c>
      <c r="G55" s="1600"/>
    </row>
    <row r="56" spans="1:7" s="806" customFormat="1">
      <c r="A56" s="807"/>
      <c r="B56" s="1581"/>
      <c r="C56" s="1561"/>
      <c r="D56" s="1584"/>
      <c r="E56" s="1601" t="s">
        <v>17</v>
      </c>
      <c r="F56" s="1557">
        <v>5000</v>
      </c>
      <c r="G56" s="1600"/>
    </row>
    <row r="57" spans="1:7" s="806" customFormat="1">
      <c r="A57" s="807"/>
      <c r="B57" s="1581"/>
      <c r="C57" s="1561"/>
      <c r="D57" s="1584"/>
      <c r="E57" s="1601" t="s">
        <v>162</v>
      </c>
      <c r="F57" s="1557">
        <v>1055</v>
      </c>
      <c r="G57" s="1600"/>
    </row>
    <row r="58" spans="1:7" s="806" customFormat="1">
      <c r="A58" s="807"/>
      <c r="B58" s="1581"/>
      <c r="C58" s="1561"/>
      <c r="D58" s="1584"/>
      <c r="E58" s="1602" t="s">
        <v>3</v>
      </c>
      <c r="F58" s="1557">
        <v>10000</v>
      </c>
      <c r="G58" s="1600"/>
    </row>
    <row r="59" spans="1:7" s="806" customFormat="1">
      <c r="A59" s="807"/>
      <c r="B59" s="1581"/>
      <c r="C59" s="1561"/>
      <c r="D59" s="1584"/>
      <c r="E59" s="1599" t="s">
        <v>20</v>
      </c>
      <c r="F59" s="1557">
        <v>10000</v>
      </c>
      <c r="G59" s="1600"/>
    </row>
    <row r="60" spans="1:7" s="806" customFormat="1">
      <c r="A60" s="808"/>
      <c r="B60" s="1572" t="s">
        <v>59</v>
      </c>
      <c r="C60" s="1560"/>
      <c r="D60" s="1583"/>
      <c r="E60" s="1595" t="s">
        <v>59</v>
      </c>
      <c r="F60" s="1562"/>
      <c r="G60" s="1603"/>
    </row>
    <row r="61" spans="1:7" s="806" customFormat="1">
      <c r="A61" s="808"/>
      <c r="B61" s="1585" t="s">
        <v>128</v>
      </c>
      <c r="C61" s="1560"/>
      <c r="D61" s="1583"/>
      <c r="E61" s="1604" t="s">
        <v>128</v>
      </c>
      <c r="F61" s="1562"/>
      <c r="G61" s="1603"/>
    </row>
    <row r="62" spans="1:7" s="806" customFormat="1">
      <c r="A62" s="808"/>
      <c r="B62" s="1586" t="s">
        <v>129</v>
      </c>
      <c r="C62" s="1560"/>
      <c r="D62" s="1583"/>
      <c r="E62" s="1586" t="s">
        <v>129</v>
      </c>
      <c r="F62" s="1562"/>
      <c r="G62" s="1603"/>
    </row>
    <row r="63" spans="1:7" s="806" customFormat="1">
      <c r="A63" s="808"/>
      <c r="B63" s="1587" t="s">
        <v>118</v>
      </c>
      <c r="C63" s="1563"/>
      <c r="D63" s="1588"/>
      <c r="E63" s="1605" t="s">
        <v>118</v>
      </c>
      <c r="F63" s="1562"/>
      <c r="G63" s="1606"/>
    </row>
    <row r="64" spans="1:7" s="806" customFormat="1">
      <c r="A64" s="808"/>
      <c r="B64" s="1574" t="s">
        <v>4</v>
      </c>
      <c r="C64" s="1556">
        <v>5787995</v>
      </c>
      <c r="D64" s="1579">
        <v>-1555</v>
      </c>
      <c r="E64" s="1574" t="s">
        <v>4</v>
      </c>
      <c r="F64" s="1557">
        <v>0</v>
      </c>
      <c r="G64" s="1597">
        <v>1555</v>
      </c>
    </row>
    <row r="65" spans="1:8" s="806" customFormat="1">
      <c r="A65" s="808"/>
      <c r="B65" s="1576" t="s">
        <v>10</v>
      </c>
      <c r="C65" s="1557">
        <v>5787995</v>
      </c>
      <c r="D65" s="1580">
        <v>-1555</v>
      </c>
      <c r="E65" s="1576" t="s">
        <v>10</v>
      </c>
      <c r="F65" s="1557">
        <v>0</v>
      </c>
      <c r="G65" s="1598">
        <v>1555</v>
      </c>
    </row>
    <row r="66" spans="1:8" s="806" customFormat="1" ht="18" customHeight="1">
      <c r="A66" s="808"/>
      <c r="B66" s="1578" t="s">
        <v>11</v>
      </c>
      <c r="C66" s="1557">
        <v>5787995</v>
      </c>
      <c r="D66" s="1580">
        <v>-1555</v>
      </c>
      <c r="E66" s="1578" t="s">
        <v>11</v>
      </c>
      <c r="F66" s="1557">
        <v>0</v>
      </c>
      <c r="G66" s="1598">
        <v>1555</v>
      </c>
    </row>
    <row r="67" spans="1:8" s="806" customFormat="1">
      <c r="A67" s="808"/>
      <c r="B67" s="1574" t="s">
        <v>28</v>
      </c>
      <c r="C67" s="1556">
        <v>5787995</v>
      </c>
      <c r="D67" s="1579">
        <v>-1555</v>
      </c>
      <c r="E67" s="1574" t="s">
        <v>28</v>
      </c>
      <c r="F67" s="1557">
        <v>0</v>
      </c>
      <c r="G67" s="1597">
        <v>1555</v>
      </c>
    </row>
    <row r="68" spans="1:8" s="806" customFormat="1">
      <c r="A68" s="810"/>
      <c r="B68" s="1576" t="s">
        <v>2</v>
      </c>
      <c r="C68" s="1557">
        <v>5787995</v>
      </c>
      <c r="D68" s="1580">
        <v>-1555</v>
      </c>
      <c r="E68" s="1576" t="s">
        <v>2</v>
      </c>
      <c r="F68" s="1557">
        <v>0</v>
      </c>
      <c r="G68" s="1598">
        <v>1555</v>
      </c>
    </row>
    <row r="69" spans="1:8" s="806" customFormat="1">
      <c r="A69" s="810"/>
      <c r="B69" s="1578" t="s">
        <v>16</v>
      </c>
      <c r="C69" s="1557">
        <v>5787995</v>
      </c>
      <c r="D69" s="1580">
        <v>-1555</v>
      </c>
      <c r="E69" s="1578" t="s">
        <v>12</v>
      </c>
      <c r="F69" s="1557">
        <v>0</v>
      </c>
      <c r="G69" s="1598">
        <v>1555</v>
      </c>
      <c r="H69" s="811"/>
    </row>
    <row r="70" spans="1:8" s="806" customFormat="1">
      <c r="A70" s="810"/>
      <c r="B70" s="1581" t="s">
        <v>17</v>
      </c>
      <c r="C70" s="1557">
        <v>5787995</v>
      </c>
      <c r="D70" s="1580">
        <v>-1555</v>
      </c>
      <c r="E70" s="1581" t="s">
        <v>15</v>
      </c>
      <c r="F70" s="1558">
        <v>0</v>
      </c>
      <c r="G70" s="1598">
        <v>1555</v>
      </c>
    </row>
    <row r="71" spans="1:8" s="806" customFormat="1">
      <c r="A71" s="810"/>
      <c r="B71" s="1582"/>
      <c r="C71" s="1560"/>
      <c r="D71" s="1583"/>
      <c r="E71" s="1582"/>
      <c r="F71" s="1558"/>
      <c r="G71" s="1598"/>
    </row>
    <row r="72" spans="1:8" s="806" customFormat="1" ht="13.5" customHeight="1" thickBot="1">
      <c r="A72" s="810"/>
      <c r="B72" s="1589"/>
      <c r="C72" s="1590"/>
      <c r="D72" s="1591"/>
      <c r="E72" s="1589"/>
      <c r="F72" s="1607"/>
      <c r="G72" s="1608"/>
    </row>
    <row r="73" spans="1:8" s="806" customFormat="1" ht="42" customHeight="1" thickBot="1">
      <c r="A73" s="810"/>
      <c r="B73" s="3630" t="s">
        <v>542</v>
      </c>
      <c r="C73" s="3631"/>
      <c r="D73" s="3631"/>
      <c r="E73" s="3631"/>
      <c r="F73" s="3631"/>
      <c r="G73" s="3632"/>
    </row>
    <row r="74" spans="1:8" s="806" customFormat="1">
      <c r="A74" s="3623"/>
      <c r="B74" s="3623"/>
      <c r="C74" s="3623"/>
      <c r="D74" s="3623"/>
      <c r="E74" s="3623"/>
      <c r="F74" s="3623"/>
      <c r="G74" s="3623"/>
    </row>
    <row r="75" spans="1:8" s="806" customFormat="1">
      <c r="A75" s="812"/>
      <c r="B75" s="812" t="s">
        <v>115</v>
      </c>
    </row>
    <row r="76" spans="1:8" s="806" customFormat="1" ht="13.8" thickBot="1">
      <c r="A76" s="807"/>
    </row>
    <row r="77" spans="1:8" s="806" customFormat="1" ht="27.6">
      <c r="A77" s="813">
        <f>'10'!A244+1</f>
        <v>10</v>
      </c>
      <c r="B77" s="1609" t="s">
        <v>29</v>
      </c>
      <c r="C77" s="1610"/>
      <c r="D77" s="1611"/>
      <c r="E77" s="1627" t="s">
        <v>93</v>
      </c>
      <c r="F77" s="1610"/>
      <c r="G77" s="1611"/>
      <c r="H77" s="995" t="s">
        <v>319</v>
      </c>
    </row>
    <row r="78" spans="1:8" s="806" customFormat="1">
      <c r="A78" s="813"/>
      <c r="B78" s="1612" t="s">
        <v>116</v>
      </c>
      <c r="C78" s="1613"/>
      <c r="D78" s="1614"/>
      <c r="E78" s="1628" t="s">
        <v>116</v>
      </c>
      <c r="F78" s="1613"/>
      <c r="G78" s="1614"/>
    </row>
    <row r="79" spans="1:8" s="806" customFormat="1">
      <c r="B79" s="3522" t="s">
        <v>117</v>
      </c>
      <c r="C79" s="3515"/>
      <c r="D79" s="3523"/>
      <c r="E79" s="3522" t="s">
        <v>117</v>
      </c>
      <c r="F79" s="3515"/>
      <c r="G79" s="3523"/>
    </row>
    <row r="80" spans="1:8" s="806" customFormat="1">
      <c r="B80" s="1616" t="s">
        <v>118</v>
      </c>
      <c r="C80" s="1615"/>
      <c r="D80" s="1614"/>
      <c r="E80" s="1616" t="s">
        <v>118</v>
      </c>
      <c r="F80" s="1615"/>
      <c r="G80" s="1614"/>
    </row>
    <row r="81" spans="1:9" s="806" customFormat="1">
      <c r="B81" s="1574" t="s">
        <v>4</v>
      </c>
      <c r="C81" s="1556">
        <v>23785389</v>
      </c>
      <c r="D81" s="1617">
        <v>-1555</v>
      </c>
      <c r="E81" s="1574" t="s">
        <v>4</v>
      </c>
      <c r="F81" s="1556">
        <v>33267099</v>
      </c>
      <c r="G81" s="1617">
        <v>1555</v>
      </c>
      <c r="I81" s="809"/>
    </row>
    <row r="82" spans="1:9" s="806" customFormat="1" ht="24" customHeight="1">
      <c r="B82" s="1576" t="s">
        <v>10</v>
      </c>
      <c r="C82" s="1557">
        <v>23785389</v>
      </c>
      <c r="D82" s="1584">
        <v>-1555</v>
      </c>
      <c r="E82" s="1576" t="s">
        <v>37</v>
      </c>
      <c r="F82" s="1557">
        <v>456750</v>
      </c>
      <c r="G82" s="1584"/>
    </row>
    <row r="83" spans="1:9" s="806" customFormat="1" ht="18.75" customHeight="1">
      <c r="B83" s="1578" t="s">
        <v>11</v>
      </c>
      <c r="C83" s="1557">
        <v>23785389</v>
      </c>
      <c r="D83" s="1618">
        <v>-1555</v>
      </c>
      <c r="E83" s="1576" t="s">
        <v>10</v>
      </c>
      <c r="F83" s="1557">
        <v>32810349</v>
      </c>
      <c r="G83" s="1618">
        <v>1555</v>
      </c>
    </row>
    <row r="84" spans="1:9" s="806" customFormat="1" ht="26.4">
      <c r="B84" s="1574" t="s">
        <v>28</v>
      </c>
      <c r="C84" s="1557">
        <v>23785389</v>
      </c>
      <c r="D84" s="1619">
        <v>-1555</v>
      </c>
      <c r="E84" s="1578" t="s">
        <v>11</v>
      </c>
      <c r="F84" s="1557">
        <v>32810349</v>
      </c>
      <c r="G84" s="1619">
        <v>1555</v>
      </c>
    </row>
    <row r="85" spans="1:9" s="806" customFormat="1">
      <c r="B85" s="1576" t="s">
        <v>2</v>
      </c>
      <c r="C85" s="1556">
        <v>23785389</v>
      </c>
      <c r="D85" s="1620">
        <v>-1555</v>
      </c>
      <c r="E85" s="1574" t="s">
        <v>28</v>
      </c>
      <c r="F85" s="1556">
        <v>33267099</v>
      </c>
      <c r="G85" s="1620">
        <v>1555</v>
      </c>
    </row>
    <row r="86" spans="1:9" s="806" customFormat="1">
      <c r="B86" s="1578" t="s">
        <v>16</v>
      </c>
      <c r="C86" s="1557">
        <v>23785389</v>
      </c>
      <c r="D86" s="1618">
        <v>-1555</v>
      </c>
      <c r="E86" s="1576" t="s">
        <v>2</v>
      </c>
      <c r="F86" s="1557">
        <v>32671913</v>
      </c>
      <c r="G86" s="1618">
        <v>1555</v>
      </c>
    </row>
    <row r="87" spans="1:9" s="806" customFormat="1">
      <c r="B87" s="1581" t="s">
        <v>17</v>
      </c>
      <c r="C87" s="1557">
        <v>23785389</v>
      </c>
      <c r="D87" s="1618">
        <v>-1555</v>
      </c>
      <c r="E87" s="1578" t="s">
        <v>12</v>
      </c>
      <c r="F87" s="1557">
        <v>28836738</v>
      </c>
      <c r="G87" s="1618">
        <v>1555</v>
      </c>
    </row>
    <row r="88" spans="1:9" s="806" customFormat="1">
      <c r="B88" s="1581"/>
      <c r="C88" s="1557"/>
      <c r="D88" s="1618"/>
      <c r="E88" s="1581" t="s">
        <v>38</v>
      </c>
      <c r="F88" s="1557">
        <v>14453451</v>
      </c>
      <c r="G88" s="1618"/>
    </row>
    <row r="89" spans="1:9" s="806" customFormat="1">
      <c r="A89" s="807"/>
      <c r="B89" s="1582"/>
      <c r="C89" s="1557"/>
      <c r="D89" s="1618"/>
      <c r="E89" s="1582" t="s">
        <v>36</v>
      </c>
      <c r="F89" s="1557">
        <v>7708540</v>
      </c>
      <c r="G89" s="1618"/>
    </row>
    <row r="90" spans="1:9" s="806" customFormat="1">
      <c r="A90" s="807"/>
      <c r="B90" s="1581"/>
      <c r="C90" s="1557"/>
      <c r="D90" s="1618"/>
      <c r="E90" s="1581" t="s">
        <v>15</v>
      </c>
      <c r="F90" s="1557">
        <v>14383287</v>
      </c>
      <c r="G90" s="1618">
        <v>1555</v>
      </c>
    </row>
    <row r="91" spans="1:9" s="806" customFormat="1">
      <c r="A91" s="807"/>
      <c r="B91" s="1578"/>
      <c r="C91" s="1557"/>
      <c r="D91" s="1618"/>
      <c r="E91" s="1621" t="s">
        <v>16</v>
      </c>
      <c r="F91" s="1557">
        <v>56055</v>
      </c>
      <c r="G91" s="1618"/>
    </row>
    <row r="92" spans="1:9" s="806" customFormat="1">
      <c r="A92" s="807"/>
      <c r="B92" s="1578"/>
      <c r="C92" s="1557"/>
      <c r="D92" s="1618"/>
      <c r="E92" s="1622" t="s">
        <v>17</v>
      </c>
      <c r="F92" s="1557">
        <v>5000</v>
      </c>
      <c r="G92" s="1618"/>
    </row>
    <row r="93" spans="1:9" s="806" customFormat="1">
      <c r="A93" s="807"/>
      <c r="B93" s="1581"/>
      <c r="C93" s="1557"/>
      <c r="D93" s="1618"/>
      <c r="E93" s="1622" t="s">
        <v>162</v>
      </c>
      <c r="F93" s="1557">
        <v>51055</v>
      </c>
      <c r="G93" s="1618"/>
    </row>
    <row r="94" spans="1:9" s="806" customFormat="1" ht="26.4">
      <c r="A94" s="807"/>
      <c r="B94" s="1621"/>
      <c r="C94" s="1557"/>
      <c r="D94" s="1618"/>
      <c r="E94" s="1621" t="s">
        <v>54</v>
      </c>
      <c r="F94" s="1557">
        <v>3750600</v>
      </c>
      <c r="G94" s="1618"/>
    </row>
    <row r="95" spans="1:9" s="806" customFormat="1">
      <c r="A95" s="807"/>
      <c r="B95" s="1621"/>
      <c r="C95" s="1557"/>
      <c r="D95" s="1618"/>
      <c r="E95" s="1622" t="s">
        <v>39</v>
      </c>
      <c r="F95" s="1557">
        <v>3750600</v>
      </c>
      <c r="G95" s="1618"/>
    </row>
    <row r="96" spans="1:9" s="806" customFormat="1">
      <c r="A96" s="807"/>
      <c r="B96" s="1622"/>
      <c r="C96" s="1557"/>
      <c r="D96" s="1618"/>
      <c r="E96" s="1621" t="s">
        <v>19</v>
      </c>
      <c r="F96" s="1557">
        <v>28520</v>
      </c>
      <c r="G96" s="1618"/>
    </row>
    <row r="97" spans="1:9" s="806" customFormat="1">
      <c r="A97" s="807"/>
      <c r="B97" s="1622"/>
      <c r="C97" s="1557"/>
      <c r="D97" s="1618"/>
      <c r="E97" s="1622" t="s">
        <v>119</v>
      </c>
      <c r="F97" s="1557">
        <v>28520</v>
      </c>
      <c r="G97" s="1618"/>
    </row>
    <row r="98" spans="1:9" s="806" customFormat="1" ht="26.4">
      <c r="A98" s="807"/>
      <c r="B98" s="1576"/>
      <c r="C98" s="1557"/>
      <c r="D98" s="1618"/>
      <c r="E98" s="1629" t="s">
        <v>166</v>
      </c>
      <c r="F98" s="1557">
        <v>8520</v>
      </c>
      <c r="G98" s="1618"/>
    </row>
    <row r="99" spans="1:9" s="806" customFormat="1" ht="26.4">
      <c r="A99" s="807"/>
      <c r="B99" s="1578"/>
      <c r="C99" s="1557"/>
      <c r="D99" s="1618"/>
      <c r="E99" s="1629" t="s">
        <v>120</v>
      </c>
      <c r="F99" s="1557">
        <v>20000</v>
      </c>
      <c r="G99" s="1618"/>
    </row>
    <row r="100" spans="1:9" s="806" customFormat="1" ht="39.6">
      <c r="A100" s="807"/>
      <c r="B100" s="1623"/>
      <c r="C100" s="1557"/>
      <c r="D100" s="1618"/>
      <c r="E100" s="1623" t="s">
        <v>71</v>
      </c>
      <c r="F100" s="1557">
        <v>20000</v>
      </c>
      <c r="G100" s="1618"/>
    </row>
    <row r="101" spans="1:9" s="806" customFormat="1">
      <c r="A101" s="807"/>
      <c r="B101" s="1576"/>
      <c r="C101" s="1557"/>
      <c r="D101" s="1618"/>
      <c r="E101" s="1576" t="s">
        <v>3</v>
      </c>
      <c r="F101" s="1557">
        <v>595186</v>
      </c>
      <c r="G101" s="1618"/>
    </row>
    <row r="102" spans="1:9" s="806" customFormat="1" ht="13.8" thickBot="1">
      <c r="A102" s="807"/>
      <c r="B102" s="1624"/>
      <c r="C102" s="1625"/>
      <c r="D102" s="1626"/>
      <c r="E102" s="1624" t="s">
        <v>20</v>
      </c>
      <c r="F102" s="1625">
        <v>595186</v>
      </c>
      <c r="G102" s="1626"/>
    </row>
    <row r="103" spans="1:9" s="806" customFormat="1" ht="30" customHeight="1" thickBot="1">
      <c r="B103" s="3624" t="s">
        <v>543</v>
      </c>
      <c r="C103" s="3625"/>
      <c r="D103" s="3625"/>
      <c r="E103" s="3625"/>
      <c r="F103" s="3625"/>
      <c r="G103" s="3626"/>
    </row>
    <row r="104" spans="1:9" s="806" customFormat="1">
      <c r="A104" s="814"/>
      <c r="B104" s="815"/>
      <c r="C104" s="816"/>
      <c r="D104" s="816"/>
      <c r="E104" s="817"/>
      <c r="F104" s="815"/>
      <c r="G104" s="815"/>
    </row>
    <row r="105" spans="1:9" s="806" customFormat="1">
      <c r="A105" s="814"/>
      <c r="B105" s="818" t="s">
        <v>113</v>
      </c>
      <c r="C105" s="816"/>
      <c r="D105" s="816"/>
      <c r="E105" s="817"/>
      <c r="F105" s="815"/>
      <c r="G105" s="815"/>
    </row>
    <row r="106" spans="1:9" s="806" customFormat="1" ht="13.8" thickBot="1">
      <c r="A106" s="814"/>
      <c r="B106" s="815"/>
      <c r="C106" s="816"/>
      <c r="D106" s="816"/>
      <c r="E106" s="817"/>
      <c r="F106" s="815"/>
      <c r="G106" s="815"/>
    </row>
    <row r="107" spans="1:9" s="806" customFormat="1" ht="13.8">
      <c r="A107" s="2895">
        <f>A42+1</f>
        <v>11</v>
      </c>
      <c r="B107" s="268"/>
      <c r="C107" s="269"/>
      <c r="D107" s="270"/>
      <c r="E107" s="1592" t="s">
        <v>93</v>
      </c>
      <c r="F107" s="1570"/>
      <c r="G107" s="1571"/>
      <c r="H107" s="1656" t="s">
        <v>232</v>
      </c>
    </row>
    <row r="108" spans="1:9" s="806" customFormat="1">
      <c r="A108" s="814"/>
      <c r="B108" s="113" t="s">
        <v>70</v>
      </c>
      <c r="C108" s="99"/>
      <c r="D108" s="143"/>
      <c r="E108" s="1595" t="s">
        <v>22</v>
      </c>
      <c r="F108" s="1554"/>
      <c r="G108" s="1573"/>
    </row>
    <row r="109" spans="1:9" s="806" customFormat="1">
      <c r="A109" s="814"/>
      <c r="B109" s="3261" t="s">
        <v>52</v>
      </c>
      <c r="C109" s="3262">
        <v>-134838215</v>
      </c>
      <c r="D109" s="3505">
        <f>-G114</f>
        <v>-46798</v>
      </c>
      <c r="E109" s="3511" t="s">
        <v>282</v>
      </c>
      <c r="F109" s="3512"/>
      <c r="G109" s="3513"/>
      <c r="I109" s="809"/>
    </row>
    <row r="110" spans="1:9" s="806" customFormat="1">
      <c r="A110" s="814"/>
      <c r="B110" s="1574"/>
      <c r="C110" s="1556"/>
      <c r="D110" s="1630"/>
      <c r="E110" s="1574" t="s">
        <v>4</v>
      </c>
      <c r="F110" s="1556">
        <v>8399571</v>
      </c>
      <c r="G110" s="1630">
        <v>46798</v>
      </c>
    </row>
    <row r="111" spans="1:9" s="806" customFormat="1">
      <c r="A111" s="814"/>
      <c r="B111" s="1576"/>
      <c r="C111" s="1557"/>
      <c r="D111" s="1631"/>
      <c r="E111" s="1576" t="s">
        <v>35</v>
      </c>
      <c r="F111" s="1557">
        <v>134500</v>
      </c>
      <c r="G111" s="1631"/>
    </row>
    <row r="112" spans="1:9" s="806" customFormat="1">
      <c r="A112" s="814"/>
      <c r="B112" s="1576"/>
      <c r="C112" s="1557"/>
      <c r="D112" s="1619"/>
      <c r="E112" s="1576" t="s">
        <v>10</v>
      </c>
      <c r="F112" s="1557">
        <v>8265071</v>
      </c>
      <c r="G112" s="1619">
        <v>46798</v>
      </c>
    </row>
    <row r="113" spans="1:7" s="806" customFormat="1" ht="26.4">
      <c r="A113" s="814"/>
      <c r="B113" s="1578"/>
      <c r="C113" s="1557"/>
      <c r="D113" s="1619"/>
      <c r="E113" s="1578" t="s">
        <v>11</v>
      </c>
      <c r="F113" s="1557">
        <v>8265071</v>
      </c>
      <c r="G113" s="1619">
        <v>46798</v>
      </c>
    </row>
    <row r="114" spans="1:7" s="806" customFormat="1">
      <c r="A114" s="814"/>
      <c r="B114" s="1574"/>
      <c r="C114" s="1556"/>
      <c r="D114" s="1575"/>
      <c r="E114" s="1574" t="s">
        <v>28</v>
      </c>
      <c r="F114" s="1556">
        <v>8399571</v>
      </c>
      <c r="G114" s="1575">
        <v>46798</v>
      </c>
    </row>
    <row r="115" spans="1:7" s="806" customFormat="1">
      <c r="A115" s="814"/>
      <c r="B115" s="1576"/>
      <c r="C115" s="1557"/>
      <c r="D115" s="1577"/>
      <c r="E115" s="1576" t="s">
        <v>2</v>
      </c>
      <c r="F115" s="1557">
        <v>8389571</v>
      </c>
      <c r="G115" s="1577">
        <v>46798</v>
      </c>
    </row>
    <row r="116" spans="1:7" s="806" customFormat="1">
      <c r="A116" s="814"/>
      <c r="B116" s="1578"/>
      <c r="C116" s="1557"/>
      <c r="D116" s="1577"/>
      <c r="E116" s="1578" t="s">
        <v>12</v>
      </c>
      <c r="F116" s="1557">
        <v>8383516</v>
      </c>
      <c r="G116" s="1577">
        <v>46798</v>
      </c>
    </row>
    <row r="117" spans="1:7" s="806" customFormat="1">
      <c r="A117" s="814"/>
      <c r="B117" s="1581"/>
      <c r="C117" s="1557"/>
      <c r="D117" s="1577"/>
      <c r="E117" s="1581" t="s">
        <v>38</v>
      </c>
      <c r="F117" s="1557">
        <v>4456059</v>
      </c>
      <c r="G117" s="1577"/>
    </row>
    <row r="118" spans="1:7" s="806" customFormat="1">
      <c r="A118" s="814"/>
      <c r="B118" s="1582"/>
      <c r="C118" s="1557"/>
      <c r="D118" s="1577"/>
      <c r="E118" s="1582" t="s">
        <v>36</v>
      </c>
      <c r="F118" s="1557">
        <v>3555357</v>
      </c>
      <c r="G118" s="1577"/>
    </row>
    <row r="119" spans="1:7" s="806" customFormat="1">
      <c r="A119" s="814"/>
      <c r="B119" s="1581"/>
      <c r="C119" s="1557"/>
      <c r="D119" s="1577"/>
      <c r="E119" s="1581" t="s">
        <v>15</v>
      </c>
      <c r="F119" s="1557">
        <v>3927457</v>
      </c>
      <c r="G119" s="1577">
        <v>46798</v>
      </c>
    </row>
    <row r="120" spans="1:7" s="806" customFormat="1">
      <c r="A120" s="814"/>
      <c r="B120" s="1578"/>
      <c r="C120" s="1557"/>
      <c r="D120" s="1577"/>
      <c r="E120" s="1578" t="s">
        <v>16</v>
      </c>
      <c r="F120" s="1557">
        <v>6055</v>
      </c>
      <c r="G120" s="1577"/>
    </row>
    <row r="121" spans="1:7" s="806" customFormat="1">
      <c r="A121" s="814"/>
      <c r="B121" s="1581"/>
      <c r="C121" s="1557"/>
      <c r="D121" s="1577"/>
      <c r="E121" s="1581" t="s">
        <v>17</v>
      </c>
      <c r="F121" s="1557">
        <v>5000</v>
      </c>
      <c r="G121" s="1577"/>
    </row>
    <row r="122" spans="1:7" s="806" customFormat="1">
      <c r="A122" s="814"/>
      <c r="B122" s="1581"/>
      <c r="C122" s="1557"/>
      <c r="D122" s="1577"/>
      <c r="E122" s="1581" t="s">
        <v>162</v>
      </c>
      <c r="F122" s="1557">
        <v>1055</v>
      </c>
      <c r="G122" s="1577"/>
    </row>
    <row r="123" spans="1:7" s="806" customFormat="1">
      <c r="A123" s="814"/>
      <c r="B123" s="1576"/>
      <c r="C123" s="1557"/>
      <c r="D123" s="1577"/>
      <c r="E123" s="1576" t="s">
        <v>3</v>
      </c>
      <c r="F123" s="1557">
        <v>10000</v>
      </c>
      <c r="G123" s="1577"/>
    </row>
    <row r="124" spans="1:7" s="806" customFormat="1" ht="13.8" thickBot="1">
      <c r="A124" s="814"/>
      <c r="B124" s="1624"/>
      <c r="C124" s="1625"/>
      <c r="D124" s="1632"/>
      <c r="E124" s="1624" t="s">
        <v>20</v>
      </c>
      <c r="F124" s="1625">
        <v>10000</v>
      </c>
      <c r="G124" s="1632"/>
    </row>
    <row r="125" spans="1:7" s="806" customFormat="1" ht="36" customHeight="1" thickBot="1">
      <c r="A125" s="814"/>
      <c r="B125" s="3627" t="s">
        <v>544</v>
      </c>
      <c r="C125" s="3628"/>
      <c r="D125" s="3628"/>
      <c r="E125" s="3628"/>
      <c r="F125" s="3628"/>
      <c r="G125" s="3629"/>
    </row>
    <row r="126" spans="1:7" s="806" customFormat="1">
      <c r="A126" s="814"/>
      <c r="B126" s="817"/>
      <c r="C126" s="816"/>
      <c r="D126" s="816"/>
      <c r="E126" s="817"/>
      <c r="F126" s="815"/>
      <c r="G126" s="815"/>
    </row>
    <row r="127" spans="1:7" s="806" customFormat="1">
      <c r="A127" s="814"/>
      <c r="B127" s="818" t="s">
        <v>115</v>
      </c>
      <c r="C127" s="816"/>
      <c r="D127" s="816"/>
      <c r="E127" s="817"/>
      <c r="F127" s="815"/>
      <c r="G127" s="815"/>
    </row>
    <row r="128" spans="1:7" s="806" customFormat="1" ht="13.8" thickBot="1">
      <c r="A128" s="814"/>
      <c r="B128" s="817"/>
      <c r="C128" s="816"/>
      <c r="D128" s="816"/>
      <c r="E128" s="817"/>
      <c r="F128" s="815"/>
      <c r="G128" s="815"/>
    </row>
    <row r="129" spans="1:9" s="806" customFormat="1" ht="13.8">
      <c r="A129" s="814">
        <f>A77+1</f>
        <v>11</v>
      </c>
      <c r="B129" s="268"/>
      <c r="C129" s="269"/>
      <c r="D129" s="270"/>
      <c r="E129" s="1592" t="s">
        <v>93</v>
      </c>
      <c r="F129" s="1570"/>
      <c r="G129" s="1571"/>
      <c r="H129" s="1656" t="s">
        <v>232</v>
      </c>
    </row>
    <row r="130" spans="1:9" s="806" customFormat="1">
      <c r="A130" s="814"/>
      <c r="B130" s="113" t="s">
        <v>70</v>
      </c>
      <c r="C130" s="99"/>
      <c r="D130" s="143"/>
      <c r="E130" s="1595" t="s">
        <v>116</v>
      </c>
      <c r="F130" s="1554"/>
      <c r="G130" s="1573"/>
    </row>
    <row r="131" spans="1:9" s="806" customFormat="1">
      <c r="A131" s="814"/>
      <c r="B131" s="3261" t="s">
        <v>52</v>
      </c>
      <c r="C131" s="3262">
        <v>-134838215</v>
      </c>
      <c r="D131" s="3505">
        <f>-G137</f>
        <v>-46798</v>
      </c>
      <c r="E131" s="3514" t="s">
        <v>117</v>
      </c>
      <c r="F131" s="3515"/>
      <c r="G131" s="3516"/>
    </row>
    <row r="132" spans="1:9" s="806" customFormat="1">
      <c r="A132" s="814"/>
      <c r="B132" s="1605"/>
      <c r="C132" s="1615"/>
      <c r="D132" s="1573"/>
      <c r="E132" s="1605" t="s">
        <v>118</v>
      </c>
      <c r="F132" s="1615"/>
      <c r="G132" s="1573"/>
    </row>
    <row r="133" spans="1:9" s="806" customFormat="1">
      <c r="A133" s="814"/>
      <c r="B133" s="1574"/>
      <c r="C133" s="1556"/>
      <c r="D133" s="1630"/>
      <c r="E133" s="1574" t="s">
        <v>4</v>
      </c>
      <c r="F133" s="1556">
        <v>33267099</v>
      </c>
      <c r="G133" s="1630">
        <v>46798</v>
      </c>
      <c r="I133" s="809"/>
    </row>
    <row r="134" spans="1:9" s="806" customFormat="1" ht="26.4">
      <c r="A134" s="814"/>
      <c r="B134" s="1576"/>
      <c r="C134" s="1557"/>
      <c r="D134" s="1583"/>
      <c r="E134" s="1576" t="s">
        <v>37</v>
      </c>
      <c r="F134" s="1557">
        <v>456750</v>
      </c>
      <c r="G134" s="1583"/>
    </row>
    <row r="135" spans="1:9" s="806" customFormat="1">
      <c r="A135" s="814"/>
      <c r="B135" s="1576"/>
      <c r="C135" s="1557"/>
      <c r="D135" s="1577"/>
      <c r="E135" s="1576" t="s">
        <v>10</v>
      </c>
      <c r="F135" s="1557">
        <v>32810349</v>
      </c>
      <c r="G135" s="1577">
        <v>46798</v>
      </c>
    </row>
    <row r="136" spans="1:9" s="806" customFormat="1" ht="26.4">
      <c r="A136" s="814"/>
      <c r="B136" s="1578"/>
      <c r="C136" s="1557"/>
      <c r="D136" s="1619"/>
      <c r="E136" s="1578" t="s">
        <v>11</v>
      </c>
      <c r="F136" s="1557">
        <v>32810349</v>
      </c>
      <c r="G136" s="1619">
        <v>46798</v>
      </c>
    </row>
    <row r="137" spans="1:9" s="806" customFormat="1">
      <c r="A137" s="814"/>
      <c r="B137" s="1574"/>
      <c r="C137" s="1556"/>
      <c r="D137" s="1575"/>
      <c r="E137" s="1574" t="s">
        <v>28</v>
      </c>
      <c r="F137" s="1556">
        <v>33267099</v>
      </c>
      <c r="G137" s="1575">
        <v>46798</v>
      </c>
    </row>
    <row r="138" spans="1:9" s="806" customFormat="1">
      <c r="A138" s="814"/>
      <c r="B138" s="1576"/>
      <c r="C138" s="1557"/>
      <c r="D138" s="1577"/>
      <c r="E138" s="1576" t="s">
        <v>2</v>
      </c>
      <c r="F138" s="1557">
        <v>32671913</v>
      </c>
      <c r="G138" s="1577">
        <v>46798</v>
      </c>
    </row>
    <row r="139" spans="1:9" s="806" customFormat="1">
      <c r="A139" s="814"/>
      <c r="B139" s="1578"/>
      <c r="C139" s="1557"/>
      <c r="D139" s="1577"/>
      <c r="E139" s="1578" t="s">
        <v>12</v>
      </c>
      <c r="F139" s="1557">
        <v>28836738</v>
      </c>
      <c r="G139" s="1577">
        <v>46798</v>
      </c>
    </row>
    <row r="140" spans="1:9" s="806" customFormat="1">
      <c r="A140" s="814"/>
      <c r="B140" s="1581"/>
      <c r="C140" s="1557"/>
      <c r="D140" s="1577"/>
      <c r="E140" s="1581" t="s">
        <v>38</v>
      </c>
      <c r="F140" s="1557">
        <v>14453451</v>
      </c>
      <c r="G140" s="1577"/>
    </row>
    <row r="141" spans="1:9" s="806" customFormat="1">
      <c r="A141" s="814"/>
      <c r="B141" s="1582"/>
      <c r="C141" s="1557"/>
      <c r="D141" s="1577"/>
      <c r="E141" s="1582" t="s">
        <v>36</v>
      </c>
      <c r="F141" s="1557">
        <v>7708540</v>
      </c>
      <c r="G141" s="1577"/>
    </row>
    <row r="142" spans="1:9" s="806" customFormat="1">
      <c r="A142" s="814"/>
      <c r="B142" s="1581"/>
      <c r="C142" s="1557"/>
      <c r="D142" s="1577"/>
      <c r="E142" s="1581" t="s">
        <v>15</v>
      </c>
      <c r="F142" s="1557">
        <v>14383287</v>
      </c>
      <c r="G142" s="1577">
        <v>46798</v>
      </c>
    </row>
    <row r="143" spans="1:9" s="806" customFormat="1">
      <c r="A143" s="814"/>
      <c r="B143" s="1578"/>
      <c r="C143" s="1557"/>
      <c r="D143" s="1577"/>
      <c r="E143" s="1578" t="s">
        <v>16</v>
      </c>
      <c r="F143" s="1557">
        <v>56055</v>
      </c>
      <c r="G143" s="1577"/>
    </row>
    <row r="144" spans="1:9" s="806" customFormat="1">
      <c r="A144" s="814"/>
      <c r="B144" s="1581"/>
      <c r="C144" s="1557"/>
      <c r="D144" s="1577"/>
      <c r="E144" s="1581" t="s">
        <v>17</v>
      </c>
      <c r="F144" s="1557">
        <v>5000</v>
      </c>
      <c r="G144" s="1577"/>
    </row>
    <row r="145" spans="1:7" s="806" customFormat="1">
      <c r="A145" s="814"/>
      <c r="B145" s="1621"/>
      <c r="C145" s="1557"/>
      <c r="D145" s="1577"/>
      <c r="E145" s="1621" t="s">
        <v>162</v>
      </c>
      <c r="F145" s="1557">
        <v>51055</v>
      </c>
      <c r="G145" s="1577"/>
    </row>
    <row r="146" spans="1:7" s="806" customFormat="1" ht="26.4">
      <c r="A146" s="814"/>
      <c r="B146" s="1621"/>
      <c r="C146" s="1557"/>
      <c r="D146" s="1577"/>
      <c r="E146" s="1621" t="s">
        <v>54</v>
      </c>
      <c r="F146" s="1557">
        <v>3750600</v>
      </c>
      <c r="G146" s="1577"/>
    </row>
    <row r="147" spans="1:7" s="806" customFormat="1">
      <c r="A147" s="814"/>
      <c r="B147" s="1622"/>
      <c r="C147" s="1557"/>
      <c r="D147" s="1577"/>
      <c r="E147" s="1622" t="s">
        <v>39</v>
      </c>
      <c r="F147" s="1557">
        <v>3750600</v>
      </c>
      <c r="G147" s="1577"/>
    </row>
    <row r="148" spans="1:7" s="806" customFormat="1">
      <c r="A148" s="814"/>
      <c r="B148" s="1621"/>
      <c r="C148" s="1557"/>
      <c r="D148" s="1577"/>
      <c r="E148" s="1621" t="s">
        <v>19</v>
      </c>
      <c r="F148" s="1557">
        <v>28520</v>
      </c>
      <c r="G148" s="1577"/>
    </row>
    <row r="149" spans="1:7" s="806" customFormat="1">
      <c r="A149" s="814"/>
      <c r="B149" s="1622"/>
      <c r="C149" s="1557"/>
      <c r="D149" s="1577"/>
      <c r="E149" s="1622" t="s">
        <v>119</v>
      </c>
      <c r="F149" s="1557">
        <v>28520</v>
      </c>
      <c r="G149" s="1577"/>
    </row>
    <row r="150" spans="1:7" s="806" customFormat="1" ht="26.4">
      <c r="A150" s="814"/>
      <c r="B150" s="1629"/>
      <c r="C150" s="1557"/>
      <c r="D150" s="1577"/>
      <c r="E150" s="1629" t="s">
        <v>166</v>
      </c>
      <c r="F150" s="1557">
        <v>8520</v>
      </c>
      <c r="G150" s="1577"/>
    </row>
    <row r="151" spans="1:7" s="806" customFormat="1" ht="26.4">
      <c r="A151" s="814"/>
      <c r="B151" s="1629"/>
      <c r="C151" s="1557"/>
      <c r="D151" s="1577"/>
      <c r="E151" s="1629" t="s">
        <v>120</v>
      </c>
      <c r="F151" s="1557">
        <v>20000</v>
      </c>
      <c r="G151" s="1577"/>
    </row>
    <row r="152" spans="1:7" s="806" customFormat="1" ht="39.6">
      <c r="A152" s="814"/>
      <c r="B152" s="1623"/>
      <c r="C152" s="1557"/>
      <c r="D152" s="1577"/>
      <c r="E152" s="1623" t="s">
        <v>71</v>
      </c>
      <c r="F152" s="1557">
        <v>20000</v>
      </c>
      <c r="G152" s="1577"/>
    </row>
    <row r="153" spans="1:7" s="806" customFormat="1">
      <c r="A153" s="814"/>
      <c r="B153" s="1576"/>
      <c r="C153" s="1557"/>
      <c r="D153" s="1577"/>
      <c r="E153" s="1576" t="s">
        <v>3</v>
      </c>
      <c r="F153" s="1557">
        <v>595186</v>
      </c>
      <c r="G153" s="1577"/>
    </row>
    <row r="154" spans="1:7" s="806" customFormat="1">
      <c r="A154" s="814"/>
      <c r="B154" s="1578"/>
      <c r="C154" s="1557"/>
      <c r="D154" s="1577"/>
      <c r="E154" s="1578" t="s">
        <v>20</v>
      </c>
      <c r="F154" s="1557">
        <v>595186</v>
      </c>
      <c r="G154" s="1577"/>
    </row>
    <row r="155" spans="1:7" s="806" customFormat="1">
      <c r="A155" s="814"/>
      <c r="B155" s="113"/>
      <c r="C155" s="99"/>
      <c r="D155" s="143"/>
      <c r="E155" s="1605" t="s">
        <v>125</v>
      </c>
      <c r="F155" s="1615"/>
      <c r="G155" s="1573"/>
    </row>
    <row r="156" spans="1:7" s="806" customFormat="1">
      <c r="A156" s="814"/>
      <c r="B156" s="113" t="s">
        <v>70</v>
      </c>
      <c r="C156" s="99"/>
      <c r="D156" s="143"/>
      <c r="E156" s="1574" t="s">
        <v>4</v>
      </c>
      <c r="F156" s="1556">
        <v>32863999</v>
      </c>
      <c r="G156" s="1630">
        <v>83146</v>
      </c>
    </row>
    <row r="157" spans="1:7" s="806" customFormat="1" ht="26.4">
      <c r="A157" s="814"/>
      <c r="B157" s="322" t="s">
        <v>52</v>
      </c>
      <c r="C157" s="569">
        <v>-64961594</v>
      </c>
      <c r="D157" s="568">
        <f>-G161</f>
        <v>-83146</v>
      </c>
      <c r="E157" s="1576" t="s">
        <v>37</v>
      </c>
      <c r="F157" s="1557">
        <v>456750</v>
      </c>
      <c r="G157" s="1631"/>
    </row>
    <row r="158" spans="1:7" s="806" customFormat="1">
      <c r="A158" s="814"/>
      <c r="B158" s="1576"/>
      <c r="C158" s="1557"/>
      <c r="D158" s="1577"/>
      <c r="E158" s="1576" t="s">
        <v>10</v>
      </c>
      <c r="F158" s="1557">
        <v>32407249</v>
      </c>
      <c r="G158" s="1577">
        <v>83146</v>
      </c>
    </row>
    <row r="159" spans="1:7" s="806" customFormat="1" ht="26.4">
      <c r="A159" s="814"/>
      <c r="B159" s="1578"/>
      <c r="C159" s="1557"/>
      <c r="D159" s="1619"/>
      <c r="E159" s="1578" t="s">
        <v>11</v>
      </c>
      <c r="F159" s="1557">
        <v>32407249</v>
      </c>
      <c r="G159" s="1619">
        <v>83146</v>
      </c>
    </row>
    <row r="160" spans="1:7" s="806" customFormat="1">
      <c r="A160" s="814"/>
      <c r="B160" s="1574"/>
      <c r="C160" s="1556"/>
      <c r="D160" s="1575"/>
      <c r="E160" s="1574" t="s">
        <v>28</v>
      </c>
      <c r="F160" s="1556">
        <v>32863999</v>
      </c>
      <c r="G160" s="1575">
        <v>83146</v>
      </c>
    </row>
    <row r="161" spans="1:7" s="806" customFormat="1">
      <c r="A161" s="814"/>
      <c r="B161" s="1576"/>
      <c r="C161" s="1557"/>
      <c r="D161" s="1577"/>
      <c r="E161" s="1576" t="s">
        <v>2</v>
      </c>
      <c r="F161" s="1557">
        <v>32762919</v>
      </c>
      <c r="G161" s="1577">
        <v>83146</v>
      </c>
    </row>
    <row r="162" spans="1:7" s="806" customFormat="1">
      <c r="A162" s="814"/>
      <c r="B162" s="1578"/>
      <c r="C162" s="1557"/>
      <c r="D162" s="1577"/>
      <c r="E162" s="1578" t="s">
        <v>12</v>
      </c>
      <c r="F162" s="1557">
        <v>28947744</v>
      </c>
      <c r="G162" s="1577">
        <v>83146</v>
      </c>
    </row>
    <row r="163" spans="1:7" s="806" customFormat="1">
      <c r="A163" s="814"/>
      <c r="B163" s="1581"/>
      <c r="C163" s="1557"/>
      <c r="D163" s="1577"/>
      <c r="E163" s="1581" t="s">
        <v>38</v>
      </c>
      <c r="F163" s="1557">
        <v>15221147</v>
      </c>
      <c r="G163" s="1577"/>
    </row>
    <row r="164" spans="1:7" s="806" customFormat="1">
      <c r="A164" s="814"/>
      <c r="B164" s="1582"/>
      <c r="C164" s="1557"/>
      <c r="D164" s="1577"/>
      <c r="E164" s="1582" t="s">
        <v>36</v>
      </c>
      <c r="F164" s="1557">
        <v>8132655</v>
      </c>
      <c r="G164" s="1577"/>
    </row>
    <row r="165" spans="1:7" s="806" customFormat="1">
      <c r="A165" s="814"/>
      <c r="B165" s="1581"/>
      <c r="C165" s="1557"/>
      <c r="D165" s="1577"/>
      <c r="E165" s="1581" t="s">
        <v>15</v>
      </c>
      <c r="F165" s="1557">
        <v>13726597</v>
      </c>
      <c r="G165" s="1577">
        <v>83146</v>
      </c>
    </row>
    <row r="166" spans="1:7" s="806" customFormat="1">
      <c r="A166" s="814"/>
      <c r="B166" s="1622"/>
      <c r="C166" s="1557"/>
      <c r="D166" s="1577"/>
      <c r="E166" s="1622" t="s">
        <v>162</v>
      </c>
      <c r="F166" s="1557">
        <v>56055</v>
      </c>
      <c r="G166" s="1577"/>
    </row>
    <row r="167" spans="1:7" s="806" customFormat="1">
      <c r="A167" s="814"/>
      <c r="B167" s="1578"/>
      <c r="C167" s="1557"/>
      <c r="D167" s="1577"/>
      <c r="E167" s="1578" t="s">
        <v>16</v>
      </c>
      <c r="F167" s="1557">
        <v>5000</v>
      </c>
      <c r="G167" s="1577"/>
    </row>
    <row r="168" spans="1:7" s="806" customFormat="1">
      <c r="A168" s="814"/>
      <c r="B168" s="1581"/>
      <c r="C168" s="1557"/>
      <c r="D168" s="1577"/>
      <c r="E168" s="1581" t="s">
        <v>17</v>
      </c>
      <c r="F168" s="1557">
        <v>51055</v>
      </c>
      <c r="G168" s="1577"/>
    </row>
    <row r="169" spans="1:7" s="806" customFormat="1" ht="26.4">
      <c r="A169" s="814"/>
      <c r="B169" s="1621"/>
      <c r="C169" s="1557"/>
      <c r="D169" s="1577"/>
      <c r="E169" s="1621" t="s">
        <v>54</v>
      </c>
      <c r="F169" s="1557">
        <v>3750600</v>
      </c>
      <c r="G169" s="1577"/>
    </row>
    <row r="170" spans="1:7" s="806" customFormat="1">
      <c r="A170" s="814"/>
      <c r="B170" s="1622"/>
      <c r="C170" s="1557"/>
      <c r="D170" s="1577"/>
      <c r="E170" s="1622" t="s">
        <v>39</v>
      </c>
      <c r="F170" s="1557">
        <v>3750600</v>
      </c>
      <c r="G170" s="1577"/>
    </row>
    <row r="171" spans="1:7" s="806" customFormat="1">
      <c r="A171" s="814"/>
      <c r="B171" s="1621"/>
      <c r="C171" s="1557"/>
      <c r="D171" s="1577"/>
      <c r="E171" s="1621" t="s">
        <v>19</v>
      </c>
      <c r="F171" s="1557">
        <v>8520</v>
      </c>
      <c r="G171" s="1577"/>
    </row>
    <row r="172" spans="1:7" s="806" customFormat="1">
      <c r="A172" s="814"/>
      <c r="B172" s="1622"/>
      <c r="C172" s="1557"/>
      <c r="D172" s="1577"/>
      <c r="E172" s="1622" t="s">
        <v>119</v>
      </c>
      <c r="F172" s="1557">
        <v>8520</v>
      </c>
      <c r="G172" s="1577"/>
    </row>
    <row r="173" spans="1:7" s="806" customFormat="1" ht="26.4">
      <c r="A173" s="814"/>
      <c r="B173" s="1629"/>
      <c r="C173" s="1557"/>
      <c r="D173" s="1577"/>
      <c r="E173" s="1629" t="s">
        <v>166</v>
      </c>
      <c r="F173" s="1557">
        <v>8520</v>
      </c>
      <c r="G173" s="1577"/>
    </row>
    <row r="174" spans="1:7" s="806" customFormat="1">
      <c r="A174" s="814"/>
      <c r="B174" s="1576"/>
      <c r="C174" s="1557"/>
      <c r="D174" s="1577"/>
      <c r="E174" s="1576" t="s">
        <v>3</v>
      </c>
      <c r="F174" s="1557">
        <v>101080</v>
      </c>
      <c r="G174" s="1577"/>
    </row>
    <row r="175" spans="1:7" s="806" customFormat="1">
      <c r="A175" s="814"/>
      <c r="B175" s="1578"/>
      <c r="C175" s="1557"/>
      <c r="D175" s="1577"/>
      <c r="E175" s="1578" t="s">
        <v>20</v>
      </c>
      <c r="F175" s="1557">
        <v>101080</v>
      </c>
      <c r="G175" s="1577"/>
    </row>
    <row r="176" spans="1:7" s="806" customFormat="1">
      <c r="A176" s="814"/>
      <c r="B176" s="1605"/>
      <c r="C176" s="1615"/>
      <c r="D176" s="1573"/>
      <c r="E176" s="1605" t="s">
        <v>126</v>
      </c>
      <c r="F176" s="1615"/>
      <c r="G176" s="1573"/>
    </row>
    <row r="177" spans="1:7" s="806" customFormat="1">
      <c r="A177" s="814"/>
      <c r="B177" s="113" t="s">
        <v>70</v>
      </c>
      <c r="C177" s="99"/>
      <c r="D177" s="143"/>
      <c r="E177" s="1574" t="s">
        <v>4</v>
      </c>
      <c r="F177" s="1556">
        <v>32425765</v>
      </c>
      <c r="G177" s="1630">
        <v>138046</v>
      </c>
    </row>
    <row r="178" spans="1:7" s="806" customFormat="1" ht="26.4">
      <c r="A178" s="814"/>
      <c r="B178" s="322" t="s">
        <v>52</v>
      </c>
      <c r="C178" s="569">
        <v>145783954</v>
      </c>
      <c r="D178" s="568">
        <f>-G181</f>
        <v>-138046</v>
      </c>
      <c r="E178" s="1576" t="s">
        <v>37</v>
      </c>
      <c r="F178" s="1557">
        <v>456750</v>
      </c>
      <c r="G178" s="1631"/>
    </row>
    <row r="179" spans="1:7" s="806" customFormat="1">
      <c r="A179" s="814"/>
      <c r="B179" s="1576"/>
      <c r="C179" s="1557"/>
      <c r="D179" s="1577"/>
      <c r="E179" s="1576" t="s">
        <v>10</v>
      </c>
      <c r="F179" s="1557">
        <v>31969015</v>
      </c>
      <c r="G179" s="1577">
        <v>138046</v>
      </c>
    </row>
    <row r="180" spans="1:7" s="806" customFormat="1" ht="26.4">
      <c r="A180" s="814"/>
      <c r="B180" s="1578"/>
      <c r="C180" s="1557"/>
      <c r="D180" s="1619"/>
      <c r="E180" s="1578" t="s">
        <v>11</v>
      </c>
      <c r="F180" s="1557">
        <v>31969015</v>
      </c>
      <c r="G180" s="1619">
        <v>138046</v>
      </c>
    </row>
    <row r="181" spans="1:7" s="806" customFormat="1">
      <c r="A181" s="814"/>
      <c r="B181" s="1574"/>
      <c r="C181" s="1556"/>
      <c r="D181" s="1575"/>
      <c r="E181" s="1574" t="s">
        <v>28</v>
      </c>
      <c r="F181" s="1556">
        <v>32425765</v>
      </c>
      <c r="G181" s="1575">
        <v>138046</v>
      </c>
    </row>
    <row r="182" spans="1:7" s="806" customFormat="1">
      <c r="A182" s="814"/>
      <c r="B182" s="1576"/>
      <c r="C182" s="1557"/>
      <c r="D182" s="1577"/>
      <c r="E182" s="1576" t="s">
        <v>2</v>
      </c>
      <c r="F182" s="1557">
        <v>32350765</v>
      </c>
      <c r="G182" s="1577">
        <v>138046</v>
      </c>
    </row>
    <row r="183" spans="1:7" s="806" customFormat="1">
      <c r="A183" s="814"/>
      <c r="B183" s="1578"/>
      <c r="C183" s="1557"/>
      <c r="D183" s="1577"/>
      <c r="E183" s="1578" t="s">
        <v>12</v>
      </c>
      <c r="F183" s="1557">
        <v>28535590</v>
      </c>
      <c r="G183" s="1577">
        <v>138046</v>
      </c>
    </row>
    <row r="184" spans="1:7" s="806" customFormat="1">
      <c r="A184" s="814"/>
      <c r="B184" s="1581"/>
      <c r="C184" s="1557"/>
      <c r="D184" s="1577"/>
      <c r="E184" s="1581" t="s">
        <v>38</v>
      </c>
      <c r="F184" s="1557">
        <v>15158753</v>
      </c>
      <c r="G184" s="1577"/>
    </row>
    <row r="185" spans="1:7" s="806" customFormat="1">
      <c r="A185" s="814"/>
      <c r="B185" s="1582"/>
      <c r="C185" s="1557"/>
      <c r="D185" s="1577"/>
      <c r="E185" s="1582" t="s">
        <v>36</v>
      </c>
      <c r="F185" s="1557">
        <v>8101006</v>
      </c>
      <c r="G185" s="1577"/>
    </row>
    <row r="186" spans="1:7" s="806" customFormat="1">
      <c r="A186" s="814"/>
      <c r="B186" s="1581"/>
      <c r="C186" s="1557"/>
      <c r="D186" s="1577"/>
      <c r="E186" s="1581" t="s">
        <v>15</v>
      </c>
      <c r="F186" s="1557">
        <v>13376837</v>
      </c>
      <c r="G186" s="1577">
        <v>138046</v>
      </c>
    </row>
    <row r="187" spans="1:7" s="806" customFormat="1">
      <c r="A187" s="814"/>
      <c r="B187" s="1622"/>
      <c r="C187" s="1557"/>
      <c r="D187" s="1577"/>
      <c r="E187" s="1622" t="s">
        <v>162</v>
      </c>
      <c r="F187" s="1557">
        <v>56055</v>
      </c>
      <c r="G187" s="1577"/>
    </row>
    <row r="188" spans="1:7" s="806" customFormat="1">
      <c r="A188" s="814"/>
      <c r="B188" s="1578"/>
      <c r="C188" s="1557"/>
      <c r="D188" s="1577"/>
      <c r="E188" s="1578" t="s">
        <v>16</v>
      </c>
      <c r="F188" s="1557">
        <v>5000</v>
      </c>
      <c r="G188" s="1577"/>
    </row>
    <row r="189" spans="1:7" s="806" customFormat="1">
      <c r="A189" s="814"/>
      <c r="B189" s="1581"/>
      <c r="C189" s="1557"/>
      <c r="D189" s="1577"/>
      <c r="E189" s="1581" t="s">
        <v>17</v>
      </c>
      <c r="F189" s="1557">
        <v>51055</v>
      </c>
      <c r="G189" s="1577"/>
    </row>
    <row r="190" spans="1:7" s="806" customFormat="1" ht="26.4">
      <c r="A190" s="814"/>
      <c r="B190" s="1621"/>
      <c r="C190" s="1557"/>
      <c r="D190" s="1577"/>
      <c r="E190" s="1621" t="s">
        <v>54</v>
      </c>
      <c r="F190" s="1557">
        <v>3750600</v>
      </c>
      <c r="G190" s="1577"/>
    </row>
    <row r="191" spans="1:7" s="806" customFormat="1">
      <c r="A191" s="814"/>
      <c r="B191" s="1622"/>
      <c r="C191" s="1557"/>
      <c r="D191" s="1577"/>
      <c r="E191" s="1622" t="s">
        <v>39</v>
      </c>
      <c r="F191" s="1557">
        <v>3750600</v>
      </c>
      <c r="G191" s="1577"/>
    </row>
    <row r="192" spans="1:7" s="806" customFormat="1">
      <c r="A192" s="814"/>
      <c r="B192" s="1621"/>
      <c r="C192" s="1557"/>
      <c r="D192" s="1577"/>
      <c r="E192" s="1621" t="s">
        <v>19</v>
      </c>
      <c r="F192" s="1557">
        <v>8520</v>
      </c>
      <c r="G192" s="1577"/>
    </row>
    <row r="193" spans="1:256" s="806" customFormat="1">
      <c r="A193" s="814"/>
      <c r="B193" s="1622"/>
      <c r="C193" s="1557"/>
      <c r="D193" s="1577"/>
      <c r="E193" s="1622" t="s">
        <v>119</v>
      </c>
      <c r="F193" s="1557">
        <v>8520</v>
      </c>
      <c r="G193" s="1577"/>
    </row>
    <row r="194" spans="1:256" s="806" customFormat="1" ht="26.4">
      <c r="A194" s="814"/>
      <c r="B194" s="1629"/>
      <c r="C194" s="1557"/>
      <c r="D194" s="1577"/>
      <c r="E194" s="1629" t="s">
        <v>166</v>
      </c>
      <c r="F194" s="1557">
        <v>8520</v>
      </c>
      <c r="G194" s="1577"/>
    </row>
    <row r="195" spans="1:256" s="806" customFormat="1">
      <c r="A195" s="814"/>
      <c r="B195" s="1576"/>
      <c r="C195" s="1557"/>
      <c r="D195" s="1577"/>
      <c r="E195" s="1576" t="s">
        <v>3</v>
      </c>
      <c r="F195" s="1557">
        <v>75000</v>
      </c>
      <c r="G195" s="1577"/>
    </row>
    <row r="196" spans="1:256" s="806" customFormat="1" ht="13.8" thickBot="1">
      <c r="A196" s="814"/>
      <c r="B196" s="1633"/>
      <c r="C196" s="1634"/>
      <c r="D196" s="1635"/>
      <c r="E196" s="1633" t="s">
        <v>20</v>
      </c>
      <c r="F196" s="1634">
        <v>75000</v>
      </c>
      <c r="G196" s="1635"/>
    </row>
    <row r="197" spans="1:256" s="806" customFormat="1" ht="37.950000000000003" customHeight="1" thickBot="1">
      <c r="A197" s="814"/>
      <c r="B197" s="3627" t="s">
        <v>545</v>
      </c>
      <c r="C197" s="3628"/>
      <c r="D197" s="3628"/>
      <c r="E197" s="3628"/>
      <c r="F197" s="3628"/>
      <c r="G197" s="3629"/>
    </row>
    <row r="198" spans="1:256" s="806" customFormat="1">
      <c r="A198" s="814"/>
      <c r="B198" s="815"/>
      <c r="C198" s="816"/>
      <c r="D198" s="816"/>
      <c r="E198" s="817"/>
      <c r="F198" s="815"/>
      <c r="G198" s="815"/>
    </row>
    <row r="199" spans="1:256" s="806" customFormat="1">
      <c r="A199" s="814"/>
      <c r="B199" s="819" t="s">
        <v>113</v>
      </c>
      <c r="C199" s="243"/>
      <c r="D199" s="243"/>
      <c r="E199" s="819"/>
      <c r="F199" s="243"/>
      <c r="G199" s="243"/>
    </row>
    <row r="200" spans="1:256" s="806" customFormat="1" ht="13.8" thickBot="1">
      <c r="A200" s="814"/>
      <c r="B200" s="243"/>
      <c r="C200" s="243"/>
      <c r="D200" s="243"/>
      <c r="E200" s="243"/>
      <c r="F200" s="243"/>
      <c r="G200" s="243"/>
    </row>
    <row r="201" spans="1:256" s="806" customFormat="1" ht="27.6">
      <c r="A201" s="2895">
        <f>A107+1</f>
        <v>12</v>
      </c>
      <c r="B201" s="1636" t="s">
        <v>29</v>
      </c>
      <c r="C201" s="1637"/>
      <c r="D201" s="1638"/>
      <c r="E201" s="1644" t="s">
        <v>93</v>
      </c>
      <c r="F201" s="1637"/>
      <c r="G201" s="1638"/>
      <c r="H201" s="1656" t="s">
        <v>232</v>
      </c>
    </row>
    <row r="202" spans="1:256" s="806" customFormat="1">
      <c r="A202" s="814"/>
      <c r="B202" s="1639" t="s">
        <v>22</v>
      </c>
      <c r="C202" s="1640"/>
      <c r="D202" s="1641"/>
      <c r="E202" s="1645" t="s">
        <v>22</v>
      </c>
      <c r="F202" s="1640"/>
      <c r="G202" s="1641"/>
    </row>
    <row r="203" spans="1:256" s="806" customFormat="1">
      <c r="A203" s="814"/>
      <c r="B203" s="3517" t="s">
        <v>43</v>
      </c>
      <c r="C203" s="3512"/>
      <c r="D203" s="3518"/>
      <c r="E203" s="3519" t="s">
        <v>283</v>
      </c>
      <c r="F203" s="3512"/>
      <c r="G203" s="3518"/>
    </row>
    <row r="204" spans="1:256" customFormat="1">
      <c r="A204" s="814"/>
      <c r="B204" s="1574" t="s">
        <v>4</v>
      </c>
      <c r="C204" s="1556">
        <v>16497394</v>
      </c>
      <c r="D204" s="1642">
        <v>-7260</v>
      </c>
      <c r="E204" s="1564" t="s">
        <v>4</v>
      </c>
      <c r="F204" s="1556">
        <v>140628</v>
      </c>
      <c r="G204" s="1642">
        <v>7260</v>
      </c>
      <c r="H204" s="806"/>
      <c r="I204" s="809"/>
      <c r="J204" s="806"/>
      <c r="K204" s="806"/>
      <c r="L204" s="806"/>
      <c r="M204" s="806"/>
      <c r="N204" s="806"/>
      <c r="O204" s="806"/>
      <c r="P204" s="806"/>
      <c r="Q204" s="806"/>
      <c r="R204" s="806"/>
      <c r="S204" s="806"/>
      <c r="T204" s="806"/>
      <c r="U204" s="806"/>
      <c r="V204" s="806"/>
      <c r="W204" s="806"/>
      <c r="X204" s="806"/>
      <c r="Y204" s="806"/>
      <c r="Z204" s="806"/>
      <c r="AA204" s="806"/>
      <c r="AB204" s="806"/>
      <c r="AC204" s="806"/>
      <c r="AD204" s="806"/>
      <c r="AE204" s="806"/>
      <c r="AF204" s="806"/>
      <c r="AG204" s="806"/>
      <c r="AH204" s="806"/>
      <c r="AI204" s="806"/>
      <c r="AJ204" s="806"/>
      <c r="AK204" s="806"/>
      <c r="AL204" s="806"/>
      <c r="AM204" s="806"/>
      <c r="AN204" s="806"/>
      <c r="AO204" s="806"/>
      <c r="AP204" s="806"/>
      <c r="AQ204" s="806"/>
      <c r="AR204" s="806"/>
      <c r="AS204" s="806"/>
      <c r="AT204" s="806"/>
      <c r="AU204" s="806"/>
      <c r="AV204" s="806"/>
      <c r="AW204" s="806"/>
      <c r="AX204" s="806"/>
      <c r="AY204" s="806"/>
      <c r="AZ204" s="806"/>
      <c r="BA204" s="806"/>
      <c r="BB204" s="806"/>
      <c r="BC204" s="806"/>
      <c r="BD204" s="806"/>
      <c r="BE204" s="806"/>
      <c r="BF204" s="806"/>
      <c r="BG204" s="806"/>
      <c r="BH204" s="806"/>
      <c r="BI204" s="806"/>
      <c r="BJ204" s="806"/>
      <c r="BK204" s="806"/>
      <c r="BL204" s="806"/>
      <c r="BM204" s="806"/>
      <c r="BN204" s="806"/>
      <c r="BO204" s="806"/>
      <c r="BP204" s="806"/>
      <c r="BQ204" s="806"/>
      <c r="BR204" s="806"/>
      <c r="BS204" s="806"/>
      <c r="BT204" s="806"/>
      <c r="BU204" s="806"/>
      <c r="BV204" s="806"/>
      <c r="BW204" s="806"/>
      <c r="BX204" s="806"/>
      <c r="BY204" s="806"/>
      <c r="BZ204" s="806"/>
      <c r="CA204" s="806"/>
      <c r="CB204" s="806"/>
      <c r="CC204" s="806"/>
      <c r="CD204" s="806"/>
      <c r="CE204" s="806"/>
      <c r="CF204" s="806"/>
      <c r="CG204" s="806"/>
      <c r="CH204" s="806"/>
      <c r="CI204" s="806"/>
      <c r="CJ204" s="806"/>
      <c r="CK204" s="806"/>
      <c r="CL204" s="806"/>
      <c r="CM204" s="806"/>
      <c r="CN204" s="806"/>
      <c r="CO204" s="806"/>
      <c r="CP204" s="806"/>
      <c r="CQ204" s="806"/>
      <c r="CR204" s="806"/>
      <c r="CS204" s="806"/>
      <c r="CT204" s="806"/>
      <c r="CU204" s="806"/>
      <c r="CV204" s="806"/>
      <c r="CW204" s="806"/>
      <c r="CX204" s="806"/>
      <c r="CY204" s="806"/>
      <c r="CZ204" s="806"/>
      <c r="DA204" s="806"/>
      <c r="DB204" s="806"/>
      <c r="DC204" s="806"/>
      <c r="DD204" s="806"/>
      <c r="DE204" s="806"/>
      <c r="DF204" s="806"/>
      <c r="DG204" s="806"/>
      <c r="DH204" s="806"/>
      <c r="DI204" s="806"/>
      <c r="DJ204" s="806"/>
      <c r="DK204" s="806"/>
      <c r="DL204" s="806"/>
      <c r="DM204" s="806"/>
      <c r="DN204" s="806"/>
      <c r="DO204" s="806"/>
      <c r="DP204" s="806"/>
      <c r="DQ204" s="806"/>
      <c r="DR204" s="806"/>
      <c r="DS204" s="806"/>
      <c r="DT204" s="806"/>
      <c r="DU204" s="806"/>
      <c r="DV204" s="806"/>
      <c r="DW204" s="806"/>
      <c r="DX204" s="806"/>
      <c r="DY204" s="806"/>
      <c r="DZ204" s="806"/>
      <c r="EA204" s="806"/>
      <c r="EB204" s="806"/>
      <c r="EC204" s="806"/>
      <c r="ED204" s="806"/>
      <c r="EE204" s="806"/>
      <c r="EF204" s="806"/>
      <c r="EG204" s="806"/>
      <c r="EH204" s="806"/>
      <c r="EI204" s="806"/>
      <c r="EJ204" s="806"/>
      <c r="EK204" s="806"/>
      <c r="EL204" s="806"/>
      <c r="EM204" s="806"/>
      <c r="EN204" s="806"/>
      <c r="EO204" s="806"/>
      <c r="EP204" s="806"/>
      <c r="EQ204" s="806"/>
      <c r="ER204" s="806"/>
      <c r="ES204" s="806"/>
      <c r="ET204" s="806"/>
      <c r="EU204" s="806"/>
      <c r="EV204" s="806"/>
      <c r="EW204" s="806"/>
      <c r="EX204" s="806"/>
      <c r="EY204" s="806"/>
      <c r="EZ204" s="806"/>
      <c r="FA204" s="806"/>
      <c r="FB204" s="806"/>
      <c r="FC204" s="806"/>
      <c r="FD204" s="806"/>
      <c r="FE204" s="806"/>
      <c r="FF204" s="806"/>
      <c r="FG204" s="806"/>
      <c r="FH204" s="806"/>
      <c r="FI204" s="806"/>
      <c r="FJ204" s="806"/>
      <c r="FK204" s="806"/>
      <c r="FL204" s="806"/>
      <c r="FM204" s="806"/>
      <c r="FN204" s="806"/>
      <c r="FO204" s="806"/>
      <c r="FP204" s="806"/>
      <c r="FQ204" s="806"/>
      <c r="FR204" s="806"/>
      <c r="FS204" s="806"/>
      <c r="FT204" s="806"/>
      <c r="FU204" s="806"/>
      <c r="FV204" s="806"/>
      <c r="FW204" s="806"/>
      <c r="FX204" s="806"/>
      <c r="FY204" s="806"/>
      <c r="FZ204" s="806"/>
      <c r="GA204" s="806"/>
      <c r="GB204" s="806"/>
      <c r="GC204" s="806"/>
      <c r="GD204" s="806"/>
      <c r="GE204" s="806"/>
      <c r="GF204" s="806"/>
      <c r="GG204" s="806"/>
      <c r="GH204" s="806"/>
      <c r="GI204" s="806"/>
      <c r="GJ204" s="806"/>
      <c r="GK204" s="806"/>
      <c r="GL204" s="806"/>
      <c r="GM204" s="806"/>
      <c r="GN204" s="806"/>
      <c r="GO204" s="806"/>
      <c r="GP204" s="806"/>
      <c r="GQ204" s="806"/>
      <c r="GR204" s="806"/>
      <c r="GS204" s="806"/>
      <c r="GT204" s="806"/>
      <c r="GU204" s="806"/>
      <c r="GV204" s="806"/>
      <c r="GW204" s="806"/>
      <c r="GX204" s="806"/>
      <c r="GY204" s="806"/>
      <c r="GZ204" s="806"/>
      <c r="HA204" s="806"/>
      <c r="HB204" s="806"/>
      <c r="HC204" s="806"/>
      <c r="HD204" s="806"/>
      <c r="HE204" s="806"/>
      <c r="HF204" s="806"/>
      <c r="HG204" s="806"/>
      <c r="HH204" s="806"/>
      <c r="HI204" s="806"/>
      <c r="HJ204" s="806"/>
      <c r="HK204" s="806"/>
      <c r="HL204" s="806"/>
      <c r="HM204" s="806"/>
      <c r="HN204" s="806"/>
      <c r="HO204" s="806"/>
      <c r="HP204" s="806"/>
      <c r="HQ204" s="806"/>
      <c r="HR204" s="806"/>
      <c r="HS204" s="806"/>
      <c r="HT204" s="806"/>
      <c r="HU204" s="806"/>
      <c r="HV204" s="806"/>
      <c r="HW204" s="806"/>
      <c r="HX204" s="806"/>
      <c r="HY204" s="806"/>
      <c r="HZ204" s="806"/>
      <c r="IA204" s="806"/>
      <c r="IB204" s="806"/>
      <c r="IC204" s="806"/>
      <c r="ID204" s="806"/>
      <c r="IE204" s="806"/>
      <c r="IF204" s="806"/>
      <c r="IG204" s="806"/>
      <c r="IH204" s="806"/>
      <c r="II204" s="806"/>
      <c r="IJ204" s="806"/>
      <c r="IK204" s="806"/>
      <c r="IL204" s="806"/>
      <c r="IM204" s="806"/>
      <c r="IN204" s="806"/>
      <c r="IO204" s="806"/>
      <c r="IP204" s="806"/>
      <c r="IQ204" s="806"/>
      <c r="IR204" s="806"/>
      <c r="IS204" s="806"/>
      <c r="IT204" s="806"/>
      <c r="IU204" s="806"/>
      <c r="IV204" s="806"/>
    </row>
    <row r="205" spans="1:256" customFormat="1" ht="26.4">
      <c r="A205" s="814"/>
      <c r="B205" s="1574"/>
      <c r="C205" s="1556"/>
      <c r="D205" s="1642"/>
      <c r="E205" s="1565" t="s">
        <v>37</v>
      </c>
      <c r="F205" s="1643">
        <v>850</v>
      </c>
      <c r="G205" s="1642"/>
      <c r="H205" s="806"/>
      <c r="I205" s="806"/>
      <c r="J205" s="806"/>
      <c r="K205" s="806"/>
      <c r="L205" s="806"/>
      <c r="M205" s="806"/>
      <c r="N205" s="806"/>
      <c r="O205" s="806"/>
      <c r="P205" s="806"/>
      <c r="Q205" s="806"/>
      <c r="R205" s="806"/>
      <c r="S205" s="806"/>
      <c r="T205" s="806"/>
      <c r="U205" s="806"/>
      <c r="V205" s="806"/>
      <c r="W205" s="806"/>
      <c r="X205" s="806"/>
      <c r="Y205" s="806"/>
      <c r="Z205" s="806"/>
      <c r="AA205" s="806"/>
      <c r="AB205" s="806"/>
      <c r="AC205" s="806"/>
      <c r="AD205" s="806"/>
      <c r="AE205" s="806"/>
      <c r="AF205" s="806"/>
      <c r="AG205" s="806"/>
      <c r="AH205" s="806"/>
      <c r="AI205" s="806"/>
      <c r="AJ205" s="806"/>
      <c r="AK205" s="806"/>
      <c r="AL205" s="806"/>
      <c r="AM205" s="806"/>
      <c r="AN205" s="806"/>
      <c r="AO205" s="806"/>
      <c r="AP205" s="806"/>
      <c r="AQ205" s="806"/>
      <c r="AR205" s="806"/>
      <c r="AS205" s="806"/>
      <c r="AT205" s="806"/>
      <c r="AU205" s="806"/>
      <c r="AV205" s="806"/>
      <c r="AW205" s="806"/>
      <c r="AX205" s="806"/>
      <c r="AY205" s="806"/>
      <c r="AZ205" s="806"/>
      <c r="BA205" s="806"/>
      <c r="BB205" s="806"/>
      <c r="BC205" s="806"/>
      <c r="BD205" s="806"/>
      <c r="BE205" s="806"/>
      <c r="BF205" s="806"/>
      <c r="BG205" s="806"/>
      <c r="BH205" s="806"/>
      <c r="BI205" s="806"/>
      <c r="BJ205" s="806"/>
      <c r="BK205" s="806"/>
      <c r="BL205" s="806"/>
      <c r="BM205" s="806"/>
      <c r="BN205" s="806"/>
      <c r="BO205" s="806"/>
      <c r="BP205" s="806"/>
      <c r="BQ205" s="806"/>
      <c r="BR205" s="806"/>
      <c r="BS205" s="806"/>
      <c r="BT205" s="806"/>
      <c r="BU205" s="806"/>
      <c r="BV205" s="806"/>
      <c r="BW205" s="806"/>
      <c r="BX205" s="806"/>
      <c r="BY205" s="806"/>
      <c r="BZ205" s="806"/>
      <c r="CA205" s="806"/>
      <c r="CB205" s="806"/>
      <c r="CC205" s="806"/>
      <c r="CD205" s="806"/>
      <c r="CE205" s="806"/>
      <c r="CF205" s="806"/>
      <c r="CG205" s="806"/>
      <c r="CH205" s="806"/>
      <c r="CI205" s="806"/>
      <c r="CJ205" s="806"/>
      <c r="CK205" s="806"/>
      <c r="CL205" s="806"/>
      <c r="CM205" s="806"/>
      <c r="CN205" s="806"/>
      <c r="CO205" s="806"/>
      <c r="CP205" s="806"/>
      <c r="CQ205" s="806"/>
      <c r="CR205" s="806"/>
      <c r="CS205" s="806"/>
      <c r="CT205" s="806"/>
      <c r="CU205" s="806"/>
      <c r="CV205" s="806"/>
      <c r="CW205" s="806"/>
      <c r="CX205" s="806"/>
      <c r="CY205" s="806"/>
      <c r="CZ205" s="806"/>
      <c r="DA205" s="806"/>
      <c r="DB205" s="806"/>
      <c r="DC205" s="806"/>
      <c r="DD205" s="806"/>
      <c r="DE205" s="806"/>
      <c r="DF205" s="806"/>
      <c r="DG205" s="806"/>
      <c r="DH205" s="806"/>
      <c r="DI205" s="806"/>
      <c r="DJ205" s="806"/>
      <c r="DK205" s="806"/>
      <c r="DL205" s="806"/>
      <c r="DM205" s="806"/>
      <c r="DN205" s="806"/>
      <c r="DO205" s="806"/>
      <c r="DP205" s="806"/>
      <c r="DQ205" s="806"/>
      <c r="DR205" s="806"/>
      <c r="DS205" s="806"/>
      <c r="DT205" s="806"/>
      <c r="DU205" s="806"/>
      <c r="DV205" s="806"/>
      <c r="DW205" s="806"/>
      <c r="DX205" s="806"/>
      <c r="DY205" s="806"/>
      <c r="DZ205" s="806"/>
      <c r="EA205" s="806"/>
      <c r="EB205" s="806"/>
      <c r="EC205" s="806"/>
      <c r="ED205" s="806"/>
      <c r="EE205" s="806"/>
      <c r="EF205" s="806"/>
      <c r="EG205" s="806"/>
      <c r="EH205" s="806"/>
      <c r="EI205" s="806"/>
      <c r="EJ205" s="806"/>
      <c r="EK205" s="806"/>
      <c r="EL205" s="806"/>
      <c r="EM205" s="806"/>
      <c r="EN205" s="806"/>
      <c r="EO205" s="806"/>
      <c r="EP205" s="806"/>
      <c r="EQ205" s="806"/>
      <c r="ER205" s="806"/>
      <c r="ES205" s="806"/>
      <c r="ET205" s="806"/>
      <c r="EU205" s="806"/>
      <c r="EV205" s="806"/>
      <c r="EW205" s="806"/>
      <c r="EX205" s="806"/>
      <c r="EY205" s="806"/>
      <c r="EZ205" s="806"/>
      <c r="FA205" s="806"/>
      <c r="FB205" s="806"/>
      <c r="FC205" s="806"/>
      <c r="FD205" s="806"/>
      <c r="FE205" s="806"/>
      <c r="FF205" s="806"/>
      <c r="FG205" s="806"/>
      <c r="FH205" s="806"/>
      <c r="FI205" s="806"/>
      <c r="FJ205" s="806"/>
      <c r="FK205" s="806"/>
      <c r="FL205" s="806"/>
      <c r="FM205" s="806"/>
      <c r="FN205" s="806"/>
      <c r="FO205" s="806"/>
      <c r="FP205" s="806"/>
      <c r="FQ205" s="806"/>
      <c r="FR205" s="806"/>
      <c r="FS205" s="806"/>
      <c r="FT205" s="806"/>
      <c r="FU205" s="806"/>
      <c r="FV205" s="806"/>
      <c r="FW205" s="806"/>
      <c r="FX205" s="806"/>
      <c r="FY205" s="806"/>
      <c r="FZ205" s="806"/>
      <c r="GA205" s="806"/>
      <c r="GB205" s="806"/>
      <c r="GC205" s="806"/>
      <c r="GD205" s="806"/>
      <c r="GE205" s="806"/>
      <c r="GF205" s="806"/>
      <c r="GG205" s="806"/>
      <c r="GH205" s="806"/>
      <c r="GI205" s="806"/>
      <c r="GJ205" s="806"/>
      <c r="GK205" s="806"/>
      <c r="GL205" s="806"/>
      <c r="GM205" s="806"/>
      <c r="GN205" s="806"/>
      <c r="GO205" s="806"/>
      <c r="GP205" s="806"/>
      <c r="GQ205" s="806"/>
      <c r="GR205" s="806"/>
      <c r="GS205" s="806"/>
      <c r="GT205" s="806"/>
      <c r="GU205" s="806"/>
      <c r="GV205" s="806"/>
      <c r="GW205" s="806"/>
      <c r="GX205" s="806"/>
      <c r="GY205" s="806"/>
      <c r="GZ205" s="806"/>
      <c r="HA205" s="806"/>
      <c r="HB205" s="806"/>
      <c r="HC205" s="806"/>
      <c r="HD205" s="806"/>
      <c r="HE205" s="806"/>
      <c r="HF205" s="806"/>
      <c r="HG205" s="806"/>
      <c r="HH205" s="806"/>
      <c r="HI205" s="806"/>
      <c r="HJ205" s="806"/>
      <c r="HK205" s="806"/>
      <c r="HL205" s="806"/>
      <c r="HM205" s="806"/>
      <c r="HN205" s="806"/>
      <c r="HO205" s="806"/>
      <c r="HP205" s="806"/>
      <c r="HQ205" s="806"/>
      <c r="HR205" s="806"/>
      <c r="HS205" s="806"/>
      <c r="HT205" s="806"/>
      <c r="HU205" s="806"/>
      <c r="HV205" s="806"/>
      <c r="HW205" s="806"/>
      <c r="HX205" s="806"/>
      <c r="HY205" s="806"/>
      <c r="HZ205" s="806"/>
      <c r="IA205" s="806"/>
      <c r="IB205" s="806"/>
      <c r="IC205" s="806"/>
      <c r="ID205" s="806"/>
      <c r="IE205" s="806"/>
      <c r="IF205" s="806"/>
      <c r="IG205" s="806"/>
      <c r="IH205" s="806"/>
      <c r="II205" s="806"/>
      <c r="IJ205" s="806"/>
      <c r="IK205" s="806"/>
      <c r="IL205" s="806"/>
      <c r="IM205" s="806"/>
      <c r="IN205" s="806"/>
      <c r="IO205" s="806"/>
      <c r="IP205" s="806"/>
      <c r="IQ205" s="806"/>
      <c r="IR205" s="806"/>
      <c r="IS205" s="806"/>
      <c r="IT205" s="806"/>
      <c r="IU205" s="806"/>
      <c r="IV205" s="806"/>
    </row>
    <row r="206" spans="1:256" customFormat="1">
      <c r="A206" s="814"/>
      <c r="B206" s="1576" t="s">
        <v>10</v>
      </c>
      <c r="C206" s="1557">
        <v>16497394</v>
      </c>
      <c r="D206" s="1646">
        <v>-7260</v>
      </c>
      <c r="E206" s="1565" t="s">
        <v>10</v>
      </c>
      <c r="F206" s="1557">
        <f>F204-F205</f>
        <v>139778</v>
      </c>
      <c r="G206" s="1619">
        <v>7260</v>
      </c>
      <c r="H206" s="806"/>
      <c r="I206" s="806"/>
      <c r="J206" s="806"/>
      <c r="K206" s="806"/>
      <c r="L206" s="806"/>
      <c r="M206" s="806"/>
      <c r="N206" s="806"/>
      <c r="O206" s="806"/>
      <c r="P206" s="806"/>
      <c r="Q206" s="806"/>
      <c r="R206" s="806"/>
      <c r="S206" s="806"/>
      <c r="T206" s="806"/>
      <c r="U206" s="806"/>
      <c r="V206" s="806"/>
      <c r="W206" s="806"/>
      <c r="X206" s="806"/>
      <c r="Y206" s="806"/>
      <c r="Z206" s="806"/>
      <c r="AA206" s="806"/>
      <c r="AB206" s="806"/>
      <c r="AC206" s="806"/>
      <c r="AD206" s="806"/>
      <c r="AE206" s="806"/>
      <c r="AF206" s="806"/>
      <c r="AG206" s="806"/>
      <c r="AH206" s="806"/>
      <c r="AI206" s="806"/>
      <c r="AJ206" s="806"/>
      <c r="AK206" s="806"/>
      <c r="AL206" s="806"/>
      <c r="AM206" s="806"/>
      <c r="AN206" s="806"/>
      <c r="AO206" s="806"/>
      <c r="AP206" s="806"/>
      <c r="AQ206" s="806"/>
      <c r="AR206" s="806"/>
      <c r="AS206" s="806"/>
      <c r="AT206" s="806"/>
      <c r="AU206" s="806"/>
      <c r="AV206" s="806"/>
      <c r="AW206" s="806"/>
      <c r="AX206" s="806"/>
      <c r="AY206" s="806"/>
      <c r="AZ206" s="806"/>
      <c r="BA206" s="806"/>
      <c r="BB206" s="806"/>
      <c r="BC206" s="806"/>
      <c r="BD206" s="806"/>
      <c r="BE206" s="806"/>
      <c r="BF206" s="806"/>
      <c r="BG206" s="806"/>
      <c r="BH206" s="806"/>
      <c r="BI206" s="806"/>
      <c r="BJ206" s="806"/>
      <c r="BK206" s="806"/>
      <c r="BL206" s="806"/>
      <c r="BM206" s="806"/>
      <c r="BN206" s="806"/>
      <c r="BO206" s="806"/>
      <c r="BP206" s="806"/>
      <c r="BQ206" s="806"/>
      <c r="BR206" s="806"/>
      <c r="BS206" s="806"/>
      <c r="BT206" s="806"/>
      <c r="BU206" s="806"/>
      <c r="BV206" s="806"/>
      <c r="BW206" s="806"/>
      <c r="BX206" s="806"/>
      <c r="BY206" s="806"/>
      <c r="BZ206" s="806"/>
      <c r="CA206" s="806"/>
      <c r="CB206" s="806"/>
      <c r="CC206" s="806"/>
      <c r="CD206" s="806"/>
      <c r="CE206" s="806"/>
      <c r="CF206" s="806"/>
      <c r="CG206" s="806"/>
      <c r="CH206" s="806"/>
      <c r="CI206" s="806"/>
      <c r="CJ206" s="806"/>
      <c r="CK206" s="806"/>
      <c r="CL206" s="806"/>
      <c r="CM206" s="806"/>
      <c r="CN206" s="806"/>
      <c r="CO206" s="806"/>
      <c r="CP206" s="806"/>
      <c r="CQ206" s="806"/>
      <c r="CR206" s="806"/>
      <c r="CS206" s="806"/>
      <c r="CT206" s="806"/>
      <c r="CU206" s="806"/>
      <c r="CV206" s="806"/>
      <c r="CW206" s="806"/>
      <c r="CX206" s="806"/>
      <c r="CY206" s="806"/>
      <c r="CZ206" s="806"/>
      <c r="DA206" s="806"/>
      <c r="DB206" s="806"/>
      <c r="DC206" s="806"/>
      <c r="DD206" s="806"/>
      <c r="DE206" s="806"/>
      <c r="DF206" s="806"/>
      <c r="DG206" s="806"/>
      <c r="DH206" s="806"/>
      <c r="DI206" s="806"/>
      <c r="DJ206" s="806"/>
      <c r="DK206" s="806"/>
      <c r="DL206" s="806"/>
      <c r="DM206" s="806"/>
      <c r="DN206" s="806"/>
      <c r="DO206" s="806"/>
      <c r="DP206" s="806"/>
      <c r="DQ206" s="806"/>
      <c r="DR206" s="806"/>
      <c r="DS206" s="806"/>
      <c r="DT206" s="806"/>
      <c r="DU206" s="806"/>
      <c r="DV206" s="806"/>
      <c r="DW206" s="806"/>
      <c r="DX206" s="806"/>
      <c r="DY206" s="806"/>
      <c r="DZ206" s="806"/>
      <c r="EA206" s="806"/>
      <c r="EB206" s="806"/>
      <c r="EC206" s="806"/>
      <c r="ED206" s="806"/>
      <c r="EE206" s="806"/>
      <c r="EF206" s="806"/>
      <c r="EG206" s="806"/>
      <c r="EH206" s="806"/>
      <c r="EI206" s="806"/>
      <c r="EJ206" s="806"/>
      <c r="EK206" s="806"/>
      <c r="EL206" s="806"/>
      <c r="EM206" s="806"/>
      <c r="EN206" s="806"/>
      <c r="EO206" s="806"/>
      <c r="EP206" s="806"/>
      <c r="EQ206" s="806"/>
      <c r="ER206" s="806"/>
      <c r="ES206" s="806"/>
      <c r="ET206" s="806"/>
      <c r="EU206" s="806"/>
      <c r="EV206" s="806"/>
      <c r="EW206" s="806"/>
      <c r="EX206" s="806"/>
      <c r="EY206" s="806"/>
      <c r="EZ206" s="806"/>
      <c r="FA206" s="806"/>
      <c r="FB206" s="806"/>
      <c r="FC206" s="806"/>
      <c r="FD206" s="806"/>
      <c r="FE206" s="806"/>
      <c r="FF206" s="806"/>
      <c r="FG206" s="806"/>
      <c r="FH206" s="806"/>
      <c r="FI206" s="806"/>
      <c r="FJ206" s="806"/>
      <c r="FK206" s="806"/>
      <c r="FL206" s="806"/>
      <c r="FM206" s="806"/>
      <c r="FN206" s="806"/>
      <c r="FO206" s="806"/>
      <c r="FP206" s="806"/>
      <c r="FQ206" s="806"/>
      <c r="FR206" s="806"/>
      <c r="FS206" s="806"/>
      <c r="FT206" s="806"/>
      <c r="FU206" s="806"/>
      <c r="FV206" s="806"/>
      <c r="FW206" s="806"/>
      <c r="FX206" s="806"/>
      <c r="FY206" s="806"/>
      <c r="FZ206" s="806"/>
      <c r="GA206" s="806"/>
      <c r="GB206" s="806"/>
      <c r="GC206" s="806"/>
      <c r="GD206" s="806"/>
      <c r="GE206" s="806"/>
      <c r="GF206" s="806"/>
      <c r="GG206" s="806"/>
      <c r="GH206" s="806"/>
      <c r="GI206" s="806"/>
      <c r="GJ206" s="806"/>
      <c r="GK206" s="806"/>
      <c r="GL206" s="806"/>
      <c r="GM206" s="806"/>
      <c r="GN206" s="806"/>
      <c r="GO206" s="806"/>
      <c r="GP206" s="806"/>
      <c r="GQ206" s="806"/>
      <c r="GR206" s="806"/>
      <c r="GS206" s="806"/>
      <c r="GT206" s="806"/>
      <c r="GU206" s="806"/>
      <c r="GV206" s="806"/>
      <c r="GW206" s="806"/>
      <c r="GX206" s="806"/>
      <c r="GY206" s="806"/>
      <c r="GZ206" s="806"/>
      <c r="HA206" s="806"/>
      <c r="HB206" s="806"/>
      <c r="HC206" s="806"/>
      <c r="HD206" s="806"/>
      <c r="HE206" s="806"/>
      <c r="HF206" s="806"/>
      <c r="HG206" s="806"/>
      <c r="HH206" s="806"/>
      <c r="HI206" s="806"/>
      <c r="HJ206" s="806"/>
      <c r="HK206" s="806"/>
      <c r="HL206" s="806"/>
      <c r="HM206" s="806"/>
      <c r="HN206" s="806"/>
      <c r="HO206" s="806"/>
      <c r="HP206" s="806"/>
      <c r="HQ206" s="806"/>
      <c r="HR206" s="806"/>
      <c r="HS206" s="806"/>
      <c r="HT206" s="806"/>
      <c r="HU206" s="806"/>
      <c r="HV206" s="806"/>
      <c r="HW206" s="806"/>
      <c r="HX206" s="806"/>
      <c r="HY206" s="806"/>
      <c r="HZ206" s="806"/>
      <c r="IA206" s="806"/>
      <c r="IB206" s="806"/>
      <c r="IC206" s="806"/>
      <c r="ID206" s="806"/>
      <c r="IE206" s="806"/>
      <c r="IF206" s="806"/>
      <c r="IG206" s="806"/>
      <c r="IH206" s="806"/>
      <c r="II206" s="806"/>
      <c r="IJ206" s="806"/>
      <c r="IK206" s="806"/>
      <c r="IL206" s="806"/>
      <c r="IM206" s="806"/>
      <c r="IN206" s="806"/>
      <c r="IO206" s="806"/>
      <c r="IP206" s="806"/>
      <c r="IQ206" s="806"/>
      <c r="IR206" s="806"/>
      <c r="IS206" s="806"/>
      <c r="IT206" s="806"/>
      <c r="IU206" s="806"/>
      <c r="IV206" s="806"/>
    </row>
    <row r="207" spans="1:256" customFormat="1" ht="26.4">
      <c r="A207" s="814"/>
      <c r="B207" s="1578" t="s">
        <v>11</v>
      </c>
      <c r="C207" s="1557">
        <v>16497394</v>
      </c>
      <c r="D207" s="1619">
        <v>-7260</v>
      </c>
      <c r="E207" s="1566" t="s">
        <v>11</v>
      </c>
      <c r="F207" s="1557">
        <v>139778</v>
      </c>
      <c r="G207" s="1619">
        <v>7260</v>
      </c>
      <c r="H207" s="806"/>
      <c r="I207" s="806"/>
      <c r="J207" s="806"/>
      <c r="K207" s="806"/>
      <c r="L207" s="806"/>
      <c r="M207" s="806"/>
      <c r="N207" s="806"/>
      <c r="O207" s="806"/>
      <c r="P207" s="806"/>
      <c r="Q207" s="806"/>
      <c r="R207" s="806"/>
      <c r="S207" s="806"/>
      <c r="T207" s="806"/>
      <c r="U207" s="806"/>
      <c r="V207" s="806"/>
      <c r="W207" s="806"/>
      <c r="X207" s="806"/>
      <c r="Y207" s="806"/>
      <c r="Z207" s="806"/>
      <c r="AA207" s="806"/>
      <c r="AB207" s="806"/>
      <c r="AC207" s="806"/>
      <c r="AD207" s="806"/>
      <c r="AE207" s="806"/>
      <c r="AF207" s="806"/>
      <c r="AG207" s="806"/>
      <c r="AH207" s="806"/>
      <c r="AI207" s="806"/>
      <c r="AJ207" s="806"/>
      <c r="AK207" s="806"/>
      <c r="AL207" s="806"/>
      <c r="AM207" s="806"/>
      <c r="AN207" s="806"/>
      <c r="AO207" s="806"/>
      <c r="AP207" s="806"/>
      <c r="AQ207" s="806"/>
      <c r="AR207" s="806"/>
      <c r="AS207" s="806"/>
      <c r="AT207" s="806"/>
      <c r="AU207" s="806"/>
      <c r="AV207" s="806"/>
      <c r="AW207" s="806"/>
      <c r="AX207" s="806"/>
      <c r="AY207" s="806"/>
      <c r="AZ207" s="806"/>
      <c r="BA207" s="806"/>
      <c r="BB207" s="806"/>
      <c r="BC207" s="806"/>
      <c r="BD207" s="806"/>
      <c r="BE207" s="806"/>
      <c r="BF207" s="806"/>
      <c r="BG207" s="806"/>
      <c r="BH207" s="806"/>
      <c r="BI207" s="806"/>
      <c r="BJ207" s="806"/>
      <c r="BK207" s="806"/>
      <c r="BL207" s="806"/>
      <c r="BM207" s="806"/>
      <c r="BN207" s="806"/>
      <c r="BO207" s="806"/>
      <c r="BP207" s="806"/>
      <c r="BQ207" s="806"/>
      <c r="BR207" s="806"/>
      <c r="BS207" s="806"/>
      <c r="BT207" s="806"/>
      <c r="BU207" s="806"/>
      <c r="BV207" s="806"/>
      <c r="BW207" s="806"/>
      <c r="BX207" s="806"/>
      <c r="BY207" s="806"/>
      <c r="BZ207" s="806"/>
      <c r="CA207" s="806"/>
      <c r="CB207" s="806"/>
      <c r="CC207" s="806"/>
      <c r="CD207" s="806"/>
      <c r="CE207" s="806"/>
      <c r="CF207" s="806"/>
      <c r="CG207" s="806"/>
      <c r="CH207" s="806"/>
      <c r="CI207" s="806"/>
      <c r="CJ207" s="806"/>
      <c r="CK207" s="806"/>
      <c r="CL207" s="806"/>
      <c r="CM207" s="806"/>
      <c r="CN207" s="806"/>
      <c r="CO207" s="806"/>
      <c r="CP207" s="806"/>
      <c r="CQ207" s="806"/>
      <c r="CR207" s="806"/>
      <c r="CS207" s="806"/>
      <c r="CT207" s="806"/>
      <c r="CU207" s="806"/>
      <c r="CV207" s="806"/>
      <c r="CW207" s="806"/>
      <c r="CX207" s="806"/>
      <c r="CY207" s="806"/>
      <c r="CZ207" s="806"/>
      <c r="DA207" s="806"/>
      <c r="DB207" s="806"/>
      <c r="DC207" s="806"/>
      <c r="DD207" s="806"/>
      <c r="DE207" s="806"/>
      <c r="DF207" s="806"/>
      <c r="DG207" s="806"/>
      <c r="DH207" s="806"/>
      <c r="DI207" s="806"/>
      <c r="DJ207" s="806"/>
      <c r="DK207" s="806"/>
      <c r="DL207" s="806"/>
      <c r="DM207" s="806"/>
      <c r="DN207" s="806"/>
      <c r="DO207" s="806"/>
      <c r="DP207" s="806"/>
      <c r="DQ207" s="806"/>
      <c r="DR207" s="806"/>
      <c r="DS207" s="806"/>
      <c r="DT207" s="806"/>
      <c r="DU207" s="806"/>
      <c r="DV207" s="806"/>
      <c r="DW207" s="806"/>
      <c r="DX207" s="806"/>
      <c r="DY207" s="806"/>
      <c r="DZ207" s="806"/>
      <c r="EA207" s="806"/>
      <c r="EB207" s="806"/>
      <c r="EC207" s="806"/>
      <c r="ED207" s="806"/>
      <c r="EE207" s="806"/>
      <c r="EF207" s="806"/>
      <c r="EG207" s="806"/>
      <c r="EH207" s="806"/>
      <c r="EI207" s="806"/>
      <c r="EJ207" s="806"/>
      <c r="EK207" s="806"/>
      <c r="EL207" s="806"/>
      <c r="EM207" s="806"/>
      <c r="EN207" s="806"/>
      <c r="EO207" s="806"/>
      <c r="EP207" s="806"/>
      <c r="EQ207" s="806"/>
      <c r="ER207" s="806"/>
      <c r="ES207" s="806"/>
      <c r="ET207" s="806"/>
      <c r="EU207" s="806"/>
      <c r="EV207" s="806"/>
      <c r="EW207" s="806"/>
      <c r="EX207" s="806"/>
      <c r="EY207" s="806"/>
      <c r="EZ207" s="806"/>
      <c r="FA207" s="806"/>
      <c r="FB207" s="806"/>
      <c r="FC207" s="806"/>
      <c r="FD207" s="806"/>
      <c r="FE207" s="806"/>
      <c r="FF207" s="806"/>
      <c r="FG207" s="806"/>
      <c r="FH207" s="806"/>
      <c r="FI207" s="806"/>
      <c r="FJ207" s="806"/>
      <c r="FK207" s="806"/>
      <c r="FL207" s="806"/>
      <c r="FM207" s="806"/>
      <c r="FN207" s="806"/>
      <c r="FO207" s="806"/>
      <c r="FP207" s="806"/>
      <c r="FQ207" s="806"/>
      <c r="FR207" s="806"/>
      <c r="FS207" s="806"/>
      <c r="FT207" s="806"/>
      <c r="FU207" s="806"/>
      <c r="FV207" s="806"/>
      <c r="FW207" s="806"/>
      <c r="FX207" s="806"/>
      <c r="FY207" s="806"/>
      <c r="FZ207" s="806"/>
      <c r="GA207" s="806"/>
      <c r="GB207" s="806"/>
      <c r="GC207" s="806"/>
      <c r="GD207" s="806"/>
      <c r="GE207" s="806"/>
      <c r="GF207" s="806"/>
      <c r="GG207" s="806"/>
      <c r="GH207" s="806"/>
      <c r="GI207" s="806"/>
      <c r="GJ207" s="806"/>
      <c r="GK207" s="806"/>
      <c r="GL207" s="806"/>
      <c r="GM207" s="806"/>
      <c r="GN207" s="806"/>
      <c r="GO207" s="806"/>
      <c r="GP207" s="806"/>
      <c r="GQ207" s="806"/>
      <c r="GR207" s="806"/>
      <c r="GS207" s="806"/>
      <c r="GT207" s="806"/>
      <c r="GU207" s="806"/>
      <c r="GV207" s="806"/>
      <c r="GW207" s="806"/>
      <c r="GX207" s="806"/>
      <c r="GY207" s="806"/>
      <c r="GZ207" s="806"/>
      <c r="HA207" s="806"/>
      <c r="HB207" s="806"/>
      <c r="HC207" s="806"/>
      <c r="HD207" s="806"/>
      <c r="HE207" s="806"/>
      <c r="HF207" s="806"/>
      <c r="HG207" s="806"/>
      <c r="HH207" s="806"/>
      <c r="HI207" s="806"/>
      <c r="HJ207" s="806"/>
      <c r="HK207" s="806"/>
      <c r="HL207" s="806"/>
      <c r="HM207" s="806"/>
      <c r="HN207" s="806"/>
      <c r="HO207" s="806"/>
      <c r="HP207" s="806"/>
      <c r="HQ207" s="806"/>
      <c r="HR207" s="806"/>
      <c r="HS207" s="806"/>
      <c r="HT207" s="806"/>
      <c r="HU207" s="806"/>
      <c r="HV207" s="806"/>
      <c r="HW207" s="806"/>
      <c r="HX207" s="806"/>
      <c r="HY207" s="806"/>
      <c r="HZ207" s="806"/>
      <c r="IA207" s="806"/>
      <c r="IB207" s="806"/>
      <c r="IC207" s="806"/>
      <c r="ID207" s="806"/>
      <c r="IE207" s="806"/>
      <c r="IF207" s="806"/>
      <c r="IG207" s="806"/>
      <c r="IH207" s="806"/>
      <c r="II207" s="806"/>
      <c r="IJ207" s="806"/>
      <c r="IK207" s="806"/>
      <c r="IL207" s="806"/>
      <c r="IM207" s="806"/>
      <c r="IN207" s="806"/>
      <c r="IO207" s="806"/>
      <c r="IP207" s="806"/>
      <c r="IQ207" s="806"/>
      <c r="IR207" s="806"/>
      <c r="IS207" s="806"/>
      <c r="IT207" s="806"/>
      <c r="IU207" s="806"/>
      <c r="IV207" s="806"/>
    </row>
    <row r="208" spans="1:256" customFormat="1">
      <c r="A208" s="814"/>
      <c r="B208" s="1574" t="s">
        <v>28</v>
      </c>
      <c r="C208" s="1556">
        <v>16497394</v>
      </c>
      <c r="D208" s="1647">
        <v>-7260</v>
      </c>
      <c r="E208" s="1564" t="s">
        <v>28</v>
      </c>
      <c r="F208" s="1556">
        <v>140628</v>
      </c>
      <c r="G208" s="1579">
        <v>7260</v>
      </c>
      <c r="H208" s="806"/>
      <c r="I208" s="806"/>
      <c r="J208" s="806"/>
      <c r="K208" s="806"/>
      <c r="L208" s="806"/>
      <c r="M208" s="806"/>
      <c r="N208" s="806"/>
      <c r="O208" s="806"/>
      <c r="P208" s="806"/>
      <c r="Q208" s="806"/>
      <c r="R208" s="806"/>
      <c r="S208" s="806"/>
      <c r="T208" s="806"/>
      <c r="U208" s="806"/>
      <c r="V208" s="806"/>
      <c r="W208" s="806"/>
      <c r="X208" s="806"/>
      <c r="Y208" s="806"/>
      <c r="Z208" s="806"/>
      <c r="AA208" s="806"/>
      <c r="AB208" s="806"/>
      <c r="AC208" s="806"/>
      <c r="AD208" s="806"/>
      <c r="AE208" s="806"/>
      <c r="AF208" s="806"/>
      <c r="AG208" s="806"/>
      <c r="AH208" s="806"/>
      <c r="AI208" s="806"/>
      <c r="AJ208" s="806"/>
      <c r="AK208" s="806"/>
      <c r="AL208" s="806"/>
      <c r="AM208" s="806"/>
      <c r="AN208" s="806"/>
      <c r="AO208" s="806"/>
      <c r="AP208" s="806"/>
      <c r="AQ208" s="806"/>
      <c r="AR208" s="806"/>
      <c r="AS208" s="806"/>
      <c r="AT208" s="806"/>
      <c r="AU208" s="806"/>
      <c r="AV208" s="806"/>
      <c r="AW208" s="806"/>
      <c r="AX208" s="806"/>
      <c r="AY208" s="806"/>
      <c r="AZ208" s="806"/>
      <c r="BA208" s="806"/>
      <c r="BB208" s="806"/>
      <c r="BC208" s="806"/>
      <c r="BD208" s="806"/>
      <c r="BE208" s="806"/>
      <c r="BF208" s="806"/>
      <c r="BG208" s="806"/>
      <c r="BH208" s="806"/>
      <c r="BI208" s="806"/>
      <c r="BJ208" s="806"/>
      <c r="BK208" s="806"/>
      <c r="BL208" s="806"/>
      <c r="BM208" s="806"/>
      <c r="BN208" s="806"/>
      <c r="BO208" s="806"/>
      <c r="BP208" s="806"/>
      <c r="BQ208" s="806"/>
      <c r="BR208" s="806"/>
      <c r="BS208" s="806"/>
      <c r="BT208" s="806"/>
      <c r="BU208" s="806"/>
      <c r="BV208" s="806"/>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HC208" s="806"/>
      <c r="HD208" s="806"/>
      <c r="HE208" s="806"/>
      <c r="HF208" s="806"/>
      <c r="HG208" s="806"/>
      <c r="HH208" s="806"/>
      <c r="HI208" s="806"/>
      <c r="HJ208" s="806"/>
      <c r="HK208" s="806"/>
      <c r="HL208" s="806"/>
      <c r="HM208" s="806"/>
      <c r="HN208" s="806"/>
      <c r="HO208" s="806"/>
      <c r="HP208" s="806"/>
      <c r="HQ208" s="806"/>
      <c r="HR208" s="806"/>
      <c r="HS208" s="806"/>
      <c r="HT208" s="806"/>
      <c r="HU208" s="806"/>
      <c r="HV208" s="806"/>
      <c r="HW208" s="806"/>
      <c r="HX208" s="806"/>
      <c r="HY208" s="806"/>
      <c r="HZ208" s="806"/>
      <c r="IA208" s="806"/>
      <c r="IB208" s="806"/>
      <c r="IC208" s="806"/>
      <c r="ID208" s="806"/>
      <c r="IE208" s="806"/>
      <c r="IF208" s="806"/>
      <c r="IG208" s="806"/>
      <c r="IH208" s="806"/>
      <c r="II208" s="806"/>
      <c r="IJ208" s="806"/>
      <c r="IK208" s="806"/>
      <c r="IL208" s="806"/>
      <c r="IM208" s="806"/>
      <c r="IN208" s="806"/>
      <c r="IO208" s="806"/>
      <c r="IP208" s="806"/>
      <c r="IQ208" s="806"/>
      <c r="IR208" s="806"/>
      <c r="IS208" s="806"/>
      <c r="IT208" s="806"/>
      <c r="IU208" s="806"/>
      <c r="IV208" s="806"/>
    </row>
    <row r="209" spans="1:256" customFormat="1">
      <c r="A209" s="814"/>
      <c r="B209" s="1576" t="s">
        <v>2</v>
      </c>
      <c r="C209" s="1557">
        <v>16497394</v>
      </c>
      <c r="D209" s="1580">
        <v>-7260</v>
      </c>
      <c r="E209" s="1565" t="s">
        <v>2</v>
      </c>
      <c r="F209" s="1557">
        <v>137156</v>
      </c>
      <c r="G209" s="1580">
        <v>7260</v>
      </c>
      <c r="H209" s="806"/>
      <c r="I209" s="806"/>
      <c r="J209" s="806"/>
      <c r="K209" s="806"/>
      <c r="L209" s="806"/>
      <c r="M209" s="806"/>
      <c r="N209" s="806"/>
      <c r="O209" s="806"/>
      <c r="P209" s="806"/>
      <c r="Q209" s="806"/>
      <c r="R209" s="806"/>
      <c r="S209" s="806"/>
      <c r="T209" s="806"/>
      <c r="U209" s="806"/>
      <c r="V209" s="806"/>
      <c r="W209" s="806"/>
      <c r="X209" s="806"/>
      <c r="Y209" s="806"/>
      <c r="Z209" s="806"/>
      <c r="AA209" s="806"/>
      <c r="AB209" s="806"/>
      <c r="AC209" s="806"/>
      <c r="AD209" s="806"/>
      <c r="AE209" s="806"/>
      <c r="AF209" s="806"/>
      <c r="AG209" s="806"/>
      <c r="AH209" s="806"/>
      <c r="AI209" s="806"/>
      <c r="AJ209" s="806"/>
      <c r="AK209" s="806"/>
      <c r="AL209" s="806"/>
      <c r="AM209" s="806"/>
      <c r="AN209" s="806"/>
      <c r="AO209" s="806"/>
      <c r="AP209" s="806"/>
      <c r="AQ209" s="806"/>
      <c r="AR209" s="806"/>
      <c r="AS209" s="806"/>
      <c r="AT209" s="806"/>
      <c r="AU209" s="806"/>
      <c r="AV209" s="806"/>
      <c r="AW209" s="806"/>
      <c r="AX209" s="806"/>
      <c r="AY209" s="806"/>
      <c r="AZ209" s="806"/>
      <c r="BA209" s="806"/>
      <c r="BB209" s="806"/>
      <c r="BC209" s="806"/>
      <c r="BD209" s="806"/>
      <c r="BE209" s="806"/>
      <c r="BF209" s="806"/>
      <c r="BG209" s="806"/>
      <c r="BH209" s="806"/>
      <c r="BI209" s="806"/>
      <c r="BJ209" s="806"/>
      <c r="BK209" s="806"/>
      <c r="BL209" s="806"/>
      <c r="BM209" s="806"/>
      <c r="BN209" s="806"/>
      <c r="BO209" s="806"/>
      <c r="BP209" s="806"/>
      <c r="BQ209" s="806"/>
      <c r="BR209" s="806"/>
      <c r="BS209" s="806"/>
      <c r="BT209" s="806"/>
      <c r="BU209" s="806"/>
      <c r="BV209" s="806"/>
      <c r="BW209" s="806"/>
      <c r="BX209" s="806"/>
      <c r="BY209" s="806"/>
      <c r="BZ209" s="806"/>
      <c r="CA209" s="806"/>
      <c r="CB209" s="806"/>
      <c r="CC209" s="806"/>
      <c r="CD209" s="806"/>
      <c r="CE209" s="806"/>
      <c r="CF209" s="806"/>
      <c r="CG209" s="806"/>
      <c r="CH209" s="806"/>
      <c r="CI209" s="806"/>
      <c r="CJ209" s="806"/>
      <c r="CK209" s="806"/>
      <c r="CL209" s="806"/>
      <c r="CM209" s="806"/>
      <c r="CN209" s="806"/>
      <c r="CO209" s="806"/>
      <c r="CP209" s="806"/>
      <c r="CQ209" s="806"/>
      <c r="CR209" s="806"/>
      <c r="CS209" s="806"/>
      <c r="CT209" s="806"/>
      <c r="CU209" s="806"/>
      <c r="CV209" s="806"/>
      <c r="CW209" s="806"/>
      <c r="CX209" s="806"/>
      <c r="CY209" s="806"/>
      <c r="CZ209" s="806"/>
      <c r="DA209" s="806"/>
      <c r="DB209" s="806"/>
      <c r="DC209" s="806"/>
      <c r="DD209" s="806"/>
      <c r="DE209" s="806"/>
      <c r="DF209" s="806"/>
      <c r="DG209" s="806"/>
      <c r="DH209" s="806"/>
      <c r="DI209" s="806"/>
      <c r="DJ209" s="806"/>
      <c r="DK209" s="806"/>
      <c r="DL209" s="806"/>
      <c r="DM209" s="806"/>
      <c r="DN209" s="806"/>
      <c r="DO209" s="806"/>
      <c r="DP209" s="806"/>
      <c r="DQ209" s="806"/>
      <c r="DR209" s="806"/>
      <c r="DS209" s="806"/>
      <c r="DT209" s="806"/>
      <c r="DU209" s="806"/>
      <c r="DV209" s="806"/>
      <c r="DW209" s="806"/>
      <c r="DX209" s="806"/>
      <c r="DY209" s="806"/>
      <c r="DZ209" s="806"/>
      <c r="EA209" s="806"/>
      <c r="EB209" s="806"/>
      <c r="EC209" s="806"/>
      <c r="ED209" s="806"/>
      <c r="EE209" s="806"/>
      <c r="EF209" s="806"/>
      <c r="EG209" s="806"/>
      <c r="EH209" s="806"/>
      <c r="EI209" s="806"/>
      <c r="EJ209" s="806"/>
      <c r="EK209" s="806"/>
      <c r="EL209" s="806"/>
      <c r="EM209" s="806"/>
      <c r="EN209" s="806"/>
      <c r="EO209" s="806"/>
      <c r="EP209" s="806"/>
      <c r="EQ209" s="806"/>
      <c r="ER209" s="806"/>
      <c r="ES209" s="806"/>
      <c r="ET209" s="806"/>
      <c r="EU209" s="806"/>
      <c r="EV209" s="806"/>
      <c r="EW209" s="806"/>
      <c r="EX209" s="806"/>
      <c r="EY209" s="806"/>
      <c r="EZ209" s="806"/>
      <c r="FA209" s="806"/>
      <c r="FB209" s="806"/>
      <c r="FC209" s="806"/>
      <c r="FD209" s="806"/>
      <c r="FE209" s="806"/>
      <c r="FF209" s="806"/>
      <c r="FG209" s="806"/>
      <c r="FH209" s="806"/>
      <c r="FI209" s="806"/>
      <c r="FJ209" s="806"/>
      <c r="FK209" s="806"/>
      <c r="FL209" s="806"/>
      <c r="FM209" s="806"/>
      <c r="FN209" s="806"/>
      <c r="FO209" s="806"/>
      <c r="FP209" s="806"/>
      <c r="FQ209" s="806"/>
      <c r="FR209" s="806"/>
      <c r="FS209" s="806"/>
      <c r="FT209" s="806"/>
      <c r="FU209" s="806"/>
      <c r="FV209" s="806"/>
      <c r="FW209" s="806"/>
      <c r="FX209" s="806"/>
      <c r="FY209" s="806"/>
      <c r="FZ209" s="806"/>
      <c r="GA209" s="806"/>
      <c r="GB209" s="806"/>
      <c r="GC209" s="806"/>
      <c r="GD209" s="806"/>
      <c r="GE209" s="806"/>
      <c r="GF209" s="806"/>
      <c r="GG209" s="806"/>
      <c r="GH209" s="806"/>
      <c r="GI209" s="806"/>
      <c r="GJ209" s="806"/>
      <c r="GK209" s="806"/>
      <c r="GL209" s="806"/>
      <c r="GM209" s="806"/>
      <c r="GN209" s="806"/>
      <c r="GO209" s="806"/>
      <c r="GP209" s="806"/>
      <c r="GQ209" s="806"/>
      <c r="GR209" s="806"/>
      <c r="GS209" s="806"/>
      <c r="GT209" s="806"/>
      <c r="GU209" s="806"/>
      <c r="GV209" s="806"/>
      <c r="GW209" s="806"/>
      <c r="GX209" s="806"/>
      <c r="GY209" s="806"/>
      <c r="GZ209" s="806"/>
      <c r="HA209" s="806"/>
      <c r="HB209" s="806"/>
      <c r="HC209" s="806"/>
      <c r="HD209" s="806"/>
      <c r="HE209" s="806"/>
      <c r="HF209" s="806"/>
      <c r="HG209" s="806"/>
      <c r="HH209" s="806"/>
      <c r="HI209" s="806"/>
      <c r="HJ209" s="806"/>
      <c r="HK209" s="806"/>
      <c r="HL209" s="806"/>
      <c r="HM209" s="806"/>
      <c r="HN209" s="806"/>
      <c r="HO209" s="806"/>
      <c r="HP209" s="806"/>
      <c r="HQ209" s="806"/>
      <c r="HR209" s="806"/>
      <c r="HS209" s="806"/>
      <c r="HT209" s="806"/>
      <c r="HU209" s="806"/>
      <c r="HV209" s="806"/>
      <c r="HW209" s="806"/>
      <c r="HX209" s="806"/>
      <c r="HY209" s="806"/>
      <c r="HZ209" s="806"/>
      <c r="IA209" s="806"/>
      <c r="IB209" s="806"/>
      <c r="IC209" s="806"/>
      <c r="ID209" s="806"/>
      <c r="IE209" s="806"/>
      <c r="IF209" s="806"/>
      <c r="IG209" s="806"/>
      <c r="IH209" s="806"/>
      <c r="II209" s="806"/>
      <c r="IJ209" s="806"/>
      <c r="IK209" s="806"/>
      <c r="IL209" s="806"/>
      <c r="IM209" s="806"/>
      <c r="IN209" s="806"/>
      <c r="IO209" s="806"/>
      <c r="IP209" s="806"/>
      <c r="IQ209" s="806"/>
      <c r="IR209" s="806"/>
      <c r="IS209" s="806"/>
      <c r="IT209" s="806"/>
      <c r="IU209" s="806"/>
      <c r="IV209" s="806"/>
    </row>
    <row r="210" spans="1:256" customFormat="1">
      <c r="A210" s="814"/>
      <c r="B210" s="1578" t="s">
        <v>16</v>
      </c>
      <c r="C210" s="1557">
        <v>16497394</v>
      </c>
      <c r="D210" s="1580">
        <v>-7260</v>
      </c>
      <c r="E210" s="1566" t="s">
        <v>12</v>
      </c>
      <c r="F210" s="1557">
        <v>137156</v>
      </c>
      <c r="G210" s="1580">
        <v>7260</v>
      </c>
      <c r="H210" s="806"/>
      <c r="I210" s="806"/>
      <c r="J210" s="806"/>
      <c r="K210" s="806"/>
      <c r="L210" s="806"/>
      <c r="M210" s="806"/>
      <c r="N210" s="806"/>
      <c r="O210" s="806"/>
      <c r="P210" s="806"/>
      <c r="Q210" s="806"/>
      <c r="R210" s="806"/>
      <c r="S210" s="806"/>
      <c r="T210" s="806"/>
      <c r="U210" s="806"/>
      <c r="V210" s="806"/>
      <c r="W210" s="806"/>
      <c r="X210" s="806"/>
      <c r="Y210" s="806"/>
      <c r="Z210" s="806"/>
      <c r="AA210" s="806"/>
      <c r="AB210" s="806"/>
      <c r="AC210" s="806"/>
      <c r="AD210" s="806"/>
      <c r="AE210" s="806"/>
      <c r="AF210" s="806"/>
      <c r="AG210" s="806"/>
      <c r="AH210" s="806"/>
      <c r="AI210" s="806"/>
      <c r="AJ210" s="806"/>
      <c r="AK210" s="806"/>
      <c r="AL210" s="806"/>
      <c r="AM210" s="806"/>
      <c r="AN210" s="806"/>
      <c r="AO210" s="806"/>
      <c r="AP210" s="806"/>
      <c r="AQ210" s="806"/>
      <c r="AR210" s="806"/>
      <c r="AS210" s="806"/>
      <c r="AT210" s="806"/>
      <c r="AU210" s="806"/>
      <c r="AV210" s="806"/>
      <c r="AW210" s="806"/>
      <c r="AX210" s="806"/>
      <c r="AY210" s="806"/>
      <c r="AZ210" s="806"/>
      <c r="BA210" s="806"/>
      <c r="BB210" s="806"/>
      <c r="BC210" s="806"/>
      <c r="BD210" s="806"/>
      <c r="BE210" s="806"/>
      <c r="BF210" s="806"/>
      <c r="BG210" s="806"/>
      <c r="BH210" s="806"/>
      <c r="BI210" s="806"/>
      <c r="BJ210" s="806"/>
      <c r="BK210" s="806"/>
      <c r="BL210" s="806"/>
      <c r="BM210" s="806"/>
      <c r="BN210" s="806"/>
      <c r="BO210" s="806"/>
      <c r="BP210" s="806"/>
      <c r="BQ210" s="806"/>
      <c r="BR210" s="806"/>
      <c r="BS210" s="806"/>
      <c r="BT210" s="806"/>
      <c r="BU210" s="806"/>
      <c r="BV210" s="806"/>
      <c r="BW210" s="806"/>
      <c r="BX210" s="806"/>
      <c r="BY210" s="806"/>
      <c r="BZ210" s="806"/>
      <c r="CA210" s="806"/>
      <c r="CB210" s="806"/>
      <c r="CC210" s="806"/>
      <c r="CD210" s="806"/>
      <c r="CE210" s="806"/>
      <c r="CF210" s="806"/>
      <c r="CG210" s="806"/>
      <c r="CH210" s="806"/>
      <c r="CI210" s="806"/>
      <c r="CJ210" s="806"/>
      <c r="CK210" s="806"/>
      <c r="CL210" s="806"/>
      <c r="CM210" s="806"/>
      <c r="CN210" s="806"/>
      <c r="CO210" s="806"/>
      <c r="CP210" s="806"/>
      <c r="CQ210" s="806"/>
      <c r="CR210" s="806"/>
      <c r="CS210" s="806"/>
      <c r="CT210" s="806"/>
      <c r="CU210" s="806"/>
      <c r="CV210" s="806"/>
      <c r="CW210" s="806"/>
      <c r="CX210" s="806"/>
      <c r="CY210" s="806"/>
      <c r="CZ210" s="806"/>
      <c r="DA210" s="806"/>
      <c r="DB210" s="806"/>
      <c r="DC210" s="806"/>
      <c r="DD210" s="806"/>
      <c r="DE210" s="806"/>
      <c r="DF210" s="806"/>
      <c r="DG210" s="806"/>
      <c r="DH210" s="806"/>
      <c r="DI210" s="806"/>
      <c r="DJ210" s="806"/>
      <c r="DK210" s="806"/>
      <c r="DL210" s="806"/>
      <c r="DM210" s="806"/>
      <c r="DN210" s="806"/>
      <c r="DO210" s="806"/>
      <c r="DP210" s="806"/>
      <c r="DQ210" s="806"/>
      <c r="DR210" s="806"/>
      <c r="DS210" s="806"/>
      <c r="DT210" s="806"/>
      <c r="DU210" s="806"/>
      <c r="DV210" s="806"/>
      <c r="DW210" s="806"/>
      <c r="DX210" s="806"/>
      <c r="DY210" s="806"/>
      <c r="DZ210" s="806"/>
      <c r="EA210" s="806"/>
      <c r="EB210" s="806"/>
      <c r="EC210" s="806"/>
      <c r="ED210" s="806"/>
      <c r="EE210" s="806"/>
      <c r="EF210" s="806"/>
      <c r="EG210" s="806"/>
      <c r="EH210" s="806"/>
      <c r="EI210" s="806"/>
      <c r="EJ210" s="806"/>
      <c r="EK210" s="806"/>
      <c r="EL210" s="806"/>
      <c r="EM210" s="806"/>
      <c r="EN210" s="806"/>
      <c r="EO210" s="806"/>
      <c r="EP210" s="806"/>
      <c r="EQ210" s="806"/>
      <c r="ER210" s="806"/>
      <c r="ES210" s="806"/>
      <c r="ET210" s="806"/>
      <c r="EU210" s="806"/>
      <c r="EV210" s="806"/>
      <c r="EW210" s="806"/>
      <c r="EX210" s="806"/>
      <c r="EY210" s="806"/>
      <c r="EZ210" s="806"/>
      <c r="FA210" s="806"/>
      <c r="FB210" s="806"/>
      <c r="FC210" s="806"/>
      <c r="FD210" s="806"/>
      <c r="FE210" s="806"/>
      <c r="FF210" s="806"/>
      <c r="FG210" s="806"/>
      <c r="FH210" s="806"/>
      <c r="FI210" s="806"/>
      <c r="FJ210" s="806"/>
      <c r="FK210" s="806"/>
      <c r="FL210" s="806"/>
      <c r="FM210" s="806"/>
      <c r="FN210" s="806"/>
      <c r="FO210" s="806"/>
      <c r="FP210" s="806"/>
      <c r="FQ210" s="806"/>
      <c r="FR210" s="806"/>
      <c r="FS210" s="806"/>
      <c r="FT210" s="806"/>
      <c r="FU210" s="806"/>
      <c r="FV210" s="806"/>
      <c r="FW210" s="806"/>
      <c r="FX210" s="806"/>
      <c r="FY210" s="806"/>
      <c r="FZ210" s="806"/>
      <c r="GA210" s="806"/>
      <c r="GB210" s="806"/>
      <c r="GC210" s="806"/>
      <c r="GD210" s="806"/>
      <c r="GE210" s="806"/>
      <c r="GF210" s="806"/>
      <c r="GG210" s="806"/>
      <c r="GH210" s="806"/>
      <c r="GI210" s="806"/>
      <c r="GJ210" s="806"/>
      <c r="GK210" s="806"/>
      <c r="GL210" s="806"/>
      <c r="GM210" s="806"/>
      <c r="GN210" s="806"/>
      <c r="GO210" s="806"/>
      <c r="GP210" s="806"/>
      <c r="GQ210" s="806"/>
      <c r="GR210" s="806"/>
      <c r="GS210" s="806"/>
      <c r="GT210" s="806"/>
      <c r="GU210" s="806"/>
      <c r="GV210" s="806"/>
      <c r="GW210" s="806"/>
      <c r="GX210" s="806"/>
      <c r="GY210" s="806"/>
      <c r="GZ210" s="806"/>
      <c r="HA210" s="806"/>
      <c r="HB210" s="806"/>
      <c r="HC210" s="806"/>
      <c r="HD210" s="806"/>
      <c r="HE210" s="806"/>
      <c r="HF210" s="806"/>
      <c r="HG210" s="806"/>
      <c r="HH210" s="806"/>
      <c r="HI210" s="806"/>
      <c r="HJ210" s="806"/>
      <c r="HK210" s="806"/>
      <c r="HL210" s="806"/>
      <c r="HM210" s="806"/>
      <c r="HN210" s="806"/>
      <c r="HO210" s="806"/>
      <c r="HP210" s="806"/>
      <c r="HQ210" s="806"/>
      <c r="HR210" s="806"/>
      <c r="HS210" s="806"/>
      <c r="HT210" s="806"/>
      <c r="HU210" s="806"/>
      <c r="HV210" s="806"/>
      <c r="HW210" s="806"/>
      <c r="HX210" s="806"/>
      <c r="HY210" s="806"/>
      <c r="HZ210" s="806"/>
      <c r="IA210" s="806"/>
      <c r="IB210" s="806"/>
      <c r="IC210" s="806"/>
      <c r="ID210" s="806"/>
      <c r="IE210" s="806"/>
      <c r="IF210" s="806"/>
      <c r="IG210" s="806"/>
      <c r="IH210" s="806"/>
      <c r="II210" s="806"/>
      <c r="IJ210" s="806"/>
      <c r="IK210" s="806"/>
      <c r="IL210" s="806"/>
      <c r="IM210" s="806"/>
      <c r="IN210" s="806"/>
      <c r="IO210" s="806"/>
      <c r="IP210" s="806"/>
      <c r="IQ210" s="806"/>
      <c r="IR210" s="806"/>
      <c r="IS210" s="806"/>
      <c r="IT210" s="806"/>
      <c r="IU210" s="806"/>
      <c r="IV210" s="806"/>
    </row>
    <row r="211" spans="1:256" customFormat="1">
      <c r="A211" s="814"/>
      <c r="B211" s="1581" t="s">
        <v>17</v>
      </c>
      <c r="C211" s="1557">
        <v>16497394</v>
      </c>
      <c r="D211" s="1580">
        <v>-7260</v>
      </c>
      <c r="E211" s="1567" t="s">
        <v>38</v>
      </c>
      <c r="F211" s="1557">
        <v>62497</v>
      </c>
      <c r="G211" s="1580"/>
      <c r="H211" s="806"/>
      <c r="I211" s="806"/>
      <c r="J211" s="806"/>
      <c r="K211" s="806"/>
      <c r="L211" s="806"/>
      <c r="M211" s="806"/>
      <c r="N211" s="806"/>
      <c r="O211" s="806"/>
      <c r="P211" s="806"/>
      <c r="Q211" s="806"/>
      <c r="R211" s="806"/>
      <c r="S211" s="806"/>
      <c r="T211" s="806"/>
      <c r="U211" s="806"/>
      <c r="V211" s="806"/>
      <c r="W211" s="806"/>
      <c r="X211" s="806"/>
      <c r="Y211" s="806"/>
      <c r="Z211" s="806"/>
      <c r="AA211" s="806"/>
      <c r="AB211" s="806"/>
      <c r="AC211" s="806"/>
      <c r="AD211" s="806"/>
      <c r="AE211" s="806"/>
      <c r="AF211" s="806"/>
      <c r="AG211" s="806"/>
      <c r="AH211" s="806"/>
      <c r="AI211" s="806"/>
      <c r="AJ211" s="806"/>
      <c r="AK211" s="806"/>
      <c r="AL211" s="806"/>
      <c r="AM211" s="806"/>
      <c r="AN211" s="806"/>
      <c r="AO211" s="806"/>
      <c r="AP211" s="806"/>
      <c r="AQ211" s="806"/>
      <c r="AR211" s="806"/>
      <c r="AS211" s="806"/>
      <c r="AT211" s="806"/>
      <c r="AU211" s="806"/>
      <c r="AV211" s="806"/>
      <c r="AW211" s="806"/>
      <c r="AX211" s="806"/>
      <c r="AY211" s="806"/>
      <c r="AZ211" s="806"/>
      <c r="BA211" s="806"/>
      <c r="BB211" s="806"/>
      <c r="BC211" s="806"/>
      <c r="BD211" s="806"/>
      <c r="BE211" s="806"/>
      <c r="BF211" s="806"/>
      <c r="BG211" s="806"/>
      <c r="BH211" s="806"/>
      <c r="BI211" s="806"/>
      <c r="BJ211" s="806"/>
      <c r="BK211" s="806"/>
      <c r="BL211" s="806"/>
      <c r="BM211" s="806"/>
      <c r="BN211" s="806"/>
      <c r="BO211" s="806"/>
      <c r="BP211" s="806"/>
      <c r="BQ211" s="806"/>
      <c r="BR211" s="806"/>
      <c r="BS211" s="806"/>
      <c r="BT211" s="806"/>
      <c r="BU211" s="806"/>
      <c r="BV211" s="806"/>
      <c r="BW211" s="806"/>
      <c r="BX211" s="806"/>
      <c r="BY211" s="806"/>
      <c r="BZ211" s="806"/>
      <c r="CA211" s="806"/>
      <c r="CB211" s="806"/>
      <c r="CC211" s="806"/>
      <c r="CD211" s="806"/>
      <c r="CE211" s="806"/>
      <c r="CF211" s="806"/>
      <c r="CG211" s="806"/>
      <c r="CH211" s="806"/>
      <c r="CI211" s="806"/>
      <c r="CJ211" s="806"/>
      <c r="CK211" s="806"/>
      <c r="CL211" s="806"/>
      <c r="CM211" s="806"/>
      <c r="CN211" s="806"/>
      <c r="CO211" s="806"/>
      <c r="CP211" s="806"/>
      <c r="CQ211" s="806"/>
      <c r="CR211" s="806"/>
      <c r="CS211" s="806"/>
      <c r="CT211" s="806"/>
      <c r="CU211" s="806"/>
      <c r="CV211" s="806"/>
      <c r="CW211" s="806"/>
      <c r="CX211" s="806"/>
      <c r="CY211" s="806"/>
      <c r="CZ211" s="806"/>
      <c r="DA211" s="806"/>
      <c r="DB211" s="806"/>
      <c r="DC211" s="806"/>
      <c r="DD211" s="806"/>
      <c r="DE211" s="806"/>
      <c r="DF211" s="806"/>
      <c r="DG211" s="806"/>
      <c r="DH211" s="806"/>
      <c r="DI211" s="806"/>
      <c r="DJ211" s="806"/>
      <c r="DK211" s="806"/>
      <c r="DL211" s="806"/>
      <c r="DM211" s="806"/>
      <c r="DN211" s="806"/>
      <c r="DO211" s="806"/>
      <c r="DP211" s="806"/>
      <c r="DQ211" s="806"/>
      <c r="DR211" s="806"/>
      <c r="DS211" s="806"/>
      <c r="DT211" s="806"/>
      <c r="DU211" s="806"/>
      <c r="DV211" s="806"/>
      <c r="DW211" s="806"/>
      <c r="DX211" s="806"/>
      <c r="DY211" s="806"/>
      <c r="DZ211" s="806"/>
      <c r="EA211" s="806"/>
      <c r="EB211" s="806"/>
      <c r="EC211" s="806"/>
      <c r="ED211" s="806"/>
      <c r="EE211" s="806"/>
      <c r="EF211" s="806"/>
      <c r="EG211" s="806"/>
      <c r="EH211" s="806"/>
      <c r="EI211" s="806"/>
      <c r="EJ211" s="806"/>
      <c r="EK211" s="806"/>
      <c r="EL211" s="806"/>
      <c r="EM211" s="806"/>
      <c r="EN211" s="806"/>
      <c r="EO211" s="806"/>
      <c r="EP211" s="806"/>
      <c r="EQ211" s="806"/>
      <c r="ER211" s="806"/>
      <c r="ES211" s="806"/>
      <c r="ET211" s="806"/>
      <c r="EU211" s="806"/>
      <c r="EV211" s="806"/>
      <c r="EW211" s="806"/>
      <c r="EX211" s="806"/>
      <c r="EY211" s="806"/>
      <c r="EZ211" s="806"/>
      <c r="FA211" s="806"/>
      <c r="FB211" s="806"/>
      <c r="FC211" s="806"/>
      <c r="FD211" s="806"/>
      <c r="FE211" s="806"/>
      <c r="FF211" s="806"/>
      <c r="FG211" s="806"/>
      <c r="FH211" s="806"/>
      <c r="FI211" s="806"/>
      <c r="FJ211" s="806"/>
      <c r="FK211" s="806"/>
      <c r="FL211" s="806"/>
      <c r="FM211" s="806"/>
      <c r="FN211" s="806"/>
      <c r="FO211" s="806"/>
      <c r="FP211" s="806"/>
      <c r="FQ211" s="806"/>
      <c r="FR211" s="806"/>
      <c r="FS211" s="806"/>
      <c r="FT211" s="806"/>
      <c r="FU211" s="806"/>
      <c r="FV211" s="806"/>
      <c r="FW211" s="806"/>
      <c r="FX211" s="806"/>
      <c r="FY211" s="806"/>
      <c r="FZ211" s="806"/>
      <c r="GA211" s="806"/>
      <c r="GB211" s="806"/>
      <c r="GC211" s="806"/>
      <c r="GD211" s="806"/>
      <c r="GE211" s="806"/>
      <c r="GF211" s="806"/>
      <c r="GG211" s="806"/>
      <c r="GH211" s="806"/>
      <c r="GI211" s="806"/>
      <c r="GJ211" s="806"/>
      <c r="GK211" s="806"/>
      <c r="GL211" s="806"/>
      <c r="GM211" s="806"/>
      <c r="GN211" s="806"/>
      <c r="GO211" s="806"/>
      <c r="GP211" s="806"/>
      <c r="GQ211" s="806"/>
      <c r="GR211" s="806"/>
      <c r="GS211" s="806"/>
      <c r="GT211" s="806"/>
      <c r="GU211" s="806"/>
      <c r="GV211" s="806"/>
      <c r="GW211" s="806"/>
      <c r="GX211" s="806"/>
      <c r="GY211" s="806"/>
      <c r="GZ211" s="806"/>
      <c r="HA211" s="806"/>
      <c r="HB211" s="806"/>
      <c r="HC211" s="806"/>
      <c r="HD211" s="806"/>
      <c r="HE211" s="806"/>
      <c r="HF211" s="806"/>
      <c r="HG211" s="806"/>
      <c r="HH211" s="806"/>
      <c r="HI211" s="806"/>
      <c r="HJ211" s="806"/>
      <c r="HK211" s="806"/>
      <c r="HL211" s="806"/>
      <c r="HM211" s="806"/>
      <c r="HN211" s="806"/>
      <c r="HO211" s="806"/>
      <c r="HP211" s="806"/>
      <c r="HQ211" s="806"/>
      <c r="HR211" s="806"/>
      <c r="HS211" s="806"/>
      <c r="HT211" s="806"/>
      <c r="HU211" s="806"/>
      <c r="HV211" s="806"/>
      <c r="HW211" s="806"/>
      <c r="HX211" s="806"/>
      <c r="HY211" s="806"/>
      <c r="HZ211" s="806"/>
      <c r="IA211" s="806"/>
      <c r="IB211" s="806"/>
      <c r="IC211" s="806"/>
      <c r="ID211" s="806"/>
      <c r="IE211" s="806"/>
      <c r="IF211" s="806"/>
      <c r="IG211" s="806"/>
      <c r="IH211" s="806"/>
      <c r="II211" s="806"/>
      <c r="IJ211" s="806"/>
      <c r="IK211" s="806"/>
      <c r="IL211" s="806"/>
      <c r="IM211" s="806"/>
      <c r="IN211" s="806"/>
      <c r="IO211" s="806"/>
      <c r="IP211" s="806"/>
      <c r="IQ211" s="806"/>
      <c r="IR211" s="806"/>
      <c r="IS211" s="806"/>
      <c r="IT211" s="806"/>
      <c r="IU211" s="806"/>
      <c r="IV211" s="806"/>
    </row>
    <row r="212" spans="1:256" customFormat="1">
      <c r="A212" s="814"/>
      <c r="B212" s="1581"/>
      <c r="C212" s="1557"/>
      <c r="D212" s="1580"/>
      <c r="E212" s="1568" t="s">
        <v>36</v>
      </c>
      <c r="F212" s="1557">
        <v>50364</v>
      </c>
      <c r="G212" s="1580"/>
      <c r="H212" s="806"/>
      <c r="I212" s="806"/>
      <c r="J212" s="806"/>
      <c r="K212" s="806"/>
      <c r="L212" s="806"/>
      <c r="M212" s="806"/>
      <c r="N212" s="806"/>
      <c r="O212" s="806"/>
      <c r="P212" s="806"/>
      <c r="Q212" s="806"/>
      <c r="R212" s="806"/>
      <c r="S212" s="806"/>
      <c r="T212" s="806"/>
      <c r="U212" s="806"/>
      <c r="V212" s="806"/>
      <c r="W212" s="806"/>
      <c r="X212" s="806"/>
      <c r="Y212" s="806"/>
      <c r="Z212" s="806"/>
      <c r="AA212" s="806"/>
      <c r="AB212" s="806"/>
      <c r="AC212" s="806"/>
      <c r="AD212" s="806"/>
      <c r="AE212" s="806"/>
      <c r="AF212" s="806"/>
      <c r="AG212" s="806"/>
      <c r="AH212" s="806"/>
      <c r="AI212" s="806"/>
      <c r="AJ212" s="806"/>
      <c r="AK212" s="806"/>
      <c r="AL212" s="806"/>
      <c r="AM212" s="806"/>
      <c r="AN212" s="806"/>
      <c r="AO212" s="806"/>
      <c r="AP212" s="806"/>
      <c r="AQ212" s="806"/>
      <c r="AR212" s="806"/>
      <c r="AS212" s="806"/>
      <c r="AT212" s="806"/>
      <c r="AU212" s="806"/>
      <c r="AV212" s="806"/>
      <c r="AW212" s="806"/>
      <c r="AX212" s="806"/>
      <c r="AY212" s="806"/>
      <c r="AZ212" s="806"/>
      <c r="BA212" s="806"/>
      <c r="BB212" s="806"/>
      <c r="BC212" s="806"/>
      <c r="BD212" s="806"/>
      <c r="BE212" s="806"/>
      <c r="BF212" s="806"/>
      <c r="BG212" s="806"/>
      <c r="BH212" s="806"/>
      <c r="BI212" s="806"/>
      <c r="BJ212" s="806"/>
      <c r="BK212" s="806"/>
      <c r="BL212" s="806"/>
      <c r="BM212" s="806"/>
      <c r="BN212" s="806"/>
      <c r="BO212" s="806"/>
      <c r="BP212" s="806"/>
      <c r="BQ212" s="806"/>
      <c r="BR212" s="806"/>
      <c r="BS212" s="806"/>
      <c r="BT212" s="806"/>
      <c r="BU212" s="806"/>
      <c r="BV212" s="806"/>
      <c r="BW212" s="806"/>
      <c r="BX212" s="806"/>
      <c r="BY212" s="806"/>
      <c r="BZ212" s="806"/>
      <c r="CA212" s="806"/>
      <c r="CB212" s="806"/>
      <c r="CC212" s="806"/>
      <c r="CD212" s="806"/>
      <c r="CE212" s="806"/>
      <c r="CF212" s="806"/>
      <c r="CG212" s="806"/>
      <c r="CH212" s="806"/>
      <c r="CI212" s="806"/>
      <c r="CJ212" s="806"/>
      <c r="CK212" s="806"/>
      <c r="CL212" s="806"/>
      <c r="CM212" s="806"/>
      <c r="CN212" s="806"/>
      <c r="CO212" s="806"/>
      <c r="CP212" s="806"/>
      <c r="CQ212" s="806"/>
      <c r="CR212" s="806"/>
      <c r="CS212" s="806"/>
      <c r="CT212" s="806"/>
      <c r="CU212" s="806"/>
      <c r="CV212" s="806"/>
      <c r="CW212" s="806"/>
      <c r="CX212" s="806"/>
      <c r="CY212" s="806"/>
      <c r="CZ212" s="806"/>
      <c r="DA212" s="806"/>
      <c r="DB212" s="806"/>
      <c r="DC212" s="806"/>
      <c r="DD212" s="806"/>
      <c r="DE212" s="806"/>
      <c r="DF212" s="806"/>
      <c r="DG212" s="806"/>
      <c r="DH212" s="806"/>
      <c r="DI212" s="806"/>
      <c r="DJ212" s="806"/>
      <c r="DK212" s="806"/>
      <c r="DL212" s="806"/>
      <c r="DM212" s="806"/>
      <c r="DN212" s="806"/>
      <c r="DO212" s="806"/>
      <c r="DP212" s="806"/>
      <c r="DQ212" s="806"/>
      <c r="DR212" s="806"/>
      <c r="DS212" s="806"/>
      <c r="DT212" s="806"/>
      <c r="DU212" s="806"/>
      <c r="DV212" s="806"/>
      <c r="DW212" s="806"/>
      <c r="DX212" s="806"/>
      <c r="DY212" s="806"/>
      <c r="DZ212" s="806"/>
      <c r="EA212" s="806"/>
      <c r="EB212" s="806"/>
      <c r="EC212" s="806"/>
      <c r="ED212" s="806"/>
      <c r="EE212" s="806"/>
      <c r="EF212" s="806"/>
      <c r="EG212" s="806"/>
      <c r="EH212" s="806"/>
      <c r="EI212" s="806"/>
      <c r="EJ212" s="806"/>
      <c r="EK212" s="806"/>
      <c r="EL212" s="806"/>
      <c r="EM212" s="806"/>
      <c r="EN212" s="806"/>
      <c r="EO212" s="806"/>
      <c r="EP212" s="806"/>
      <c r="EQ212" s="806"/>
      <c r="ER212" s="806"/>
      <c r="ES212" s="806"/>
      <c r="ET212" s="806"/>
      <c r="EU212" s="806"/>
      <c r="EV212" s="806"/>
      <c r="EW212" s="806"/>
      <c r="EX212" s="806"/>
      <c r="EY212" s="806"/>
      <c r="EZ212" s="806"/>
      <c r="FA212" s="806"/>
      <c r="FB212" s="806"/>
      <c r="FC212" s="806"/>
      <c r="FD212" s="806"/>
      <c r="FE212" s="806"/>
      <c r="FF212" s="806"/>
      <c r="FG212" s="806"/>
      <c r="FH212" s="806"/>
      <c r="FI212" s="806"/>
      <c r="FJ212" s="806"/>
      <c r="FK212" s="806"/>
      <c r="FL212" s="806"/>
      <c r="FM212" s="806"/>
      <c r="FN212" s="806"/>
      <c r="FO212" s="806"/>
      <c r="FP212" s="806"/>
      <c r="FQ212" s="806"/>
      <c r="FR212" s="806"/>
      <c r="FS212" s="806"/>
      <c r="FT212" s="806"/>
      <c r="FU212" s="806"/>
      <c r="FV212" s="806"/>
      <c r="FW212" s="806"/>
      <c r="FX212" s="806"/>
      <c r="FY212" s="806"/>
      <c r="FZ212" s="806"/>
      <c r="GA212" s="806"/>
      <c r="GB212" s="806"/>
      <c r="GC212" s="806"/>
      <c r="GD212" s="806"/>
      <c r="GE212" s="806"/>
      <c r="GF212" s="806"/>
      <c r="GG212" s="806"/>
      <c r="GH212" s="806"/>
      <c r="GI212" s="806"/>
      <c r="GJ212" s="806"/>
      <c r="GK212" s="806"/>
      <c r="GL212" s="806"/>
      <c r="GM212" s="806"/>
      <c r="GN212" s="806"/>
      <c r="GO212" s="806"/>
      <c r="GP212" s="806"/>
      <c r="GQ212" s="806"/>
      <c r="GR212" s="806"/>
      <c r="GS212" s="806"/>
      <c r="GT212" s="806"/>
      <c r="GU212" s="806"/>
      <c r="GV212" s="806"/>
      <c r="GW212" s="806"/>
      <c r="GX212" s="806"/>
      <c r="GY212" s="806"/>
      <c r="GZ212" s="806"/>
      <c r="HA212" s="806"/>
      <c r="HB212" s="806"/>
      <c r="HC212" s="806"/>
      <c r="HD212" s="806"/>
      <c r="HE212" s="806"/>
      <c r="HF212" s="806"/>
      <c r="HG212" s="806"/>
      <c r="HH212" s="806"/>
      <c r="HI212" s="806"/>
      <c r="HJ212" s="806"/>
      <c r="HK212" s="806"/>
      <c r="HL212" s="806"/>
      <c r="HM212" s="806"/>
      <c r="HN212" s="806"/>
      <c r="HO212" s="806"/>
      <c r="HP212" s="806"/>
      <c r="HQ212" s="806"/>
      <c r="HR212" s="806"/>
      <c r="HS212" s="806"/>
      <c r="HT212" s="806"/>
      <c r="HU212" s="806"/>
      <c r="HV212" s="806"/>
      <c r="HW212" s="806"/>
      <c r="HX212" s="806"/>
      <c r="HY212" s="806"/>
      <c r="HZ212" s="806"/>
      <c r="IA212" s="806"/>
      <c r="IB212" s="806"/>
      <c r="IC212" s="806"/>
      <c r="ID212" s="806"/>
      <c r="IE212" s="806"/>
      <c r="IF212" s="806"/>
      <c r="IG212" s="806"/>
      <c r="IH212" s="806"/>
      <c r="II212" s="806"/>
      <c r="IJ212" s="806"/>
      <c r="IK212" s="806"/>
      <c r="IL212" s="806"/>
      <c r="IM212" s="806"/>
      <c r="IN212" s="806"/>
      <c r="IO212" s="806"/>
      <c r="IP212" s="806"/>
      <c r="IQ212" s="806"/>
      <c r="IR212" s="806"/>
      <c r="IS212" s="806"/>
      <c r="IT212" s="806"/>
      <c r="IU212" s="806"/>
      <c r="IV212" s="806"/>
    </row>
    <row r="213" spans="1:256" customFormat="1">
      <c r="A213" s="814"/>
      <c r="B213" s="1582"/>
      <c r="C213" s="1557"/>
      <c r="D213" s="1580"/>
      <c r="E213" s="1567" t="s">
        <v>15</v>
      </c>
      <c r="F213" s="1557">
        <v>74659</v>
      </c>
      <c r="G213" s="1580">
        <v>7260</v>
      </c>
      <c r="H213" s="806"/>
      <c r="I213" s="806"/>
      <c r="J213" s="806"/>
      <c r="K213" s="806"/>
      <c r="L213" s="806"/>
      <c r="M213" s="806"/>
      <c r="N213" s="806"/>
      <c r="O213" s="806"/>
      <c r="P213" s="806"/>
      <c r="Q213" s="806"/>
      <c r="R213" s="806"/>
      <c r="S213" s="806"/>
      <c r="T213" s="806"/>
      <c r="U213" s="806"/>
      <c r="V213" s="806"/>
      <c r="W213" s="806"/>
      <c r="X213" s="806"/>
      <c r="Y213" s="806"/>
      <c r="Z213" s="806"/>
      <c r="AA213" s="806"/>
      <c r="AB213" s="806"/>
      <c r="AC213" s="806"/>
      <c r="AD213" s="806"/>
      <c r="AE213" s="806"/>
      <c r="AF213" s="806"/>
      <c r="AG213" s="806"/>
      <c r="AH213" s="806"/>
      <c r="AI213" s="806"/>
      <c r="AJ213" s="806"/>
      <c r="AK213" s="806"/>
      <c r="AL213" s="806"/>
      <c r="AM213" s="806"/>
      <c r="AN213" s="806"/>
      <c r="AO213" s="806"/>
      <c r="AP213" s="806"/>
      <c r="AQ213" s="806"/>
      <c r="AR213" s="806"/>
      <c r="AS213" s="806"/>
      <c r="AT213" s="806"/>
      <c r="AU213" s="806"/>
      <c r="AV213" s="806"/>
      <c r="AW213" s="806"/>
      <c r="AX213" s="806"/>
      <c r="AY213" s="806"/>
      <c r="AZ213" s="806"/>
      <c r="BA213" s="806"/>
      <c r="BB213" s="806"/>
      <c r="BC213" s="806"/>
      <c r="BD213" s="806"/>
      <c r="BE213" s="806"/>
      <c r="BF213" s="806"/>
      <c r="BG213" s="806"/>
      <c r="BH213" s="806"/>
      <c r="BI213" s="806"/>
      <c r="BJ213" s="806"/>
      <c r="BK213" s="806"/>
      <c r="BL213" s="806"/>
      <c r="BM213" s="806"/>
      <c r="BN213" s="806"/>
      <c r="BO213" s="806"/>
      <c r="BP213" s="806"/>
      <c r="BQ213" s="806"/>
      <c r="BR213" s="806"/>
      <c r="BS213" s="806"/>
      <c r="BT213" s="806"/>
      <c r="BU213" s="806"/>
      <c r="BV213" s="806"/>
      <c r="BW213" s="806"/>
      <c r="BX213" s="806"/>
      <c r="BY213" s="806"/>
      <c r="BZ213" s="806"/>
      <c r="CA213" s="806"/>
      <c r="CB213" s="806"/>
      <c r="CC213" s="806"/>
      <c r="CD213" s="806"/>
      <c r="CE213" s="806"/>
      <c r="CF213" s="806"/>
      <c r="CG213" s="806"/>
      <c r="CH213" s="806"/>
      <c r="CI213" s="806"/>
      <c r="CJ213" s="806"/>
      <c r="CK213" s="806"/>
      <c r="CL213" s="806"/>
      <c r="CM213" s="806"/>
      <c r="CN213" s="806"/>
      <c r="CO213" s="806"/>
      <c r="CP213" s="806"/>
      <c r="CQ213" s="806"/>
      <c r="CR213" s="806"/>
      <c r="CS213" s="806"/>
      <c r="CT213" s="806"/>
      <c r="CU213" s="806"/>
      <c r="CV213" s="806"/>
      <c r="CW213" s="806"/>
      <c r="CX213" s="806"/>
      <c r="CY213" s="806"/>
      <c r="CZ213" s="806"/>
      <c r="DA213" s="806"/>
      <c r="DB213" s="806"/>
      <c r="DC213" s="806"/>
      <c r="DD213" s="806"/>
      <c r="DE213" s="806"/>
      <c r="DF213" s="806"/>
      <c r="DG213" s="806"/>
      <c r="DH213" s="806"/>
      <c r="DI213" s="806"/>
      <c r="DJ213" s="806"/>
      <c r="DK213" s="806"/>
      <c r="DL213" s="806"/>
      <c r="DM213" s="806"/>
      <c r="DN213" s="806"/>
      <c r="DO213" s="806"/>
      <c r="DP213" s="806"/>
      <c r="DQ213" s="806"/>
      <c r="DR213" s="806"/>
      <c r="DS213" s="806"/>
      <c r="DT213" s="806"/>
      <c r="DU213" s="806"/>
      <c r="DV213" s="806"/>
      <c r="DW213" s="806"/>
      <c r="DX213" s="806"/>
      <c r="DY213" s="806"/>
      <c r="DZ213" s="806"/>
      <c r="EA213" s="806"/>
      <c r="EB213" s="806"/>
      <c r="EC213" s="806"/>
      <c r="ED213" s="806"/>
      <c r="EE213" s="806"/>
      <c r="EF213" s="806"/>
      <c r="EG213" s="806"/>
      <c r="EH213" s="806"/>
      <c r="EI213" s="806"/>
      <c r="EJ213" s="806"/>
      <c r="EK213" s="806"/>
      <c r="EL213" s="806"/>
      <c r="EM213" s="806"/>
      <c r="EN213" s="806"/>
      <c r="EO213" s="806"/>
      <c r="EP213" s="806"/>
      <c r="EQ213" s="806"/>
      <c r="ER213" s="806"/>
      <c r="ES213" s="806"/>
      <c r="ET213" s="806"/>
      <c r="EU213" s="806"/>
      <c r="EV213" s="806"/>
      <c r="EW213" s="806"/>
      <c r="EX213" s="806"/>
      <c r="EY213" s="806"/>
      <c r="EZ213" s="806"/>
      <c r="FA213" s="806"/>
      <c r="FB213" s="806"/>
      <c r="FC213" s="806"/>
      <c r="FD213" s="806"/>
      <c r="FE213" s="806"/>
      <c r="FF213" s="806"/>
      <c r="FG213" s="806"/>
      <c r="FH213" s="806"/>
      <c r="FI213" s="806"/>
      <c r="FJ213" s="806"/>
      <c r="FK213" s="806"/>
      <c r="FL213" s="806"/>
      <c r="FM213" s="806"/>
      <c r="FN213" s="806"/>
      <c r="FO213" s="806"/>
      <c r="FP213" s="806"/>
      <c r="FQ213" s="806"/>
      <c r="FR213" s="806"/>
      <c r="FS213" s="806"/>
      <c r="FT213" s="806"/>
      <c r="FU213" s="806"/>
      <c r="FV213" s="806"/>
      <c r="FW213" s="806"/>
      <c r="FX213" s="806"/>
      <c r="FY213" s="806"/>
      <c r="FZ213" s="806"/>
      <c r="GA213" s="806"/>
      <c r="GB213" s="806"/>
      <c r="GC213" s="806"/>
      <c r="GD213" s="806"/>
      <c r="GE213" s="806"/>
      <c r="GF213" s="806"/>
      <c r="GG213" s="806"/>
      <c r="GH213" s="806"/>
      <c r="GI213" s="806"/>
      <c r="GJ213" s="806"/>
      <c r="GK213" s="806"/>
      <c r="GL213" s="806"/>
      <c r="GM213" s="806"/>
      <c r="GN213" s="806"/>
      <c r="GO213" s="806"/>
      <c r="GP213" s="806"/>
      <c r="GQ213" s="806"/>
      <c r="GR213" s="806"/>
      <c r="GS213" s="806"/>
      <c r="GT213" s="806"/>
      <c r="GU213" s="806"/>
      <c r="GV213" s="806"/>
      <c r="GW213" s="806"/>
      <c r="GX213" s="806"/>
      <c r="GY213" s="806"/>
      <c r="GZ213" s="806"/>
      <c r="HA213" s="806"/>
      <c r="HB213" s="806"/>
      <c r="HC213" s="806"/>
      <c r="HD213" s="806"/>
      <c r="HE213" s="806"/>
      <c r="HF213" s="806"/>
      <c r="HG213" s="806"/>
      <c r="HH213" s="806"/>
      <c r="HI213" s="806"/>
      <c r="HJ213" s="806"/>
      <c r="HK213" s="806"/>
      <c r="HL213" s="806"/>
      <c r="HM213" s="806"/>
      <c r="HN213" s="806"/>
      <c r="HO213" s="806"/>
      <c r="HP213" s="806"/>
      <c r="HQ213" s="806"/>
      <c r="HR213" s="806"/>
      <c r="HS213" s="806"/>
      <c r="HT213" s="806"/>
      <c r="HU213" s="806"/>
      <c r="HV213" s="806"/>
      <c r="HW213" s="806"/>
      <c r="HX213" s="806"/>
      <c r="HY213" s="806"/>
      <c r="HZ213" s="806"/>
      <c r="IA213" s="806"/>
      <c r="IB213" s="806"/>
      <c r="IC213" s="806"/>
      <c r="ID213" s="806"/>
      <c r="IE213" s="806"/>
      <c r="IF213" s="806"/>
      <c r="IG213" s="806"/>
      <c r="IH213" s="806"/>
      <c r="II213" s="806"/>
      <c r="IJ213" s="806"/>
      <c r="IK213" s="806"/>
      <c r="IL213" s="806"/>
      <c r="IM213" s="806"/>
      <c r="IN213" s="806"/>
      <c r="IO213" s="806"/>
      <c r="IP213" s="806"/>
      <c r="IQ213" s="806"/>
      <c r="IR213" s="806"/>
      <c r="IS213" s="806"/>
      <c r="IT213" s="806"/>
      <c r="IU213" s="806"/>
      <c r="IV213" s="806"/>
    </row>
    <row r="214" spans="1:256" customFormat="1">
      <c r="A214" s="814"/>
      <c r="B214" s="1581"/>
      <c r="C214" s="1557"/>
      <c r="D214" s="1580"/>
      <c r="E214" s="1565" t="s">
        <v>3</v>
      </c>
      <c r="F214" s="1557">
        <v>3472</v>
      </c>
      <c r="G214" s="1580"/>
      <c r="H214" s="806"/>
      <c r="I214" s="806"/>
      <c r="J214" s="806"/>
      <c r="K214" s="806"/>
      <c r="L214" s="806"/>
      <c r="M214" s="806"/>
      <c r="N214" s="806"/>
      <c r="O214" s="806"/>
      <c r="P214" s="806"/>
      <c r="Q214" s="806"/>
      <c r="R214" s="806"/>
      <c r="S214" s="806"/>
      <c r="T214" s="806"/>
      <c r="U214" s="806"/>
      <c r="V214" s="806"/>
      <c r="W214" s="80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c r="HC214" s="806"/>
      <c r="HD214" s="806"/>
      <c r="HE214" s="806"/>
      <c r="HF214" s="806"/>
      <c r="HG214" s="806"/>
      <c r="HH214" s="806"/>
      <c r="HI214" s="806"/>
      <c r="HJ214" s="806"/>
      <c r="HK214" s="806"/>
      <c r="HL214" s="806"/>
      <c r="HM214" s="806"/>
      <c r="HN214" s="806"/>
      <c r="HO214" s="806"/>
      <c r="HP214" s="806"/>
      <c r="HQ214" s="806"/>
      <c r="HR214" s="806"/>
      <c r="HS214" s="806"/>
      <c r="HT214" s="806"/>
      <c r="HU214" s="806"/>
      <c r="HV214" s="806"/>
      <c r="HW214" s="806"/>
      <c r="HX214" s="806"/>
      <c r="HY214" s="806"/>
      <c r="HZ214" s="806"/>
      <c r="IA214" s="806"/>
      <c r="IB214" s="806"/>
      <c r="IC214" s="806"/>
      <c r="ID214" s="806"/>
      <c r="IE214" s="806"/>
      <c r="IF214" s="806"/>
      <c r="IG214" s="806"/>
      <c r="IH214" s="806"/>
      <c r="II214" s="806"/>
      <c r="IJ214" s="806"/>
      <c r="IK214" s="806"/>
      <c r="IL214" s="806"/>
      <c r="IM214" s="806"/>
      <c r="IN214" s="806"/>
      <c r="IO214" s="806"/>
      <c r="IP214" s="806"/>
      <c r="IQ214" s="806"/>
      <c r="IR214" s="806"/>
      <c r="IS214" s="806"/>
      <c r="IT214" s="806"/>
      <c r="IU214" s="806"/>
      <c r="IV214" s="806"/>
    </row>
    <row r="215" spans="1:256" customFormat="1" ht="13.8" thickBot="1">
      <c r="A215" s="814"/>
      <c r="B215" s="1648"/>
      <c r="C215" s="1625"/>
      <c r="D215" s="1649"/>
      <c r="E215" s="1624" t="s">
        <v>20</v>
      </c>
      <c r="F215" s="1625">
        <v>3472</v>
      </c>
      <c r="G215" s="1649"/>
      <c r="H215" s="806"/>
      <c r="I215" s="806"/>
      <c r="J215" s="806"/>
      <c r="K215" s="806"/>
      <c r="L215" s="806"/>
      <c r="M215" s="806"/>
      <c r="N215" s="806"/>
      <c r="O215" s="806"/>
      <c r="P215" s="806"/>
      <c r="Q215" s="806"/>
      <c r="R215" s="806"/>
      <c r="S215" s="806"/>
      <c r="T215" s="806"/>
      <c r="U215" s="806"/>
      <c r="V215" s="806"/>
      <c r="W215" s="80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c r="HC215" s="806"/>
      <c r="HD215" s="806"/>
      <c r="HE215" s="806"/>
      <c r="HF215" s="806"/>
      <c r="HG215" s="806"/>
      <c r="HH215" s="806"/>
      <c r="HI215" s="806"/>
      <c r="HJ215" s="806"/>
      <c r="HK215" s="806"/>
      <c r="HL215" s="806"/>
      <c r="HM215" s="806"/>
      <c r="HN215" s="806"/>
      <c r="HO215" s="806"/>
      <c r="HP215" s="806"/>
      <c r="HQ215" s="806"/>
      <c r="HR215" s="806"/>
      <c r="HS215" s="806"/>
      <c r="HT215" s="806"/>
      <c r="HU215" s="806"/>
      <c r="HV215" s="806"/>
      <c r="HW215" s="806"/>
      <c r="HX215" s="806"/>
      <c r="HY215" s="806"/>
      <c r="HZ215" s="806"/>
      <c r="IA215" s="806"/>
      <c r="IB215" s="806"/>
      <c r="IC215" s="806"/>
      <c r="ID215" s="806"/>
      <c r="IE215" s="806"/>
      <c r="IF215" s="806"/>
      <c r="IG215" s="806"/>
      <c r="IH215" s="806"/>
      <c r="II215" s="806"/>
      <c r="IJ215" s="806"/>
      <c r="IK215" s="806"/>
      <c r="IL215" s="806"/>
      <c r="IM215" s="806"/>
      <c r="IN215" s="806"/>
      <c r="IO215" s="806"/>
      <c r="IP215" s="806"/>
      <c r="IQ215" s="806"/>
      <c r="IR215" s="806"/>
      <c r="IS215" s="806"/>
      <c r="IT215" s="806"/>
      <c r="IU215" s="806"/>
      <c r="IV215" s="806"/>
    </row>
    <row r="216" spans="1:256" customFormat="1" ht="40.5" customHeight="1" thickBot="1">
      <c r="A216" s="814"/>
      <c r="B216" s="3620" t="s">
        <v>546</v>
      </c>
      <c r="C216" s="3621"/>
      <c r="D216" s="3621"/>
      <c r="E216" s="3621"/>
      <c r="F216" s="3621"/>
      <c r="G216" s="3622"/>
      <c r="H216" s="806"/>
      <c r="I216" s="806"/>
      <c r="J216" s="806"/>
      <c r="K216" s="806"/>
      <c r="L216" s="806"/>
      <c r="M216" s="806"/>
      <c r="N216" s="806"/>
      <c r="O216" s="806"/>
      <c r="P216" s="806"/>
      <c r="Q216" s="806"/>
      <c r="R216" s="806"/>
      <c r="S216" s="806"/>
      <c r="T216" s="806"/>
      <c r="U216" s="806"/>
      <c r="V216" s="806"/>
      <c r="W216" s="80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c r="HC216" s="806"/>
      <c r="HD216" s="806"/>
      <c r="HE216" s="806"/>
      <c r="HF216" s="806"/>
      <c r="HG216" s="806"/>
      <c r="HH216" s="806"/>
      <c r="HI216" s="806"/>
      <c r="HJ216" s="806"/>
      <c r="HK216" s="806"/>
      <c r="HL216" s="806"/>
      <c r="HM216" s="806"/>
      <c r="HN216" s="806"/>
      <c r="HO216" s="806"/>
      <c r="HP216" s="806"/>
      <c r="HQ216" s="806"/>
      <c r="HR216" s="806"/>
      <c r="HS216" s="806"/>
      <c r="HT216" s="806"/>
      <c r="HU216" s="806"/>
      <c r="HV216" s="806"/>
      <c r="HW216" s="806"/>
      <c r="HX216" s="806"/>
      <c r="HY216" s="806"/>
      <c r="HZ216" s="806"/>
      <c r="IA216" s="806"/>
      <c r="IB216" s="806"/>
      <c r="IC216" s="806"/>
      <c r="ID216" s="806"/>
      <c r="IE216" s="806"/>
      <c r="IF216" s="806"/>
      <c r="IG216" s="806"/>
      <c r="IH216" s="806"/>
      <c r="II216" s="806"/>
      <c r="IJ216" s="806"/>
      <c r="IK216" s="806"/>
      <c r="IL216" s="806"/>
      <c r="IM216" s="806"/>
      <c r="IN216" s="806"/>
      <c r="IO216" s="806"/>
      <c r="IP216" s="806"/>
      <c r="IQ216" s="806"/>
      <c r="IR216" s="806"/>
      <c r="IS216" s="806"/>
      <c r="IT216" s="806"/>
      <c r="IU216" s="806"/>
      <c r="IV216" s="806"/>
    </row>
    <row r="217" spans="1:256" customFormat="1">
      <c r="A217" s="814"/>
      <c r="B217" s="243"/>
      <c r="C217" s="243"/>
      <c r="D217" s="243"/>
      <c r="E217" s="243"/>
      <c r="F217" s="243"/>
      <c r="G217" s="243"/>
      <c r="H217" s="806"/>
      <c r="I217" s="806"/>
      <c r="J217" s="806"/>
      <c r="K217" s="806"/>
      <c r="L217" s="806"/>
      <c r="M217" s="806"/>
      <c r="N217" s="806"/>
      <c r="O217" s="806"/>
      <c r="P217" s="806"/>
      <c r="Q217" s="806"/>
      <c r="R217" s="806"/>
      <c r="S217" s="806"/>
      <c r="T217" s="806"/>
      <c r="U217" s="806"/>
      <c r="V217" s="806"/>
      <c r="W217" s="80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c r="HC217" s="806"/>
      <c r="HD217" s="806"/>
      <c r="HE217" s="806"/>
      <c r="HF217" s="806"/>
      <c r="HG217" s="806"/>
      <c r="HH217" s="806"/>
      <c r="HI217" s="806"/>
      <c r="HJ217" s="806"/>
      <c r="HK217" s="806"/>
      <c r="HL217" s="806"/>
      <c r="HM217" s="806"/>
      <c r="HN217" s="806"/>
      <c r="HO217" s="806"/>
      <c r="HP217" s="806"/>
      <c r="HQ217" s="806"/>
      <c r="HR217" s="806"/>
      <c r="HS217" s="806"/>
      <c r="HT217" s="806"/>
      <c r="HU217" s="806"/>
      <c r="HV217" s="806"/>
      <c r="HW217" s="806"/>
      <c r="HX217" s="806"/>
      <c r="HY217" s="806"/>
      <c r="HZ217" s="806"/>
      <c r="IA217" s="806"/>
      <c r="IB217" s="806"/>
      <c r="IC217" s="806"/>
      <c r="ID217" s="806"/>
      <c r="IE217" s="806"/>
      <c r="IF217" s="806"/>
      <c r="IG217" s="806"/>
      <c r="IH217" s="806"/>
      <c r="II217" s="806"/>
      <c r="IJ217" s="806"/>
      <c r="IK217" s="806"/>
      <c r="IL217" s="806"/>
      <c r="IM217" s="806"/>
      <c r="IN217" s="806"/>
      <c r="IO217" s="806"/>
      <c r="IP217" s="806"/>
      <c r="IQ217" s="806"/>
      <c r="IR217" s="806"/>
      <c r="IS217" s="806"/>
      <c r="IT217" s="806"/>
      <c r="IU217" s="806"/>
      <c r="IV217" s="806"/>
    </row>
    <row r="218" spans="1:256" customFormat="1">
      <c r="A218" s="814"/>
      <c r="B218" s="819" t="s">
        <v>115</v>
      </c>
      <c r="C218" s="243"/>
      <c r="D218" s="243"/>
      <c r="E218" s="243"/>
      <c r="F218" s="243"/>
      <c r="G218" s="243"/>
      <c r="H218" s="806"/>
      <c r="I218" s="806"/>
      <c r="J218" s="806"/>
      <c r="K218" s="806"/>
      <c r="L218" s="806"/>
      <c r="M218" s="806"/>
      <c r="N218" s="806"/>
      <c r="O218" s="806"/>
      <c r="P218" s="806"/>
      <c r="Q218" s="806"/>
      <c r="R218" s="806"/>
      <c r="S218" s="806"/>
      <c r="T218" s="806"/>
      <c r="U218" s="806"/>
      <c r="V218" s="806"/>
      <c r="W218" s="80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c r="HC218" s="806"/>
      <c r="HD218" s="806"/>
      <c r="HE218" s="806"/>
      <c r="HF218" s="806"/>
      <c r="HG218" s="806"/>
      <c r="HH218" s="806"/>
      <c r="HI218" s="806"/>
      <c r="HJ218" s="806"/>
      <c r="HK218" s="806"/>
      <c r="HL218" s="806"/>
      <c r="HM218" s="806"/>
      <c r="HN218" s="806"/>
      <c r="HO218" s="806"/>
      <c r="HP218" s="806"/>
      <c r="HQ218" s="806"/>
      <c r="HR218" s="806"/>
      <c r="HS218" s="806"/>
      <c r="HT218" s="806"/>
      <c r="HU218" s="806"/>
      <c r="HV218" s="806"/>
      <c r="HW218" s="806"/>
      <c r="HX218" s="806"/>
      <c r="HY218" s="806"/>
      <c r="HZ218" s="806"/>
      <c r="IA218" s="806"/>
      <c r="IB218" s="806"/>
      <c r="IC218" s="806"/>
      <c r="ID218" s="806"/>
      <c r="IE218" s="806"/>
      <c r="IF218" s="806"/>
      <c r="IG218" s="806"/>
      <c r="IH218" s="806"/>
      <c r="II218" s="806"/>
      <c r="IJ218" s="806"/>
      <c r="IK218" s="806"/>
      <c r="IL218" s="806"/>
      <c r="IM218" s="806"/>
      <c r="IN218" s="806"/>
      <c r="IO218" s="806"/>
      <c r="IP218" s="806"/>
      <c r="IQ218" s="806"/>
      <c r="IR218" s="806"/>
      <c r="IS218" s="806"/>
      <c r="IT218" s="806"/>
      <c r="IU218" s="806"/>
      <c r="IV218" s="806"/>
    </row>
    <row r="219" spans="1:256" customFormat="1" ht="13.8" thickBot="1">
      <c r="A219" s="814"/>
      <c r="B219" s="243"/>
      <c r="C219" s="243"/>
      <c r="D219" s="243"/>
      <c r="E219" s="243"/>
      <c r="F219" s="243"/>
      <c r="G219" s="243"/>
      <c r="H219" s="806"/>
      <c r="I219" s="806"/>
      <c r="J219" s="806"/>
      <c r="K219" s="806"/>
      <c r="L219" s="806"/>
      <c r="M219" s="806"/>
      <c r="N219" s="806"/>
      <c r="O219" s="806"/>
      <c r="P219" s="806"/>
      <c r="Q219" s="806"/>
      <c r="R219" s="806"/>
      <c r="S219" s="806"/>
      <c r="T219" s="806"/>
      <c r="U219" s="806"/>
      <c r="V219" s="806"/>
      <c r="W219" s="80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c r="HC219" s="806"/>
      <c r="HD219" s="806"/>
      <c r="HE219" s="806"/>
      <c r="HF219" s="806"/>
      <c r="HG219" s="806"/>
      <c r="HH219" s="806"/>
      <c r="HI219" s="806"/>
      <c r="HJ219" s="806"/>
      <c r="HK219" s="806"/>
      <c r="HL219" s="806"/>
      <c r="HM219" s="806"/>
      <c r="HN219" s="806"/>
      <c r="HO219" s="806"/>
      <c r="HP219" s="806"/>
      <c r="HQ219" s="806"/>
      <c r="HR219" s="806"/>
      <c r="HS219" s="806"/>
      <c r="HT219" s="806"/>
      <c r="HU219" s="806"/>
      <c r="HV219" s="806"/>
      <c r="HW219" s="806"/>
      <c r="HX219" s="806"/>
      <c r="HY219" s="806"/>
      <c r="HZ219" s="806"/>
      <c r="IA219" s="806"/>
      <c r="IB219" s="806"/>
      <c r="IC219" s="806"/>
      <c r="ID219" s="806"/>
      <c r="IE219" s="806"/>
      <c r="IF219" s="806"/>
      <c r="IG219" s="806"/>
      <c r="IH219" s="806"/>
      <c r="II219" s="806"/>
      <c r="IJ219" s="806"/>
      <c r="IK219" s="806"/>
      <c r="IL219" s="806"/>
      <c r="IM219" s="806"/>
      <c r="IN219" s="806"/>
      <c r="IO219" s="806"/>
      <c r="IP219" s="806"/>
      <c r="IQ219" s="806"/>
      <c r="IR219" s="806"/>
      <c r="IS219" s="806"/>
      <c r="IT219" s="806"/>
      <c r="IU219" s="806"/>
      <c r="IV219" s="806"/>
    </row>
    <row r="220" spans="1:256" customFormat="1" ht="27.6">
      <c r="A220" s="814">
        <f>A129+1</f>
        <v>12</v>
      </c>
      <c r="B220" s="1636" t="s">
        <v>29</v>
      </c>
      <c r="C220" s="1650"/>
      <c r="D220" s="1651"/>
      <c r="E220" s="1653" t="s">
        <v>93</v>
      </c>
      <c r="F220" s="1650"/>
      <c r="G220" s="1651"/>
      <c r="H220" s="1656" t="s">
        <v>232</v>
      </c>
      <c r="I220" s="806"/>
      <c r="J220" s="806"/>
      <c r="K220" s="806"/>
      <c r="L220" s="806"/>
      <c r="M220" s="806"/>
      <c r="N220" s="806"/>
      <c r="O220" s="806"/>
      <c r="P220" s="806"/>
      <c r="Q220" s="806"/>
      <c r="R220" s="806"/>
      <c r="S220" s="806"/>
      <c r="T220" s="806"/>
      <c r="U220" s="806"/>
      <c r="V220" s="806"/>
      <c r="W220" s="80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c r="HC220" s="806"/>
      <c r="HD220" s="806"/>
      <c r="HE220" s="806"/>
      <c r="HF220" s="806"/>
      <c r="HG220" s="806"/>
      <c r="HH220" s="806"/>
      <c r="HI220" s="806"/>
      <c r="HJ220" s="806"/>
      <c r="HK220" s="806"/>
      <c r="HL220" s="806"/>
      <c r="HM220" s="806"/>
      <c r="HN220" s="806"/>
      <c r="HO220" s="806"/>
      <c r="HP220" s="806"/>
      <c r="HQ220" s="806"/>
      <c r="HR220" s="806"/>
      <c r="HS220" s="806"/>
      <c r="HT220" s="806"/>
      <c r="HU220" s="806"/>
      <c r="HV220" s="806"/>
      <c r="HW220" s="806"/>
      <c r="HX220" s="806"/>
      <c r="HY220" s="806"/>
      <c r="HZ220" s="806"/>
      <c r="IA220" s="806"/>
      <c r="IB220" s="806"/>
      <c r="IC220" s="806"/>
      <c r="ID220" s="806"/>
      <c r="IE220" s="806"/>
      <c r="IF220" s="806"/>
      <c r="IG220" s="806"/>
      <c r="IH220" s="806"/>
      <c r="II220" s="806"/>
      <c r="IJ220" s="806"/>
      <c r="IK220" s="806"/>
      <c r="IL220" s="806"/>
      <c r="IM220" s="806"/>
      <c r="IN220" s="806"/>
      <c r="IO220" s="806"/>
      <c r="IP220" s="806"/>
      <c r="IQ220" s="806"/>
      <c r="IR220" s="806"/>
      <c r="IS220" s="806"/>
      <c r="IT220" s="806"/>
      <c r="IU220" s="806"/>
      <c r="IV220" s="806"/>
    </row>
    <row r="221" spans="1:256" customFormat="1">
      <c r="A221" s="814"/>
      <c r="B221" s="1639" t="s">
        <v>116</v>
      </c>
      <c r="C221" s="1652"/>
      <c r="D221" s="1641"/>
      <c r="E221" s="1654" t="s">
        <v>116</v>
      </c>
      <c r="F221" s="1652"/>
      <c r="G221" s="1641"/>
      <c r="H221" s="806"/>
      <c r="I221" s="806"/>
      <c r="J221" s="806"/>
      <c r="K221" s="806"/>
      <c r="L221" s="806"/>
      <c r="M221" s="806"/>
      <c r="N221" s="806"/>
      <c r="O221" s="806"/>
      <c r="P221" s="806"/>
      <c r="Q221" s="806"/>
      <c r="R221" s="806"/>
      <c r="S221" s="806"/>
      <c r="T221" s="806"/>
      <c r="U221" s="806"/>
      <c r="V221" s="806"/>
      <c r="W221" s="80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c r="HC221" s="806"/>
      <c r="HD221" s="806"/>
      <c r="HE221" s="806"/>
      <c r="HF221" s="806"/>
      <c r="HG221" s="806"/>
      <c r="HH221" s="806"/>
      <c r="HI221" s="806"/>
      <c r="HJ221" s="806"/>
      <c r="HK221" s="806"/>
      <c r="HL221" s="806"/>
      <c r="HM221" s="806"/>
      <c r="HN221" s="806"/>
      <c r="HO221" s="806"/>
      <c r="HP221" s="806"/>
      <c r="HQ221" s="806"/>
      <c r="HR221" s="806"/>
      <c r="HS221" s="806"/>
      <c r="HT221" s="806"/>
      <c r="HU221" s="806"/>
      <c r="HV221" s="806"/>
      <c r="HW221" s="806"/>
      <c r="HX221" s="806"/>
      <c r="HY221" s="806"/>
      <c r="HZ221" s="806"/>
      <c r="IA221" s="806"/>
      <c r="IB221" s="806"/>
      <c r="IC221" s="806"/>
      <c r="ID221" s="806"/>
      <c r="IE221" s="806"/>
      <c r="IF221" s="806"/>
      <c r="IG221" s="806"/>
      <c r="IH221" s="806"/>
      <c r="II221" s="806"/>
      <c r="IJ221" s="806"/>
      <c r="IK221" s="806"/>
      <c r="IL221" s="806"/>
      <c r="IM221" s="806"/>
      <c r="IN221" s="806"/>
      <c r="IO221" s="806"/>
      <c r="IP221" s="806"/>
      <c r="IQ221" s="806"/>
      <c r="IR221" s="806"/>
      <c r="IS221" s="806"/>
      <c r="IT221" s="806"/>
      <c r="IU221" s="806"/>
      <c r="IV221" s="806"/>
    </row>
    <row r="222" spans="1:256" customFormat="1">
      <c r="A222" s="814"/>
      <c r="B222" s="3522" t="s">
        <v>117</v>
      </c>
      <c r="C222" s="3515"/>
      <c r="D222" s="3523"/>
      <c r="E222" s="3522" t="s">
        <v>117</v>
      </c>
      <c r="F222" s="3515"/>
      <c r="G222" s="3523"/>
      <c r="H222" s="806"/>
      <c r="I222" s="806"/>
      <c r="J222" s="806"/>
      <c r="K222" s="806"/>
      <c r="L222" s="806"/>
      <c r="M222" s="806"/>
      <c r="N222" s="806"/>
      <c r="O222" s="806"/>
      <c r="P222" s="806"/>
      <c r="Q222" s="806"/>
      <c r="R222" s="806"/>
      <c r="S222" s="806"/>
      <c r="T222" s="806"/>
      <c r="U222" s="806"/>
      <c r="V222" s="806"/>
      <c r="W222" s="80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c r="HC222" s="806"/>
      <c r="HD222" s="806"/>
      <c r="HE222" s="806"/>
      <c r="HF222" s="806"/>
      <c r="HG222" s="806"/>
      <c r="HH222" s="806"/>
      <c r="HI222" s="806"/>
      <c r="HJ222" s="806"/>
      <c r="HK222" s="806"/>
      <c r="HL222" s="806"/>
      <c r="HM222" s="806"/>
      <c r="HN222" s="806"/>
      <c r="HO222" s="806"/>
      <c r="HP222" s="806"/>
      <c r="HQ222" s="806"/>
      <c r="HR222" s="806"/>
      <c r="HS222" s="806"/>
      <c r="HT222" s="806"/>
      <c r="HU222" s="806"/>
      <c r="HV222" s="806"/>
      <c r="HW222" s="806"/>
      <c r="HX222" s="806"/>
      <c r="HY222" s="806"/>
      <c r="HZ222" s="806"/>
      <c r="IA222" s="806"/>
      <c r="IB222" s="806"/>
      <c r="IC222" s="806"/>
      <c r="ID222" s="806"/>
      <c r="IE222" s="806"/>
      <c r="IF222" s="806"/>
      <c r="IG222" s="806"/>
      <c r="IH222" s="806"/>
      <c r="II222" s="806"/>
      <c r="IJ222" s="806"/>
      <c r="IK222" s="806"/>
      <c r="IL222" s="806"/>
      <c r="IM222" s="806"/>
      <c r="IN222" s="806"/>
      <c r="IO222" s="806"/>
      <c r="IP222" s="806"/>
      <c r="IQ222" s="806"/>
      <c r="IR222" s="806"/>
      <c r="IS222" s="806"/>
      <c r="IT222" s="806"/>
      <c r="IU222" s="806"/>
      <c r="IV222" s="806"/>
    </row>
    <row r="223" spans="1:256" customFormat="1">
      <c r="A223" s="814"/>
      <c r="B223" s="1587" t="s">
        <v>118</v>
      </c>
      <c r="C223" s="1615"/>
      <c r="D223" s="1641"/>
      <c r="E223" s="1587" t="s">
        <v>118</v>
      </c>
      <c r="F223" s="1615"/>
      <c r="G223" s="1641"/>
      <c r="H223" s="806"/>
      <c r="I223" s="806"/>
      <c r="J223" s="806"/>
      <c r="K223" s="806"/>
      <c r="L223" s="806"/>
      <c r="M223" s="806"/>
      <c r="N223" s="806"/>
      <c r="O223" s="806"/>
      <c r="P223" s="806"/>
      <c r="Q223" s="806"/>
      <c r="R223" s="806"/>
      <c r="S223" s="806"/>
      <c r="T223" s="806"/>
      <c r="U223" s="806"/>
      <c r="V223" s="806"/>
      <c r="W223" s="80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c r="HC223" s="806"/>
      <c r="HD223" s="806"/>
      <c r="HE223" s="806"/>
      <c r="HF223" s="806"/>
      <c r="HG223" s="806"/>
      <c r="HH223" s="806"/>
      <c r="HI223" s="806"/>
      <c r="HJ223" s="806"/>
      <c r="HK223" s="806"/>
      <c r="HL223" s="806"/>
      <c r="HM223" s="806"/>
      <c r="HN223" s="806"/>
      <c r="HO223" s="806"/>
      <c r="HP223" s="806"/>
      <c r="HQ223" s="806"/>
      <c r="HR223" s="806"/>
      <c r="HS223" s="806"/>
      <c r="HT223" s="806"/>
      <c r="HU223" s="806"/>
      <c r="HV223" s="806"/>
      <c r="HW223" s="806"/>
      <c r="HX223" s="806"/>
      <c r="HY223" s="806"/>
      <c r="HZ223" s="806"/>
      <c r="IA223" s="806"/>
      <c r="IB223" s="806"/>
      <c r="IC223" s="806"/>
      <c r="ID223" s="806"/>
      <c r="IE223" s="806"/>
      <c r="IF223" s="806"/>
      <c r="IG223" s="806"/>
      <c r="IH223" s="806"/>
      <c r="II223" s="806"/>
      <c r="IJ223" s="806"/>
      <c r="IK223" s="806"/>
      <c r="IL223" s="806"/>
      <c r="IM223" s="806"/>
      <c r="IN223" s="806"/>
      <c r="IO223" s="806"/>
      <c r="IP223" s="806"/>
      <c r="IQ223" s="806"/>
      <c r="IR223" s="806"/>
      <c r="IS223" s="806"/>
      <c r="IT223" s="806"/>
      <c r="IU223" s="806"/>
      <c r="IV223" s="806"/>
    </row>
    <row r="224" spans="1:256" customFormat="1">
      <c r="A224" s="814"/>
      <c r="B224" s="1574" t="s">
        <v>4</v>
      </c>
      <c r="C224" s="1556">
        <v>23785389</v>
      </c>
      <c r="D224" s="1642">
        <v>-7260</v>
      </c>
      <c r="E224" s="1574" t="s">
        <v>4</v>
      </c>
      <c r="F224" s="1556">
        <v>33267099</v>
      </c>
      <c r="G224" s="1642">
        <v>7260</v>
      </c>
      <c r="H224" s="806"/>
      <c r="I224" s="809"/>
      <c r="J224" s="806"/>
      <c r="K224" s="806"/>
      <c r="L224" s="806"/>
      <c r="M224" s="806"/>
      <c r="N224" s="806"/>
      <c r="O224" s="806"/>
      <c r="P224" s="806"/>
      <c r="Q224" s="806"/>
      <c r="R224" s="806"/>
      <c r="S224" s="806"/>
      <c r="T224" s="806"/>
      <c r="U224" s="806"/>
      <c r="V224" s="806"/>
      <c r="W224" s="806"/>
      <c r="X224" s="806"/>
      <c r="Y224" s="806"/>
      <c r="Z224" s="806"/>
      <c r="AA224" s="806"/>
      <c r="AB224" s="806"/>
      <c r="AC224" s="806"/>
      <c r="AD224" s="806"/>
      <c r="AE224" s="806"/>
      <c r="AF224" s="806"/>
      <c r="AG224" s="806"/>
      <c r="AH224" s="806"/>
      <c r="AI224" s="806"/>
      <c r="AJ224" s="806"/>
      <c r="AK224" s="806"/>
      <c r="AL224" s="806"/>
      <c r="AM224" s="806"/>
      <c r="AN224" s="806"/>
      <c r="AO224" s="806"/>
      <c r="AP224" s="806"/>
      <c r="AQ224" s="806"/>
      <c r="AR224" s="806"/>
      <c r="AS224" s="806"/>
      <c r="AT224" s="806"/>
      <c r="AU224" s="806"/>
      <c r="AV224" s="806"/>
      <c r="AW224" s="806"/>
      <c r="AX224" s="806"/>
      <c r="AY224" s="806"/>
      <c r="AZ224" s="806"/>
      <c r="BA224" s="806"/>
      <c r="BB224" s="806"/>
      <c r="BC224" s="806"/>
      <c r="BD224" s="806"/>
      <c r="BE224" s="806"/>
      <c r="BF224" s="806"/>
      <c r="BG224" s="806"/>
      <c r="BH224" s="806"/>
      <c r="BI224" s="806"/>
      <c r="BJ224" s="806"/>
      <c r="BK224" s="806"/>
      <c r="BL224" s="806"/>
      <c r="BM224" s="806"/>
      <c r="BN224" s="806"/>
      <c r="BO224" s="806"/>
      <c r="BP224" s="806"/>
      <c r="BQ224" s="806"/>
      <c r="BR224" s="806"/>
      <c r="BS224" s="806"/>
      <c r="BT224" s="806"/>
      <c r="BU224" s="806"/>
      <c r="BV224" s="806"/>
      <c r="BW224" s="806"/>
      <c r="BX224" s="806"/>
      <c r="BY224" s="806"/>
      <c r="BZ224" s="806"/>
      <c r="CA224" s="806"/>
      <c r="CB224" s="806"/>
      <c r="CC224" s="806"/>
      <c r="CD224" s="806"/>
      <c r="CE224" s="806"/>
      <c r="CF224" s="806"/>
      <c r="CG224" s="806"/>
      <c r="CH224" s="806"/>
      <c r="CI224" s="806"/>
      <c r="CJ224" s="806"/>
      <c r="CK224" s="806"/>
      <c r="CL224" s="806"/>
      <c r="CM224" s="806"/>
      <c r="CN224" s="806"/>
      <c r="CO224" s="806"/>
      <c r="CP224" s="806"/>
      <c r="CQ224" s="806"/>
      <c r="CR224" s="806"/>
      <c r="CS224" s="806"/>
      <c r="CT224" s="806"/>
      <c r="CU224" s="806"/>
      <c r="CV224" s="806"/>
      <c r="CW224" s="806"/>
      <c r="CX224" s="806"/>
      <c r="CY224" s="806"/>
      <c r="CZ224" s="806"/>
      <c r="DA224" s="806"/>
      <c r="DB224" s="806"/>
      <c r="DC224" s="806"/>
      <c r="DD224" s="806"/>
      <c r="DE224" s="806"/>
      <c r="DF224" s="806"/>
      <c r="DG224" s="806"/>
      <c r="DH224" s="806"/>
      <c r="DI224" s="806"/>
      <c r="DJ224" s="806"/>
      <c r="DK224" s="806"/>
      <c r="DL224" s="806"/>
      <c r="DM224" s="806"/>
      <c r="DN224" s="806"/>
      <c r="DO224" s="806"/>
      <c r="DP224" s="806"/>
      <c r="DQ224" s="806"/>
      <c r="DR224" s="806"/>
      <c r="DS224" s="806"/>
      <c r="DT224" s="806"/>
      <c r="DU224" s="806"/>
      <c r="DV224" s="806"/>
      <c r="DW224" s="806"/>
      <c r="DX224" s="806"/>
      <c r="DY224" s="806"/>
      <c r="DZ224" s="806"/>
      <c r="EA224" s="806"/>
      <c r="EB224" s="806"/>
      <c r="EC224" s="806"/>
      <c r="ED224" s="806"/>
      <c r="EE224" s="806"/>
      <c r="EF224" s="806"/>
      <c r="EG224" s="806"/>
      <c r="EH224" s="806"/>
      <c r="EI224" s="806"/>
      <c r="EJ224" s="806"/>
      <c r="EK224" s="806"/>
      <c r="EL224" s="806"/>
      <c r="EM224" s="806"/>
      <c r="EN224" s="806"/>
      <c r="EO224" s="806"/>
      <c r="EP224" s="806"/>
      <c r="EQ224" s="806"/>
      <c r="ER224" s="806"/>
      <c r="ES224" s="806"/>
      <c r="ET224" s="806"/>
      <c r="EU224" s="806"/>
      <c r="EV224" s="806"/>
      <c r="EW224" s="806"/>
      <c r="EX224" s="806"/>
      <c r="EY224" s="806"/>
      <c r="EZ224" s="806"/>
      <c r="FA224" s="806"/>
      <c r="FB224" s="806"/>
      <c r="FC224" s="806"/>
      <c r="FD224" s="806"/>
      <c r="FE224" s="806"/>
      <c r="FF224" s="806"/>
      <c r="FG224" s="806"/>
      <c r="FH224" s="806"/>
      <c r="FI224" s="806"/>
      <c r="FJ224" s="806"/>
      <c r="FK224" s="806"/>
      <c r="FL224" s="806"/>
      <c r="FM224" s="806"/>
      <c r="FN224" s="806"/>
      <c r="FO224" s="806"/>
      <c r="FP224" s="806"/>
      <c r="FQ224" s="806"/>
      <c r="FR224" s="806"/>
      <c r="FS224" s="806"/>
      <c r="FT224" s="806"/>
      <c r="FU224" s="806"/>
      <c r="FV224" s="806"/>
      <c r="FW224" s="806"/>
      <c r="FX224" s="806"/>
      <c r="FY224" s="806"/>
      <c r="FZ224" s="806"/>
      <c r="GA224" s="806"/>
      <c r="GB224" s="806"/>
      <c r="GC224" s="806"/>
      <c r="GD224" s="806"/>
      <c r="GE224" s="806"/>
      <c r="GF224" s="806"/>
      <c r="GG224" s="806"/>
      <c r="GH224" s="806"/>
      <c r="GI224" s="806"/>
      <c r="GJ224" s="806"/>
      <c r="GK224" s="806"/>
      <c r="GL224" s="806"/>
      <c r="GM224" s="806"/>
      <c r="GN224" s="806"/>
      <c r="GO224" s="806"/>
      <c r="GP224" s="806"/>
      <c r="GQ224" s="806"/>
      <c r="GR224" s="806"/>
      <c r="GS224" s="806"/>
      <c r="GT224" s="806"/>
      <c r="GU224" s="806"/>
      <c r="GV224" s="806"/>
      <c r="GW224" s="806"/>
      <c r="GX224" s="806"/>
      <c r="GY224" s="806"/>
      <c r="GZ224" s="806"/>
      <c r="HA224" s="806"/>
      <c r="HB224" s="806"/>
      <c r="HC224" s="806"/>
      <c r="HD224" s="806"/>
      <c r="HE224" s="806"/>
      <c r="HF224" s="806"/>
      <c r="HG224" s="806"/>
      <c r="HH224" s="806"/>
      <c r="HI224" s="806"/>
      <c r="HJ224" s="806"/>
      <c r="HK224" s="806"/>
      <c r="HL224" s="806"/>
      <c r="HM224" s="806"/>
      <c r="HN224" s="806"/>
      <c r="HO224" s="806"/>
      <c r="HP224" s="806"/>
      <c r="HQ224" s="806"/>
      <c r="HR224" s="806"/>
      <c r="HS224" s="806"/>
      <c r="HT224" s="806"/>
      <c r="HU224" s="806"/>
      <c r="HV224" s="806"/>
      <c r="HW224" s="806"/>
      <c r="HX224" s="806"/>
      <c r="HY224" s="806"/>
      <c r="HZ224" s="806"/>
      <c r="IA224" s="806"/>
      <c r="IB224" s="806"/>
      <c r="IC224" s="806"/>
      <c r="ID224" s="806"/>
      <c r="IE224" s="806"/>
      <c r="IF224" s="806"/>
      <c r="IG224" s="806"/>
      <c r="IH224" s="806"/>
      <c r="II224" s="806"/>
      <c r="IJ224" s="806"/>
      <c r="IK224" s="806"/>
      <c r="IL224" s="806"/>
      <c r="IM224" s="806"/>
      <c r="IN224" s="806"/>
      <c r="IO224" s="806"/>
      <c r="IP224" s="806"/>
      <c r="IQ224" s="806"/>
      <c r="IR224" s="806"/>
      <c r="IS224" s="806"/>
      <c r="IT224" s="806"/>
      <c r="IU224" s="806"/>
      <c r="IV224" s="806"/>
    </row>
    <row r="225" spans="1:256" customFormat="1" ht="26.4">
      <c r="A225" s="814"/>
      <c r="B225" s="1576" t="s">
        <v>10</v>
      </c>
      <c r="C225" s="1557">
        <v>23785389</v>
      </c>
      <c r="D225" s="1646">
        <v>-7260</v>
      </c>
      <c r="E225" s="1576" t="s">
        <v>37</v>
      </c>
      <c r="F225" s="1557">
        <v>456750</v>
      </c>
      <c r="G225" s="1646"/>
      <c r="H225" s="806"/>
      <c r="I225" s="806"/>
      <c r="J225" s="806"/>
      <c r="K225" s="806"/>
      <c r="L225" s="806"/>
      <c r="M225" s="806"/>
      <c r="N225" s="806"/>
      <c r="O225" s="806"/>
      <c r="P225" s="806"/>
      <c r="Q225" s="806"/>
      <c r="R225" s="806"/>
      <c r="S225" s="806"/>
      <c r="T225" s="806"/>
      <c r="U225" s="806"/>
      <c r="V225" s="806"/>
      <c r="W225" s="806"/>
      <c r="X225" s="806"/>
      <c r="Y225" s="806"/>
      <c r="Z225" s="806"/>
      <c r="AA225" s="806"/>
      <c r="AB225" s="806"/>
      <c r="AC225" s="806"/>
      <c r="AD225" s="806"/>
      <c r="AE225" s="806"/>
      <c r="AF225" s="806"/>
      <c r="AG225" s="806"/>
      <c r="AH225" s="806"/>
      <c r="AI225" s="806"/>
      <c r="AJ225" s="806"/>
      <c r="AK225" s="806"/>
      <c r="AL225" s="806"/>
      <c r="AM225" s="806"/>
      <c r="AN225" s="806"/>
      <c r="AO225" s="806"/>
      <c r="AP225" s="806"/>
      <c r="AQ225" s="806"/>
      <c r="AR225" s="806"/>
      <c r="AS225" s="806"/>
      <c r="AT225" s="806"/>
      <c r="AU225" s="806"/>
      <c r="AV225" s="806"/>
      <c r="AW225" s="806"/>
      <c r="AX225" s="806"/>
      <c r="AY225" s="806"/>
      <c r="AZ225" s="806"/>
      <c r="BA225" s="806"/>
      <c r="BB225" s="806"/>
      <c r="BC225" s="806"/>
      <c r="BD225" s="806"/>
      <c r="BE225" s="806"/>
      <c r="BF225" s="806"/>
      <c r="BG225" s="806"/>
      <c r="BH225" s="806"/>
      <c r="BI225" s="806"/>
      <c r="BJ225" s="806"/>
      <c r="BK225" s="806"/>
      <c r="BL225" s="806"/>
      <c r="BM225" s="806"/>
      <c r="BN225" s="806"/>
      <c r="BO225" s="806"/>
      <c r="BP225" s="806"/>
      <c r="BQ225" s="806"/>
      <c r="BR225" s="806"/>
      <c r="BS225" s="806"/>
      <c r="BT225" s="806"/>
      <c r="BU225" s="806"/>
      <c r="BV225" s="806"/>
      <c r="BW225" s="806"/>
      <c r="BX225" s="806"/>
      <c r="BY225" s="806"/>
      <c r="BZ225" s="806"/>
      <c r="CA225" s="806"/>
      <c r="CB225" s="806"/>
      <c r="CC225" s="806"/>
      <c r="CD225" s="806"/>
      <c r="CE225" s="806"/>
      <c r="CF225" s="806"/>
      <c r="CG225" s="806"/>
      <c r="CH225" s="806"/>
      <c r="CI225" s="806"/>
      <c r="CJ225" s="806"/>
      <c r="CK225" s="806"/>
      <c r="CL225" s="806"/>
      <c r="CM225" s="806"/>
      <c r="CN225" s="806"/>
      <c r="CO225" s="806"/>
      <c r="CP225" s="806"/>
      <c r="CQ225" s="806"/>
      <c r="CR225" s="806"/>
      <c r="CS225" s="806"/>
      <c r="CT225" s="806"/>
      <c r="CU225" s="806"/>
      <c r="CV225" s="806"/>
      <c r="CW225" s="806"/>
      <c r="CX225" s="806"/>
      <c r="CY225" s="806"/>
      <c r="CZ225" s="806"/>
      <c r="DA225" s="806"/>
      <c r="DB225" s="806"/>
      <c r="DC225" s="806"/>
      <c r="DD225" s="806"/>
      <c r="DE225" s="806"/>
      <c r="DF225" s="806"/>
      <c r="DG225" s="806"/>
      <c r="DH225" s="806"/>
      <c r="DI225" s="806"/>
      <c r="DJ225" s="806"/>
      <c r="DK225" s="806"/>
      <c r="DL225" s="806"/>
      <c r="DM225" s="806"/>
      <c r="DN225" s="806"/>
      <c r="DO225" s="806"/>
      <c r="DP225" s="806"/>
      <c r="DQ225" s="806"/>
      <c r="DR225" s="806"/>
      <c r="DS225" s="806"/>
      <c r="DT225" s="806"/>
      <c r="DU225" s="806"/>
      <c r="DV225" s="806"/>
      <c r="DW225" s="806"/>
      <c r="DX225" s="806"/>
      <c r="DY225" s="806"/>
      <c r="DZ225" s="806"/>
      <c r="EA225" s="806"/>
      <c r="EB225" s="806"/>
      <c r="EC225" s="806"/>
      <c r="ED225" s="806"/>
      <c r="EE225" s="806"/>
      <c r="EF225" s="806"/>
      <c r="EG225" s="806"/>
      <c r="EH225" s="806"/>
      <c r="EI225" s="806"/>
      <c r="EJ225" s="806"/>
      <c r="EK225" s="806"/>
      <c r="EL225" s="806"/>
      <c r="EM225" s="806"/>
      <c r="EN225" s="806"/>
      <c r="EO225" s="806"/>
      <c r="EP225" s="806"/>
      <c r="EQ225" s="806"/>
      <c r="ER225" s="806"/>
      <c r="ES225" s="806"/>
      <c r="ET225" s="806"/>
      <c r="EU225" s="806"/>
      <c r="EV225" s="806"/>
      <c r="EW225" s="806"/>
      <c r="EX225" s="806"/>
      <c r="EY225" s="806"/>
      <c r="EZ225" s="806"/>
      <c r="FA225" s="806"/>
      <c r="FB225" s="806"/>
      <c r="FC225" s="806"/>
      <c r="FD225" s="806"/>
      <c r="FE225" s="806"/>
      <c r="FF225" s="806"/>
      <c r="FG225" s="806"/>
      <c r="FH225" s="806"/>
      <c r="FI225" s="806"/>
      <c r="FJ225" s="806"/>
      <c r="FK225" s="806"/>
      <c r="FL225" s="806"/>
      <c r="FM225" s="806"/>
      <c r="FN225" s="806"/>
      <c r="FO225" s="806"/>
      <c r="FP225" s="806"/>
      <c r="FQ225" s="806"/>
      <c r="FR225" s="806"/>
      <c r="FS225" s="806"/>
      <c r="FT225" s="806"/>
      <c r="FU225" s="806"/>
      <c r="FV225" s="806"/>
      <c r="FW225" s="806"/>
      <c r="FX225" s="806"/>
      <c r="FY225" s="806"/>
      <c r="FZ225" s="806"/>
      <c r="GA225" s="806"/>
      <c r="GB225" s="806"/>
      <c r="GC225" s="806"/>
      <c r="GD225" s="806"/>
      <c r="GE225" s="806"/>
      <c r="GF225" s="806"/>
      <c r="GG225" s="806"/>
      <c r="GH225" s="806"/>
      <c r="GI225" s="806"/>
      <c r="GJ225" s="806"/>
      <c r="GK225" s="806"/>
      <c r="GL225" s="806"/>
      <c r="GM225" s="806"/>
      <c r="GN225" s="806"/>
      <c r="GO225" s="806"/>
      <c r="GP225" s="806"/>
      <c r="GQ225" s="806"/>
      <c r="GR225" s="806"/>
      <c r="GS225" s="806"/>
      <c r="GT225" s="806"/>
      <c r="GU225" s="806"/>
      <c r="GV225" s="806"/>
      <c r="GW225" s="806"/>
      <c r="GX225" s="806"/>
      <c r="GY225" s="806"/>
      <c r="GZ225" s="806"/>
      <c r="HA225" s="806"/>
      <c r="HB225" s="806"/>
      <c r="HC225" s="806"/>
      <c r="HD225" s="806"/>
      <c r="HE225" s="806"/>
      <c r="HF225" s="806"/>
      <c r="HG225" s="806"/>
      <c r="HH225" s="806"/>
      <c r="HI225" s="806"/>
      <c r="HJ225" s="806"/>
      <c r="HK225" s="806"/>
      <c r="HL225" s="806"/>
      <c r="HM225" s="806"/>
      <c r="HN225" s="806"/>
      <c r="HO225" s="806"/>
      <c r="HP225" s="806"/>
      <c r="HQ225" s="806"/>
      <c r="HR225" s="806"/>
      <c r="HS225" s="806"/>
      <c r="HT225" s="806"/>
      <c r="HU225" s="806"/>
      <c r="HV225" s="806"/>
      <c r="HW225" s="806"/>
      <c r="HX225" s="806"/>
      <c r="HY225" s="806"/>
      <c r="HZ225" s="806"/>
      <c r="IA225" s="806"/>
      <c r="IB225" s="806"/>
      <c r="IC225" s="806"/>
      <c r="ID225" s="806"/>
      <c r="IE225" s="806"/>
      <c r="IF225" s="806"/>
      <c r="IG225" s="806"/>
      <c r="IH225" s="806"/>
      <c r="II225" s="806"/>
      <c r="IJ225" s="806"/>
      <c r="IK225" s="806"/>
      <c r="IL225" s="806"/>
      <c r="IM225" s="806"/>
      <c r="IN225" s="806"/>
      <c r="IO225" s="806"/>
      <c r="IP225" s="806"/>
      <c r="IQ225" s="806"/>
      <c r="IR225" s="806"/>
      <c r="IS225" s="806"/>
      <c r="IT225" s="806"/>
      <c r="IU225" s="806"/>
      <c r="IV225" s="806"/>
    </row>
    <row r="226" spans="1:256" customFormat="1" ht="26.4">
      <c r="A226" s="814"/>
      <c r="B226" s="1578" t="s">
        <v>11</v>
      </c>
      <c r="C226" s="1557">
        <v>23785389</v>
      </c>
      <c r="D226" s="1619">
        <v>-7260</v>
      </c>
      <c r="E226" s="1576" t="s">
        <v>10</v>
      </c>
      <c r="F226" s="1557">
        <v>32810349</v>
      </c>
      <c r="G226" s="1619">
        <v>7260</v>
      </c>
      <c r="H226" s="806"/>
      <c r="I226" s="806"/>
      <c r="J226" s="806"/>
      <c r="K226" s="806"/>
      <c r="L226" s="806"/>
      <c r="M226" s="806"/>
      <c r="N226" s="806"/>
      <c r="O226" s="806"/>
      <c r="P226" s="806"/>
      <c r="Q226" s="806"/>
      <c r="R226" s="806"/>
      <c r="S226" s="806"/>
      <c r="T226" s="806"/>
      <c r="U226" s="806"/>
      <c r="V226" s="806"/>
      <c r="W226" s="806"/>
      <c r="X226" s="806"/>
      <c r="Y226" s="806"/>
      <c r="Z226" s="806"/>
      <c r="AA226" s="806"/>
      <c r="AB226" s="806"/>
      <c r="AC226" s="806"/>
      <c r="AD226" s="806"/>
      <c r="AE226" s="806"/>
      <c r="AF226" s="806"/>
      <c r="AG226" s="806"/>
      <c r="AH226" s="806"/>
      <c r="AI226" s="806"/>
      <c r="AJ226" s="806"/>
      <c r="AK226" s="806"/>
      <c r="AL226" s="806"/>
      <c r="AM226" s="806"/>
      <c r="AN226" s="806"/>
      <c r="AO226" s="806"/>
      <c r="AP226" s="806"/>
      <c r="AQ226" s="806"/>
      <c r="AR226" s="806"/>
      <c r="AS226" s="806"/>
      <c r="AT226" s="806"/>
      <c r="AU226" s="806"/>
      <c r="AV226" s="806"/>
      <c r="AW226" s="806"/>
      <c r="AX226" s="806"/>
      <c r="AY226" s="806"/>
      <c r="AZ226" s="806"/>
      <c r="BA226" s="806"/>
      <c r="BB226" s="806"/>
      <c r="BC226" s="806"/>
      <c r="BD226" s="806"/>
      <c r="BE226" s="806"/>
      <c r="BF226" s="806"/>
      <c r="BG226" s="806"/>
      <c r="BH226" s="806"/>
      <c r="BI226" s="806"/>
      <c r="BJ226" s="806"/>
      <c r="BK226" s="806"/>
      <c r="BL226" s="806"/>
      <c r="BM226" s="806"/>
      <c r="BN226" s="806"/>
      <c r="BO226" s="806"/>
      <c r="BP226" s="806"/>
      <c r="BQ226" s="806"/>
      <c r="BR226" s="806"/>
      <c r="BS226" s="806"/>
      <c r="BT226" s="806"/>
      <c r="BU226" s="806"/>
      <c r="BV226" s="806"/>
      <c r="BW226" s="806"/>
      <c r="BX226" s="806"/>
      <c r="BY226" s="806"/>
      <c r="BZ226" s="806"/>
      <c r="CA226" s="806"/>
      <c r="CB226" s="806"/>
      <c r="CC226" s="806"/>
      <c r="CD226" s="806"/>
      <c r="CE226" s="806"/>
      <c r="CF226" s="806"/>
      <c r="CG226" s="806"/>
      <c r="CH226" s="806"/>
      <c r="CI226" s="806"/>
      <c r="CJ226" s="806"/>
      <c r="CK226" s="806"/>
      <c r="CL226" s="806"/>
      <c r="CM226" s="806"/>
      <c r="CN226" s="806"/>
      <c r="CO226" s="806"/>
      <c r="CP226" s="806"/>
      <c r="CQ226" s="806"/>
      <c r="CR226" s="806"/>
      <c r="CS226" s="806"/>
      <c r="CT226" s="806"/>
      <c r="CU226" s="806"/>
      <c r="CV226" s="806"/>
      <c r="CW226" s="806"/>
      <c r="CX226" s="806"/>
      <c r="CY226" s="806"/>
      <c r="CZ226" s="806"/>
      <c r="DA226" s="806"/>
      <c r="DB226" s="806"/>
      <c r="DC226" s="806"/>
      <c r="DD226" s="806"/>
      <c r="DE226" s="806"/>
      <c r="DF226" s="806"/>
      <c r="DG226" s="806"/>
      <c r="DH226" s="806"/>
      <c r="DI226" s="806"/>
      <c r="DJ226" s="806"/>
      <c r="DK226" s="806"/>
      <c r="DL226" s="806"/>
      <c r="DM226" s="806"/>
      <c r="DN226" s="806"/>
      <c r="DO226" s="806"/>
      <c r="DP226" s="806"/>
      <c r="DQ226" s="806"/>
      <c r="DR226" s="806"/>
      <c r="DS226" s="806"/>
      <c r="DT226" s="806"/>
      <c r="DU226" s="806"/>
      <c r="DV226" s="806"/>
      <c r="DW226" s="806"/>
      <c r="DX226" s="806"/>
      <c r="DY226" s="806"/>
      <c r="DZ226" s="806"/>
      <c r="EA226" s="806"/>
      <c r="EB226" s="806"/>
      <c r="EC226" s="806"/>
      <c r="ED226" s="806"/>
      <c r="EE226" s="806"/>
      <c r="EF226" s="806"/>
      <c r="EG226" s="806"/>
      <c r="EH226" s="806"/>
      <c r="EI226" s="806"/>
      <c r="EJ226" s="806"/>
      <c r="EK226" s="806"/>
      <c r="EL226" s="806"/>
      <c r="EM226" s="806"/>
      <c r="EN226" s="806"/>
      <c r="EO226" s="806"/>
      <c r="EP226" s="806"/>
      <c r="EQ226" s="806"/>
      <c r="ER226" s="806"/>
      <c r="ES226" s="806"/>
      <c r="ET226" s="806"/>
      <c r="EU226" s="806"/>
      <c r="EV226" s="806"/>
      <c r="EW226" s="806"/>
      <c r="EX226" s="806"/>
      <c r="EY226" s="806"/>
      <c r="EZ226" s="806"/>
      <c r="FA226" s="806"/>
      <c r="FB226" s="806"/>
      <c r="FC226" s="806"/>
      <c r="FD226" s="806"/>
      <c r="FE226" s="806"/>
      <c r="FF226" s="806"/>
      <c r="FG226" s="806"/>
      <c r="FH226" s="806"/>
      <c r="FI226" s="806"/>
      <c r="FJ226" s="806"/>
      <c r="FK226" s="806"/>
      <c r="FL226" s="806"/>
      <c r="FM226" s="806"/>
      <c r="FN226" s="806"/>
      <c r="FO226" s="806"/>
      <c r="FP226" s="806"/>
      <c r="FQ226" s="806"/>
      <c r="FR226" s="806"/>
      <c r="FS226" s="806"/>
      <c r="FT226" s="806"/>
      <c r="FU226" s="806"/>
      <c r="FV226" s="806"/>
      <c r="FW226" s="806"/>
      <c r="FX226" s="806"/>
      <c r="FY226" s="806"/>
      <c r="FZ226" s="806"/>
      <c r="GA226" s="806"/>
      <c r="GB226" s="806"/>
      <c r="GC226" s="806"/>
      <c r="GD226" s="806"/>
      <c r="GE226" s="806"/>
      <c r="GF226" s="806"/>
      <c r="GG226" s="806"/>
      <c r="GH226" s="806"/>
      <c r="GI226" s="806"/>
      <c r="GJ226" s="806"/>
      <c r="GK226" s="806"/>
      <c r="GL226" s="806"/>
      <c r="GM226" s="806"/>
      <c r="GN226" s="806"/>
      <c r="GO226" s="806"/>
      <c r="GP226" s="806"/>
      <c r="GQ226" s="806"/>
      <c r="GR226" s="806"/>
      <c r="GS226" s="806"/>
      <c r="GT226" s="806"/>
      <c r="GU226" s="806"/>
      <c r="GV226" s="806"/>
      <c r="GW226" s="806"/>
      <c r="GX226" s="806"/>
      <c r="GY226" s="806"/>
      <c r="GZ226" s="806"/>
      <c r="HA226" s="806"/>
      <c r="HB226" s="806"/>
      <c r="HC226" s="806"/>
      <c r="HD226" s="806"/>
      <c r="HE226" s="806"/>
      <c r="HF226" s="806"/>
      <c r="HG226" s="806"/>
      <c r="HH226" s="806"/>
      <c r="HI226" s="806"/>
      <c r="HJ226" s="806"/>
      <c r="HK226" s="806"/>
      <c r="HL226" s="806"/>
      <c r="HM226" s="806"/>
      <c r="HN226" s="806"/>
      <c r="HO226" s="806"/>
      <c r="HP226" s="806"/>
      <c r="HQ226" s="806"/>
      <c r="HR226" s="806"/>
      <c r="HS226" s="806"/>
      <c r="HT226" s="806"/>
      <c r="HU226" s="806"/>
      <c r="HV226" s="806"/>
      <c r="HW226" s="806"/>
      <c r="HX226" s="806"/>
      <c r="HY226" s="806"/>
      <c r="HZ226" s="806"/>
      <c r="IA226" s="806"/>
      <c r="IB226" s="806"/>
      <c r="IC226" s="806"/>
      <c r="ID226" s="806"/>
      <c r="IE226" s="806"/>
      <c r="IF226" s="806"/>
      <c r="IG226" s="806"/>
      <c r="IH226" s="806"/>
      <c r="II226" s="806"/>
      <c r="IJ226" s="806"/>
      <c r="IK226" s="806"/>
      <c r="IL226" s="806"/>
      <c r="IM226" s="806"/>
      <c r="IN226" s="806"/>
      <c r="IO226" s="806"/>
      <c r="IP226" s="806"/>
      <c r="IQ226" s="806"/>
      <c r="IR226" s="806"/>
      <c r="IS226" s="806"/>
      <c r="IT226" s="806"/>
      <c r="IU226" s="806"/>
      <c r="IV226" s="806"/>
    </row>
    <row r="227" spans="1:256" customFormat="1" ht="26.4">
      <c r="A227" s="814"/>
      <c r="B227" s="1574" t="s">
        <v>28</v>
      </c>
      <c r="C227" s="1557">
        <v>23785389</v>
      </c>
      <c r="D227" s="1647">
        <v>-7260</v>
      </c>
      <c r="E227" s="1578" t="s">
        <v>11</v>
      </c>
      <c r="F227" s="1557">
        <v>32810349</v>
      </c>
      <c r="G227" s="1619">
        <v>7260</v>
      </c>
      <c r="H227" s="806"/>
      <c r="I227" s="806"/>
      <c r="J227" s="806"/>
      <c r="K227" s="806"/>
      <c r="L227" s="806"/>
      <c r="M227" s="806"/>
      <c r="N227" s="806"/>
      <c r="O227" s="806"/>
      <c r="P227" s="806"/>
      <c r="Q227" s="806"/>
      <c r="R227" s="806"/>
      <c r="S227" s="806"/>
      <c r="T227" s="806"/>
      <c r="U227" s="806"/>
      <c r="V227" s="806"/>
      <c r="W227" s="806"/>
      <c r="X227" s="806"/>
      <c r="Y227" s="806"/>
      <c r="Z227" s="806"/>
      <c r="AA227" s="806"/>
      <c r="AB227" s="806"/>
      <c r="AC227" s="806"/>
      <c r="AD227" s="806"/>
      <c r="AE227" s="806"/>
      <c r="AF227" s="806"/>
      <c r="AG227" s="806"/>
      <c r="AH227" s="806"/>
      <c r="AI227" s="806"/>
      <c r="AJ227" s="806"/>
      <c r="AK227" s="806"/>
      <c r="AL227" s="806"/>
      <c r="AM227" s="806"/>
      <c r="AN227" s="806"/>
      <c r="AO227" s="806"/>
      <c r="AP227" s="806"/>
      <c r="AQ227" s="806"/>
      <c r="AR227" s="806"/>
      <c r="AS227" s="806"/>
      <c r="AT227" s="806"/>
      <c r="AU227" s="806"/>
      <c r="AV227" s="806"/>
      <c r="AW227" s="806"/>
      <c r="AX227" s="806"/>
      <c r="AY227" s="806"/>
      <c r="AZ227" s="806"/>
      <c r="BA227" s="806"/>
      <c r="BB227" s="806"/>
      <c r="BC227" s="806"/>
      <c r="BD227" s="806"/>
      <c r="BE227" s="806"/>
      <c r="BF227" s="806"/>
      <c r="BG227" s="806"/>
      <c r="BH227" s="806"/>
      <c r="BI227" s="806"/>
      <c r="BJ227" s="806"/>
      <c r="BK227" s="806"/>
      <c r="BL227" s="806"/>
      <c r="BM227" s="806"/>
      <c r="BN227" s="806"/>
      <c r="BO227" s="806"/>
      <c r="BP227" s="806"/>
      <c r="BQ227" s="806"/>
      <c r="BR227" s="806"/>
      <c r="BS227" s="806"/>
      <c r="BT227" s="806"/>
      <c r="BU227" s="806"/>
      <c r="BV227" s="806"/>
      <c r="BW227" s="806"/>
      <c r="BX227" s="806"/>
      <c r="BY227" s="806"/>
      <c r="BZ227" s="806"/>
      <c r="CA227" s="806"/>
      <c r="CB227" s="806"/>
      <c r="CC227" s="806"/>
      <c r="CD227" s="806"/>
      <c r="CE227" s="806"/>
      <c r="CF227" s="806"/>
      <c r="CG227" s="806"/>
      <c r="CH227" s="806"/>
      <c r="CI227" s="806"/>
      <c r="CJ227" s="806"/>
      <c r="CK227" s="806"/>
      <c r="CL227" s="806"/>
      <c r="CM227" s="806"/>
      <c r="CN227" s="806"/>
      <c r="CO227" s="806"/>
      <c r="CP227" s="806"/>
      <c r="CQ227" s="806"/>
      <c r="CR227" s="806"/>
      <c r="CS227" s="806"/>
      <c r="CT227" s="806"/>
      <c r="CU227" s="806"/>
      <c r="CV227" s="806"/>
      <c r="CW227" s="806"/>
      <c r="CX227" s="806"/>
      <c r="CY227" s="806"/>
      <c r="CZ227" s="806"/>
      <c r="DA227" s="806"/>
      <c r="DB227" s="806"/>
      <c r="DC227" s="806"/>
      <c r="DD227" s="806"/>
      <c r="DE227" s="806"/>
      <c r="DF227" s="806"/>
      <c r="DG227" s="806"/>
      <c r="DH227" s="806"/>
      <c r="DI227" s="806"/>
      <c r="DJ227" s="806"/>
      <c r="DK227" s="806"/>
      <c r="DL227" s="806"/>
      <c r="DM227" s="806"/>
      <c r="DN227" s="806"/>
      <c r="DO227" s="806"/>
      <c r="DP227" s="806"/>
      <c r="DQ227" s="806"/>
      <c r="DR227" s="806"/>
      <c r="DS227" s="806"/>
      <c r="DT227" s="806"/>
      <c r="DU227" s="806"/>
      <c r="DV227" s="806"/>
      <c r="DW227" s="806"/>
      <c r="DX227" s="806"/>
      <c r="DY227" s="806"/>
      <c r="DZ227" s="806"/>
      <c r="EA227" s="806"/>
      <c r="EB227" s="806"/>
      <c r="EC227" s="806"/>
      <c r="ED227" s="806"/>
      <c r="EE227" s="806"/>
      <c r="EF227" s="806"/>
      <c r="EG227" s="806"/>
      <c r="EH227" s="806"/>
      <c r="EI227" s="806"/>
      <c r="EJ227" s="806"/>
      <c r="EK227" s="806"/>
      <c r="EL227" s="806"/>
      <c r="EM227" s="806"/>
      <c r="EN227" s="806"/>
      <c r="EO227" s="806"/>
      <c r="EP227" s="806"/>
      <c r="EQ227" s="806"/>
      <c r="ER227" s="806"/>
      <c r="ES227" s="806"/>
      <c r="ET227" s="806"/>
      <c r="EU227" s="806"/>
      <c r="EV227" s="806"/>
      <c r="EW227" s="806"/>
      <c r="EX227" s="806"/>
      <c r="EY227" s="806"/>
      <c r="EZ227" s="806"/>
      <c r="FA227" s="806"/>
      <c r="FB227" s="806"/>
      <c r="FC227" s="806"/>
      <c r="FD227" s="806"/>
      <c r="FE227" s="806"/>
      <c r="FF227" s="806"/>
      <c r="FG227" s="806"/>
      <c r="FH227" s="806"/>
      <c r="FI227" s="806"/>
      <c r="FJ227" s="806"/>
      <c r="FK227" s="806"/>
      <c r="FL227" s="806"/>
      <c r="FM227" s="806"/>
      <c r="FN227" s="806"/>
      <c r="FO227" s="806"/>
      <c r="FP227" s="806"/>
      <c r="FQ227" s="806"/>
      <c r="FR227" s="806"/>
      <c r="FS227" s="806"/>
      <c r="FT227" s="806"/>
      <c r="FU227" s="806"/>
      <c r="FV227" s="806"/>
      <c r="FW227" s="806"/>
      <c r="FX227" s="806"/>
      <c r="FY227" s="806"/>
      <c r="FZ227" s="806"/>
      <c r="GA227" s="806"/>
      <c r="GB227" s="806"/>
      <c r="GC227" s="806"/>
      <c r="GD227" s="806"/>
      <c r="GE227" s="806"/>
      <c r="GF227" s="806"/>
      <c r="GG227" s="806"/>
      <c r="GH227" s="806"/>
      <c r="GI227" s="806"/>
      <c r="GJ227" s="806"/>
      <c r="GK227" s="806"/>
      <c r="GL227" s="806"/>
      <c r="GM227" s="806"/>
      <c r="GN227" s="806"/>
      <c r="GO227" s="806"/>
      <c r="GP227" s="806"/>
      <c r="GQ227" s="806"/>
      <c r="GR227" s="806"/>
      <c r="GS227" s="806"/>
      <c r="GT227" s="806"/>
      <c r="GU227" s="806"/>
      <c r="GV227" s="806"/>
      <c r="GW227" s="806"/>
      <c r="GX227" s="806"/>
      <c r="GY227" s="806"/>
      <c r="GZ227" s="806"/>
      <c r="HA227" s="806"/>
      <c r="HB227" s="806"/>
      <c r="HC227" s="806"/>
      <c r="HD227" s="806"/>
      <c r="HE227" s="806"/>
      <c r="HF227" s="806"/>
      <c r="HG227" s="806"/>
      <c r="HH227" s="806"/>
      <c r="HI227" s="806"/>
      <c r="HJ227" s="806"/>
      <c r="HK227" s="806"/>
      <c r="HL227" s="806"/>
      <c r="HM227" s="806"/>
      <c r="HN227" s="806"/>
      <c r="HO227" s="806"/>
      <c r="HP227" s="806"/>
      <c r="HQ227" s="806"/>
      <c r="HR227" s="806"/>
      <c r="HS227" s="806"/>
      <c r="HT227" s="806"/>
      <c r="HU227" s="806"/>
      <c r="HV227" s="806"/>
      <c r="HW227" s="806"/>
      <c r="HX227" s="806"/>
      <c r="HY227" s="806"/>
      <c r="HZ227" s="806"/>
      <c r="IA227" s="806"/>
      <c r="IB227" s="806"/>
      <c r="IC227" s="806"/>
      <c r="ID227" s="806"/>
      <c r="IE227" s="806"/>
      <c r="IF227" s="806"/>
      <c r="IG227" s="806"/>
      <c r="IH227" s="806"/>
      <c r="II227" s="806"/>
      <c r="IJ227" s="806"/>
      <c r="IK227" s="806"/>
      <c r="IL227" s="806"/>
      <c r="IM227" s="806"/>
      <c r="IN227" s="806"/>
      <c r="IO227" s="806"/>
      <c r="IP227" s="806"/>
      <c r="IQ227" s="806"/>
      <c r="IR227" s="806"/>
      <c r="IS227" s="806"/>
      <c r="IT227" s="806"/>
      <c r="IU227" s="806"/>
      <c r="IV227" s="806"/>
    </row>
    <row r="228" spans="1:256" customFormat="1">
      <c r="A228" s="814"/>
      <c r="B228" s="1576" t="s">
        <v>2</v>
      </c>
      <c r="C228" s="1556">
        <v>23785389</v>
      </c>
      <c r="D228" s="1580">
        <v>-7260</v>
      </c>
      <c r="E228" s="1574" t="s">
        <v>28</v>
      </c>
      <c r="F228" s="1556">
        <v>33267099</v>
      </c>
      <c r="G228" s="1579">
        <v>7260</v>
      </c>
      <c r="H228" s="806"/>
      <c r="I228" s="806"/>
      <c r="J228" s="806"/>
      <c r="K228" s="806"/>
      <c r="L228" s="806"/>
      <c r="M228" s="806"/>
      <c r="N228" s="806"/>
      <c r="O228" s="806"/>
      <c r="P228" s="806"/>
      <c r="Q228" s="806"/>
      <c r="R228" s="806"/>
      <c r="S228" s="806"/>
      <c r="T228" s="806"/>
      <c r="U228" s="806"/>
      <c r="V228" s="806"/>
      <c r="W228" s="806"/>
      <c r="X228" s="806"/>
      <c r="Y228" s="806"/>
      <c r="Z228" s="806"/>
      <c r="AA228" s="806"/>
      <c r="AB228" s="806"/>
      <c r="AC228" s="806"/>
      <c r="AD228" s="806"/>
      <c r="AE228" s="806"/>
      <c r="AF228" s="806"/>
      <c r="AG228" s="806"/>
      <c r="AH228" s="806"/>
      <c r="AI228" s="806"/>
      <c r="AJ228" s="806"/>
      <c r="AK228" s="806"/>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806"/>
      <c r="CJ228" s="806"/>
      <c r="CK228" s="806"/>
      <c r="CL228" s="806"/>
      <c r="CM228" s="806"/>
      <c r="CN228" s="806"/>
      <c r="CO228" s="806"/>
      <c r="CP228" s="806"/>
      <c r="CQ228" s="806"/>
      <c r="CR228" s="806"/>
      <c r="CS228" s="806"/>
      <c r="CT228" s="806"/>
      <c r="CU228" s="806"/>
      <c r="CV228" s="806"/>
      <c r="CW228" s="806"/>
      <c r="CX228" s="806"/>
      <c r="CY228" s="806"/>
      <c r="CZ228" s="806"/>
      <c r="DA228" s="806"/>
      <c r="DB228" s="806"/>
      <c r="DC228" s="806"/>
      <c r="DD228" s="806"/>
      <c r="DE228" s="806"/>
      <c r="DF228" s="806"/>
      <c r="DG228" s="806"/>
      <c r="DH228" s="806"/>
      <c r="DI228" s="806"/>
      <c r="DJ228" s="806"/>
      <c r="DK228" s="806"/>
      <c r="DL228" s="806"/>
      <c r="DM228" s="806"/>
      <c r="DN228" s="806"/>
      <c r="DO228" s="806"/>
      <c r="DP228" s="806"/>
      <c r="DQ228" s="806"/>
      <c r="DR228" s="806"/>
      <c r="DS228" s="806"/>
      <c r="DT228" s="806"/>
      <c r="DU228" s="806"/>
      <c r="DV228" s="806"/>
      <c r="DW228" s="806"/>
      <c r="DX228" s="806"/>
      <c r="DY228" s="806"/>
      <c r="DZ228" s="806"/>
      <c r="EA228" s="806"/>
      <c r="EB228" s="806"/>
      <c r="EC228" s="806"/>
      <c r="ED228" s="806"/>
      <c r="EE228" s="806"/>
      <c r="EF228" s="806"/>
      <c r="EG228" s="806"/>
      <c r="EH228" s="806"/>
      <c r="EI228" s="806"/>
      <c r="EJ228" s="806"/>
      <c r="EK228" s="806"/>
      <c r="EL228" s="806"/>
      <c r="EM228" s="806"/>
      <c r="EN228" s="806"/>
      <c r="EO228" s="806"/>
      <c r="EP228" s="806"/>
      <c r="EQ228" s="806"/>
      <c r="ER228" s="806"/>
      <c r="ES228" s="806"/>
      <c r="ET228" s="806"/>
      <c r="EU228" s="806"/>
      <c r="EV228" s="806"/>
      <c r="EW228" s="806"/>
      <c r="EX228" s="806"/>
      <c r="EY228" s="806"/>
      <c r="EZ228" s="806"/>
      <c r="FA228" s="806"/>
      <c r="FB228" s="806"/>
      <c r="FC228" s="806"/>
      <c r="FD228" s="806"/>
      <c r="FE228" s="806"/>
      <c r="FF228" s="806"/>
      <c r="FG228" s="806"/>
      <c r="FH228" s="806"/>
      <c r="FI228" s="806"/>
      <c r="FJ228" s="806"/>
      <c r="FK228" s="806"/>
      <c r="FL228" s="806"/>
      <c r="FM228" s="806"/>
      <c r="FN228" s="806"/>
      <c r="FO228" s="806"/>
      <c r="FP228" s="806"/>
      <c r="FQ228" s="806"/>
      <c r="FR228" s="806"/>
      <c r="FS228" s="806"/>
      <c r="FT228" s="806"/>
      <c r="FU228" s="806"/>
      <c r="FV228" s="806"/>
      <c r="FW228" s="806"/>
      <c r="FX228" s="806"/>
      <c r="FY228" s="806"/>
      <c r="FZ228" s="806"/>
      <c r="GA228" s="806"/>
      <c r="GB228" s="806"/>
      <c r="GC228" s="806"/>
      <c r="GD228" s="806"/>
      <c r="GE228" s="806"/>
      <c r="GF228" s="806"/>
      <c r="GG228" s="806"/>
      <c r="GH228" s="806"/>
      <c r="GI228" s="806"/>
      <c r="GJ228" s="806"/>
      <c r="GK228" s="806"/>
      <c r="GL228" s="806"/>
      <c r="GM228" s="806"/>
      <c r="GN228" s="806"/>
      <c r="GO228" s="806"/>
      <c r="GP228" s="806"/>
      <c r="GQ228" s="806"/>
      <c r="GR228" s="806"/>
      <c r="GS228" s="806"/>
      <c r="GT228" s="806"/>
      <c r="GU228" s="806"/>
      <c r="GV228" s="806"/>
      <c r="GW228" s="806"/>
      <c r="GX228" s="806"/>
      <c r="GY228" s="806"/>
      <c r="GZ228" s="806"/>
      <c r="HA228" s="806"/>
      <c r="HB228" s="806"/>
      <c r="HC228" s="806"/>
      <c r="HD228" s="806"/>
      <c r="HE228" s="806"/>
      <c r="HF228" s="806"/>
      <c r="HG228" s="806"/>
      <c r="HH228" s="806"/>
      <c r="HI228" s="806"/>
      <c r="HJ228" s="806"/>
      <c r="HK228" s="806"/>
      <c r="HL228" s="806"/>
      <c r="HM228" s="806"/>
      <c r="HN228" s="806"/>
      <c r="HO228" s="806"/>
      <c r="HP228" s="806"/>
      <c r="HQ228" s="806"/>
      <c r="HR228" s="806"/>
      <c r="HS228" s="806"/>
      <c r="HT228" s="806"/>
      <c r="HU228" s="806"/>
      <c r="HV228" s="806"/>
      <c r="HW228" s="806"/>
      <c r="HX228" s="806"/>
      <c r="HY228" s="806"/>
      <c r="HZ228" s="806"/>
      <c r="IA228" s="806"/>
      <c r="IB228" s="806"/>
      <c r="IC228" s="806"/>
      <c r="ID228" s="806"/>
      <c r="IE228" s="806"/>
      <c r="IF228" s="806"/>
      <c r="IG228" s="806"/>
      <c r="IH228" s="806"/>
      <c r="II228" s="806"/>
      <c r="IJ228" s="806"/>
      <c r="IK228" s="806"/>
      <c r="IL228" s="806"/>
      <c r="IM228" s="806"/>
      <c r="IN228" s="806"/>
      <c r="IO228" s="806"/>
      <c r="IP228" s="806"/>
      <c r="IQ228" s="806"/>
      <c r="IR228" s="806"/>
      <c r="IS228" s="806"/>
      <c r="IT228" s="806"/>
      <c r="IU228" s="806"/>
      <c r="IV228" s="806"/>
    </row>
    <row r="229" spans="1:256" customFormat="1">
      <c r="A229" s="814"/>
      <c r="B229" s="1578" t="s">
        <v>16</v>
      </c>
      <c r="C229" s="1557">
        <v>23785389</v>
      </c>
      <c r="D229" s="1580">
        <v>-7260</v>
      </c>
      <c r="E229" s="1576" t="s">
        <v>2</v>
      </c>
      <c r="F229" s="1557">
        <v>32671913</v>
      </c>
      <c r="G229" s="1580">
        <v>7260</v>
      </c>
      <c r="H229" s="806"/>
      <c r="I229" s="806"/>
      <c r="J229" s="806"/>
      <c r="K229" s="806"/>
      <c r="L229" s="806"/>
      <c r="M229" s="806"/>
      <c r="N229" s="806"/>
      <c r="O229" s="806"/>
      <c r="P229" s="806"/>
      <c r="Q229" s="806"/>
      <c r="R229" s="806"/>
      <c r="S229" s="806"/>
      <c r="T229" s="806"/>
      <c r="U229" s="806"/>
      <c r="V229" s="806"/>
      <c r="W229" s="806"/>
      <c r="X229" s="806"/>
      <c r="Y229" s="806"/>
      <c r="Z229" s="806"/>
      <c r="AA229" s="806"/>
      <c r="AB229" s="806"/>
      <c r="AC229" s="806"/>
      <c r="AD229" s="806"/>
      <c r="AE229" s="806"/>
      <c r="AF229" s="806"/>
      <c r="AG229" s="806"/>
      <c r="AH229" s="806"/>
      <c r="AI229" s="806"/>
      <c r="AJ229" s="806"/>
      <c r="AK229" s="806"/>
      <c r="AL229" s="806"/>
      <c r="AM229" s="806"/>
      <c r="AN229" s="806"/>
      <c r="AO229" s="806"/>
      <c r="AP229" s="806"/>
      <c r="AQ229" s="806"/>
      <c r="AR229" s="806"/>
      <c r="AS229" s="806"/>
      <c r="AT229" s="806"/>
      <c r="AU229" s="806"/>
      <c r="AV229" s="806"/>
      <c r="AW229" s="806"/>
      <c r="AX229" s="806"/>
      <c r="AY229" s="806"/>
      <c r="AZ229" s="806"/>
      <c r="BA229" s="806"/>
      <c r="BB229" s="806"/>
      <c r="BC229" s="806"/>
      <c r="BD229" s="806"/>
      <c r="BE229" s="806"/>
      <c r="BF229" s="806"/>
      <c r="BG229" s="806"/>
      <c r="BH229" s="806"/>
      <c r="BI229" s="806"/>
      <c r="BJ229" s="806"/>
      <c r="BK229" s="806"/>
      <c r="BL229" s="806"/>
      <c r="BM229" s="806"/>
      <c r="BN229" s="806"/>
      <c r="BO229" s="806"/>
      <c r="BP229" s="806"/>
      <c r="BQ229" s="806"/>
      <c r="BR229" s="806"/>
      <c r="BS229" s="806"/>
      <c r="BT229" s="806"/>
      <c r="BU229" s="806"/>
      <c r="BV229" s="806"/>
      <c r="BW229" s="806"/>
      <c r="BX229" s="806"/>
      <c r="BY229" s="806"/>
      <c r="BZ229" s="806"/>
      <c r="CA229" s="806"/>
      <c r="CB229" s="806"/>
      <c r="CC229" s="806"/>
      <c r="CD229" s="806"/>
      <c r="CE229" s="806"/>
      <c r="CF229" s="806"/>
      <c r="CG229" s="806"/>
      <c r="CH229" s="806"/>
      <c r="CI229" s="806"/>
      <c r="CJ229" s="806"/>
      <c r="CK229" s="806"/>
      <c r="CL229" s="806"/>
      <c r="CM229" s="806"/>
      <c r="CN229" s="806"/>
      <c r="CO229" s="806"/>
      <c r="CP229" s="806"/>
      <c r="CQ229" s="806"/>
      <c r="CR229" s="806"/>
      <c r="CS229" s="806"/>
      <c r="CT229" s="806"/>
      <c r="CU229" s="806"/>
      <c r="CV229" s="806"/>
      <c r="CW229" s="806"/>
      <c r="CX229" s="806"/>
      <c r="CY229" s="806"/>
      <c r="CZ229" s="806"/>
      <c r="DA229" s="806"/>
      <c r="DB229" s="806"/>
      <c r="DC229" s="806"/>
      <c r="DD229" s="806"/>
      <c r="DE229" s="806"/>
      <c r="DF229" s="806"/>
      <c r="DG229" s="806"/>
      <c r="DH229" s="806"/>
      <c r="DI229" s="806"/>
      <c r="DJ229" s="806"/>
      <c r="DK229" s="806"/>
      <c r="DL229" s="806"/>
      <c r="DM229" s="806"/>
      <c r="DN229" s="806"/>
      <c r="DO229" s="806"/>
      <c r="DP229" s="806"/>
      <c r="DQ229" s="806"/>
      <c r="DR229" s="806"/>
      <c r="DS229" s="806"/>
      <c r="DT229" s="806"/>
      <c r="DU229" s="806"/>
      <c r="DV229" s="806"/>
      <c r="DW229" s="806"/>
      <c r="DX229" s="806"/>
      <c r="DY229" s="806"/>
      <c r="DZ229" s="806"/>
      <c r="EA229" s="806"/>
      <c r="EB229" s="806"/>
      <c r="EC229" s="806"/>
      <c r="ED229" s="806"/>
      <c r="EE229" s="806"/>
      <c r="EF229" s="806"/>
      <c r="EG229" s="806"/>
      <c r="EH229" s="806"/>
      <c r="EI229" s="806"/>
      <c r="EJ229" s="806"/>
      <c r="EK229" s="806"/>
      <c r="EL229" s="806"/>
      <c r="EM229" s="806"/>
      <c r="EN229" s="806"/>
      <c r="EO229" s="806"/>
      <c r="EP229" s="806"/>
      <c r="EQ229" s="806"/>
      <c r="ER229" s="806"/>
      <c r="ES229" s="806"/>
      <c r="ET229" s="806"/>
      <c r="EU229" s="806"/>
      <c r="EV229" s="806"/>
      <c r="EW229" s="806"/>
      <c r="EX229" s="806"/>
      <c r="EY229" s="806"/>
      <c r="EZ229" s="806"/>
      <c r="FA229" s="806"/>
      <c r="FB229" s="806"/>
      <c r="FC229" s="806"/>
      <c r="FD229" s="806"/>
      <c r="FE229" s="806"/>
      <c r="FF229" s="806"/>
      <c r="FG229" s="806"/>
      <c r="FH229" s="806"/>
      <c r="FI229" s="806"/>
      <c r="FJ229" s="806"/>
      <c r="FK229" s="806"/>
      <c r="FL229" s="806"/>
      <c r="FM229" s="806"/>
      <c r="FN229" s="806"/>
      <c r="FO229" s="806"/>
      <c r="FP229" s="806"/>
      <c r="FQ229" s="806"/>
      <c r="FR229" s="806"/>
      <c r="FS229" s="806"/>
      <c r="FT229" s="806"/>
      <c r="FU229" s="806"/>
      <c r="FV229" s="806"/>
      <c r="FW229" s="806"/>
      <c r="FX229" s="806"/>
      <c r="FY229" s="806"/>
      <c r="FZ229" s="806"/>
      <c r="GA229" s="806"/>
      <c r="GB229" s="806"/>
      <c r="GC229" s="806"/>
      <c r="GD229" s="806"/>
      <c r="GE229" s="806"/>
      <c r="GF229" s="806"/>
      <c r="GG229" s="806"/>
      <c r="GH229" s="806"/>
      <c r="GI229" s="806"/>
      <c r="GJ229" s="806"/>
      <c r="GK229" s="806"/>
      <c r="GL229" s="806"/>
      <c r="GM229" s="806"/>
      <c r="GN229" s="806"/>
      <c r="GO229" s="806"/>
      <c r="GP229" s="806"/>
      <c r="GQ229" s="806"/>
      <c r="GR229" s="806"/>
      <c r="GS229" s="806"/>
      <c r="GT229" s="806"/>
      <c r="GU229" s="806"/>
      <c r="GV229" s="806"/>
      <c r="GW229" s="806"/>
      <c r="GX229" s="806"/>
      <c r="GY229" s="806"/>
      <c r="GZ229" s="806"/>
      <c r="HA229" s="806"/>
      <c r="HB229" s="806"/>
      <c r="HC229" s="806"/>
      <c r="HD229" s="806"/>
      <c r="HE229" s="806"/>
      <c r="HF229" s="806"/>
      <c r="HG229" s="806"/>
      <c r="HH229" s="806"/>
      <c r="HI229" s="806"/>
      <c r="HJ229" s="806"/>
      <c r="HK229" s="806"/>
      <c r="HL229" s="806"/>
      <c r="HM229" s="806"/>
      <c r="HN229" s="806"/>
      <c r="HO229" s="806"/>
      <c r="HP229" s="806"/>
      <c r="HQ229" s="806"/>
      <c r="HR229" s="806"/>
      <c r="HS229" s="806"/>
      <c r="HT229" s="806"/>
      <c r="HU229" s="806"/>
      <c r="HV229" s="806"/>
      <c r="HW229" s="806"/>
      <c r="HX229" s="806"/>
      <c r="HY229" s="806"/>
      <c r="HZ229" s="806"/>
      <c r="IA229" s="806"/>
      <c r="IB229" s="806"/>
      <c r="IC229" s="806"/>
      <c r="ID229" s="806"/>
      <c r="IE229" s="806"/>
      <c r="IF229" s="806"/>
      <c r="IG229" s="806"/>
      <c r="IH229" s="806"/>
      <c r="II229" s="806"/>
      <c r="IJ229" s="806"/>
      <c r="IK229" s="806"/>
      <c r="IL229" s="806"/>
      <c r="IM229" s="806"/>
      <c r="IN229" s="806"/>
      <c r="IO229" s="806"/>
      <c r="IP229" s="806"/>
      <c r="IQ229" s="806"/>
      <c r="IR229" s="806"/>
      <c r="IS229" s="806"/>
      <c r="IT229" s="806"/>
      <c r="IU229" s="806"/>
      <c r="IV229" s="806"/>
    </row>
    <row r="230" spans="1:256" customFormat="1">
      <c r="A230" s="814"/>
      <c r="B230" s="1581" t="s">
        <v>17</v>
      </c>
      <c r="C230" s="1557">
        <v>23785389</v>
      </c>
      <c r="D230" s="1580">
        <v>-7260</v>
      </c>
      <c r="E230" s="1578" t="s">
        <v>12</v>
      </c>
      <c r="F230" s="1557">
        <v>28836738</v>
      </c>
      <c r="G230" s="1580">
        <v>7260</v>
      </c>
      <c r="H230" s="806"/>
      <c r="I230" s="806"/>
      <c r="J230" s="806"/>
      <c r="K230" s="806"/>
      <c r="L230" s="806"/>
      <c r="M230" s="806"/>
      <c r="N230" s="806"/>
      <c r="O230" s="806"/>
      <c r="P230" s="806"/>
      <c r="Q230" s="806"/>
      <c r="R230" s="806"/>
      <c r="S230" s="806"/>
      <c r="T230" s="806"/>
      <c r="U230" s="806"/>
      <c r="V230" s="806"/>
      <c r="W230" s="806"/>
      <c r="X230" s="806"/>
      <c r="Y230" s="806"/>
      <c r="Z230" s="806"/>
      <c r="AA230" s="806"/>
      <c r="AB230" s="806"/>
      <c r="AC230" s="806"/>
      <c r="AD230" s="806"/>
      <c r="AE230" s="806"/>
      <c r="AF230" s="806"/>
      <c r="AG230" s="806"/>
      <c r="AH230" s="806"/>
      <c r="AI230" s="806"/>
      <c r="AJ230" s="806"/>
      <c r="AK230" s="806"/>
      <c r="AL230" s="806"/>
      <c r="AM230" s="806"/>
      <c r="AN230" s="806"/>
      <c r="AO230" s="806"/>
      <c r="AP230" s="806"/>
      <c r="AQ230" s="806"/>
      <c r="AR230" s="806"/>
      <c r="AS230" s="806"/>
      <c r="AT230" s="806"/>
      <c r="AU230" s="806"/>
      <c r="AV230" s="806"/>
      <c r="AW230" s="806"/>
      <c r="AX230" s="806"/>
      <c r="AY230" s="806"/>
      <c r="AZ230" s="806"/>
      <c r="BA230" s="806"/>
      <c r="BB230" s="806"/>
      <c r="BC230" s="806"/>
      <c r="BD230" s="806"/>
      <c r="BE230" s="806"/>
      <c r="BF230" s="806"/>
      <c r="BG230" s="806"/>
      <c r="BH230" s="806"/>
      <c r="BI230" s="806"/>
      <c r="BJ230" s="806"/>
      <c r="BK230" s="806"/>
      <c r="BL230" s="806"/>
      <c r="BM230" s="806"/>
      <c r="BN230" s="806"/>
      <c r="BO230" s="806"/>
      <c r="BP230" s="806"/>
      <c r="BQ230" s="806"/>
      <c r="BR230" s="806"/>
      <c r="BS230" s="806"/>
      <c r="BT230" s="806"/>
      <c r="BU230" s="806"/>
      <c r="BV230" s="806"/>
      <c r="BW230" s="806"/>
      <c r="BX230" s="806"/>
      <c r="BY230" s="806"/>
      <c r="BZ230" s="806"/>
      <c r="CA230" s="806"/>
      <c r="CB230" s="806"/>
      <c r="CC230" s="806"/>
      <c r="CD230" s="806"/>
      <c r="CE230" s="806"/>
      <c r="CF230" s="806"/>
      <c r="CG230" s="806"/>
      <c r="CH230" s="806"/>
      <c r="CI230" s="806"/>
      <c r="CJ230" s="806"/>
      <c r="CK230" s="806"/>
      <c r="CL230" s="806"/>
      <c r="CM230" s="806"/>
      <c r="CN230" s="806"/>
      <c r="CO230" s="806"/>
      <c r="CP230" s="806"/>
      <c r="CQ230" s="806"/>
      <c r="CR230" s="806"/>
      <c r="CS230" s="806"/>
      <c r="CT230" s="806"/>
      <c r="CU230" s="806"/>
      <c r="CV230" s="806"/>
      <c r="CW230" s="806"/>
      <c r="CX230" s="806"/>
      <c r="CY230" s="806"/>
      <c r="CZ230" s="806"/>
      <c r="DA230" s="806"/>
      <c r="DB230" s="806"/>
      <c r="DC230" s="806"/>
      <c r="DD230" s="806"/>
      <c r="DE230" s="806"/>
      <c r="DF230" s="806"/>
      <c r="DG230" s="806"/>
      <c r="DH230" s="806"/>
      <c r="DI230" s="806"/>
      <c r="DJ230" s="806"/>
      <c r="DK230" s="806"/>
      <c r="DL230" s="806"/>
      <c r="DM230" s="806"/>
      <c r="DN230" s="806"/>
      <c r="DO230" s="806"/>
      <c r="DP230" s="806"/>
      <c r="DQ230" s="806"/>
      <c r="DR230" s="806"/>
      <c r="DS230" s="806"/>
      <c r="DT230" s="806"/>
      <c r="DU230" s="806"/>
      <c r="DV230" s="806"/>
      <c r="DW230" s="806"/>
      <c r="DX230" s="806"/>
      <c r="DY230" s="806"/>
      <c r="DZ230" s="806"/>
      <c r="EA230" s="806"/>
      <c r="EB230" s="806"/>
      <c r="EC230" s="806"/>
      <c r="ED230" s="806"/>
      <c r="EE230" s="806"/>
      <c r="EF230" s="806"/>
      <c r="EG230" s="806"/>
      <c r="EH230" s="806"/>
      <c r="EI230" s="806"/>
      <c r="EJ230" s="806"/>
      <c r="EK230" s="806"/>
      <c r="EL230" s="806"/>
      <c r="EM230" s="806"/>
      <c r="EN230" s="806"/>
      <c r="EO230" s="806"/>
      <c r="EP230" s="806"/>
      <c r="EQ230" s="806"/>
      <c r="ER230" s="806"/>
      <c r="ES230" s="806"/>
      <c r="ET230" s="806"/>
      <c r="EU230" s="806"/>
      <c r="EV230" s="806"/>
      <c r="EW230" s="806"/>
      <c r="EX230" s="806"/>
      <c r="EY230" s="806"/>
      <c r="EZ230" s="806"/>
      <c r="FA230" s="806"/>
      <c r="FB230" s="806"/>
      <c r="FC230" s="806"/>
      <c r="FD230" s="806"/>
      <c r="FE230" s="806"/>
      <c r="FF230" s="806"/>
      <c r="FG230" s="806"/>
      <c r="FH230" s="806"/>
      <c r="FI230" s="806"/>
      <c r="FJ230" s="806"/>
      <c r="FK230" s="806"/>
      <c r="FL230" s="806"/>
      <c r="FM230" s="806"/>
      <c r="FN230" s="806"/>
      <c r="FO230" s="806"/>
      <c r="FP230" s="806"/>
      <c r="FQ230" s="806"/>
      <c r="FR230" s="806"/>
      <c r="FS230" s="806"/>
      <c r="FT230" s="806"/>
      <c r="FU230" s="806"/>
      <c r="FV230" s="806"/>
      <c r="FW230" s="806"/>
      <c r="FX230" s="806"/>
      <c r="FY230" s="806"/>
      <c r="FZ230" s="806"/>
      <c r="GA230" s="806"/>
      <c r="GB230" s="806"/>
      <c r="GC230" s="806"/>
      <c r="GD230" s="806"/>
      <c r="GE230" s="806"/>
      <c r="GF230" s="806"/>
      <c r="GG230" s="806"/>
      <c r="GH230" s="806"/>
      <c r="GI230" s="806"/>
      <c r="GJ230" s="806"/>
      <c r="GK230" s="806"/>
      <c r="GL230" s="806"/>
      <c r="GM230" s="806"/>
      <c r="GN230" s="806"/>
      <c r="GO230" s="806"/>
      <c r="GP230" s="806"/>
      <c r="GQ230" s="806"/>
      <c r="GR230" s="806"/>
      <c r="GS230" s="806"/>
      <c r="GT230" s="806"/>
      <c r="GU230" s="806"/>
      <c r="GV230" s="806"/>
      <c r="GW230" s="806"/>
      <c r="GX230" s="806"/>
      <c r="GY230" s="806"/>
      <c r="GZ230" s="806"/>
      <c r="HA230" s="806"/>
      <c r="HB230" s="806"/>
      <c r="HC230" s="806"/>
      <c r="HD230" s="806"/>
      <c r="HE230" s="806"/>
      <c r="HF230" s="806"/>
      <c r="HG230" s="806"/>
      <c r="HH230" s="806"/>
      <c r="HI230" s="806"/>
      <c r="HJ230" s="806"/>
      <c r="HK230" s="806"/>
      <c r="HL230" s="806"/>
      <c r="HM230" s="806"/>
      <c r="HN230" s="806"/>
      <c r="HO230" s="806"/>
      <c r="HP230" s="806"/>
      <c r="HQ230" s="806"/>
      <c r="HR230" s="806"/>
      <c r="HS230" s="806"/>
      <c r="HT230" s="806"/>
      <c r="HU230" s="806"/>
      <c r="HV230" s="806"/>
      <c r="HW230" s="806"/>
      <c r="HX230" s="806"/>
      <c r="HY230" s="806"/>
      <c r="HZ230" s="806"/>
      <c r="IA230" s="806"/>
      <c r="IB230" s="806"/>
      <c r="IC230" s="806"/>
      <c r="ID230" s="806"/>
      <c r="IE230" s="806"/>
      <c r="IF230" s="806"/>
      <c r="IG230" s="806"/>
      <c r="IH230" s="806"/>
      <c r="II230" s="806"/>
      <c r="IJ230" s="806"/>
      <c r="IK230" s="806"/>
      <c r="IL230" s="806"/>
      <c r="IM230" s="806"/>
      <c r="IN230" s="806"/>
      <c r="IO230" s="806"/>
      <c r="IP230" s="806"/>
      <c r="IQ230" s="806"/>
      <c r="IR230" s="806"/>
      <c r="IS230" s="806"/>
      <c r="IT230" s="806"/>
      <c r="IU230" s="806"/>
      <c r="IV230" s="806"/>
    </row>
    <row r="231" spans="1:256" customFormat="1">
      <c r="A231" s="814"/>
      <c r="B231" s="1581"/>
      <c r="C231" s="1557"/>
      <c r="D231" s="1580"/>
      <c r="E231" s="1581" t="s">
        <v>38</v>
      </c>
      <c r="F231" s="1557">
        <v>14453451</v>
      </c>
      <c r="G231" s="1580"/>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6"/>
      <c r="AK231" s="806"/>
      <c r="AL231" s="806"/>
      <c r="AM231" s="806"/>
      <c r="AN231" s="806"/>
      <c r="AO231" s="806"/>
      <c r="AP231" s="806"/>
      <c r="AQ231" s="806"/>
      <c r="AR231" s="806"/>
      <c r="AS231" s="806"/>
      <c r="AT231" s="806"/>
      <c r="AU231" s="806"/>
      <c r="AV231" s="806"/>
      <c r="AW231" s="806"/>
      <c r="AX231" s="806"/>
      <c r="AY231" s="806"/>
      <c r="AZ231" s="806"/>
      <c r="BA231" s="806"/>
      <c r="BB231" s="806"/>
      <c r="BC231" s="806"/>
      <c r="BD231" s="806"/>
      <c r="BE231" s="806"/>
      <c r="BF231" s="806"/>
      <c r="BG231" s="806"/>
      <c r="BH231" s="806"/>
      <c r="BI231" s="806"/>
      <c r="BJ231" s="806"/>
      <c r="BK231" s="806"/>
      <c r="BL231" s="806"/>
      <c r="BM231" s="806"/>
      <c r="BN231" s="806"/>
      <c r="BO231" s="806"/>
      <c r="BP231" s="806"/>
      <c r="BQ231" s="806"/>
      <c r="BR231" s="806"/>
      <c r="BS231" s="806"/>
      <c r="BT231" s="806"/>
      <c r="BU231" s="806"/>
      <c r="BV231" s="806"/>
      <c r="BW231" s="806"/>
      <c r="BX231" s="806"/>
      <c r="BY231" s="806"/>
      <c r="BZ231" s="806"/>
      <c r="CA231" s="806"/>
      <c r="CB231" s="806"/>
      <c r="CC231" s="806"/>
      <c r="CD231" s="806"/>
      <c r="CE231" s="806"/>
      <c r="CF231" s="806"/>
      <c r="CG231" s="806"/>
      <c r="CH231" s="806"/>
      <c r="CI231" s="806"/>
      <c r="CJ231" s="806"/>
      <c r="CK231" s="806"/>
      <c r="CL231" s="806"/>
      <c r="CM231" s="806"/>
      <c r="CN231" s="806"/>
      <c r="CO231" s="806"/>
      <c r="CP231" s="806"/>
      <c r="CQ231" s="806"/>
      <c r="CR231" s="806"/>
      <c r="CS231" s="806"/>
      <c r="CT231" s="806"/>
      <c r="CU231" s="806"/>
      <c r="CV231" s="806"/>
      <c r="CW231" s="806"/>
      <c r="CX231" s="806"/>
      <c r="CY231" s="806"/>
      <c r="CZ231" s="806"/>
      <c r="DA231" s="806"/>
      <c r="DB231" s="806"/>
      <c r="DC231" s="806"/>
      <c r="DD231" s="806"/>
      <c r="DE231" s="806"/>
      <c r="DF231" s="806"/>
      <c r="DG231" s="806"/>
      <c r="DH231" s="806"/>
      <c r="DI231" s="806"/>
      <c r="DJ231" s="806"/>
      <c r="DK231" s="806"/>
      <c r="DL231" s="806"/>
      <c r="DM231" s="806"/>
      <c r="DN231" s="806"/>
      <c r="DO231" s="806"/>
      <c r="DP231" s="806"/>
      <c r="DQ231" s="806"/>
      <c r="DR231" s="806"/>
      <c r="DS231" s="806"/>
      <c r="DT231" s="806"/>
      <c r="DU231" s="806"/>
      <c r="DV231" s="806"/>
      <c r="DW231" s="806"/>
      <c r="DX231" s="806"/>
      <c r="DY231" s="806"/>
      <c r="DZ231" s="806"/>
      <c r="EA231" s="806"/>
      <c r="EB231" s="806"/>
      <c r="EC231" s="806"/>
      <c r="ED231" s="806"/>
      <c r="EE231" s="806"/>
      <c r="EF231" s="806"/>
      <c r="EG231" s="806"/>
      <c r="EH231" s="806"/>
      <c r="EI231" s="806"/>
      <c r="EJ231" s="806"/>
      <c r="EK231" s="806"/>
      <c r="EL231" s="806"/>
      <c r="EM231" s="806"/>
      <c r="EN231" s="806"/>
      <c r="EO231" s="806"/>
      <c r="EP231" s="806"/>
      <c r="EQ231" s="806"/>
      <c r="ER231" s="806"/>
      <c r="ES231" s="806"/>
      <c r="ET231" s="806"/>
      <c r="EU231" s="806"/>
      <c r="EV231" s="806"/>
      <c r="EW231" s="806"/>
      <c r="EX231" s="806"/>
      <c r="EY231" s="806"/>
      <c r="EZ231" s="806"/>
      <c r="FA231" s="806"/>
      <c r="FB231" s="806"/>
      <c r="FC231" s="806"/>
      <c r="FD231" s="806"/>
      <c r="FE231" s="806"/>
      <c r="FF231" s="806"/>
      <c r="FG231" s="806"/>
      <c r="FH231" s="806"/>
      <c r="FI231" s="806"/>
      <c r="FJ231" s="806"/>
      <c r="FK231" s="806"/>
      <c r="FL231" s="806"/>
      <c r="FM231" s="806"/>
      <c r="FN231" s="806"/>
      <c r="FO231" s="806"/>
      <c r="FP231" s="806"/>
      <c r="FQ231" s="806"/>
      <c r="FR231" s="806"/>
      <c r="FS231" s="806"/>
      <c r="FT231" s="806"/>
      <c r="FU231" s="806"/>
      <c r="FV231" s="806"/>
      <c r="FW231" s="806"/>
      <c r="FX231" s="806"/>
      <c r="FY231" s="806"/>
      <c r="FZ231" s="806"/>
      <c r="GA231" s="806"/>
      <c r="GB231" s="806"/>
      <c r="GC231" s="806"/>
      <c r="GD231" s="806"/>
      <c r="GE231" s="806"/>
      <c r="GF231" s="806"/>
      <c r="GG231" s="806"/>
      <c r="GH231" s="806"/>
      <c r="GI231" s="806"/>
      <c r="GJ231" s="806"/>
      <c r="GK231" s="806"/>
      <c r="GL231" s="806"/>
      <c r="GM231" s="806"/>
      <c r="GN231" s="806"/>
      <c r="GO231" s="806"/>
      <c r="GP231" s="806"/>
      <c r="GQ231" s="806"/>
      <c r="GR231" s="806"/>
      <c r="GS231" s="806"/>
      <c r="GT231" s="806"/>
      <c r="GU231" s="806"/>
      <c r="GV231" s="806"/>
      <c r="GW231" s="806"/>
      <c r="GX231" s="806"/>
      <c r="GY231" s="806"/>
      <c r="GZ231" s="806"/>
      <c r="HA231" s="806"/>
      <c r="HB231" s="806"/>
      <c r="HC231" s="806"/>
      <c r="HD231" s="806"/>
      <c r="HE231" s="806"/>
      <c r="HF231" s="806"/>
      <c r="HG231" s="806"/>
      <c r="HH231" s="806"/>
      <c r="HI231" s="806"/>
      <c r="HJ231" s="806"/>
      <c r="HK231" s="806"/>
      <c r="HL231" s="806"/>
      <c r="HM231" s="806"/>
      <c r="HN231" s="806"/>
      <c r="HO231" s="806"/>
      <c r="HP231" s="806"/>
      <c r="HQ231" s="806"/>
      <c r="HR231" s="806"/>
      <c r="HS231" s="806"/>
      <c r="HT231" s="806"/>
      <c r="HU231" s="806"/>
      <c r="HV231" s="806"/>
      <c r="HW231" s="806"/>
      <c r="HX231" s="806"/>
      <c r="HY231" s="806"/>
      <c r="HZ231" s="806"/>
      <c r="IA231" s="806"/>
      <c r="IB231" s="806"/>
      <c r="IC231" s="806"/>
      <c r="ID231" s="806"/>
      <c r="IE231" s="806"/>
      <c r="IF231" s="806"/>
      <c r="IG231" s="806"/>
      <c r="IH231" s="806"/>
      <c r="II231" s="806"/>
      <c r="IJ231" s="806"/>
      <c r="IK231" s="806"/>
      <c r="IL231" s="806"/>
      <c r="IM231" s="806"/>
      <c r="IN231" s="806"/>
      <c r="IO231" s="806"/>
      <c r="IP231" s="806"/>
      <c r="IQ231" s="806"/>
      <c r="IR231" s="806"/>
      <c r="IS231" s="806"/>
      <c r="IT231" s="806"/>
      <c r="IU231" s="806"/>
      <c r="IV231" s="806"/>
    </row>
    <row r="232" spans="1:256" customFormat="1">
      <c r="A232" s="814"/>
      <c r="B232" s="1582"/>
      <c r="C232" s="1557"/>
      <c r="D232" s="1580"/>
      <c r="E232" s="1582" t="s">
        <v>36</v>
      </c>
      <c r="F232" s="1557">
        <v>7708540</v>
      </c>
      <c r="G232" s="1580"/>
      <c r="H232" s="806"/>
      <c r="I232" s="806"/>
      <c r="J232" s="806"/>
      <c r="K232" s="806"/>
      <c r="L232" s="806"/>
      <c r="M232" s="806"/>
      <c r="N232" s="806"/>
      <c r="O232" s="806"/>
      <c r="P232" s="806"/>
      <c r="Q232" s="806"/>
      <c r="R232" s="806"/>
      <c r="S232" s="806"/>
      <c r="T232" s="806"/>
      <c r="U232" s="806"/>
      <c r="V232" s="806"/>
      <c r="W232" s="806"/>
      <c r="X232" s="806"/>
      <c r="Y232" s="806"/>
      <c r="Z232" s="806"/>
      <c r="AA232" s="806"/>
      <c r="AB232" s="806"/>
      <c r="AC232" s="806"/>
      <c r="AD232" s="806"/>
      <c r="AE232" s="806"/>
      <c r="AF232" s="806"/>
      <c r="AG232" s="806"/>
      <c r="AH232" s="806"/>
      <c r="AI232" s="806"/>
      <c r="AJ232" s="806"/>
      <c r="AK232" s="806"/>
      <c r="AL232" s="806"/>
      <c r="AM232" s="806"/>
      <c r="AN232" s="806"/>
      <c r="AO232" s="806"/>
      <c r="AP232" s="806"/>
      <c r="AQ232" s="806"/>
      <c r="AR232" s="806"/>
      <c r="AS232" s="806"/>
      <c r="AT232" s="806"/>
      <c r="AU232" s="806"/>
      <c r="AV232" s="806"/>
      <c r="AW232" s="806"/>
      <c r="AX232" s="806"/>
      <c r="AY232" s="806"/>
      <c r="AZ232" s="806"/>
      <c r="BA232" s="806"/>
      <c r="BB232" s="806"/>
      <c r="BC232" s="806"/>
      <c r="BD232" s="806"/>
      <c r="BE232" s="806"/>
      <c r="BF232" s="806"/>
      <c r="BG232" s="806"/>
      <c r="BH232" s="806"/>
      <c r="BI232" s="806"/>
      <c r="BJ232" s="806"/>
      <c r="BK232" s="806"/>
      <c r="BL232" s="806"/>
      <c r="BM232" s="806"/>
      <c r="BN232" s="806"/>
      <c r="BO232" s="806"/>
      <c r="BP232" s="806"/>
      <c r="BQ232" s="806"/>
      <c r="BR232" s="806"/>
      <c r="BS232" s="806"/>
      <c r="BT232" s="806"/>
      <c r="BU232" s="806"/>
      <c r="BV232" s="806"/>
      <c r="BW232" s="806"/>
      <c r="BX232" s="806"/>
      <c r="BY232" s="806"/>
      <c r="BZ232" s="806"/>
      <c r="CA232" s="806"/>
      <c r="CB232" s="806"/>
      <c r="CC232" s="806"/>
      <c r="CD232" s="806"/>
      <c r="CE232" s="806"/>
      <c r="CF232" s="806"/>
      <c r="CG232" s="806"/>
      <c r="CH232" s="806"/>
      <c r="CI232" s="806"/>
      <c r="CJ232" s="806"/>
      <c r="CK232" s="806"/>
      <c r="CL232" s="806"/>
      <c r="CM232" s="806"/>
      <c r="CN232" s="806"/>
      <c r="CO232" s="806"/>
      <c r="CP232" s="806"/>
      <c r="CQ232" s="806"/>
      <c r="CR232" s="806"/>
      <c r="CS232" s="806"/>
      <c r="CT232" s="806"/>
      <c r="CU232" s="806"/>
      <c r="CV232" s="806"/>
      <c r="CW232" s="806"/>
      <c r="CX232" s="806"/>
      <c r="CY232" s="806"/>
      <c r="CZ232" s="806"/>
      <c r="DA232" s="806"/>
      <c r="DB232" s="806"/>
      <c r="DC232" s="806"/>
      <c r="DD232" s="806"/>
      <c r="DE232" s="806"/>
      <c r="DF232" s="806"/>
      <c r="DG232" s="806"/>
      <c r="DH232" s="806"/>
      <c r="DI232" s="806"/>
      <c r="DJ232" s="806"/>
      <c r="DK232" s="806"/>
      <c r="DL232" s="806"/>
      <c r="DM232" s="806"/>
      <c r="DN232" s="806"/>
      <c r="DO232" s="806"/>
      <c r="DP232" s="806"/>
      <c r="DQ232" s="806"/>
      <c r="DR232" s="806"/>
      <c r="DS232" s="806"/>
      <c r="DT232" s="806"/>
      <c r="DU232" s="806"/>
      <c r="DV232" s="806"/>
      <c r="DW232" s="806"/>
      <c r="DX232" s="806"/>
      <c r="DY232" s="806"/>
      <c r="DZ232" s="806"/>
      <c r="EA232" s="806"/>
      <c r="EB232" s="806"/>
      <c r="EC232" s="806"/>
      <c r="ED232" s="806"/>
      <c r="EE232" s="806"/>
      <c r="EF232" s="806"/>
      <c r="EG232" s="806"/>
      <c r="EH232" s="806"/>
      <c r="EI232" s="806"/>
      <c r="EJ232" s="806"/>
      <c r="EK232" s="806"/>
      <c r="EL232" s="806"/>
      <c r="EM232" s="806"/>
      <c r="EN232" s="806"/>
      <c r="EO232" s="806"/>
      <c r="EP232" s="806"/>
      <c r="EQ232" s="806"/>
      <c r="ER232" s="806"/>
      <c r="ES232" s="806"/>
      <c r="ET232" s="806"/>
      <c r="EU232" s="806"/>
      <c r="EV232" s="806"/>
      <c r="EW232" s="806"/>
      <c r="EX232" s="806"/>
      <c r="EY232" s="806"/>
      <c r="EZ232" s="806"/>
      <c r="FA232" s="806"/>
      <c r="FB232" s="806"/>
      <c r="FC232" s="806"/>
      <c r="FD232" s="806"/>
      <c r="FE232" s="806"/>
      <c r="FF232" s="806"/>
      <c r="FG232" s="806"/>
      <c r="FH232" s="806"/>
      <c r="FI232" s="806"/>
      <c r="FJ232" s="806"/>
      <c r="FK232" s="806"/>
      <c r="FL232" s="806"/>
      <c r="FM232" s="806"/>
      <c r="FN232" s="806"/>
      <c r="FO232" s="806"/>
      <c r="FP232" s="806"/>
      <c r="FQ232" s="806"/>
      <c r="FR232" s="806"/>
      <c r="FS232" s="806"/>
      <c r="FT232" s="806"/>
      <c r="FU232" s="806"/>
      <c r="FV232" s="806"/>
      <c r="FW232" s="806"/>
      <c r="FX232" s="806"/>
      <c r="FY232" s="806"/>
      <c r="FZ232" s="806"/>
      <c r="GA232" s="806"/>
      <c r="GB232" s="806"/>
      <c r="GC232" s="806"/>
      <c r="GD232" s="806"/>
      <c r="GE232" s="806"/>
      <c r="GF232" s="806"/>
      <c r="GG232" s="806"/>
      <c r="GH232" s="806"/>
      <c r="GI232" s="806"/>
      <c r="GJ232" s="806"/>
      <c r="GK232" s="806"/>
      <c r="GL232" s="806"/>
      <c r="GM232" s="806"/>
      <c r="GN232" s="806"/>
      <c r="GO232" s="806"/>
      <c r="GP232" s="806"/>
      <c r="GQ232" s="806"/>
      <c r="GR232" s="806"/>
      <c r="GS232" s="806"/>
      <c r="GT232" s="806"/>
      <c r="GU232" s="806"/>
      <c r="GV232" s="806"/>
      <c r="GW232" s="806"/>
      <c r="GX232" s="806"/>
      <c r="GY232" s="806"/>
      <c r="GZ232" s="806"/>
      <c r="HA232" s="806"/>
      <c r="HB232" s="806"/>
      <c r="HC232" s="806"/>
      <c r="HD232" s="806"/>
      <c r="HE232" s="806"/>
      <c r="HF232" s="806"/>
      <c r="HG232" s="806"/>
      <c r="HH232" s="806"/>
      <c r="HI232" s="806"/>
      <c r="HJ232" s="806"/>
      <c r="HK232" s="806"/>
      <c r="HL232" s="806"/>
      <c r="HM232" s="806"/>
      <c r="HN232" s="806"/>
      <c r="HO232" s="806"/>
      <c r="HP232" s="806"/>
      <c r="HQ232" s="806"/>
      <c r="HR232" s="806"/>
      <c r="HS232" s="806"/>
      <c r="HT232" s="806"/>
      <c r="HU232" s="806"/>
      <c r="HV232" s="806"/>
      <c r="HW232" s="806"/>
      <c r="HX232" s="806"/>
      <c r="HY232" s="806"/>
      <c r="HZ232" s="806"/>
      <c r="IA232" s="806"/>
      <c r="IB232" s="806"/>
      <c r="IC232" s="806"/>
      <c r="ID232" s="806"/>
      <c r="IE232" s="806"/>
      <c r="IF232" s="806"/>
      <c r="IG232" s="806"/>
      <c r="IH232" s="806"/>
      <c r="II232" s="806"/>
      <c r="IJ232" s="806"/>
      <c r="IK232" s="806"/>
      <c r="IL232" s="806"/>
      <c r="IM232" s="806"/>
      <c r="IN232" s="806"/>
      <c r="IO232" s="806"/>
      <c r="IP232" s="806"/>
      <c r="IQ232" s="806"/>
      <c r="IR232" s="806"/>
      <c r="IS232" s="806"/>
      <c r="IT232" s="806"/>
      <c r="IU232" s="806"/>
      <c r="IV232" s="806"/>
    </row>
    <row r="233" spans="1:256" customFormat="1">
      <c r="A233" s="814"/>
      <c r="B233" s="1581"/>
      <c r="C233" s="1557"/>
      <c r="D233" s="1580"/>
      <c r="E233" s="1581" t="s">
        <v>15</v>
      </c>
      <c r="F233" s="1557">
        <v>14383287</v>
      </c>
      <c r="G233" s="1580">
        <v>7260</v>
      </c>
      <c r="H233" s="806"/>
      <c r="I233" s="806"/>
      <c r="J233" s="806"/>
      <c r="K233" s="806"/>
      <c r="L233" s="806"/>
      <c r="M233" s="806"/>
      <c r="N233" s="806"/>
      <c r="O233" s="806"/>
      <c r="P233" s="806"/>
      <c r="Q233" s="806"/>
      <c r="R233" s="806"/>
      <c r="S233" s="806"/>
      <c r="T233" s="806"/>
      <c r="U233" s="806"/>
      <c r="V233" s="806"/>
      <c r="W233" s="806"/>
      <c r="X233" s="806"/>
      <c r="Y233" s="806"/>
      <c r="Z233" s="806"/>
      <c r="AA233" s="806"/>
      <c r="AB233" s="806"/>
      <c r="AC233" s="806"/>
      <c r="AD233" s="806"/>
      <c r="AE233" s="806"/>
      <c r="AF233" s="806"/>
      <c r="AG233" s="806"/>
      <c r="AH233" s="806"/>
      <c r="AI233" s="806"/>
      <c r="AJ233" s="806"/>
      <c r="AK233" s="806"/>
      <c r="AL233" s="806"/>
      <c r="AM233" s="806"/>
      <c r="AN233" s="806"/>
      <c r="AO233" s="806"/>
      <c r="AP233" s="806"/>
      <c r="AQ233" s="806"/>
      <c r="AR233" s="806"/>
      <c r="AS233" s="806"/>
      <c r="AT233" s="806"/>
      <c r="AU233" s="806"/>
      <c r="AV233" s="806"/>
      <c r="AW233" s="806"/>
      <c r="AX233" s="806"/>
      <c r="AY233" s="806"/>
      <c r="AZ233" s="806"/>
      <c r="BA233" s="806"/>
      <c r="BB233" s="806"/>
      <c r="BC233" s="806"/>
      <c r="BD233" s="806"/>
      <c r="BE233" s="806"/>
      <c r="BF233" s="806"/>
      <c r="BG233" s="806"/>
      <c r="BH233" s="806"/>
      <c r="BI233" s="806"/>
      <c r="BJ233" s="806"/>
      <c r="BK233" s="806"/>
      <c r="BL233" s="806"/>
      <c r="BM233" s="806"/>
      <c r="BN233" s="806"/>
      <c r="BO233" s="806"/>
      <c r="BP233" s="806"/>
      <c r="BQ233" s="806"/>
      <c r="BR233" s="806"/>
      <c r="BS233" s="806"/>
      <c r="BT233" s="806"/>
      <c r="BU233" s="806"/>
      <c r="BV233" s="806"/>
      <c r="BW233" s="806"/>
      <c r="BX233" s="806"/>
      <c r="BY233" s="806"/>
      <c r="BZ233" s="806"/>
      <c r="CA233" s="806"/>
      <c r="CB233" s="806"/>
      <c r="CC233" s="806"/>
      <c r="CD233" s="806"/>
      <c r="CE233" s="806"/>
      <c r="CF233" s="806"/>
      <c r="CG233" s="806"/>
      <c r="CH233" s="806"/>
      <c r="CI233" s="806"/>
      <c r="CJ233" s="806"/>
      <c r="CK233" s="806"/>
      <c r="CL233" s="806"/>
      <c r="CM233" s="806"/>
      <c r="CN233" s="806"/>
      <c r="CO233" s="806"/>
      <c r="CP233" s="806"/>
      <c r="CQ233" s="806"/>
      <c r="CR233" s="806"/>
      <c r="CS233" s="806"/>
      <c r="CT233" s="806"/>
      <c r="CU233" s="806"/>
      <c r="CV233" s="806"/>
      <c r="CW233" s="806"/>
      <c r="CX233" s="806"/>
      <c r="CY233" s="806"/>
      <c r="CZ233" s="806"/>
      <c r="DA233" s="806"/>
      <c r="DB233" s="806"/>
      <c r="DC233" s="806"/>
      <c r="DD233" s="806"/>
      <c r="DE233" s="806"/>
      <c r="DF233" s="806"/>
      <c r="DG233" s="806"/>
      <c r="DH233" s="806"/>
      <c r="DI233" s="806"/>
      <c r="DJ233" s="806"/>
      <c r="DK233" s="806"/>
      <c r="DL233" s="806"/>
      <c r="DM233" s="806"/>
      <c r="DN233" s="806"/>
      <c r="DO233" s="806"/>
      <c r="DP233" s="806"/>
      <c r="DQ233" s="806"/>
      <c r="DR233" s="806"/>
      <c r="DS233" s="806"/>
      <c r="DT233" s="806"/>
      <c r="DU233" s="806"/>
      <c r="DV233" s="806"/>
      <c r="DW233" s="806"/>
      <c r="DX233" s="806"/>
      <c r="DY233" s="806"/>
      <c r="DZ233" s="806"/>
      <c r="EA233" s="806"/>
      <c r="EB233" s="806"/>
      <c r="EC233" s="806"/>
      <c r="ED233" s="806"/>
      <c r="EE233" s="806"/>
      <c r="EF233" s="806"/>
      <c r="EG233" s="806"/>
      <c r="EH233" s="806"/>
      <c r="EI233" s="806"/>
      <c r="EJ233" s="806"/>
      <c r="EK233" s="806"/>
      <c r="EL233" s="806"/>
      <c r="EM233" s="806"/>
      <c r="EN233" s="806"/>
      <c r="EO233" s="806"/>
      <c r="EP233" s="806"/>
      <c r="EQ233" s="806"/>
      <c r="ER233" s="806"/>
      <c r="ES233" s="806"/>
      <c r="ET233" s="806"/>
      <c r="EU233" s="806"/>
      <c r="EV233" s="806"/>
      <c r="EW233" s="806"/>
      <c r="EX233" s="806"/>
      <c r="EY233" s="806"/>
      <c r="EZ233" s="806"/>
      <c r="FA233" s="806"/>
      <c r="FB233" s="806"/>
      <c r="FC233" s="806"/>
      <c r="FD233" s="806"/>
      <c r="FE233" s="806"/>
      <c r="FF233" s="806"/>
      <c r="FG233" s="806"/>
      <c r="FH233" s="806"/>
      <c r="FI233" s="806"/>
      <c r="FJ233" s="806"/>
      <c r="FK233" s="806"/>
      <c r="FL233" s="806"/>
      <c r="FM233" s="806"/>
      <c r="FN233" s="806"/>
      <c r="FO233" s="806"/>
      <c r="FP233" s="806"/>
      <c r="FQ233" s="806"/>
      <c r="FR233" s="806"/>
      <c r="FS233" s="806"/>
      <c r="FT233" s="806"/>
      <c r="FU233" s="806"/>
      <c r="FV233" s="806"/>
      <c r="FW233" s="806"/>
      <c r="FX233" s="806"/>
      <c r="FY233" s="806"/>
      <c r="FZ233" s="806"/>
      <c r="GA233" s="806"/>
      <c r="GB233" s="806"/>
      <c r="GC233" s="806"/>
      <c r="GD233" s="806"/>
      <c r="GE233" s="806"/>
      <c r="GF233" s="806"/>
      <c r="GG233" s="806"/>
      <c r="GH233" s="806"/>
      <c r="GI233" s="806"/>
      <c r="GJ233" s="806"/>
      <c r="GK233" s="806"/>
      <c r="GL233" s="806"/>
      <c r="GM233" s="806"/>
      <c r="GN233" s="806"/>
      <c r="GO233" s="806"/>
      <c r="GP233" s="806"/>
      <c r="GQ233" s="806"/>
      <c r="GR233" s="806"/>
      <c r="GS233" s="806"/>
      <c r="GT233" s="806"/>
      <c r="GU233" s="806"/>
      <c r="GV233" s="806"/>
      <c r="GW233" s="806"/>
      <c r="GX233" s="806"/>
      <c r="GY233" s="806"/>
      <c r="GZ233" s="806"/>
      <c r="HA233" s="806"/>
      <c r="HB233" s="806"/>
      <c r="HC233" s="806"/>
      <c r="HD233" s="806"/>
      <c r="HE233" s="806"/>
      <c r="HF233" s="806"/>
      <c r="HG233" s="806"/>
      <c r="HH233" s="806"/>
      <c r="HI233" s="806"/>
      <c r="HJ233" s="806"/>
      <c r="HK233" s="806"/>
      <c r="HL233" s="806"/>
      <c r="HM233" s="806"/>
      <c r="HN233" s="806"/>
      <c r="HO233" s="806"/>
      <c r="HP233" s="806"/>
      <c r="HQ233" s="806"/>
      <c r="HR233" s="806"/>
      <c r="HS233" s="806"/>
      <c r="HT233" s="806"/>
      <c r="HU233" s="806"/>
      <c r="HV233" s="806"/>
      <c r="HW233" s="806"/>
      <c r="HX233" s="806"/>
      <c r="HY233" s="806"/>
      <c r="HZ233" s="806"/>
      <c r="IA233" s="806"/>
      <c r="IB233" s="806"/>
      <c r="IC233" s="806"/>
      <c r="ID233" s="806"/>
      <c r="IE233" s="806"/>
      <c r="IF233" s="806"/>
      <c r="IG233" s="806"/>
      <c r="IH233" s="806"/>
      <c r="II233" s="806"/>
      <c r="IJ233" s="806"/>
      <c r="IK233" s="806"/>
      <c r="IL233" s="806"/>
      <c r="IM233" s="806"/>
      <c r="IN233" s="806"/>
      <c r="IO233" s="806"/>
      <c r="IP233" s="806"/>
      <c r="IQ233" s="806"/>
      <c r="IR233" s="806"/>
      <c r="IS233" s="806"/>
      <c r="IT233" s="806"/>
      <c r="IU233" s="806"/>
      <c r="IV233" s="806"/>
    </row>
    <row r="234" spans="1:256" customFormat="1">
      <c r="A234" s="814"/>
      <c r="B234" s="1578"/>
      <c r="C234" s="1557"/>
      <c r="D234" s="1580"/>
      <c r="E234" s="1621" t="s">
        <v>16</v>
      </c>
      <c r="F234" s="1557">
        <v>56055</v>
      </c>
      <c r="G234" s="1580"/>
      <c r="H234" s="806"/>
      <c r="I234" s="806"/>
      <c r="J234" s="806"/>
      <c r="K234" s="806"/>
      <c r="L234" s="806"/>
      <c r="M234" s="806"/>
      <c r="N234" s="806"/>
      <c r="O234" s="806"/>
      <c r="P234" s="806"/>
      <c r="Q234" s="806"/>
      <c r="R234" s="806"/>
      <c r="S234" s="806"/>
      <c r="T234" s="806"/>
      <c r="U234" s="806"/>
      <c r="V234" s="806"/>
      <c r="W234" s="806"/>
      <c r="X234" s="806"/>
      <c r="Y234" s="806"/>
      <c r="Z234" s="806"/>
      <c r="AA234" s="806"/>
      <c r="AB234" s="806"/>
      <c r="AC234" s="806"/>
      <c r="AD234" s="806"/>
      <c r="AE234" s="806"/>
      <c r="AF234" s="806"/>
      <c r="AG234" s="806"/>
      <c r="AH234" s="806"/>
      <c r="AI234" s="806"/>
      <c r="AJ234" s="806"/>
      <c r="AK234" s="806"/>
      <c r="AL234" s="806"/>
      <c r="AM234" s="806"/>
      <c r="AN234" s="806"/>
      <c r="AO234" s="806"/>
      <c r="AP234" s="806"/>
      <c r="AQ234" s="806"/>
      <c r="AR234" s="806"/>
      <c r="AS234" s="806"/>
      <c r="AT234" s="806"/>
      <c r="AU234" s="806"/>
      <c r="AV234" s="806"/>
      <c r="AW234" s="806"/>
      <c r="AX234" s="806"/>
      <c r="AY234" s="806"/>
      <c r="AZ234" s="806"/>
      <c r="BA234" s="806"/>
      <c r="BB234" s="806"/>
      <c r="BC234" s="806"/>
      <c r="BD234" s="806"/>
      <c r="BE234" s="806"/>
      <c r="BF234" s="806"/>
      <c r="BG234" s="806"/>
      <c r="BH234" s="806"/>
      <c r="BI234" s="806"/>
      <c r="BJ234" s="806"/>
      <c r="BK234" s="806"/>
      <c r="BL234" s="806"/>
      <c r="BM234" s="806"/>
      <c r="BN234" s="806"/>
      <c r="BO234" s="806"/>
      <c r="BP234" s="806"/>
      <c r="BQ234" s="806"/>
      <c r="BR234" s="806"/>
      <c r="BS234" s="806"/>
      <c r="BT234" s="806"/>
      <c r="BU234" s="806"/>
      <c r="BV234" s="806"/>
      <c r="BW234" s="806"/>
      <c r="BX234" s="806"/>
      <c r="BY234" s="806"/>
      <c r="BZ234" s="806"/>
      <c r="CA234" s="806"/>
      <c r="CB234" s="806"/>
      <c r="CC234" s="806"/>
      <c r="CD234" s="806"/>
      <c r="CE234" s="806"/>
      <c r="CF234" s="806"/>
      <c r="CG234" s="806"/>
      <c r="CH234" s="806"/>
      <c r="CI234" s="806"/>
      <c r="CJ234" s="806"/>
      <c r="CK234" s="806"/>
      <c r="CL234" s="806"/>
      <c r="CM234" s="806"/>
      <c r="CN234" s="806"/>
      <c r="CO234" s="806"/>
      <c r="CP234" s="806"/>
      <c r="CQ234" s="806"/>
      <c r="CR234" s="806"/>
      <c r="CS234" s="806"/>
      <c r="CT234" s="806"/>
      <c r="CU234" s="806"/>
      <c r="CV234" s="806"/>
      <c r="CW234" s="806"/>
      <c r="CX234" s="806"/>
      <c r="CY234" s="806"/>
      <c r="CZ234" s="806"/>
      <c r="DA234" s="806"/>
      <c r="DB234" s="806"/>
      <c r="DC234" s="806"/>
      <c r="DD234" s="806"/>
      <c r="DE234" s="806"/>
      <c r="DF234" s="806"/>
      <c r="DG234" s="806"/>
      <c r="DH234" s="806"/>
      <c r="DI234" s="806"/>
      <c r="DJ234" s="806"/>
      <c r="DK234" s="806"/>
      <c r="DL234" s="806"/>
      <c r="DM234" s="806"/>
      <c r="DN234" s="806"/>
      <c r="DO234" s="806"/>
      <c r="DP234" s="806"/>
      <c r="DQ234" s="806"/>
      <c r="DR234" s="806"/>
      <c r="DS234" s="806"/>
      <c r="DT234" s="806"/>
      <c r="DU234" s="806"/>
      <c r="DV234" s="806"/>
      <c r="DW234" s="806"/>
      <c r="DX234" s="806"/>
      <c r="DY234" s="806"/>
      <c r="DZ234" s="806"/>
      <c r="EA234" s="806"/>
      <c r="EB234" s="806"/>
      <c r="EC234" s="806"/>
      <c r="ED234" s="806"/>
      <c r="EE234" s="806"/>
      <c r="EF234" s="806"/>
      <c r="EG234" s="806"/>
      <c r="EH234" s="806"/>
      <c r="EI234" s="806"/>
      <c r="EJ234" s="806"/>
      <c r="EK234" s="806"/>
      <c r="EL234" s="806"/>
      <c r="EM234" s="806"/>
      <c r="EN234" s="806"/>
      <c r="EO234" s="806"/>
      <c r="EP234" s="806"/>
      <c r="EQ234" s="806"/>
      <c r="ER234" s="806"/>
      <c r="ES234" s="806"/>
      <c r="ET234" s="806"/>
      <c r="EU234" s="806"/>
      <c r="EV234" s="806"/>
      <c r="EW234" s="806"/>
      <c r="EX234" s="806"/>
      <c r="EY234" s="806"/>
      <c r="EZ234" s="806"/>
      <c r="FA234" s="806"/>
      <c r="FB234" s="806"/>
      <c r="FC234" s="806"/>
      <c r="FD234" s="806"/>
      <c r="FE234" s="806"/>
      <c r="FF234" s="806"/>
      <c r="FG234" s="806"/>
      <c r="FH234" s="806"/>
      <c r="FI234" s="806"/>
      <c r="FJ234" s="806"/>
      <c r="FK234" s="806"/>
      <c r="FL234" s="806"/>
      <c r="FM234" s="806"/>
      <c r="FN234" s="806"/>
      <c r="FO234" s="806"/>
      <c r="FP234" s="806"/>
      <c r="FQ234" s="806"/>
      <c r="FR234" s="806"/>
      <c r="FS234" s="806"/>
      <c r="FT234" s="806"/>
      <c r="FU234" s="806"/>
      <c r="FV234" s="806"/>
      <c r="FW234" s="806"/>
      <c r="FX234" s="806"/>
      <c r="FY234" s="806"/>
      <c r="FZ234" s="806"/>
      <c r="GA234" s="806"/>
      <c r="GB234" s="806"/>
      <c r="GC234" s="806"/>
      <c r="GD234" s="806"/>
      <c r="GE234" s="806"/>
      <c r="GF234" s="806"/>
      <c r="GG234" s="806"/>
      <c r="GH234" s="806"/>
      <c r="GI234" s="806"/>
      <c r="GJ234" s="806"/>
      <c r="GK234" s="806"/>
      <c r="GL234" s="806"/>
      <c r="GM234" s="806"/>
      <c r="GN234" s="806"/>
      <c r="GO234" s="806"/>
      <c r="GP234" s="806"/>
      <c r="GQ234" s="806"/>
      <c r="GR234" s="806"/>
      <c r="GS234" s="806"/>
      <c r="GT234" s="806"/>
      <c r="GU234" s="806"/>
      <c r="GV234" s="806"/>
      <c r="GW234" s="806"/>
      <c r="GX234" s="806"/>
      <c r="GY234" s="806"/>
      <c r="GZ234" s="806"/>
      <c r="HA234" s="806"/>
      <c r="HB234" s="806"/>
      <c r="HC234" s="806"/>
      <c r="HD234" s="806"/>
      <c r="HE234" s="806"/>
      <c r="HF234" s="806"/>
      <c r="HG234" s="806"/>
      <c r="HH234" s="806"/>
      <c r="HI234" s="806"/>
      <c r="HJ234" s="806"/>
      <c r="HK234" s="806"/>
      <c r="HL234" s="806"/>
      <c r="HM234" s="806"/>
      <c r="HN234" s="806"/>
      <c r="HO234" s="806"/>
      <c r="HP234" s="806"/>
      <c r="HQ234" s="806"/>
      <c r="HR234" s="806"/>
      <c r="HS234" s="806"/>
      <c r="HT234" s="806"/>
      <c r="HU234" s="806"/>
      <c r="HV234" s="806"/>
      <c r="HW234" s="806"/>
      <c r="HX234" s="806"/>
      <c r="HY234" s="806"/>
      <c r="HZ234" s="806"/>
      <c r="IA234" s="806"/>
      <c r="IB234" s="806"/>
      <c r="IC234" s="806"/>
      <c r="ID234" s="806"/>
      <c r="IE234" s="806"/>
      <c r="IF234" s="806"/>
      <c r="IG234" s="806"/>
      <c r="IH234" s="806"/>
      <c r="II234" s="806"/>
      <c r="IJ234" s="806"/>
      <c r="IK234" s="806"/>
      <c r="IL234" s="806"/>
      <c r="IM234" s="806"/>
      <c r="IN234" s="806"/>
      <c r="IO234" s="806"/>
      <c r="IP234" s="806"/>
      <c r="IQ234" s="806"/>
      <c r="IR234" s="806"/>
      <c r="IS234" s="806"/>
      <c r="IT234" s="806"/>
      <c r="IU234" s="806"/>
      <c r="IV234" s="806"/>
    </row>
    <row r="235" spans="1:256" customFormat="1">
      <c r="A235" s="814"/>
      <c r="B235" s="1578"/>
      <c r="C235" s="1557"/>
      <c r="D235" s="1580"/>
      <c r="E235" s="1622" t="s">
        <v>17</v>
      </c>
      <c r="F235" s="1557">
        <v>5000</v>
      </c>
      <c r="G235" s="1580"/>
      <c r="H235" s="806"/>
      <c r="I235" s="806"/>
      <c r="J235" s="806"/>
      <c r="K235" s="806"/>
      <c r="L235" s="806"/>
      <c r="M235" s="806"/>
      <c r="N235" s="806"/>
      <c r="O235" s="806"/>
      <c r="P235" s="806"/>
      <c r="Q235" s="806"/>
      <c r="R235" s="806"/>
      <c r="S235" s="806"/>
      <c r="T235" s="806"/>
      <c r="U235" s="806"/>
      <c r="V235" s="806"/>
      <c r="W235" s="806"/>
      <c r="X235" s="806"/>
      <c r="Y235" s="806"/>
      <c r="Z235" s="806"/>
      <c r="AA235" s="806"/>
      <c r="AB235" s="806"/>
      <c r="AC235" s="806"/>
      <c r="AD235" s="806"/>
      <c r="AE235" s="806"/>
      <c r="AF235" s="806"/>
      <c r="AG235" s="806"/>
      <c r="AH235" s="806"/>
      <c r="AI235" s="806"/>
      <c r="AJ235" s="806"/>
      <c r="AK235" s="806"/>
      <c r="AL235" s="806"/>
      <c r="AM235" s="806"/>
      <c r="AN235" s="806"/>
      <c r="AO235" s="806"/>
      <c r="AP235" s="806"/>
      <c r="AQ235" s="806"/>
      <c r="AR235" s="806"/>
      <c r="AS235" s="806"/>
      <c r="AT235" s="806"/>
      <c r="AU235" s="806"/>
      <c r="AV235" s="806"/>
      <c r="AW235" s="806"/>
      <c r="AX235" s="806"/>
      <c r="AY235" s="806"/>
      <c r="AZ235" s="806"/>
      <c r="BA235" s="806"/>
      <c r="BB235" s="806"/>
      <c r="BC235" s="806"/>
      <c r="BD235" s="806"/>
      <c r="BE235" s="806"/>
      <c r="BF235" s="806"/>
      <c r="BG235" s="806"/>
      <c r="BH235" s="806"/>
      <c r="BI235" s="806"/>
      <c r="BJ235" s="806"/>
      <c r="BK235" s="806"/>
      <c r="BL235" s="806"/>
      <c r="BM235" s="806"/>
      <c r="BN235" s="806"/>
      <c r="BO235" s="806"/>
      <c r="BP235" s="806"/>
      <c r="BQ235" s="806"/>
      <c r="BR235" s="806"/>
      <c r="BS235" s="806"/>
      <c r="BT235" s="806"/>
      <c r="BU235" s="806"/>
      <c r="BV235" s="806"/>
      <c r="BW235" s="806"/>
      <c r="BX235" s="806"/>
      <c r="BY235" s="806"/>
      <c r="BZ235" s="806"/>
      <c r="CA235" s="806"/>
      <c r="CB235" s="806"/>
      <c r="CC235" s="806"/>
      <c r="CD235" s="806"/>
      <c r="CE235" s="806"/>
      <c r="CF235" s="806"/>
      <c r="CG235" s="806"/>
      <c r="CH235" s="806"/>
      <c r="CI235" s="806"/>
      <c r="CJ235" s="806"/>
      <c r="CK235" s="806"/>
      <c r="CL235" s="806"/>
      <c r="CM235" s="806"/>
      <c r="CN235" s="806"/>
      <c r="CO235" s="806"/>
      <c r="CP235" s="806"/>
      <c r="CQ235" s="806"/>
      <c r="CR235" s="806"/>
      <c r="CS235" s="806"/>
      <c r="CT235" s="806"/>
      <c r="CU235" s="806"/>
      <c r="CV235" s="806"/>
      <c r="CW235" s="806"/>
      <c r="CX235" s="806"/>
      <c r="CY235" s="806"/>
      <c r="CZ235" s="806"/>
      <c r="DA235" s="806"/>
      <c r="DB235" s="806"/>
      <c r="DC235" s="806"/>
      <c r="DD235" s="806"/>
      <c r="DE235" s="806"/>
      <c r="DF235" s="806"/>
      <c r="DG235" s="806"/>
      <c r="DH235" s="806"/>
      <c r="DI235" s="806"/>
      <c r="DJ235" s="806"/>
      <c r="DK235" s="806"/>
      <c r="DL235" s="806"/>
      <c r="DM235" s="806"/>
      <c r="DN235" s="806"/>
      <c r="DO235" s="806"/>
      <c r="DP235" s="806"/>
      <c r="DQ235" s="806"/>
      <c r="DR235" s="806"/>
      <c r="DS235" s="806"/>
      <c r="DT235" s="806"/>
      <c r="DU235" s="806"/>
      <c r="DV235" s="806"/>
      <c r="DW235" s="806"/>
      <c r="DX235" s="806"/>
      <c r="DY235" s="806"/>
      <c r="DZ235" s="806"/>
      <c r="EA235" s="806"/>
      <c r="EB235" s="806"/>
      <c r="EC235" s="806"/>
      <c r="ED235" s="806"/>
      <c r="EE235" s="806"/>
      <c r="EF235" s="806"/>
      <c r="EG235" s="806"/>
      <c r="EH235" s="806"/>
      <c r="EI235" s="806"/>
      <c r="EJ235" s="806"/>
      <c r="EK235" s="806"/>
      <c r="EL235" s="806"/>
      <c r="EM235" s="806"/>
      <c r="EN235" s="806"/>
      <c r="EO235" s="806"/>
      <c r="EP235" s="806"/>
      <c r="EQ235" s="806"/>
      <c r="ER235" s="806"/>
      <c r="ES235" s="806"/>
      <c r="ET235" s="806"/>
      <c r="EU235" s="806"/>
      <c r="EV235" s="806"/>
      <c r="EW235" s="806"/>
      <c r="EX235" s="806"/>
      <c r="EY235" s="806"/>
      <c r="EZ235" s="806"/>
      <c r="FA235" s="806"/>
      <c r="FB235" s="806"/>
      <c r="FC235" s="806"/>
      <c r="FD235" s="806"/>
      <c r="FE235" s="806"/>
      <c r="FF235" s="806"/>
      <c r="FG235" s="806"/>
      <c r="FH235" s="806"/>
      <c r="FI235" s="806"/>
      <c r="FJ235" s="806"/>
      <c r="FK235" s="806"/>
      <c r="FL235" s="806"/>
      <c r="FM235" s="806"/>
      <c r="FN235" s="806"/>
      <c r="FO235" s="806"/>
      <c r="FP235" s="806"/>
      <c r="FQ235" s="806"/>
      <c r="FR235" s="806"/>
      <c r="FS235" s="806"/>
      <c r="FT235" s="806"/>
      <c r="FU235" s="806"/>
      <c r="FV235" s="806"/>
      <c r="FW235" s="806"/>
      <c r="FX235" s="806"/>
      <c r="FY235" s="806"/>
      <c r="FZ235" s="806"/>
      <c r="GA235" s="806"/>
      <c r="GB235" s="806"/>
      <c r="GC235" s="806"/>
      <c r="GD235" s="806"/>
      <c r="GE235" s="806"/>
      <c r="GF235" s="806"/>
      <c r="GG235" s="806"/>
      <c r="GH235" s="806"/>
      <c r="GI235" s="806"/>
      <c r="GJ235" s="806"/>
      <c r="GK235" s="806"/>
      <c r="GL235" s="806"/>
      <c r="GM235" s="806"/>
      <c r="GN235" s="806"/>
      <c r="GO235" s="806"/>
      <c r="GP235" s="806"/>
      <c r="GQ235" s="806"/>
      <c r="GR235" s="806"/>
      <c r="GS235" s="806"/>
      <c r="GT235" s="806"/>
      <c r="GU235" s="806"/>
      <c r="GV235" s="806"/>
      <c r="GW235" s="806"/>
      <c r="GX235" s="806"/>
      <c r="GY235" s="806"/>
      <c r="GZ235" s="806"/>
      <c r="HA235" s="806"/>
      <c r="HB235" s="806"/>
      <c r="HC235" s="806"/>
      <c r="HD235" s="806"/>
      <c r="HE235" s="806"/>
      <c r="HF235" s="806"/>
      <c r="HG235" s="806"/>
      <c r="HH235" s="806"/>
      <c r="HI235" s="806"/>
      <c r="HJ235" s="806"/>
      <c r="HK235" s="806"/>
      <c r="HL235" s="806"/>
      <c r="HM235" s="806"/>
      <c r="HN235" s="806"/>
      <c r="HO235" s="806"/>
      <c r="HP235" s="806"/>
      <c r="HQ235" s="806"/>
      <c r="HR235" s="806"/>
      <c r="HS235" s="806"/>
      <c r="HT235" s="806"/>
      <c r="HU235" s="806"/>
      <c r="HV235" s="806"/>
      <c r="HW235" s="806"/>
      <c r="HX235" s="806"/>
      <c r="HY235" s="806"/>
      <c r="HZ235" s="806"/>
      <c r="IA235" s="806"/>
      <c r="IB235" s="806"/>
      <c r="IC235" s="806"/>
      <c r="ID235" s="806"/>
      <c r="IE235" s="806"/>
      <c r="IF235" s="806"/>
      <c r="IG235" s="806"/>
      <c r="IH235" s="806"/>
      <c r="II235" s="806"/>
      <c r="IJ235" s="806"/>
      <c r="IK235" s="806"/>
      <c r="IL235" s="806"/>
      <c r="IM235" s="806"/>
      <c r="IN235" s="806"/>
      <c r="IO235" s="806"/>
      <c r="IP235" s="806"/>
      <c r="IQ235" s="806"/>
      <c r="IR235" s="806"/>
      <c r="IS235" s="806"/>
      <c r="IT235" s="806"/>
      <c r="IU235" s="806"/>
      <c r="IV235" s="806"/>
    </row>
    <row r="236" spans="1:256" customFormat="1">
      <c r="A236" s="814"/>
      <c r="B236" s="1581"/>
      <c r="C236" s="1557"/>
      <c r="D236" s="1580"/>
      <c r="E236" s="1622" t="s">
        <v>162</v>
      </c>
      <c r="F236" s="1557">
        <v>51055</v>
      </c>
      <c r="G236" s="1580"/>
      <c r="H236" s="806"/>
      <c r="I236" s="806"/>
      <c r="J236" s="806"/>
      <c r="K236" s="806"/>
      <c r="L236" s="806"/>
      <c r="M236" s="806"/>
      <c r="N236" s="806"/>
      <c r="O236" s="806"/>
      <c r="P236" s="806"/>
      <c r="Q236" s="806"/>
      <c r="R236" s="806"/>
      <c r="S236" s="806"/>
      <c r="T236" s="806"/>
      <c r="U236" s="806"/>
      <c r="V236" s="806"/>
      <c r="W236" s="806"/>
      <c r="X236" s="806"/>
      <c r="Y236" s="806"/>
      <c r="Z236" s="806"/>
      <c r="AA236" s="806"/>
      <c r="AB236" s="806"/>
      <c r="AC236" s="806"/>
      <c r="AD236" s="806"/>
      <c r="AE236" s="806"/>
      <c r="AF236" s="806"/>
      <c r="AG236" s="806"/>
      <c r="AH236" s="806"/>
      <c r="AI236" s="806"/>
      <c r="AJ236" s="806"/>
      <c r="AK236" s="806"/>
      <c r="AL236" s="806"/>
      <c r="AM236" s="806"/>
      <c r="AN236" s="806"/>
      <c r="AO236" s="806"/>
      <c r="AP236" s="806"/>
      <c r="AQ236" s="806"/>
      <c r="AR236" s="806"/>
      <c r="AS236" s="806"/>
      <c r="AT236" s="806"/>
      <c r="AU236" s="806"/>
      <c r="AV236" s="806"/>
      <c r="AW236" s="806"/>
      <c r="AX236" s="806"/>
      <c r="AY236" s="806"/>
      <c r="AZ236" s="806"/>
      <c r="BA236" s="806"/>
      <c r="BB236" s="806"/>
      <c r="BC236" s="806"/>
      <c r="BD236" s="806"/>
      <c r="BE236" s="806"/>
      <c r="BF236" s="806"/>
      <c r="BG236" s="806"/>
      <c r="BH236" s="806"/>
      <c r="BI236" s="806"/>
      <c r="BJ236" s="806"/>
      <c r="BK236" s="806"/>
      <c r="BL236" s="806"/>
      <c r="BM236" s="806"/>
      <c r="BN236" s="806"/>
      <c r="BO236" s="806"/>
      <c r="BP236" s="806"/>
      <c r="BQ236" s="806"/>
      <c r="BR236" s="806"/>
      <c r="BS236" s="806"/>
      <c r="BT236" s="806"/>
      <c r="BU236" s="806"/>
      <c r="BV236" s="806"/>
      <c r="BW236" s="806"/>
      <c r="BX236" s="806"/>
      <c r="BY236" s="806"/>
      <c r="BZ236" s="806"/>
      <c r="CA236" s="806"/>
      <c r="CB236" s="806"/>
      <c r="CC236" s="806"/>
      <c r="CD236" s="806"/>
      <c r="CE236" s="806"/>
      <c r="CF236" s="806"/>
      <c r="CG236" s="806"/>
      <c r="CH236" s="806"/>
      <c r="CI236" s="806"/>
      <c r="CJ236" s="806"/>
      <c r="CK236" s="806"/>
      <c r="CL236" s="806"/>
      <c r="CM236" s="806"/>
      <c r="CN236" s="806"/>
      <c r="CO236" s="806"/>
      <c r="CP236" s="806"/>
      <c r="CQ236" s="806"/>
      <c r="CR236" s="806"/>
      <c r="CS236" s="806"/>
      <c r="CT236" s="806"/>
      <c r="CU236" s="806"/>
      <c r="CV236" s="806"/>
      <c r="CW236" s="806"/>
      <c r="CX236" s="806"/>
      <c r="CY236" s="806"/>
      <c r="CZ236" s="806"/>
      <c r="DA236" s="806"/>
      <c r="DB236" s="806"/>
      <c r="DC236" s="806"/>
      <c r="DD236" s="806"/>
      <c r="DE236" s="806"/>
      <c r="DF236" s="806"/>
      <c r="DG236" s="806"/>
      <c r="DH236" s="806"/>
      <c r="DI236" s="806"/>
      <c r="DJ236" s="806"/>
      <c r="DK236" s="806"/>
      <c r="DL236" s="806"/>
      <c r="DM236" s="806"/>
      <c r="DN236" s="806"/>
      <c r="DO236" s="806"/>
      <c r="DP236" s="806"/>
      <c r="DQ236" s="806"/>
      <c r="DR236" s="806"/>
      <c r="DS236" s="806"/>
      <c r="DT236" s="806"/>
      <c r="DU236" s="806"/>
      <c r="DV236" s="806"/>
      <c r="DW236" s="806"/>
      <c r="DX236" s="806"/>
      <c r="DY236" s="806"/>
      <c r="DZ236" s="806"/>
      <c r="EA236" s="806"/>
      <c r="EB236" s="806"/>
      <c r="EC236" s="806"/>
      <c r="ED236" s="806"/>
      <c r="EE236" s="806"/>
      <c r="EF236" s="806"/>
      <c r="EG236" s="806"/>
      <c r="EH236" s="806"/>
      <c r="EI236" s="806"/>
      <c r="EJ236" s="806"/>
      <c r="EK236" s="806"/>
      <c r="EL236" s="806"/>
      <c r="EM236" s="806"/>
      <c r="EN236" s="806"/>
      <c r="EO236" s="806"/>
      <c r="EP236" s="806"/>
      <c r="EQ236" s="806"/>
      <c r="ER236" s="806"/>
      <c r="ES236" s="806"/>
      <c r="ET236" s="806"/>
      <c r="EU236" s="806"/>
      <c r="EV236" s="806"/>
      <c r="EW236" s="806"/>
      <c r="EX236" s="806"/>
      <c r="EY236" s="806"/>
      <c r="EZ236" s="806"/>
      <c r="FA236" s="806"/>
      <c r="FB236" s="806"/>
      <c r="FC236" s="806"/>
      <c r="FD236" s="806"/>
      <c r="FE236" s="806"/>
      <c r="FF236" s="806"/>
      <c r="FG236" s="806"/>
      <c r="FH236" s="806"/>
      <c r="FI236" s="806"/>
      <c r="FJ236" s="806"/>
      <c r="FK236" s="806"/>
      <c r="FL236" s="806"/>
      <c r="FM236" s="806"/>
      <c r="FN236" s="806"/>
      <c r="FO236" s="806"/>
      <c r="FP236" s="806"/>
      <c r="FQ236" s="806"/>
      <c r="FR236" s="806"/>
      <c r="FS236" s="806"/>
      <c r="FT236" s="806"/>
      <c r="FU236" s="806"/>
      <c r="FV236" s="806"/>
      <c r="FW236" s="806"/>
      <c r="FX236" s="806"/>
      <c r="FY236" s="806"/>
      <c r="FZ236" s="806"/>
      <c r="GA236" s="806"/>
      <c r="GB236" s="806"/>
      <c r="GC236" s="806"/>
      <c r="GD236" s="806"/>
      <c r="GE236" s="806"/>
      <c r="GF236" s="806"/>
      <c r="GG236" s="806"/>
      <c r="GH236" s="806"/>
      <c r="GI236" s="806"/>
      <c r="GJ236" s="806"/>
      <c r="GK236" s="806"/>
      <c r="GL236" s="806"/>
      <c r="GM236" s="806"/>
      <c r="GN236" s="806"/>
      <c r="GO236" s="806"/>
      <c r="GP236" s="806"/>
      <c r="GQ236" s="806"/>
      <c r="GR236" s="806"/>
      <c r="GS236" s="806"/>
      <c r="GT236" s="806"/>
      <c r="GU236" s="806"/>
      <c r="GV236" s="806"/>
      <c r="GW236" s="806"/>
      <c r="GX236" s="806"/>
      <c r="GY236" s="806"/>
      <c r="GZ236" s="806"/>
      <c r="HA236" s="806"/>
      <c r="HB236" s="806"/>
      <c r="HC236" s="806"/>
      <c r="HD236" s="806"/>
      <c r="HE236" s="806"/>
      <c r="HF236" s="806"/>
      <c r="HG236" s="806"/>
      <c r="HH236" s="806"/>
      <c r="HI236" s="806"/>
      <c r="HJ236" s="806"/>
      <c r="HK236" s="806"/>
      <c r="HL236" s="806"/>
      <c r="HM236" s="806"/>
      <c r="HN236" s="806"/>
      <c r="HO236" s="806"/>
      <c r="HP236" s="806"/>
      <c r="HQ236" s="806"/>
      <c r="HR236" s="806"/>
      <c r="HS236" s="806"/>
      <c r="HT236" s="806"/>
      <c r="HU236" s="806"/>
      <c r="HV236" s="806"/>
      <c r="HW236" s="806"/>
      <c r="HX236" s="806"/>
      <c r="HY236" s="806"/>
      <c r="HZ236" s="806"/>
      <c r="IA236" s="806"/>
      <c r="IB236" s="806"/>
      <c r="IC236" s="806"/>
      <c r="ID236" s="806"/>
      <c r="IE236" s="806"/>
      <c r="IF236" s="806"/>
      <c r="IG236" s="806"/>
      <c r="IH236" s="806"/>
      <c r="II236" s="806"/>
      <c r="IJ236" s="806"/>
      <c r="IK236" s="806"/>
      <c r="IL236" s="806"/>
      <c r="IM236" s="806"/>
      <c r="IN236" s="806"/>
      <c r="IO236" s="806"/>
      <c r="IP236" s="806"/>
      <c r="IQ236" s="806"/>
      <c r="IR236" s="806"/>
      <c r="IS236" s="806"/>
      <c r="IT236" s="806"/>
      <c r="IU236" s="806"/>
      <c r="IV236" s="806"/>
    </row>
    <row r="237" spans="1:256" customFormat="1" ht="26.4">
      <c r="A237" s="814"/>
      <c r="B237" s="1621"/>
      <c r="C237" s="1557"/>
      <c r="D237" s="1580"/>
      <c r="E237" s="1621" t="s">
        <v>54</v>
      </c>
      <c r="F237" s="1557">
        <v>3750600</v>
      </c>
      <c r="G237" s="1580"/>
      <c r="H237" s="806"/>
      <c r="I237" s="806"/>
      <c r="J237" s="806"/>
      <c r="K237" s="806"/>
      <c r="L237" s="806"/>
      <c r="M237" s="806"/>
      <c r="N237" s="806"/>
      <c r="O237" s="806"/>
      <c r="P237" s="806"/>
      <c r="Q237" s="806"/>
      <c r="R237" s="806"/>
      <c r="S237" s="806"/>
      <c r="T237" s="806"/>
      <c r="U237" s="806"/>
      <c r="V237" s="806"/>
      <c r="W237" s="806"/>
      <c r="X237" s="806"/>
      <c r="Y237" s="806"/>
      <c r="Z237" s="806"/>
      <c r="AA237" s="806"/>
      <c r="AB237" s="806"/>
      <c r="AC237" s="806"/>
      <c r="AD237" s="806"/>
      <c r="AE237" s="806"/>
      <c r="AF237" s="806"/>
      <c r="AG237" s="806"/>
      <c r="AH237" s="806"/>
      <c r="AI237" s="806"/>
      <c r="AJ237" s="806"/>
      <c r="AK237" s="806"/>
      <c r="AL237" s="806"/>
      <c r="AM237" s="806"/>
      <c r="AN237" s="806"/>
      <c r="AO237" s="806"/>
      <c r="AP237" s="806"/>
      <c r="AQ237" s="806"/>
      <c r="AR237" s="806"/>
      <c r="AS237" s="806"/>
      <c r="AT237" s="806"/>
      <c r="AU237" s="806"/>
      <c r="AV237" s="806"/>
      <c r="AW237" s="806"/>
      <c r="AX237" s="806"/>
      <c r="AY237" s="806"/>
      <c r="AZ237" s="806"/>
      <c r="BA237" s="806"/>
      <c r="BB237" s="806"/>
      <c r="BC237" s="806"/>
      <c r="BD237" s="806"/>
      <c r="BE237" s="806"/>
      <c r="BF237" s="806"/>
      <c r="BG237" s="806"/>
      <c r="BH237" s="806"/>
      <c r="BI237" s="806"/>
      <c r="BJ237" s="806"/>
      <c r="BK237" s="806"/>
      <c r="BL237" s="806"/>
      <c r="BM237" s="806"/>
      <c r="BN237" s="806"/>
      <c r="BO237" s="806"/>
      <c r="BP237" s="806"/>
      <c r="BQ237" s="806"/>
      <c r="BR237" s="806"/>
      <c r="BS237" s="806"/>
      <c r="BT237" s="806"/>
      <c r="BU237" s="806"/>
      <c r="BV237" s="806"/>
      <c r="BW237" s="806"/>
      <c r="BX237" s="806"/>
      <c r="BY237" s="806"/>
      <c r="BZ237" s="806"/>
      <c r="CA237" s="806"/>
      <c r="CB237" s="806"/>
      <c r="CC237" s="806"/>
      <c r="CD237" s="806"/>
      <c r="CE237" s="806"/>
      <c r="CF237" s="806"/>
      <c r="CG237" s="806"/>
      <c r="CH237" s="806"/>
      <c r="CI237" s="806"/>
      <c r="CJ237" s="806"/>
      <c r="CK237" s="806"/>
      <c r="CL237" s="806"/>
      <c r="CM237" s="806"/>
      <c r="CN237" s="806"/>
      <c r="CO237" s="806"/>
      <c r="CP237" s="806"/>
      <c r="CQ237" s="806"/>
      <c r="CR237" s="806"/>
      <c r="CS237" s="806"/>
      <c r="CT237" s="806"/>
      <c r="CU237" s="806"/>
      <c r="CV237" s="806"/>
      <c r="CW237" s="806"/>
      <c r="CX237" s="806"/>
      <c r="CY237" s="806"/>
      <c r="CZ237" s="806"/>
      <c r="DA237" s="806"/>
      <c r="DB237" s="806"/>
      <c r="DC237" s="806"/>
      <c r="DD237" s="806"/>
      <c r="DE237" s="806"/>
      <c r="DF237" s="806"/>
      <c r="DG237" s="806"/>
      <c r="DH237" s="806"/>
      <c r="DI237" s="806"/>
      <c r="DJ237" s="806"/>
      <c r="DK237" s="806"/>
      <c r="DL237" s="806"/>
      <c r="DM237" s="806"/>
      <c r="DN237" s="806"/>
      <c r="DO237" s="806"/>
      <c r="DP237" s="806"/>
      <c r="DQ237" s="806"/>
      <c r="DR237" s="806"/>
      <c r="DS237" s="806"/>
      <c r="DT237" s="806"/>
      <c r="DU237" s="806"/>
      <c r="DV237" s="806"/>
      <c r="DW237" s="806"/>
      <c r="DX237" s="806"/>
      <c r="DY237" s="806"/>
      <c r="DZ237" s="806"/>
      <c r="EA237" s="806"/>
      <c r="EB237" s="806"/>
      <c r="EC237" s="806"/>
      <c r="ED237" s="806"/>
      <c r="EE237" s="806"/>
      <c r="EF237" s="806"/>
      <c r="EG237" s="806"/>
      <c r="EH237" s="806"/>
      <c r="EI237" s="806"/>
      <c r="EJ237" s="806"/>
      <c r="EK237" s="806"/>
      <c r="EL237" s="806"/>
      <c r="EM237" s="806"/>
      <c r="EN237" s="806"/>
      <c r="EO237" s="806"/>
      <c r="EP237" s="806"/>
      <c r="EQ237" s="806"/>
      <c r="ER237" s="806"/>
      <c r="ES237" s="806"/>
      <c r="ET237" s="806"/>
      <c r="EU237" s="806"/>
      <c r="EV237" s="806"/>
      <c r="EW237" s="806"/>
      <c r="EX237" s="806"/>
      <c r="EY237" s="806"/>
      <c r="EZ237" s="806"/>
      <c r="FA237" s="806"/>
      <c r="FB237" s="806"/>
      <c r="FC237" s="806"/>
      <c r="FD237" s="806"/>
      <c r="FE237" s="806"/>
      <c r="FF237" s="806"/>
      <c r="FG237" s="806"/>
      <c r="FH237" s="806"/>
      <c r="FI237" s="806"/>
      <c r="FJ237" s="806"/>
      <c r="FK237" s="806"/>
      <c r="FL237" s="806"/>
      <c r="FM237" s="806"/>
      <c r="FN237" s="806"/>
      <c r="FO237" s="806"/>
      <c r="FP237" s="806"/>
      <c r="FQ237" s="806"/>
      <c r="FR237" s="806"/>
      <c r="FS237" s="806"/>
      <c r="FT237" s="806"/>
      <c r="FU237" s="806"/>
      <c r="FV237" s="806"/>
      <c r="FW237" s="806"/>
      <c r="FX237" s="806"/>
      <c r="FY237" s="806"/>
      <c r="FZ237" s="806"/>
      <c r="GA237" s="806"/>
      <c r="GB237" s="806"/>
      <c r="GC237" s="806"/>
      <c r="GD237" s="806"/>
      <c r="GE237" s="806"/>
      <c r="GF237" s="806"/>
      <c r="GG237" s="806"/>
      <c r="GH237" s="806"/>
      <c r="GI237" s="806"/>
      <c r="GJ237" s="806"/>
      <c r="GK237" s="806"/>
      <c r="GL237" s="806"/>
      <c r="GM237" s="806"/>
      <c r="GN237" s="806"/>
      <c r="GO237" s="806"/>
      <c r="GP237" s="806"/>
      <c r="GQ237" s="806"/>
      <c r="GR237" s="806"/>
      <c r="GS237" s="806"/>
      <c r="GT237" s="806"/>
      <c r="GU237" s="806"/>
      <c r="GV237" s="806"/>
      <c r="GW237" s="806"/>
      <c r="GX237" s="806"/>
      <c r="GY237" s="806"/>
      <c r="GZ237" s="806"/>
      <c r="HA237" s="806"/>
      <c r="HB237" s="806"/>
      <c r="HC237" s="806"/>
      <c r="HD237" s="806"/>
      <c r="HE237" s="806"/>
      <c r="HF237" s="806"/>
      <c r="HG237" s="806"/>
      <c r="HH237" s="806"/>
      <c r="HI237" s="806"/>
      <c r="HJ237" s="806"/>
      <c r="HK237" s="806"/>
      <c r="HL237" s="806"/>
      <c r="HM237" s="806"/>
      <c r="HN237" s="806"/>
      <c r="HO237" s="806"/>
      <c r="HP237" s="806"/>
      <c r="HQ237" s="806"/>
      <c r="HR237" s="806"/>
      <c r="HS237" s="806"/>
      <c r="HT237" s="806"/>
      <c r="HU237" s="806"/>
      <c r="HV237" s="806"/>
      <c r="HW237" s="806"/>
      <c r="HX237" s="806"/>
      <c r="HY237" s="806"/>
      <c r="HZ237" s="806"/>
      <c r="IA237" s="806"/>
      <c r="IB237" s="806"/>
      <c r="IC237" s="806"/>
      <c r="ID237" s="806"/>
      <c r="IE237" s="806"/>
      <c r="IF237" s="806"/>
      <c r="IG237" s="806"/>
      <c r="IH237" s="806"/>
      <c r="II237" s="806"/>
      <c r="IJ237" s="806"/>
      <c r="IK237" s="806"/>
      <c r="IL237" s="806"/>
      <c r="IM237" s="806"/>
      <c r="IN237" s="806"/>
      <c r="IO237" s="806"/>
      <c r="IP237" s="806"/>
      <c r="IQ237" s="806"/>
      <c r="IR237" s="806"/>
      <c r="IS237" s="806"/>
      <c r="IT237" s="806"/>
      <c r="IU237" s="806"/>
      <c r="IV237" s="806"/>
    </row>
    <row r="238" spans="1:256" customFormat="1">
      <c r="A238" s="814"/>
      <c r="B238" s="1621"/>
      <c r="C238" s="1557"/>
      <c r="D238" s="1580"/>
      <c r="E238" s="1622" t="s">
        <v>39</v>
      </c>
      <c r="F238" s="1557">
        <v>3750600</v>
      </c>
      <c r="G238" s="1580"/>
      <c r="H238" s="806"/>
      <c r="I238" s="806"/>
      <c r="J238" s="806"/>
      <c r="K238" s="806"/>
      <c r="L238" s="806"/>
      <c r="M238" s="806"/>
      <c r="N238" s="806"/>
      <c r="O238" s="806"/>
      <c r="P238" s="806"/>
      <c r="Q238" s="806"/>
      <c r="R238" s="806"/>
      <c r="S238" s="806"/>
      <c r="T238" s="806"/>
      <c r="U238" s="806"/>
      <c r="V238" s="806"/>
      <c r="W238" s="806"/>
      <c r="X238" s="806"/>
      <c r="Y238" s="806"/>
      <c r="Z238" s="806"/>
      <c r="AA238" s="806"/>
      <c r="AB238" s="806"/>
      <c r="AC238" s="806"/>
      <c r="AD238" s="806"/>
      <c r="AE238" s="806"/>
      <c r="AF238" s="806"/>
      <c r="AG238" s="806"/>
      <c r="AH238" s="806"/>
      <c r="AI238" s="806"/>
      <c r="AJ238" s="806"/>
      <c r="AK238" s="806"/>
      <c r="AL238" s="806"/>
      <c r="AM238" s="806"/>
      <c r="AN238" s="806"/>
      <c r="AO238" s="806"/>
      <c r="AP238" s="806"/>
      <c r="AQ238" s="806"/>
      <c r="AR238" s="806"/>
      <c r="AS238" s="806"/>
      <c r="AT238" s="806"/>
      <c r="AU238" s="806"/>
      <c r="AV238" s="806"/>
      <c r="AW238" s="806"/>
      <c r="AX238" s="806"/>
      <c r="AY238" s="806"/>
      <c r="AZ238" s="806"/>
      <c r="BA238" s="806"/>
      <c r="BB238" s="806"/>
      <c r="BC238" s="806"/>
      <c r="BD238" s="806"/>
      <c r="BE238" s="806"/>
      <c r="BF238" s="806"/>
      <c r="BG238" s="806"/>
      <c r="BH238" s="806"/>
      <c r="BI238" s="806"/>
      <c r="BJ238" s="806"/>
      <c r="BK238" s="806"/>
      <c r="BL238" s="806"/>
      <c r="BM238" s="806"/>
      <c r="BN238" s="806"/>
      <c r="BO238" s="806"/>
      <c r="BP238" s="806"/>
      <c r="BQ238" s="806"/>
      <c r="BR238" s="806"/>
      <c r="BS238" s="806"/>
      <c r="BT238" s="806"/>
      <c r="BU238" s="806"/>
      <c r="BV238" s="806"/>
      <c r="BW238" s="806"/>
      <c r="BX238" s="806"/>
      <c r="BY238" s="806"/>
      <c r="BZ238" s="806"/>
      <c r="CA238" s="806"/>
      <c r="CB238" s="806"/>
      <c r="CC238" s="806"/>
      <c r="CD238" s="806"/>
      <c r="CE238" s="806"/>
      <c r="CF238" s="806"/>
      <c r="CG238" s="806"/>
      <c r="CH238" s="806"/>
      <c r="CI238" s="806"/>
      <c r="CJ238" s="806"/>
      <c r="CK238" s="806"/>
      <c r="CL238" s="806"/>
      <c r="CM238" s="806"/>
      <c r="CN238" s="806"/>
      <c r="CO238" s="806"/>
      <c r="CP238" s="806"/>
      <c r="CQ238" s="806"/>
      <c r="CR238" s="806"/>
      <c r="CS238" s="806"/>
      <c r="CT238" s="806"/>
      <c r="CU238" s="806"/>
      <c r="CV238" s="806"/>
      <c r="CW238" s="806"/>
      <c r="CX238" s="806"/>
      <c r="CY238" s="806"/>
      <c r="CZ238" s="806"/>
      <c r="DA238" s="806"/>
      <c r="DB238" s="806"/>
      <c r="DC238" s="806"/>
      <c r="DD238" s="806"/>
      <c r="DE238" s="806"/>
      <c r="DF238" s="806"/>
      <c r="DG238" s="806"/>
      <c r="DH238" s="806"/>
      <c r="DI238" s="806"/>
      <c r="DJ238" s="806"/>
      <c r="DK238" s="806"/>
      <c r="DL238" s="806"/>
      <c r="DM238" s="806"/>
      <c r="DN238" s="806"/>
      <c r="DO238" s="806"/>
      <c r="DP238" s="806"/>
      <c r="DQ238" s="806"/>
      <c r="DR238" s="806"/>
      <c r="DS238" s="806"/>
      <c r="DT238" s="806"/>
      <c r="DU238" s="806"/>
      <c r="DV238" s="806"/>
      <c r="DW238" s="806"/>
      <c r="DX238" s="806"/>
      <c r="DY238" s="806"/>
      <c r="DZ238" s="806"/>
      <c r="EA238" s="806"/>
      <c r="EB238" s="806"/>
      <c r="EC238" s="806"/>
      <c r="ED238" s="806"/>
      <c r="EE238" s="806"/>
      <c r="EF238" s="806"/>
      <c r="EG238" s="806"/>
      <c r="EH238" s="806"/>
      <c r="EI238" s="806"/>
      <c r="EJ238" s="806"/>
      <c r="EK238" s="806"/>
      <c r="EL238" s="806"/>
      <c r="EM238" s="806"/>
      <c r="EN238" s="806"/>
      <c r="EO238" s="806"/>
      <c r="EP238" s="806"/>
      <c r="EQ238" s="806"/>
      <c r="ER238" s="806"/>
      <c r="ES238" s="806"/>
      <c r="ET238" s="806"/>
      <c r="EU238" s="806"/>
      <c r="EV238" s="806"/>
      <c r="EW238" s="806"/>
      <c r="EX238" s="806"/>
      <c r="EY238" s="806"/>
      <c r="EZ238" s="806"/>
      <c r="FA238" s="806"/>
      <c r="FB238" s="806"/>
      <c r="FC238" s="806"/>
      <c r="FD238" s="806"/>
      <c r="FE238" s="806"/>
      <c r="FF238" s="806"/>
      <c r="FG238" s="806"/>
      <c r="FH238" s="806"/>
      <c r="FI238" s="806"/>
      <c r="FJ238" s="806"/>
      <c r="FK238" s="806"/>
      <c r="FL238" s="806"/>
      <c r="FM238" s="806"/>
      <c r="FN238" s="806"/>
      <c r="FO238" s="806"/>
      <c r="FP238" s="806"/>
      <c r="FQ238" s="806"/>
      <c r="FR238" s="806"/>
      <c r="FS238" s="806"/>
      <c r="FT238" s="806"/>
      <c r="FU238" s="806"/>
      <c r="FV238" s="806"/>
      <c r="FW238" s="806"/>
      <c r="FX238" s="806"/>
      <c r="FY238" s="806"/>
      <c r="FZ238" s="806"/>
      <c r="GA238" s="806"/>
      <c r="GB238" s="806"/>
      <c r="GC238" s="806"/>
      <c r="GD238" s="806"/>
      <c r="GE238" s="806"/>
      <c r="GF238" s="806"/>
      <c r="GG238" s="806"/>
      <c r="GH238" s="806"/>
      <c r="GI238" s="806"/>
      <c r="GJ238" s="806"/>
      <c r="GK238" s="806"/>
      <c r="GL238" s="806"/>
      <c r="GM238" s="806"/>
      <c r="GN238" s="806"/>
      <c r="GO238" s="806"/>
      <c r="GP238" s="806"/>
      <c r="GQ238" s="806"/>
      <c r="GR238" s="806"/>
      <c r="GS238" s="806"/>
      <c r="GT238" s="806"/>
      <c r="GU238" s="806"/>
      <c r="GV238" s="806"/>
      <c r="GW238" s="806"/>
      <c r="GX238" s="806"/>
      <c r="GY238" s="806"/>
      <c r="GZ238" s="806"/>
      <c r="HA238" s="806"/>
      <c r="HB238" s="806"/>
      <c r="HC238" s="806"/>
      <c r="HD238" s="806"/>
      <c r="HE238" s="806"/>
      <c r="HF238" s="806"/>
      <c r="HG238" s="806"/>
      <c r="HH238" s="806"/>
      <c r="HI238" s="806"/>
      <c r="HJ238" s="806"/>
      <c r="HK238" s="806"/>
      <c r="HL238" s="806"/>
      <c r="HM238" s="806"/>
      <c r="HN238" s="806"/>
      <c r="HO238" s="806"/>
      <c r="HP238" s="806"/>
      <c r="HQ238" s="806"/>
      <c r="HR238" s="806"/>
      <c r="HS238" s="806"/>
      <c r="HT238" s="806"/>
      <c r="HU238" s="806"/>
      <c r="HV238" s="806"/>
      <c r="HW238" s="806"/>
      <c r="HX238" s="806"/>
      <c r="HY238" s="806"/>
      <c r="HZ238" s="806"/>
      <c r="IA238" s="806"/>
      <c r="IB238" s="806"/>
      <c r="IC238" s="806"/>
      <c r="ID238" s="806"/>
      <c r="IE238" s="806"/>
      <c r="IF238" s="806"/>
      <c r="IG238" s="806"/>
      <c r="IH238" s="806"/>
      <c r="II238" s="806"/>
      <c r="IJ238" s="806"/>
      <c r="IK238" s="806"/>
      <c r="IL238" s="806"/>
      <c r="IM238" s="806"/>
      <c r="IN238" s="806"/>
      <c r="IO238" s="806"/>
      <c r="IP238" s="806"/>
      <c r="IQ238" s="806"/>
      <c r="IR238" s="806"/>
      <c r="IS238" s="806"/>
      <c r="IT238" s="806"/>
      <c r="IU238" s="806"/>
      <c r="IV238" s="806"/>
    </row>
    <row r="239" spans="1:256" customFormat="1">
      <c r="A239" s="814"/>
      <c r="B239" s="1622"/>
      <c r="C239" s="1557"/>
      <c r="D239" s="1580"/>
      <c r="E239" s="1621" t="s">
        <v>19</v>
      </c>
      <c r="F239" s="1557">
        <v>28520</v>
      </c>
      <c r="G239" s="1580"/>
      <c r="H239" s="806"/>
      <c r="I239" s="806"/>
      <c r="J239" s="806"/>
      <c r="K239" s="806"/>
      <c r="L239" s="806"/>
      <c r="M239" s="806"/>
      <c r="N239" s="806"/>
      <c r="O239" s="806"/>
      <c r="P239" s="806"/>
      <c r="Q239" s="806"/>
      <c r="R239" s="806"/>
      <c r="S239" s="806"/>
      <c r="T239" s="806"/>
      <c r="U239" s="806"/>
      <c r="V239" s="806"/>
      <c r="W239" s="806"/>
      <c r="X239" s="806"/>
      <c r="Y239" s="806"/>
      <c r="Z239" s="806"/>
      <c r="AA239" s="806"/>
      <c r="AB239" s="806"/>
      <c r="AC239" s="806"/>
      <c r="AD239" s="806"/>
      <c r="AE239" s="806"/>
      <c r="AF239" s="806"/>
      <c r="AG239" s="806"/>
      <c r="AH239" s="806"/>
      <c r="AI239" s="806"/>
      <c r="AJ239" s="806"/>
      <c r="AK239" s="806"/>
      <c r="AL239" s="806"/>
      <c r="AM239" s="806"/>
      <c r="AN239" s="806"/>
      <c r="AO239" s="806"/>
      <c r="AP239" s="806"/>
      <c r="AQ239" s="806"/>
      <c r="AR239" s="806"/>
      <c r="AS239" s="806"/>
      <c r="AT239" s="806"/>
      <c r="AU239" s="806"/>
      <c r="AV239" s="806"/>
      <c r="AW239" s="806"/>
      <c r="AX239" s="806"/>
      <c r="AY239" s="806"/>
      <c r="AZ239" s="806"/>
      <c r="BA239" s="806"/>
      <c r="BB239" s="806"/>
      <c r="BC239" s="806"/>
      <c r="BD239" s="806"/>
      <c r="BE239" s="806"/>
      <c r="BF239" s="806"/>
      <c r="BG239" s="806"/>
      <c r="BH239" s="806"/>
      <c r="BI239" s="806"/>
      <c r="BJ239" s="806"/>
      <c r="BK239" s="806"/>
      <c r="BL239" s="806"/>
      <c r="BM239" s="806"/>
      <c r="BN239" s="806"/>
      <c r="BO239" s="806"/>
      <c r="BP239" s="806"/>
      <c r="BQ239" s="806"/>
      <c r="BR239" s="806"/>
      <c r="BS239" s="806"/>
      <c r="BT239" s="806"/>
      <c r="BU239" s="806"/>
      <c r="BV239" s="806"/>
      <c r="BW239" s="806"/>
      <c r="BX239" s="806"/>
      <c r="BY239" s="806"/>
      <c r="BZ239" s="806"/>
      <c r="CA239" s="806"/>
      <c r="CB239" s="806"/>
      <c r="CC239" s="806"/>
      <c r="CD239" s="806"/>
      <c r="CE239" s="806"/>
      <c r="CF239" s="806"/>
      <c r="CG239" s="806"/>
      <c r="CH239" s="806"/>
      <c r="CI239" s="806"/>
      <c r="CJ239" s="806"/>
      <c r="CK239" s="806"/>
      <c r="CL239" s="806"/>
      <c r="CM239" s="806"/>
      <c r="CN239" s="806"/>
      <c r="CO239" s="806"/>
      <c r="CP239" s="806"/>
      <c r="CQ239" s="806"/>
      <c r="CR239" s="806"/>
      <c r="CS239" s="806"/>
      <c r="CT239" s="806"/>
      <c r="CU239" s="806"/>
      <c r="CV239" s="806"/>
      <c r="CW239" s="806"/>
      <c r="CX239" s="806"/>
      <c r="CY239" s="806"/>
      <c r="CZ239" s="806"/>
      <c r="DA239" s="806"/>
      <c r="DB239" s="806"/>
      <c r="DC239" s="806"/>
      <c r="DD239" s="806"/>
      <c r="DE239" s="806"/>
      <c r="DF239" s="806"/>
      <c r="DG239" s="806"/>
      <c r="DH239" s="806"/>
      <c r="DI239" s="806"/>
      <c r="DJ239" s="806"/>
      <c r="DK239" s="806"/>
      <c r="DL239" s="806"/>
      <c r="DM239" s="806"/>
      <c r="DN239" s="806"/>
      <c r="DO239" s="806"/>
      <c r="DP239" s="806"/>
      <c r="DQ239" s="806"/>
      <c r="DR239" s="806"/>
      <c r="DS239" s="806"/>
      <c r="DT239" s="806"/>
      <c r="DU239" s="806"/>
      <c r="DV239" s="806"/>
      <c r="DW239" s="806"/>
      <c r="DX239" s="806"/>
      <c r="DY239" s="806"/>
      <c r="DZ239" s="806"/>
      <c r="EA239" s="806"/>
      <c r="EB239" s="806"/>
      <c r="EC239" s="806"/>
      <c r="ED239" s="806"/>
      <c r="EE239" s="806"/>
      <c r="EF239" s="806"/>
      <c r="EG239" s="806"/>
      <c r="EH239" s="806"/>
      <c r="EI239" s="806"/>
      <c r="EJ239" s="806"/>
      <c r="EK239" s="806"/>
      <c r="EL239" s="806"/>
      <c r="EM239" s="806"/>
      <c r="EN239" s="806"/>
      <c r="EO239" s="806"/>
      <c r="EP239" s="806"/>
      <c r="EQ239" s="806"/>
      <c r="ER239" s="806"/>
      <c r="ES239" s="806"/>
      <c r="ET239" s="806"/>
      <c r="EU239" s="806"/>
      <c r="EV239" s="806"/>
      <c r="EW239" s="806"/>
      <c r="EX239" s="806"/>
      <c r="EY239" s="806"/>
      <c r="EZ239" s="806"/>
      <c r="FA239" s="806"/>
      <c r="FB239" s="806"/>
      <c r="FC239" s="806"/>
      <c r="FD239" s="806"/>
      <c r="FE239" s="806"/>
      <c r="FF239" s="806"/>
      <c r="FG239" s="806"/>
      <c r="FH239" s="806"/>
      <c r="FI239" s="806"/>
      <c r="FJ239" s="806"/>
      <c r="FK239" s="806"/>
      <c r="FL239" s="806"/>
      <c r="FM239" s="806"/>
      <c r="FN239" s="806"/>
      <c r="FO239" s="806"/>
      <c r="FP239" s="806"/>
      <c r="FQ239" s="806"/>
      <c r="FR239" s="806"/>
      <c r="FS239" s="806"/>
      <c r="FT239" s="806"/>
      <c r="FU239" s="806"/>
      <c r="FV239" s="806"/>
      <c r="FW239" s="806"/>
      <c r="FX239" s="806"/>
      <c r="FY239" s="806"/>
      <c r="FZ239" s="806"/>
      <c r="GA239" s="806"/>
      <c r="GB239" s="806"/>
      <c r="GC239" s="806"/>
      <c r="GD239" s="806"/>
      <c r="GE239" s="806"/>
      <c r="GF239" s="806"/>
      <c r="GG239" s="806"/>
      <c r="GH239" s="806"/>
      <c r="GI239" s="806"/>
      <c r="GJ239" s="806"/>
      <c r="GK239" s="806"/>
      <c r="GL239" s="806"/>
      <c r="GM239" s="806"/>
      <c r="GN239" s="806"/>
      <c r="GO239" s="806"/>
      <c r="GP239" s="806"/>
      <c r="GQ239" s="806"/>
      <c r="GR239" s="806"/>
      <c r="GS239" s="806"/>
      <c r="GT239" s="806"/>
      <c r="GU239" s="806"/>
      <c r="GV239" s="806"/>
      <c r="GW239" s="806"/>
      <c r="GX239" s="806"/>
      <c r="GY239" s="806"/>
      <c r="GZ239" s="806"/>
      <c r="HA239" s="806"/>
      <c r="HB239" s="806"/>
      <c r="HC239" s="806"/>
      <c r="HD239" s="806"/>
      <c r="HE239" s="806"/>
      <c r="HF239" s="806"/>
      <c r="HG239" s="806"/>
      <c r="HH239" s="806"/>
      <c r="HI239" s="806"/>
      <c r="HJ239" s="806"/>
      <c r="HK239" s="806"/>
      <c r="HL239" s="806"/>
      <c r="HM239" s="806"/>
      <c r="HN239" s="806"/>
      <c r="HO239" s="806"/>
      <c r="HP239" s="806"/>
      <c r="HQ239" s="806"/>
      <c r="HR239" s="806"/>
      <c r="HS239" s="806"/>
      <c r="HT239" s="806"/>
      <c r="HU239" s="806"/>
      <c r="HV239" s="806"/>
      <c r="HW239" s="806"/>
      <c r="HX239" s="806"/>
      <c r="HY239" s="806"/>
      <c r="HZ239" s="806"/>
      <c r="IA239" s="806"/>
      <c r="IB239" s="806"/>
      <c r="IC239" s="806"/>
      <c r="ID239" s="806"/>
      <c r="IE239" s="806"/>
      <c r="IF239" s="806"/>
      <c r="IG239" s="806"/>
      <c r="IH239" s="806"/>
      <c r="II239" s="806"/>
      <c r="IJ239" s="806"/>
      <c r="IK239" s="806"/>
      <c r="IL239" s="806"/>
      <c r="IM239" s="806"/>
      <c r="IN239" s="806"/>
      <c r="IO239" s="806"/>
      <c r="IP239" s="806"/>
      <c r="IQ239" s="806"/>
      <c r="IR239" s="806"/>
      <c r="IS239" s="806"/>
      <c r="IT239" s="806"/>
      <c r="IU239" s="806"/>
      <c r="IV239" s="806"/>
    </row>
    <row r="240" spans="1:256" customFormat="1">
      <c r="A240" s="814"/>
      <c r="B240" s="1622"/>
      <c r="C240" s="1557"/>
      <c r="D240" s="1580"/>
      <c r="E240" s="1622" t="s">
        <v>119</v>
      </c>
      <c r="F240" s="1557">
        <v>28520</v>
      </c>
      <c r="G240" s="1580"/>
      <c r="H240" s="806"/>
      <c r="I240" s="806"/>
      <c r="J240" s="806"/>
      <c r="K240" s="806"/>
      <c r="L240" s="806"/>
      <c r="M240" s="806"/>
      <c r="N240" s="806"/>
      <c r="O240" s="806"/>
      <c r="P240" s="806"/>
      <c r="Q240" s="806"/>
      <c r="R240" s="806"/>
      <c r="S240" s="806"/>
      <c r="T240" s="806"/>
      <c r="U240" s="806"/>
      <c r="V240" s="806"/>
      <c r="W240" s="806"/>
      <c r="X240" s="806"/>
      <c r="Y240" s="806"/>
      <c r="Z240" s="806"/>
      <c r="AA240" s="806"/>
      <c r="AB240" s="806"/>
      <c r="AC240" s="806"/>
      <c r="AD240" s="806"/>
      <c r="AE240" s="806"/>
      <c r="AF240" s="806"/>
      <c r="AG240" s="806"/>
      <c r="AH240" s="806"/>
      <c r="AI240" s="806"/>
      <c r="AJ240" s="806"/>
      <c r="AK240" s="806"/>
      <c r="AL240" s="806"/>
      <c r="AM240" s="806"/>
      <c r="AN240" s="806"/>
      <c r="AO240" s="806"/>
      <c r="AP240" s="806"/>
      <c r="AQ240" s="806"/>
      <c r="AR240" s="806"/>
      <c r="AS240" s="806"/>
      <c r="AT240" s="806"/>
      <c r="AU240" s="806"/>
      <c r="AV240" s="806"/>
      <c r="AW240" s="806"/>
      <c r="AX240" s="806"/>
      <c r="AY240" s="806"/>
      <c r="AZ240" s="806"/>
      <c r="BA240" s="806"/>
      <c r="BB240" s="806"/>
      <c r="BC240" s="806"/>
      <c r="BD240" s="806"/>
      <c r="BE240" s="806"/>
      <c r="BF240" s="806"/>
      <c r="BG240" s="806"/>
      <c r="BH240" s="806"/>
      <c r="BI240" s="806"/>
      <c r="BJ240" s="806"/>
      <c r="BK240" s="806"/>
      <c r="BL240" s="806"/>
      <c r="BM240" s="806"/>
      <c r="BN240" s="806"/>
      <c r="BO240" s="806"/>
      <c r="BP240" s="806"/>
      <c r="BQ240" s="806"/>
      <c r="BR240" s="806"/>
      <c r="BS240" s="806"/>
      <c r="BT240" s="806"/>
      <c r="BU240" s="806"/>
      <c r="BV240" s="806"/>
      <c r="BW240" s="806"/>
      <c r="BX240" s="806"/>
      <c r="BY240" s="806"/>
      <c r="BZ240" s="806"/>
      <c r="CA240" s="806"/>
      <c r="CB240" s="806"/>
      <c r="CC240" s="806"/>
      <c r="CD240" s="806"/>
      <c r="CE240" s="806"/>
      <c r="CF240" s="806"/>
      <c r="CG240" s="806"/>
      <c r="CH240" s="806"/>
      <c r="CI240" s="806"/>
      <c r="CJ240" s="806"/>
      <c r="CK240" s="806"/>
      <c r="CL240" s="806"/>
      <c r="CM240" s="806"/>
      <c r="CN240" s="806"/>
      <c r="CO240" s="806"/>
      <c r="CP240" s="806"/>
      <c r="CQ240" s="806"/>
      <c r="CR240" s="806"/>
      <c r="CS240" s="806"/>
      <c r="CT240" s="806"/>
      <c r="CU240" s="806"/>
      <c r="CV240" s="806"/>
      <c r="CW240" s="806"/>
      <c r="CX240" s="806"/>
      <c r="CY240" s="806"/>
      <c r="CZ240" s="806"/>
      <c r="DA240" s="806"/>
      <c r="DB240" s="806"/>
      <c r="DC240" s="806"/>
      <c r="DD240" s="806"/>
      <c r="DE240" s="806"/>
      <c r="DF240" s="806"/>
      <c r="DG240" s="806"/>
      <c r="DH240" s="806"/>
      <c r="DI240" s="806"/>
      <c r="DJ240" s="806"/>
      <c r="DK240" s="806"/>
      <c r="DL240" s="806"/>
      <c r="DM240" s="806"/>
      <c r="DN240" s="806"/>
      <c r="DO240" s="806"/>
      <c r="DP240" s="806"/>
      <c r="DQ240" s="806"/>
      <c r="DR240" s="806"/>
      <c r="DS240" s="806"/>
      <c r="DT240" s="806"/>
      <c r="DU240" s="806"/>
      <c r="DV240" s="806"/>
      <c r="DW240" s="806"/>
      <c r="DX240" s="806"/>
      <c r="DY240" s="806"/>
      <c r="DZ240" s="806"/>
      <c r="EA240" s="806"/>
      <c r="EB240" s="806"/>
      <c r="EC240" s="806"/>
      <c r="ED240" s="806"/>
      <c r="EE240" s="806"/>
      <c r="EF240" s="806"/>
      <c r="EG240" s="806"/>
      <c r="EH240" s="806"/>
      <c r="EI240" s="806"/>
      <c r="EJ240" s="806"/>
      <c r="EK240" s="806"/>
      <c r="EL240" s="806"/>
      <c r="EM240" s="806"/>
      <c r="EN240" s="806"/>
      <c r="EO240" s="806"/>
      <c r="EP240" s="806"/>
      <c r="EQ240" s="806"/>
      <c r="ER240" s="806"/>
      <c r="ES240" s="806"/>
      <c r="ET240" s="806"/>
      <c r="EU240" s="806"/>
      <c r="EV240" s="806"/>
      <c r="EW240" s="806"/>
      <c r="EX240" s="806"/>
      <c r="EY240" s="806"/>
      <c r="EZ240" s="806"/>
      <c r="FA240" s="806"/>
      <c r="FB240" s="806"/>
      <c r="FC240" s="806"/>
      <c r="FD240" s="806"/>
      <c r="FE240" s="806"/>
      <c r="FF240" s="806"/>
      <c r="FG240" s="806"/>
      <c r="FH240" s="806"/>
      <c r="FI240" s="806"/>
      <c r="FJ240" s="806"/>
      <c r="FK240" s="806"/>
      <c r="FL240" s="806"/>
      <c r="FM240" s="806"/>
      <c r="FN240" s="806"/>
      <c r="FO240" s="806"/>
      <c r="FP240" s="806"/>
      <c r="FQ240" s="806"/>
      <c r="FR240" s="806"/>
      <c r="FS240" s="806"/>
      <c r="FT240" s="806"/>
      <c r="FU240" s="806"/>
      <c r="FV240" s="806"/>
      <c r="FW240" s="806"/>
      <c r="FX240" s="806"/>
      <c r="FY240" s="806"/>
      <c r="FZ240" s="806"/>
      <c r="GA240" s="806"/>
      <c r="GB240" s="806"/>
      <c r="GC240" s="806"/>
      <c r="GD240" s="806"/>
      <c r="GE240" s="806"/>
      <c r="GF240" s="806"/>
      <c r="GG240" s="806"/>
      <c r="GH240" s="806"/>
      <c r="GI240" s="806"/>
      <c r="GJ240" s="806"/>
      <c r="GK240" s="806"/>
      <c r="GL240" s="806"/>
      <c r="GM240" s="806"/>
      <c r="GN240" s="806"/>
      <c r="GO240" s="806"/>
      <c r="GP240" s="806"/>
      <c r="GQ240" s="806"/>
      <c r="GR240" s="806"/>
      <c r="GS240" s="806"/>
      <c r="GT240" s="806"/>
      <c r="GU240" s="806"/>
      <c r="GV240" s="806"/>
      <c r="GW240" s="806"/>
      <c r="GX240" s="806"/>
      <c r="GY240" s="806"/>
      <c r="GZ240" s="806"/>
      <c r="HA240" s="806"/>
      <c r="HB240" s="806"/>
      <c r="HC240" s="806"/>
      <c r="HD240" s="806"/>
      <c r="HE240" s="806"/>
      <c r="HF240" s="806"/>
      <c r="HG240" s="806"/>
      <c r="HH240" s="806"/>
      <c r="HI240" s="806"/>
      <c r="HJ240" s="806"/>
      <c r="HK240" s="806"/>
      <c r="HL240" s="806"/>
      <c r="HM240" s="806"/>
      <c r="HN240" s="806"/>
      <c r="HO240" s="806"/>
      <c r="HP240" s="806"/>
      <c r="HQ240" s="806"/>
      <c r="HR240" s="806"/>
      <c r="HS240" s="806"/>
      <c r="HT240" s="806"/>
      <c r="HU240" s="806"/>
      <c r="HV240" s="806"/>
      <c r="HW240" s="806"/>
      <c r="HX240" s="806"/>
      <c r="HY240" s="806"/>
      <c r="HZ240" s="806"/>
      <c r="IA240" s="806"/>
      <c r="IB240" s="806"/>
      <c r="IC240" s="806"/>
      <c r="ID240" s="806"/>
      <c r="IE240" s="806"/>
      <c r="IF240" s="806"/>
      <c r="IG240" s="806"/>
      <c r="IH240" s="806"/>
      <c r="II240" s="806"/>
      <c r="IJ240" s="806"/>
      <c r="IK240" s="806"/>
      <c r="IL240" s="806"/>
      <c r="IM240" s="806"/>
      <c r="IN240" s="806"/>
      <c r="IO240" s="806"/>
      <c r="IP240" s="806"/>
      <c r="IQ240" s="806"/>
      <c r="IR240" s="806"/>
      <c r="IS240" s="806"/>
      <c r="IT240" s="806"/>
      <c r="IU240" s="806"/>
      <c r="IV240" s="806"/>
    </row>
    <row r="241" spans="1:256" customFormat="1" ht="26.4">
      <c r="A241" s="814"/>
      <c r="B241" s="1576"/>
      <c r="C241" s="1557"/>
      <c r="D241" s="1580"/>
      <c r="E241" s="1629" t="s">
        <v>166</v>
      </c>
      <c r="F241" s="1557">
        <v>8520</v>
      </c>
      <c r="G241" s="1580"/>
      <c r="H241" s="806"/>
      <c r="I241" s="806"/>
      <c r="J241" s="806"/>
      <c r="K241" s="806"/>
      <c r="L241" s="806"/>
      <c r="M241" s="806"/>
      <c r="N241" s="806"/>
      <c r="O241" s="806"/>
      <c r="P241" s="806"/>
      <c r="Q241" s="806"/>
      <c r="R241" s="806"/>
      <c r="S241" s="806"/>
      <c r="T241" s="806"/>
      <c r="U241" s="806"/>
      <c r="V241" s="806"/>
      <c r="W241" s="806"/>
      <c r="X241" s="806"/>
      <c r="Y241" s="806"/>
      <c r="Z241" s="806"/>
      <c r="AA241" s="806"/>
      <c r="AB241" s="806"/>
      <c r="AC241" s="806"/>
      <c r="AD241" s="806"/>
      <c r="AE241" s="806"/>
      <c r="AF241" s="806"/>
      <c r="AG241" s="806"/>
      <c r="AH241" s="806"/>
      <c r="AI241" s="806"/>
      <c r="AJ241" s="806"/>
      <c r="AK241" s="806"/>
      <c r="AL241" s="806"/>
      <c r="AM241" s="806"/>
      <c r="AN241" s="806"/>
      <c r="AO241" s="806"/>
      <c r="AP241" s="806"/>
      <c r="AQ241" s="806"/>
      <c r="AR241" s="806"/>
      <c r="AS241" s="806"/>
      <c r="AT241" s="806"/>
      <c r="AU241" s="806"/>
      <c r="AV241" s="806"/>
      <c r="AW241" s="806"/>
      <c r="AX241" s="806"/>
      <c r="AY241" s="806"/>
      <c r="AZ241" s="806"/>
      <c r="BA241" s="806"/>
      <c r="BB241" s="806"/>
      <c r="BC241" s="806"/>
      <c r="BD241" s="806"/>
      <c r="BE241" s="806"/>
      <c r="BF241" s="806"/>
      <c r="BG241" s="806"/>
      <c r="BH241" s="806"/>
      <c r="BI241" s="806"/>
      <c r="BJ241" s="806"/>
      <c r="BK241" s="806"/>
      <c r="BL241" s="806"/>
      <c r="BM241" s="806"/>
      <c r="BN241" s="806"/>
      <c r="BO241" s="806"/>
      <c r="BP241" s="806"/>
      <c r="BQ241" s="806"/>
      <c r="BR241" s="806"/>
      <c r="BS241" s="806"/>
      <c r="BT241" s="806"/>
      <c r="BU241" s="806"/>
      <c r="BV241" s="806"/>
      <c r="BW241" s="806"/>
      <c r="BX241" s="806"/>
      <c r="BY241" s="806"/>
      <c r="BZ241" s="806"/>
      <c r="CA241" s="806"/>
      <c r="CB241" s="806"/>
      <c r="CC241" s="806"/>
      <c r="CD241" s="806"/>
      <c r="CE241" s="806"/>
      <c r="CF241" s="806"/>
      <c r="CG241" s="806"/>
      <c r="CH241" s="806"/>
      <c r="CI241" s="806"/>
      <c r="CJ241" s="806"/>
      <c r="CK241" s="806"/>
      <c r="CL241" s="806"/>
      <c r="CM241" s="806"/>
      <c r="CN241" s="806"/>
      <c r="CO241" s="806"/>
      <c r="CP241" s="806"/>
      <c r="CQ241" s="806"/>
      <c r="CR241" s="806"/>
      <c r="CS241" s="806"/>
      <c r="CT241" s="806"/>
      <c r="CU241" s="806"/>
      <c r="CV241" s="806"/>
      <c r="CW241" s="806"/>
      <c r="CX241" s="806"/>
      <c r="CY241" s="806"/>
      <c r="CZ241" s="806"/>
      <c r="DA241" s="806"/>
      <c r="DB241" s="806"/>
      <c r="DC241" s="806"/>
      <c r="DD241" s="806"/>
      <c r="DE241" s="806"/>
      <c r="DF241" s="806"/>
      <c r="DG241" s="806"/>
      <c r="DH241" s="806"/>
      <c r="DI241" s="806"/>
      <c r="DJ241" s="806"/>
      <c r="DK241" s="806"/>
      <c r="DL241" s="806"/>
      <c r="DM241" s="806"/>
      <c r="DN241" s="806"/>
      <c r="DO241" s="806"/>
      <c r="DP241" s="806"/>
      <c r="DQ241" s="806"/>
      <c r="DR241" s="806"/>
      <c r="DS241" s="806"/>
      <c r="DT241" s="806"/>
      <c r="DU241" s="806"/>
      <c r="DV241" s="806"/>
      <c r="DW241" s="806"/>
      <c r="DX241" s="806"/>
      <c r="DY241" s="806"/>
      <c r="DZ241" s="806"/>
      <c r="EA241" s="806"/>
      <c r="EB241" s="806"/>
      <c r="EC241" s="806"/>
      <c r="ED241" s="806"/>
      <c r="EE241" s="806"/>
      <c r="EF241" s="806"/>
      <c r="EG241" s="806"/>
      <c r="EH241" s="806"/>
      <c r="EI241" s="806"/>
      <c r="EJ241" s="806"/>
      <c r="EK241" s="806"/>
      <c r="EL241" s="806"/>
      <c r="EM241" s="806"/>
      <c r="EN241" s="806"/>
      <c r="EO241" s="806"/>
      <c r="EP241" s="806"/>
      <c r="EQ241" s="806"/>
      <c r="ER241" s="806"/>
      <c r="ES241" s="806"/>
      <c r="ET241" s="806"/>
      <c r="EU241" s="806"/>
      <c r="EV241" s="806"/>
      <c r="EW241" s="806"/>
      <c r="EX241" s="806"/>
      <c r="EY241" s="806"/>
      <c r="EZ241" s="806"/>
      <c r="FA241" s="806"/>
      <c r="FB241" s="806"/>
      <c r="FC241" s="806"/>
      <c r="FD241" s="806"/>
      <c r="FE241" s="806"/>
      <c r="FF241" s="806"/>
      <c r="FG241" s="806"/>
      <c r="FH241" s="806"/>
      <c r="FI241" s="806"/>
      <c r="FJ241" s="806"/>
      <c r="FK241" s="806"/>
      <c r="FL241" s="806"/>
      <c r="FM241" s="806"/>
      <c r="FN241" s="806"/>
      <c r="FO241" s="806"/>
      <c r="FP241" s="806"/>
      <c r="FQ241" s="806"/>
      <c r="FR241" s="806"/>
      <c r="FS241" s="806"/>
      <c r="FT241" s="806"/>
      <c r="FU241" s="806"/>
      <c r="FV241" s="806"/>
      <c r="FW241" s="806"/>
      <c r="FX241" s="806"/>
      <c r="FY241" s="806"/>
      <c r="FZ241" s="806"/>
      <c r="GA241" s="806"/>
      <c r="GB241" s="806"/>
      <c r="GC241" s="806"/>
      <c r="GD241" s="806"/>
      <c r="GE241" s="806"/>
      <c r="GF241" s="806"/>
      <c r="GG241" s="806"/>
      <c r="GH241" s="806"/>
      <c r="GI241" s="806"/>
      <c r="GJ241" s="806"/>
      <c r="GK241" s="806"/>
      <c r="GL241" s="806"/>
      <c r="GM241" s="806"/>
      <c r="GN241" s="806"/>
      <c r="GO241" s="806"/>
      <c r="GP241" s="806"/>
      <c r="GQ241" s="806"/>
      <c r="GR241" s="806"/>
      <c r="GS241" s="806"/>
      <c r="GT241" s="806"/>
      <c r="GU241" s="806"/>
      <c r="GV241" s="806"/>
      <c r="GW241" s="806"/>
      <c r="GX241" s="806"/>
      <c r="GY241" s="806"/>
      <c r="GZ241" s="806"/>
      <c r="HA241" s="806"/>
      <c r="HB241" s="806"/>
      <c r="HC241" s="806"/>
      <c r="HD241" s="806"/>
      <c r="HE241" s="806"/>
      <c r="HF241" s="806"/>
      <c r="HG241" s="806"/>
      <c r="HH241" s="806"/>
      <c r="HI241" s="806"/>
      <c r="HJ241" s="806"/>
      <c r="HK241" s="806"/>
      <c r="HL241" s="806"/>
      <c r="HM241" s="806"/>
      <c r="HN241" s="806"/>
      <c r="HO241" s="806"/>
      <c r="HP241" s="806"/>
      <c r="HQ241" s="806"/>
      <c r="HR241" s="806"/>
      <c r="HS241" s="806"/>
      <c r="HT241" s="806"/>
      <c r="HU241" s="806"/>
      <c r="HV241" s="806"/>
      <c r="HW241" s="806"/>
      <c r="HX241" s="806"/>
      <c r="HY241" s="806"/>
      <c r="HZ241" s="806"/>
      <c r="IA241" s="806"/>
      <c r="IB241" s="806"/>
      <c r="IC241" s="806"/>
      <c r="ID241" s="806"/>
      <c r="IE241" s="806"/>
      <c r="IF241" s="806"/>
      <c r="IG241" s="806"/>
      <c r="IH241" s="806"/>
      <c r="II241" s="806"/>
      <c r="IJ241" s="806"/>
      <c r="IK241" s="806"/>
      <c r="IL241" s="806"/>
      <c r="IM241" s="806"/>
      <c r="IN241" s="806"/>
      <c r="IO241" s="806"/>
      <c r="IP241" s="806"/>
      <c r="IQ241" s="806"/>
      <c r="IR241" s="806"/>
      <c r="IS241" s="806"/>
      <c r="IT241" s="806"/>
      <c r="IU241" s="806"/>
      <c r="IV241" s="806"/>
    </row>
    <row r="242" spans="1:256" customFormat="1" ht="26.4">
      <c r="A242" s="814"/>
      <c r="B242" s="1578"/>
      <c r="C242" s="1557"/>
      <c r="D242" s="1580"/>
      <c r="E242" s="1629" t="s">
        <v>120</v>
      </c>
      <c r="F242" s="1557">
        <v>20000</v>
      </c>
      <c r="G242" s="1580"/>
      <c r="H242" s="806"/>
      <c r="I242" s="806"/>
      <c r="J242" s="806"/>
      <c r="K242" s="806"/>
      <c r="L242" s="806"/>
      <c r="M242" s="806"/>
      <c r="N242" s="806"/>
      <c r="O242" s="806"/>
      <c r="P242" s="806"/>
      <c r="Q242" s="806"/>
      <c r="R242" s="806"/>
      <c r="S242" s="806"/>
      <c r="T242" s="806"/>
      <c r="U242" s="806"/>
      <c r="V242" s="806"/>
      <c r="W242" s="806"/>
      <c r="X242" s="806"/>
      <c r="Y242" s="806"/>
      <c r="Z242" s="806"/>
      <c r="AA242" s="806"/>
      <c r="AB242" s="806"/>
      <c r="AC242" s="806"/>
      <c r="AD242" s="806"/>
      <c r="AE242" s="806"/>
      <c r="AF242" s="806"/>
      <c r="AG242" s="806"/>
      <c r="AH242" s="806"/>
      <c r="AI242" s="806"/>
      <c r="AJ242" s="806"/>
      <c r="AK242" s="806"/>
      <c r="AL242" s="806"/>
      <c r="AM242" s="806"/>
      <c r="AN242" s="806"/>
      <c r="AO242" s="806"/>
      <c r="AP242" s="806"/>
      <c r="AQ242" s="806"/>
      <c r="AR242" s="806"/>
      <c r="AS242" s="806"/>
      <c r="AT242" s="806"/>
      <c r="AU242" s="806"/>
      <c r="AV242" s="806"/>
      <c r="AW242" s="806"/>
      <c r="AX242" s="806"/>
      <c r="AY242" s="806"/>
      <c r="AZ242" s="806"/>
      <c r="BA242" s="806"/>
      <c r="BB242" s="806"/>
      <c r="BC242" s="806"/>
      <c r="BD242" s="806"/>
      <c r="BE242" s="806"/>
      <c r="BF242" s="806"/>
      <c r="BG242" s="806"/>
      <c r="BH242" s="806"/>
      <c r="BI242" s="806"/>
      <c r="BJ242" s="806"/>
      <c r="BK242" s="806"/>
      <c r="BL242" s="806"/>
      <c r="BM242" s="806"/>
      <c r="BN242" s="806"/>
      <c r="BO242" s="806"/>
      <c r="BP242" s="806"/>
      <c r="BQ242" s="806"/>
      <c r="BR242" s="806"/>
      <c r="BS242" s="806"/>
      <c r="BT242" s="806"/>
      <c r="BU242" s="806"/>
      <c r="BV242" s="806"/>
      <c r="BW242" s="806"/>
      <c r="BX242" s="806"/>
      <c r="BY242" s="806"/>
      <c r="BZ242" s="806"/>
      <c r="CA242" s="806"/>
      <c r="CB242" s="806"/>
      <c r="CC242" s="806"/>
      <c r="CD242" s="806"/>
      <c r="CE242" s="806"/>
      <c r="CF242" s="806"/>
      <c r="CG242" s="806"/>
      <c r="CH242" s="806"/>
      <c r="CI242" s="806"/>
      <c r="CJ242" s="806"/>
      <c r="CK242" s="806"/>
      <c r="CL242" s="806"/>
      <c r="CM242" s="806"/>
      <c r="CN242" s="806"/>
      <c r="CO242" s="806"/>
      <c r="CP242" s="806"/>
      <c r="CQ242" s="806"/>
      <c r="CR242" s="806"/>
      <c r="CS242" s="806"/>
      <c r="CT242" s="806"/>
      <c r="CU242" s="806"/>
      <c r="CV242" s="806"/>
      <c r="CW242" s="806"/>
      <c r="CX242" s="806"/>
      <c r="CY242" s="806"/>
      <c r="CZ242" s="806"/>
      <c r="DA242" s="806"/>
      <c r="DB242" s="806"/>
      <c r="DC242" s="806"/>
      <c r="DD242" s="806"/>
      <c r="DE242" s="806"/>
      <c r="DF242" s="806"/>
      <c r="DG242" s="806"/>
      <c r="DH242" s="806"/>
      <c r="DI242" s="806"/>
      <c r="DJ242" s="806"/>
      <c r="DK242" s="806"/>
      <c r="DL242" s="806"/>
      <c r="DM242" s="806"/>
      <c r="DN242" s="806"/>
      <c r="DO242" s="806"/>
      <c r="DP242" s="806"/>
      <c r="DQ242" s="806"/>
      <c r="DR242" s="806"/>
      <c r="DS242" s="806"/>
      <c r="DT242" s="806"/>
      <c r="DU242" s="806"/>
      <c r="DV242" s="806"/>
      <c r="DW242" s="806"/>
      <c r="DX242" s="806"/>
      <c r="DY242" s="806"/>
      <c r="DZ242" s="806"/>
      <c r="EA242" s="806"/>
      <c r="EB242" s="806"/>
      <c r="EC242" s="806"/>
      <c r="ED242" s="806"/>
      <c r="EE242" s="806"/>
      <c r="EF242" s="806"/>
      <c r="EG242" s="806"/>
      <c r="EH242" s="806"/>
      <c r="EI242" s="806"/>
      <c r="EJ242" s="806"/>
      <c r="EK242" s="806"/>
      <c r="EL242" s="806"/>
      <c r="EM242" s="806"/>
      <c r="EN242" s="806"/>
      <c r="EO242" s="806"/>
      <c r="EP242" s="806"/>
      <c r="EQ242" s="806"/>
      <c r="ER242" s="806"/>
      <c r="ES242" s="806"/>
      <c r="ET242" s="806"/>
      <c r="EU242" s="806"/>
      <c r="EV242" s="806"/>
      <c r="EW242" s="806"/>
      <c r="EX242" s="806"/>
      <c r="EY242" s="806"/>
      <c r="EZ242" s="806"/>
      <c r="FA242" s="806"/>
      <c r="FB242" s="806"/>
      <c r="FC242" s="806"/>
      <c r="FD242" s="806"/>
      <c r="FE242" s="806"/>
      <c r="FF242" s="806"/>
      <c r="FG242" s="806"/>
      <c r="FH242" s="806"/>
      <c r="FI242" s="806"/>
      <c r="FJ242" s="806"/>
      <c r="FK242" s="806"/>
      <c r="FL242" s="806"/>
      <c r="FM242" s="806"/>
      <c r="FN242" s="806"/>
      <c r="FO242" s="806"/>
      <c r="FP242" s="806"/>
      <c r="FQ242" s="806"/>
      <c r="FR242" s="806"/>
      <c r="FS242" s="806"/>
      <c r="FT242" s="806"/>
      <c r="FU242" s="806"/>
      <c r="FV242" s="806"/>
      <c r="FW242" s="806"/>
      <c r="FX242" s="806"/>
      <c r="FY242" s="806"/>
      <c r="FZ242" s="806"/>
      <c r="GA242" s="806"/>
      <c r="GB242" s="806"/>
      <c r="GC242" s="806"/>
      <c r="GD242" s="806"/>
      <c r="GE242" s="806"/>
      <c r="GF242" s="806"/>
      <c r="GG242" s="806"/>
      <c r="GH242" s="806"/>
      <c r="GI242" s="806"/>
      <c r="GJ242" s="806"/>
      <c r="GK242" s="806"/>
      <c r="GL242" s="806"/>
      <c r="GM242" s="806"/>
      <c r="GN242" s="806"/>
      <c r="GO242" s="806"/>
      <c r="GP242" s="806"/>
      <c r="GQ242" s="806"/>
      <c r="GR242" s="806"/>
      <c r="GS242" s="806"/>
      <c r="GT242" s="806"/>
      <c r="GU242" s="806"/>
      <c r="GV242" s="806"/>
      <c r="GW242" s="806"/>
      <c r="GX242" s="806"/>
      <c r="GY242" s="806"/>
      <c r="GZ242" s="806"/>
      <c r="HA242" s="806"/>
      <c r="HB242" s="806"/>
      <c r="HC242" s="806"/>
      <c r="HD242" s="806"/>
      <c r="HE242" s="806"/>
      <c r="HF242" s="806"/>
      <c r="HG242" s="806"/>
      <c r="HH242" s="806"/>
      <c r="HI242" s="806"/>
      <c r="HJ242" s="806"/>
      <c r="HK242" s="806"/>
      <c r="HL242" s="806"/>
      <c r="HM242" s="806"/>
      <c r="HN242" s="806"/>
      <c r="HO242" s="806"/>
      <c r="HP242" s="806"/>
      <c r="HQ242" s="806"/>
      <c r="HR242" s="806"/>
      <c r="HS242" s="806"/>
      <c r="HT242" s="806"/>
      <c r="HU242" s="806"/>
      <c r="HV242" s="806"/>
      <c r="HW242" s="806"/>
      <c r="HX242" s="806"/>
      <c r="HY242" s="806"/>
      <c r="HZ242" s="806"/>
      <c r="IA242" s="806"/>
      <c r="IB242" s="806"/>
      <c r="IC242" s="806"/>
      <c r="ID242" s="806"/>
      <c r="IE242" s="806"/>
      <c r="IF242" s="806"/>
      <c r="IG242" s="806"/>
      <c r="IH242" s="806"/>
      <c r="II242" s="806"/>
      <c r="IJ242" s="806"/>
      <c r="IK242" s="806"/>
      <c r="IL242" s="806"/>
      <c r="IM242" s="806"/>
      <c r="IN242" s="806"/>
      <c r="IO242" s="806"/>
      <c r="IP242" s="806"/>
      <c r="IQ242" s="806"/>
      <c r="IR242" s="806"/>
      <c r="IS242" s="806"/>
      <c r="IT242" s="806"/>
      <c r="IU242" s="806"/>
      <c r="IV242" s="806"/>
    </row>
    <row r="243" spans="1:256" customFormat="1" ht="39.6">
      <c r="A243" s="814"/>
      <c r="B243" s="1623"/>
      <c r="C243" s="1557"/>
      <c r="D243" s="1580"/>
      <c r="E243" s="1623" t="s">
        <v>71</v>
      </c>
      <c r="F243" s="1557">
        <v>20000</v>
      </c>
      <c r="G243" s="1580"/>
      <c r="H243" s="806"/>
      <c r="I243" s="806"/>
      <c r="J243" s="806"/>
      <c r="K243" s="806"/>
      <c r="L243" s="806"/>
      <c r="M243" s="806"/>
      <c r="N243" s="806"/>
      <c r="O243" s="806"/>
      <c r="P243" s="806"/>
      <c r="Q243" s="806"/>
      <c r="R243" s="806"/>
      <c r="S243" s="806"/>
      <c r="T243" s="806"/>
      <c r="U243" s="806"/>
      <c r="V243" s="806"/>
      <c r="W243" s="806"/>
      <c r="X243" s="806"/>
      <c r="Y243" s="806"/>
      <c r="Z243" s="806"/>
      <c r="AA243" s="806"/>
      <c r="AB243" s="806"/>
      <c r="AC243" s="806"/>
      <c r="AD243" s="806"/>
      <c r="AE243" s="806"/>
      <c r="AF243" s="806"/>
      <c r="AG243" s="806"/>
      <c r="AH243" s="806"/>
      <c r="AI243" s="806"/>
      <c r="AJ243" s="806"/>
      <c r="AK243" s="806"/>
      <c r="AL243" s="806"/>
      <c r="AM243" s="806"/>
      <c r="AN243" s="806"/>
      <c r="AO243" s="806"/>
      <c r="AP243" s="806"/>
      <c r="AQ243" s="806"/>
      <c r="AR243" s="806"/>
      <c r="AS243" s="806"/>
      <c r="AT243" s="806"/>
      <c r="AU243" s="806"/>
      <c r="AV243" s="806"/>
      <c r="AW243" s="806"/>
      <c r="AX243" s="806"/>
      <c r="AY243" s="806"/>
      <c r="AZ243" s="806"/>
      <c r="BA243" s="806"/>
      <c r="BB243" s="806"/>
      <c r="BC243" s="806"/>
      <c r="BD243" s="806"/>
      <c r="BE243" s="806"/>
      <c r="BF243" s="806"/>
      <c r="BG243" s="806"/>
      <c r="BH243" s="806"/>
      <c r="BI243" s="806"/>
      <c r="BJ243" s="806"/>
      <c r="BK243" s="806"/>
      <c r="BL243" s="806"/>
      <c r="BM243" s="806"/>
      <c r="BN243" s="806"/>
      <c r="BO243" s="806"/>
      <c r="BP243" s="806"/>
      <c r="BQ243" s="806"/>
      <c r="BR243" s="806"/>
      <c r="BS243" s="806"/>
      <c r="BT243" s="806"/>
      <c r="BU243" s="806"/>
      <c r="BV243" s="806"/>
      <c r="BW243" s="806"/>
      <c r="BX243" s="806"/>
      <c r="BY243" s="806"/>
      <c r="BZ243" s="806"/>
      <c r="CA243" s="806"/>
      <c r="CB243" s="806"/>
      <c r="CC243" s="806"/>
      <c r="CD243" s="806"/>
      <c r="CE243" s="806"/>
      <c r="CF243" s="806"/>
      <c r="CG243" s="806"/>
      <c r="CH243" s="806"/>
      <c r="CI243" s="806"/>
      <c r="CJ243" s="806"/>
      <c r="CK243" s="806"/>
      <c r="CL243" s="806"/>
      <c r="CM243" s="806"/>
      <c r="CN243" s="806"/>
      <c r="CO243" s="806"/>
      <c r="CP243" s="806"/>
      <c r="CQ243" s="806"/>
      <c r="CR243" s="806"/>
      <c r="CS243" s="806"/>
      <c r="CT243" s="806"/>
      <c r="CU243" s="806"/>
      <c r="CV243" s="806"/>
      <c r="CW243" s="806"/>
      <c r="CX243" s="806"/>
      <c r="CY243" s="806"/>
      <c r="CZ243" s="806"/>
      <c r="DA243" s="806"/>
      <c r="DB243" s="806"/>
      <c r="DC243" s="806"/>
      <c r="DD243" s="806"/>
      <c r="DE243" s="806"/>
      <c r="DF243" s="806"/>
      <c r="DG243" s="806"/>
      <c r="DH243" s="806"/>
      <c r="DI243" s="806"/>
      <c r="DJ243" s="806"/>
      <c r="DK243" s="806"/>
      <c r="DL243" s="806"/>
      <c r="DM243" s="806"/>
      <c r="DN243" s="806"/>
      <c r="DO243" s="806"/>
      <c r="DP243" s="806"/>
      <c r="DQ243" s="806"/>
      <c r="DR243" s="806"/>
      <c r="DS243" s="806"/>
      <c r="DT243" s="806"/>
      <c r="DU243" s="806"/>
      <c r="DV243" s="806"/>
      <c r="DW243" s="806"/>
      <c r="DX243" s="806"/>
      <c r="DY243" s="806"/>
      <c r="DZ243" s="806"/>
      <c r="EA243" s="806"/>
      <c r="EB243" s="806"/>
      <c r="EC243" s="806"/>
      <c r="ED243" s="806"/>
      <c r="EE243" s="806"/>
      <c r="EF243" s="806"/>
      <c r="EG243" s="806"/>
      <c r="EH243" s="806"/>
      <c r="EI243" s="806"/>
      <c r="EJ243" s="806"/>
      <c r="EK243" s="806"/>
      <c r="EL243" s="806"/>
      <c r="EM243" s="806"/>
      <c r="EN243" s="806"/>
      <c r="EO243" s="806"/>
      <c r="EP243" s="806"/>
      <c r="EQ243" s="806"/>
      <c r="ER243" s="806"/>
      <c r="ES243" s="806"/>
      <c r="ET243" s="806"/>
      <c r="EU243" s="806"/>
      <c r="EV243" s="806"/>
      <c r="EW243" s="806"/>
      <c r="EX243" s="806"/>
      <c r="EY243" s="806"/>
      <c r="EZ243" s="806"/>
      <c r="FA243" s="806"/>
      <c r="FB243" s="806"/>
      <c r="FC243" s="806"/>
      <c r="FD243" s="806"/>
      <c r="FE243" s="806"/>
      <c r="FF243" s="806"/>
      <c r="FG243" s="806"/>
      <c r="FH243" s="806"/>
      <c r="FI243" s="806"/>
      <c r="FJ243" s="806"/>
      <c r="FK243" s="806"/>
      <c r="FL243" s="806"/>
      <c r="FM243" s="806"/>
      <c r="FN243" s="806"/>
      <c r="FO243" s="806"/>
      <c r="FP243" s="806"/>
      <c r="FQ243" s="806"/>
      <c r="FR243" s="806"/>
      <c r="FS243" s="806"/>
      <c r="FT243" s="806"/>
      <c r="FU243" s="806"/>
      <c r="FV243" s="806"/>
      <c r="FW243" s="806"/>
      <c r="FX243" s="806"/>
      <c r="FY243" s="806"/>
      <c r="FZ243" s="806"/>
      <c r="GA243" s="806"/>
      <c r="GB243" s="806"/>
      <c r="GC243" s="806"/>
      <c r="GD243" s="806"/>
      <c r="GE243" s="806"/>
      <c r="GF243" s="806"/>
      <c r="GG243" s="806"/>
      <c r="GH243" s="806"/>
      <c r="GI243" s="806"/>
      <c r="GJ243" s="806"/>
      <c r="GK243" s="806"/>
      <c r="GL243" s="806"/>
      <c r="GM243" s="806"/>
      <c r="GN243" s="806"/>
      <c r="GO243" s="806"/>
      <c r="GP243" s="806"/>
      <c r="GQ243" s="806"/>
      <c r="GR243" s="806"/>
      <c r="GS243" s="806"/>
      <c r="GT243" s="806"/>
      <c r="GU243" s="806"/>
      <c r="GV243" s="806"/>
      <c r="GW243" s="806"/>
      <c r="GX243" s="806"/>
      <c r="GY243" s="806"/>
      <c r="GZ243" s="806"/>
      <c r="HA243" s="806"/>
      <c r="HB243" s="806"/>
      <c r="HC243" s="806"/>
      <c r="HD243" s="806"/>
      <c r="HE243" s="806"/>
      <c r="HF243" s="806"/>
      <c r="HG243" s="806"/>
      <c r="HH243" s="806"/>
      <c r="HI243" s="806"/>
      <c r="HJ243" s="806"/>
      <c r="HK243" s="806"/>
      <c r="HL243" s="806"/>
      <c r="HM243" s="806"/>
      <c r="HN243" s="806"/>
      <c r="HO243" s="806"/>
      <c r="HP243" s="806"/>
      <c r="HQ243" s="806"/>
      <c r="HR243" s="806"/>
      <c r="HS243" s="806"/>
      <c r="HT243" s="806"/>
      <c r="HU243" s="806"/>
      <c r="HV243" s="806"/>
      <c r="HW243" s="806"/>
      <c r="HX243" s="806"/>
      <c r="HY243" s="806"/>
      <c r="HZ243" s="806"/>
      <c r="IA243" s="806"/>
      <c r="IB243" s="806"/>
      <c r="IC243" s="806"/>
      <c r="ID243" s="806"/>
      <c r="IE243" s="806"/>
      <c r="IF243" s="806"/>
      <c r="IG243" s="806"/>
      <c r="IH243" s="806"/>
      <c r="II243" s="806"/>
      <c r="IJ243" s="806"/>
      <c r="IK243" s="806"/>
      <c r="IL243" s="806"/>
      <c r="IM243" s="806"/>
      <c r="IN243" s="806"/>
      <c r="IO243" s="806"/>
      <c r="IP243" s="806"/>
      <c r="IQ243" s="806"/>
      <c r="IR243" s="806"/>
      <c r="IS243" s="806"/>
      <c r="IT243" s="806"/>
      <c r="IU243" s="806"/>
      <c r="IV243" s="806"/>
    </row>
    <row r="244" spans="1:256" customFormat="1">
      <c r="A244" s="814"/>
      <c r="B244" s="1576"/>
      <c r="C244" s="1557"/>
      <c r="D244" s="1580"/>
      <c r="E244" s="1576" t="s">
        <v>3</v>
      </c>
      <c r="F244" s="1557">
        <v>595186</v>
      </c>
      <c r="G244" s="1580"/>
      <c r="H244" s="806"/>
      <c r="I244" s="806"/>
      <c r="J244" s="806"/>
      <c r="K244" s="806"/>
      <c r="L244" s="806"/>
      <c r="M244" s="806"/>
      <c r="N244" s="806"/>
      <c r="O244" s="806"/>
      <c r="P244" s="806"/>
      <c r="Q244" s="806"/>
      <c r="R244" s="806"/>
      <c r="S244" s="806"/>
      <c r="T244" s="806"/>
      <c r="U244" s="806"/>
      <c r="V244" s="806"/>
      <c r="W244" s="806"/>
      <c r="X244" s="806"/>
      <c r="Y244" s="806"/>
      <c r="Z244" s="806"/>
      <c r="AA244" s="806"/>
      <c r="AB244" s="806"/>
      <c r="AC244" s="806"/>
      <c r="AD244" s="806"/>
      <c r="AE244" s="806"/>
      <c r="AF244" s="806"/>
      <c r="AG244" s="806"/>
      <c r="AH244" s="806"/>
      <c r="AI244" s="806"/>
      <c r="AJ244" s="806"/>
      <c r="AK244" s="806"/>
      <c r="AL244" s="806"/>
      <c r="AM244" s="806"/>
      <c r="AN244" s="806"/>
      <c r="AO244" s="806"/>
      <c r="AP244" s="806"/>
      <c r="AQ244" s="806"/>
      <c r="AR244" s="806"/>
      <c r="AS244" s="806"/>
      <c r="AT244" s="806"/>
      <c r="AU244" s="806"/>
      <c r="AV244" s="806"/>
      <c r="AW244" s="806"/>
      <c r="AX244" s="806"/>
      <c r="AY244" s="806"/>
      <c r="AZ244" s="806"/>
      <c r="BA244" s="806"/>
      <c r="BB244" s="806"/>
      <c r="BC244" s="806"/>
      <c r="BD244" s="806"/>
      <c r="BE244" s="806"/>
      <c r="BF244" s="806"/>
      <c r="BG244" s="806"/>
      <c r="BH244" s="806"/>
      <c r="BI244" s="806"/>
      <c r="BJ244" s="806"/>
      <c r="BK244" s="806"/>
      <c r="BL244" s="806"/>
      <c r="BM244" s="806"/>
      <c r="BN244" s="806"/>
      <c r="BO244" s="806"/>
      <c r="BP244" s="806"/>
      <c r="BQ244" s="806"/>
      <c r="BR244" s="806"/>
      <c r="BS244" s="806"/>
      <c r="BT244" s="806"/>
      <c r="BU244" s="806"/>
      <c r="BV244" s="806"/>
      <c r="BW244" s="806"/>
      <c r="BX244" s="806"/>
      <c r="BY244" s="806"/>
      <c r="BZ244" s="806"/>
      <c r="CA244" s="806"/>
      <c r="CB244" s="806"/>
      <c r="CC244" s="806"/>
      <c r="CD244" s="806"/>
      <c r="CE244" s="806"/>
      <c r="CF244" s="806"/>
      <c r="CG244" s="806"/>
      <c r="CH244" s="806"/>
      <c r="CI244" s="806"/>
      <c r="CJ244" s="806"/>
      <c r="CK244" s="806"/>
      <c r="CL244" s="806"/>
      <c r="CM244" s="806"/>
      <c r="CN244" s="806"/>
      <c r="CO244" s="806"/>
      <c r="CP244" s="806"/>
      <c r="CQ244" s="806"/>
      <c r="CR244" s="806"/>
      <c r="CS244" s="806"/>
      <c r="CT244" s="806"/>
      <c r="CU244" s="806"/>
      <c r="CV244" s="806"/>
      <c r="CW244" s="806"/>
      <c r="CX244" s="806"/>
      <c r="CY244" s="806"/>
      <c r="CZ244" s="806"/>
      <c r="DA244" s="806"/>
      <c r="DB244" s="806"/>
      <c r="DC244" s="806"/>
      <c r="DD244" s="806"/>
      <c r="DE244" s="806"/>
      <c r="DF244" s="806"/>
      <c r="DG244" s="806"/>
      <c r="DH244" s="806"/>
      <c r="DI244" s="806"/>
      <c r="DJ244" s="806"/>
      <c r="DK244" s="806"/>
      <c r="DL244" s="806"/>
      <c r="DM244" s="806"/>
      <c r="DN244" s="806"/>
      <c r="DO244" s="806"/>
      <c r="DP244" s="806"/>
      <c r="DQ244" s="806"/>
      <c r="DR244" s="806"/>
      <c r="DS244" s="806"/>
      <c r="DT244" s="806"/>
      <c r="DU244" s="806"/>
      <c r="DV244" s="806"/>
      <c r="DW244" s="806"/>
      <c r="DX244" s="806"/>
      <c r="DY244" s="806"/>
      <c r="DZ244" s="806"/>
      <c r="EA244" s="806"/>
      <c r="EB244" s="806"/>
      <c r="EC244" s="806"/>
      <c r="ED244" s="806"/>
      <c r="EE244" s="806"/>
      <c r="EF244" s="806"/>
      <c r="EG244" s="806"/>
      <c r="EH244" s="806"/>
      <c r="EI244" s="806"/>
      <c r="EJ244" s="806"/>
      <c r="EK244" s="806"/>
      <c r="EL244" s="806"/>
      <c r="EM244" s="806"/>
      <c r="EN244" s="806"/>
      <c r="EO244" s="806"/>
      <c r="EP244" s="806"/>
      <c r="EQ244" s="806"/>
      <c r="ER244" s="806"/>
      <c r="ES244" s="806"/>
      <c r="ET244" s="806"/>
      <c r="EU244" s="806"/>
      <c r="EV244" s="806"/>
      <c r="EW244" s="806"/>
      <c r="EX244" s="806"/>
      <c r="EY244" s="806"/>
      <c r="EZ244" s="806"/>
      <c r="FA244" s="806"/>
      <c r="FB244" s="806"/>
      <c r="FC244" s="806"/>
      <c r="FD244" s="806"/>
      <c r="FE244" s="806"/>
      <c r="FF244" s="806"/>
      <c r="FG244" s="806"/>
      <c r="FH244" s="806"/>
      <c r="FI244" s="806"/>
      <c r="FJ244" s="806"/>
      <c r="FK244" s="806"/>
      <c r="FL244" s="806"/>
      <c r="FM244" s="806"/>
      <c r="FN244" s="806"/>
      <c r="FO244" s="806"/>
      <c r="FP244" s="806"/>
      <c r="FQ244" s="806"/>
      <c r="FR244" s="806"/>
      <c r="FS244" s="806"/>
      <c r="FT244" s="806"/>
      <c r="FU244" s="806"/>
      <c r="FV244" s="806"/>
      <c r="FW244" s="806"/>
      <c r="FX244" s="806"/>
      <c r="FY244" s="806"/>
      <c r="FZ244" s="806"/>
      <c r="GA244" s="806"/>
      <c r="GB244" s="806"/>
      <c r="GC244" s="806"/>
      <c r="GD244" s="806"/>
      <c r="GE244" s="806"/>
      <c r="GF244" s="806"/>
      <c r="GG244" s="806"/>
      <c r="GH244" s="806"/>
      <c r="GI244" s="806"/>
      <c r="GJ244" s="806"/>
      <c r="GK244" s="806"/>
      <c r="GL244" s="806"/>
      <c r="GM244" s="806"/>
      <c r="GN244" s="806"/>
      <c r="GO244" s="806"/>
      <c r="GP244" s="806"/>
      <c r="GQ244" s="806"/>
      <c r="GR244" s="806"/>
      <c r="GS244" s="806"/>
      <c r="GT244" s="806"/>
      <c r="GU244" s="806"/>
      <c r="GV244" s="806"/>
      <c r="GW244" s="806"/>
      <c r="GX244" s="806"/>
      <c r="GY244" s="806"/>
      <c r="GZ244" s="806"/>
      <c r="HA244" s="806"/>
      <c r="HB244" s="806"/>
      <c r="HC244" s="806"/>
      <c r="HD244" s="806"/>
      <c r="HE244" s="806"/>
      <c r="HF244" s="806"/>
      <c r="HG244" s="806"/>
      <c r="HH244" s="806"/>
      <c r="HI244" s="806"/>
      <c r="HJ244" s="806"/>
      <c r="HK244" s="806"/>
      <c r="HL244" s="806"/>
      <c r="HM244" s="806"/>
      <c r="HN244" s="806"/>
      <c r="HO244" s="806"/>
      <c r="HP244" s="806"/>
      <c r="HQ244" s="806"/>
      <c r="HR244" s="806"/>
      <c r="HS244" s="806"/>
      <c r="HT244" s="806"/>
      <c r="HU244" s="806"/>
      <c r="HV244" s="806"/>
      <c r="HW244" s="806"/>
      <c r="HX244" s="806"/>
      <c r="HY244" s="806"/>
      <c r="HZ244" s="806"/>
      <c r="IA244" s="806"/>
      <c r="IB244" s="806"/>
      <c r="IC244" s="806"/>
      <c r="ID244" s="806"/>
      <c r="IE244" s="806"/>
      <c r="IF244" s="806"/>
      <c r="IG244" s="806"/>
      <c r="IH244" s="806"/>
      <c r="II244" s="806"/>
      <c r="IJ244" s="806"/>
      <c r="IK244" s="806"/>
      <c r="IL244" s="806"/>
      <c r="IM244" s="806"/>
      <c r="IN244" s="806"/>
      <c r="IO244" s="806"/>
      <c r="IP244" s="806"/>
      <c r="IQ244" s="806"/>
      <c r="IR244" s="806"/>
      <c r="IS244" s="806"/>
      <c r="IT244" s="806"/>
      <c r="IU244" s="806"/>
      <c r="IV244" s="806"/>
    </row>
    <row r="245" spans="1:256" customFormat="1" ht="13.8" thickBot="1">
      <c r="A245" s="814"/>
      <c r="B245" s="1624"/>
      <c r="C245" s="1625"/>
      <c r="D245" s="1649"/>
      <c r="E245" s="1624" t="s">
        <v>20</v>
      </c>
      <c r="F245" s="1625">
        <v>595186</v>
      </c>
      <c r="G245" s="1649"/>
      <c r="H245" s="806"/>
      <c r="I245" s="806"/>
      <c r="J245" s="806"/>
      <c r="K245" s="806"/>
      <c r="L245" s="806"/>
      <c r="M245" s="806"/>
      <c r="N245" s="806"/>
      <c r="O245" s="806"/>
      <c r="P245" s="806"/>
      <c r="Q245" s="806"/>
      <c r="R245" s="806"/>
      <c r="S245" s="806"/>
      <c r="T245" s="806"/>
      <c r="U245" s="806"/>
      <c r="V245" s="806"/>
      <c r="W245" s="806"/>
      <c r="X245" s="806"/>
      <c r="Y245" s="806"/>
      <c r="Z245" s="806"/>
      <c r="AA245" s="806"/>
      <c r="AB245" s="806"/>
      <c r="AC245" s="806"/>
      <c r="AD245" s="806"/>
      <c r="AE245" s="806"/>
      <c r="AF245" s="806"/>
      <c r="AG245" s="806"/>
      <c r="AH245" s="806"/>
      <c r="AI245" s="806"/>
      <c r="AJ245" s="806"/>
      <c r="AK245" s="806"/>
      <c r="AL245" s="806"/>
      <c r="AM245" s="806"/>
      <c r="AN245" s="806"/>
      <c r="AO245" s="806"/>
      <c r="AP245" s="806"/>
      <c r="AQ245" s="806"/>
      <c r="AR245" s="806"/>
      <c r="AS245" s="806"/>
      <c r="AT245" s="806"/>
      <c r="AU245" s="806"/>
      <c r="AV245" s="806"/>
      <c r="AW245" s="806"/>
      <c r="AX245" s="806"/>
      <c r="AY245" s="806"/>
      <c r="AZ245" s="806"/>
      <c r="BA245" s="806"/>
      <c r="BB245" s="806"/>
      <c r="BC245" s="806"/>
      <c r="BD245" s="806"/>
      <c r="BE245" s="806"/>
      <c r="BF245" s="806"/>
      <c r="BG245" s="806"/>
      <c r="BH245" s="806"/>
      <c r="BI245" s="806"/>
      <c r="BJ245" s="806"/>
      <c r="BK245" s="806"/>
      <c r="BL245" s="806"/>
      <c r="BM245" s="806"/>
      <c r="BN245" s="806"/>
      <c r="BO245" s="806"/>
      <c r="BP245" s="806"/>
      <c r="BQ245" s="806"/>
      <c r="BR245" s="806"/>
      <c r="BS245" s="806"/>
      <c r="BT245" s="806"/>
      <c r="BU245" s="806"/>
      <c r="BV245" s="806"/>
      <c r="BW245" s="806"/>
      <c r="BX245" s="806"/>
      <c r="BY245" s="806"/>
      <c r="BZ245" s="806"/>
      <c r="CA245" s="806"/>
      <c r="CB245" s="806"/>
      <c r="CC245" s="806"/>
      <c r="CD245" s="806"/>
      <c r="CE245" s="806"/>
      <c r="CF245" s="806"/>
      <c r="CG245" s="806"/>
      <c r="CH245" s="806"/>
      <c r="CI245" s="806"/>
      <c r="CJ245" s="806"/>
      <c r="CK245" s="806"/>
      <c r="CL245" s="806"/>
      <c r="CM245" s="806"/>
      <c r="CN245" s="806"/>
      <c r="CO245" s="806"/>
      <c r="CP245" s="806"/>
      <c r="CQ245" s="806"/>
      <c r="CR245" s="806"/>
      <c r="CS245" s="806"/>
      <c r="CT245" s="806"/>
      <c r="CU245" s="806"/>
      <c r="CV245" s="806"/>
      <c r="CW245" s="806"/>
      <c r="CX245" s="806"/>
      <c r="CY245" s="806"/>
      <c r="CZ245" s="806"/>
      <c r="DA245" s="806"/>
      <c r="DB245" s="806"/>
      <c r="DC245" s="806"/>
      <c r="DD245" s="806"/>
      <c r="DE245" s="806"/>
      <c r="DF245" s="806"/>
      <c r="DG245" s="806"/>
      <c r="DH245" s="806"/>
      <c r="DI245" s="806"/>
      <c r="DJ245" s="806"/>
      <c r="DK245" s="806"/>
      <c r="DL245" s="806"/>
      <c r="DM245" s="806"/>
      <c r="DN245" s="806"/>
      <c r="DO245" s="806"/>
      <c r="DP245" s="806"/>
      <c r="DQ245" s="806"/>
      <c r="DR245" s="806"/>
      <c r="DS245" s="806"/>
      <c r="DT245" s="806"/>
      <c r="DU245" s="806"/>
      <c r="DV245" s="806"/>
      <c r="DW245" s="806"/>
      <c r="DX245" s="806"/>
      <c r="DY245" s="806"/>
      <c r="DZ245" s="806"/>
      <c r="EA245" s="806"/>
      <c r="EB245" s="806"/>
      <c r="EC245" s="806"/>
      <c r="ED245" s="806"/>
      <c r="EE245" s="806"/>
      <c r="EF245" s="806"/>
      <c r="EG245" s="806"/>
      <c r="EH245" s="806"/>
      <c r="EI245" s="806"/>
      <c r="EJ245" s="806"/>
      <c r="EK245" s="806"/>
      <c r="EL245" s="806"/>
      <c r="EM245" s="806"/>
      <c r="EN245" s="806"/>
      <c r="EO245" s="806"/>
      <c r="EP245" s="806"/>
      <c r="EQ245" s="806"/>
      <c r="ER245" s="806"/>
      <c r="ES245" s="806"/>
      <c r="ET245" s="806"/>
      <c r="EU245" s="806"/>
      <c r="EV245" s="806"/>
      <c r="EW245" s="806"/>
      <c r="EX245" s="806"/>
      <c r="EY245" s="806"/>
      <c r="EZ245" s="806"/>
      <c r="FA245" s="806"/>
      <c r="FB245" s="806"/>
      <c r="FC245" s="806"/>
      <c r="FD245" s="806"/>
      <c r="FE245" s="806"/>
      <c r="FF245" s="806"/>
      <c r="FG245" s="806"/>
      <c r="FH245" s="806"/>
      <c r="FI245" s="806"/>
      <c r="FJ245" s="806"/>
      <c r="FK245" s="806"/>
      <c r="FL245" s="806"/>
      <c r="FM245" s="806"/>
      <c r="FN245" s="806"/>
      <c r="FO245" s="806"/>
      <c r="FP245" s="806"/>
      <c r="FQ245" s="806"/>
      <c r="FR245" s="806"/>
      <c r="FS245" s="806"/>
      <c r="FT245" s="806"/>
      <c r="FU245" s="806"/>
      <c r="FV245" s="806"/>
      <c r="FW245" s="806"/>
      <c r="FX245" s="806"/>
      <c r="FY245" s="806"/>
      <c r="FZ245" s="806"/>
      <c r="GA245" s="806"/>
      <c r="GB245" s="806"/>
      <c r="GC245" s="806"/>
      <c r="GD245" s="806"/>
      <c r="GE245" s="806"/>
      <c r="GF245" s="806"/>
      <c r="GG245" s="806"/>
      <c r="GH245" s="806"/>
      <c r="GI245" s="806"/>
      <c r="GJ245" s="806"/>
      <c r="GK245" s="806"/>
      <c r="GL245" s="806"/>
      <c r="GM245" s="806"/>
      <c r="GN245" s="806"/>
      <c r="GO245" s="806"/>
      <c r="GP245" s="806"/>
      <c r="GQ245" s="806"/>
      <c r="GR245" s="806"/>
      <c r="GS245" s="806"/>
      <c r="GT245" s="806"/>
      <c r="GU245" s="806"/>
      <c r="GV245" s="806"/>
      <c r="GW245" s="806"/>
      <c r="GX245" s="806"/>
      <c r="GY245" s="806"/>
      <c r="GZ245" s="806"/>
      <c r="HA245" s="806"/>
      <c r="HB245" s="806"/>
      <c r="HC245" s="806"/>
      <c r="HD245" s="806"/>
      <c r="HE245" s="806"/>
      <c r="HF245" s="806"/>
      <c r="HG245" s="806"/>
      <c r="HH245" s="806"/>
      <c r="HI245" s="806"/>
      <c r="HJ245" s="806"/>
      <c r="HK245" s="806"/>
      <c r="HL245" s="806"/>
      <c r="HM245" s="806"/>
      <c r="HN245" s="806"/>
      <c r="HO245" s="806"/>
      <c r="HP245" s="806"/>
      <c r="HQ245" s="806"/>
      <c r="HR245" s="806"/>
      <c r="HS245" s="806"/>
      <c r="HT245" s="806"/>
      <c r="HU245" s="806"/>
      <c r="HV245" s="806"/>
      <c r="HW245" s="806"/>
      <c r="HX245" s="806"/>
      <c r="HY245" s="806"/>
      <c r="HZ245" s="806"/>
      <c r="IA245" s="806"/>
      <c r="IB245" s="806"/>
      <c r="IC245" s="806"/>
      <c r="ID245" s="806"/>
      <c r="IE245" s="806"/>
      <c r="IF245" s="806"/>
      <c r="IG245" s="806"/>
      <c r="IH245" s="806"/>
      <c r="II245" s="806"/>
      <c r="IJ245" s="806"/>
      <c r="IK245" s="806"/>
      <c r="IL245" s="806"/>
      <c r="IM245" s="806"/>
      <c r="IN245" s="806"/>
      <c r="IO245" s="806"/>
      <c r="IP245" s="806"/>
      <c r="IQ245" s="806"/>
      <c r="IR245" s="806"/>
      <c r="IS245" s="806"/>
      <c r="IT245" s="806"/>
      <c r="IU245" s="806"/>
      <c r="IV245" s="806"/>
    </row>
    <row r="246" spans="1:256" customFormat="1" ht="44.25" customHeight="1" thickBot="1">
      <c r="A246" s="814"/>
      <c r="B246" s="3620" t="s">
        <v>547</v>
      </c>
      <c r="C246" s="3621"/>
      <c r="D246" s="3621"/>
      <c r="E246" s="3621"/>
      <c r="F246" s="3621"/>
      <c r="G246" s="3622"/>
      <c r="H246" s="806"/>
      <c r="I246" s="806"/>
      <c r="J246" s="806"/>
      <c r="K246" s="806"/>
      <c r="L246" s="806"/>
      <c r="M246" s="806"/>
      <c r="N246" s="806"/>
      <c r="O246" s="806"/>
      <c r="P246" s="806"/>
      <c r="Q246" s="806"/>
      <c r="R246" s="806"/>
      <c r="S246" s="806"/>
      <c r="T246" s="806"/>
      <c r="U246" s="806"/>
      <c r="V246" s="806"/>
      <c r="W246" s="806"/>
      <c r="X246" s="806"/>
      <c r="Y246" s="806"/>
      <c r="Z246" s="806"/>
      <c r="AA246" s="806"/>
      <c r="AB246" s="806"/>
      <c r="AC246" s="806"/>
      <c r="AD246" s="806"/>
      <c r="AE246" s="806"/>
      <c r="AF246" s="806"/>
      <c r="AG246" s="806"/>
      <c r="AH246" s="806"/>
      <c r="AI246" s="806"/>
      <c r="AJ246" s="806"/>
      <c r="AK246" s="806"/>
      <c r="AL246" s="806"/>
      <c r="AM246" s="806"/>
      <c r="AN246" s="806"/>
      <c r="AO246" s="806"/>
      <c r="AP246" s="806"/>
      <c r="AQ246" s="806"/>
      <c r="AR246" s="806"/>
      <c r="AS246" s="806"/>
      <c r="AT246" s="806"/>
      <c r="AU246" s="806"/>
      <c r="AV246" s="806"/>
      <c r="AW246" s="806"/>
      <c r="AX246" s="806"/>
      <c r="AY246" s="806"/>
      <c r="AZ246" s="806"/>
      <c r="BA246" s="806"/>
      <c r="BB246" s="806"/>
      <c r="BC246" s="806"/>
      <c r="BD246" s="806"/>
      <c r="BE246" s="806"/>
      <c r="BF246" s="806"/>
      <c r="BG246" s="806"/>
      <c r="BH246" s="806"/>
      <c r="BI246" s="806"/>
      <c r="BJ246" s="806"/>
      <c r="BK246" s="806"/>
      <c r="BL246" s="806"/>
      <c r="BM246" s="806"/>
      <c r="BN246" s="806"/>
      <c r="BO246" s="806"/>
      <c r="BP246" s="806"/>
      <c r="BQ246" s="806"/>
      <c r="BR246" s="806"/>
      <c r="BS246" s="806"/>
      <c r="BT246" s="806"/>
      <c r="BU246" s="806"/>
      <c r="BV246" s="806"/>
      <c r="BW246" s="806"/>
      <c r="BX246" s="806"/>
      <c r="BY246" s="806"/>
      <c r="BZ246" s="806"/>
      <c r="CA246" s="806"/>
      <c r="CB246" s="806"/>
      <c r="CC246" s="806"/>
      <c r="CD246" s="806"/>
      <c r="CE246" s="806"/>
      <c r="CF246" s="806"/>
      <c r="CG246" s="806"/>
      <c r="CH246" s="806"/>
      <c r="CI246" s="806"/>
      <c r="CJ246" s="806"/>
      <c r="CK246" s="806"/>
      <c r="CL246" s="806"/>
      <c r="CM246" s="806"/>
      <c r="CN246" s="806"/>
      <c r="CO246" s="806"/>
      <c r="CP246" s="806"/>
      <c r="CQ246" s="806"/>
      <c r="CR246" s="806"/>
      <c r="CS246" s="806"/>
      <c r="CT246" s="806"/>
      <c r="CU246" s="806"/>
      <c r="CV246" s="806"/>
      <c r="CW246" s="806"/>
      <c r="CX246" s="806"/>
      <c r="CY246" s="806"/>
      <c r="CZ246" s="806"/>
      <c r="DA246" s="806"/>
      <c r="DB246" s="806"/>
      <c r="DC246" s="806"/>
      <c r="DD246" s="806"/>
      <c r="DE246" s="806"/>
      <c r="DF246" s="806"/>
      <c r="DG246" s="806"/>
      <c r="DH246" s="806"/>
      <c r="DI246" s="806"/>
      <c r="DJ246" s="806"/>
      <c r="DK246" s="806"/>
      <c r="DL246" s="806"/>
      <c r="DM246" s="806"/>
      <c r="DN246" s="806"/>
      <c r="DO246" s="806"/>
      <c r="DP246" s="806"/>
      <c r="DQ246" s="806"/>
      <c r="DR246" s="806"/>
      <c r="DS246" s="806"/>
      <c r="DT246" s="806"/>
      <c r="DU246" s="806"/>
      <c r="DV246" s="806"/>
      <c r="DW246" s="806"/>
      <c r="DX246" s="806"/>
      <c r="DY246" s="806"/>
      <c r="DZ246" s="806"/>
      <c r="EA246" s="806"/>
      <c r="EB246" s="806"/>
      <c r="EC246" s="806"/>
      <c r="ED246" s="806"/>
      <c r="EE246" s="806"/>
      <c r="EF246" s="806"/>
      <c r="EG246" s="806"/>
      <c r="EH246" s="806"/>
      <c r="EI246" s="806"/>
      <c r="EJ246" s="806"/>
      <c r="EK246" s="806"/>
      <c r="EL246" s="806"/>
      <c r="EM246" s="806"/>
      <c r="EN246" s="806"/>
      <c r="EO246" s="806"/>
      <c r="EP246" s="806"/>
      <c r="EQ246" s="806"/>
      <c r="ER246" s="806"/>
      <c r="ES246" s="806"/>
      <c r="ET246" s="806"/>
      <c r="EU246" s="806"/>
      <c r="EV246" s="806"/>
      <c r="EW246" s="806"/>
      <c r="EX246" s="806"/>
      <c r="EY246" s="806"/>
      <c r="EZ246" s="806"/>
      <c r="FA246" s="806"/>
      <c r="FB246" s="806"/>
      <c r="FC246" s="806"/>
      <c r="FD246" s="806"/>
      <c r="FE246" s="806"/>
      <c r="FF246" s="806"/>
      <c r="FG246" s="806"/>
      <c r="FH246" s="806"/>
      <c r="FI246" s="806"/>
      <c r="FJ246" s="806"/>
      <c r="FK246" s="806"/>
      <c r="FL246" s="806"/>
      <c r="FM246" s="806"/>
      <c r="FN246" s="806"/>
      <c r="FO246" s="806"/>
      <c r="FP246" s="806"/>
      <c r="FQ246" s="806"/>
      <c r="FR246" s="806"/>
      <c r="FS246" s="806"/>
      <c r="FT246" s="806"/>
      <c r="FU246" s="806"/>
      <c r="FV246" s="806"/>
      <c r="FW246" s="806"/>
      <c r="FX246" s="806"/>
      <c r="FY246" s="806"/>
      <c r="FZ246" s="806"/>
      <c r="GA246" s="806"/>
      <c r="GB246" s="806"/>
      <c r="GC246" s="806"/>
      <c r="GD246" s="806"/>
      <c r="GE246" s="806"/>
      <c r="GF246" s="806"/>
      <c r="GG246" s="806"/>
      <c r="GH246" s="806"/>
      <c r="GI246" s="806"/>
      <c r="GJ246" s="806"/>
      <c r="GK246" s="806"/>
      <c r="GL246" s="806"/>
      <c r="GM246" s="806"/>
      <c r="GN246" s="806"/>
      <c r="GO246" s="806"/>
      <c r="GP246" s="806"/>
      <c r="GQ246" s="806"/>
      <c r="GR246" s="806"/>
      <c r="GS246" s="806"/>
      <c r="GT246" s="806"/>
      <c r="GU246" s="806"/>
      <c r="GV246" s="806"/>
      <c r="GW246" s="806"/>
      <c r="GX246" s="806"/>
      <c r="GY246" s="806"/>
      <c r="GZ246" s="806"/>
      <c r="HA246" s="806"/>
      <c r="HB246" s="806"/>
      <c r="HC246" s="806"/>
      <c r="HD246" s="806"/>
      <c r="HE246" s="806"/>
      <c r="HF246" s="806"/>
      <c r="HG246" s="806"/>
      <c r="HH246" s="806"/>
      <c r="HI246" s="806"/>
      <c r="HJ246" s="806"/>
      <c r="HK246" s="806"/>
      <c r="HL246" s="806"/>
      <c r="HM246" s="806"/>
      <c r="HN246" s="806"/>
      <c r="HO246" s="806"/>
      <c r="HP246" s="806"/>
      <c r="HQ246" s="806"/>
      <c r="HR246" s="806"/>
      <c r="HS246" s="806"/>
      <c r="HT246" s="806"/>
      <c r="HU246" s="806"/>
      <c r="HV246" s="806"/>
      <c r="HW246" s="806"/>
      <c r="HX246" s="806"/>
      <c r="HY246" s="806"/>
      <c r="HZ246" s="806"/>
      <c r="IA246" s="806"/>
      <c r="IB246" s="806"/>
      <c r="IC246" s="806"/>
      <c r="ID246" s="806"/>
      <c r="IE246" s="806"/>
      <c r="IF246" s="806"/>
      <c r="IG246" s="806"/>
      <c r="IH246" s="806"/>
      <c r="II246" s="806"/>
      <c r="IJ246" s="806"/>
      <c r="IK246" s="806"/>
      <c r="IL246" s="806"/>
      <c r="IM246" s="806"/>
      <c r="IN246" s="806"/>
      <c r="IO246" s="806"/>
      <c r="IP246" s="806"/>
      <c r="IQ246" s="806"/>
      <c r="IR246" s="806"/>
      <c r="IS246" s="806"/>
      <c r="IT246" s="806"/>
      <c r="IU246" s="806"/>
      <c r="IV246" s="806"/>
    </row>
    <row r="247" spans="1:256" customFormat="1">
      <c r="A247" s="814"/>
      <c r="B247" s="815"/>
      <c r="C247" s="816"/>
      <c r="D247" s="816"/>
      <c r="E247" s="817"/>
      <c r="F247" s="815"/>
      <c r="G247" s="815"/>
      <c r="H247" s="806"/>
      <c r="I247" s="806"/>
      <c r="J247" s="806"/>
      <c r="K247" s="806"/>
      <c r="L247" s="806"/>
      <c r="M247" s="806"/>
      <c r="N247" s="806"/>
      <c r="O247" s="806"/>
      <c r="P247" s="806"/>
      <c r="Q247" s="806"/>
      <c r="R247" s="806"/>
      <c r="S247" s="806"/>
      <c r="T247" s="806"/>
      <c r="U247" s="806"/>
      <c r="V247" s="806"/>
      <c r="W247" s="806"/>
      <c r="X247" s="806"/>
      <c r="Y247" s="806"/>
      <c r="Z247" s="806"/>
      <c r="AA247" s="806"/>
      <c r="AB247" s="806"/>
      <c r="AC247" s="806"/>
      <c r="AD247" s="806"/>
      <c r="AE247" s="806"/>
      <c r="AF247" s="806"/>
      <c r="AG247" s="806"/>
      <c r="AH247" s="806"/>
      <c r="AI247" s="806"/>
      <c r="AJ247" s="806"/>
      <c r="AK247" s="806"/>
      <c r="AL247" s="806"/>
      <c r="AM247" s="806"/>
      <c r="AN247" s="806"/>
      <c r="AO247" s="806"/>
      <c r="AP247" s="806"/>
      <c r="AQ247" s="806"/>
      <c r="AR247" s="806"/>
      <c r="AS247" s="806"/>
      <c r="AT247" s="806"/>
      <c r="AU247" s="806"/>
      <c r="AV247" s="806"/>
      <c r="AW247" s="806"/>
      <c r="AX247" s="806"/>
      <c r="AY247" s="806"/>
      <c r="AZ247" s="806"/>
      <c r="BA247" s="806"/>
      <c r="BB247" s="806"/>
      <c r="BC247" s="806"/>
      <c r="BD247" s="806"/>
      <c r="BE247" s="806"/>
      <c r="BF247" s="806"/>
      <c r="BG247" s="806"/>
      <c r="BH247" s="806"/>
      <c r="BI247" s="806"/>
      <c r="BJ247" s="806"/>
      <c r="BK247" s="806"/>
      <c r="BL247" s="806"/>
      <c r="BM247" s="806"/>
      <c r="BN247" s="806"/>
      <c r="BO247" s="806"/>
      <c r="BP247" s="806"/>
      <c r="BQ247" s="806"/>
      <c r="BR247" s="806"/>
      <c r="BS247" s="806"/>
      <c r="BT247" s="806"/>
      <c r="BU247" s="806"/>
      <c r="BV247" s="806"/>
      <c r="BW247" s="806"/>
      <c r="BX247" s="806"/>
      <c r="BY247" s="806"/>
      <c r="BZ247" s="806"/>
      <c r="CA247" s="806"/>
      <c r="CB247" s="806"/>
      <c r="CC247" s="806"/>
      <c r="CD247" s="806"/>
      <c r="CE247" s="806"/>
      <c r="CF247" s="806"/>
      <c r="CG247" s="806"/>
      <c r="CH247" s="806"/>
      <c r="CI247" s="806"/>
      <c r="CJ247" s="806"/>
      <c r="CK247" s="806"/>
      <c r="CL247" s="806"/>
      <c r="CM247" s="806"/>
      <c r="CN247" s="806"/>
      <c r="CO247" s="806"/>
      <c r="CP247" s="806"/>
      <c r="CQ247" s="806"/>
      <c r="CR247" s="806"/>
      <c r="CS247" s="806"/>
      <c r="CT247" s="806"/>
      <c r="CU247" s="806"/>
      <c r="CV247" s="806"/>
      <c r="CW247" s="806"/>
      <c r="CX247" s="806"/>
      <c r="CY247" s="806"/>
      <c r="CZ247" s="806"/>
      <c r="DA247" s="806"/>
      <c r="DB247" s="806"/>
      <c r="DC247" s="806"/>
      <c r="DD247" s="806"/>
      <c r="DE247" s="806"/>
      <c r="DF247" s="806"/>
      <c r="DG247" s="806"/>
      <c r="DH247" s="806"/>
      <c r="DI247" s="806"/>
      <c r="DJ247" s="806"/>
      <c r="DK247" s="806"/>
      <c r="DL247" s="806"/>
      <c r="DM247" s="806"/>
      <c r="DN247" s="806"/>
      <c r="DO247" s="806"/>
      <c r="DP247" s="806"/>
      <c r="DQ247" s="806"/>
      <c r="DR247" s="806"/>
      <c r="DS247" s="806"/>
      <c r="DT247" s="806"/>
      <c r="DU247" s="806"/>
      <c r="DV247" s="806"/>
      <c r="DW247" s="806"/>
      <c r="DX247" s="806"/>
      <c r="DY247" s="806"/>
      <c r="DZ247" s="806"/>
      <c r="EA247" s="806"/>
      <c r="EB247" s="806"/>
      <c r="EC247" s="806"/>
      <c r="ED247" s="806"/>
      <c r="EE247" s="806"/>
      <c r="EF247" s="806"/>
      <c r="EG247" s="806"/>
      <c r="EH247" s="806"/>
      <c r="EI247" s="806"/>
      <c r="EJ247" s="806"/>
      <c r="EK247" s="806"/>
      <c r="EL247" s="806"/>
      <c r="EM247" s="806"/>
      <c r="EN247" s="806"/>
      <c r="EO247" s="806"/>
      <c r="EP247" s="806"/>
      <c r="EQ247" s="806"/>
      <c r="ER247" s="806"/>
      <c r="ES247" s="806"/>
      <c r="ET247" s="806"/>
      <c r="EU247" s="806"/>
      <c r="EV247" s="806"/>
      <c r="EW247" s="806"/>
      <c r="EX247" s="806"/>
      <c r="EY247" s="806"/>
      <c r="EZ247" s="806"/>
      <c r="FA247" s="806"/>
      <c r="FB247" s="806"/>
      <c r="FC247" s="806"/>
      <c r="FD247" s="806"/>
      <c r="FE247" s="806"/>
      <c r="FF247" s="806"/>
      <c r="FG247" s="806"/>
      <c r="FH247" s="806"/>
      <c r="FI247" s="806"/>
      <c r="FJ247" s="806"/>
      <c r="FK247" s="806"/>
      <c r="FL247" s="806"/>
      <c r="FM247" s="806"/>
      <c r="FN247" s="806"/>
      <c r="FO247" s="806"/>
      <c r="FP247" s="806"/>
      <c r="FQ247" s="806"/>
      <c r="FR247" s="806"/>
      <c r="FS247" s="806"/>
      <c r="FT247" s="806"/>
      <c r="FU247" s="806"/>
      <c r="FV247" s="806"/>
      <c r="FW247" s="806"/>
      <c r="FX247" s="806"/>
      <c r="FY247" s="806"/>
      <c r="FZ247" s="806"/>
      <c r="GA247" s="806"/>
      <c r="GB247" s="806"/>
      <c r="GC247" s="806"/>
      <c r="GD247" s="806"/>
      <c r="GE247" s="806"/>
      <c r="GF247" s="806"/>
      <c r="GG247" s="806"/>
      <c r="GH247" s="806"/>
      <c r="GI247" s="806"/>
      <c r="GJ247" s="806"/>
      <c r="GK247" s="806"/>
      <c r="GL247" s="806"/>
      <c r="GM247" s="806"/>
      <c r="GN247" s="806"/>
      <c r="GO247" s="806"/>
      <c r="GP247" s="806"/>
      <c r="GQ247" s="806"/>
      <c r="GR247" s="806"/>
      <c r="GS247" s="806"/>
      <c r="GT247" s="806"/>
      <c r="GU247" s="806"/>
      <c r="GV247" s="806"/>
      <c r="GW247" s="806"/>
      <c r="GX247" s="806"/>
      <c r="GY247" s="806"/>
      <c r="GZ247" s="806"/>
      <c r="HA247" s="806"/>
      <c r="HB247" s="806"/>
      <c r="HC247" s="806"/>
      <c r="HD247" s="806"/>
      <c r="HE247" s="806"/>
      <c r="HF247" s="806"/>
      <c r="HG247" s="806"/>
      <c r="HH247" s="806"/>
      <c r="HI247" s="806"/>
      <c r="HJ247" s="806"/>
      <c r="HK247" s="806"/>
      <c r="HL247" s="806"/>
      <c r="HM247" s="806"/>
      <c r="HN247" s="806"/>
      <c r="HO247" s="806"/>
      <c r="HP247" s="806"/>
      <c r="HQ247" s="806"/>
      <c r="HR247" s="806"/>
      <c r="HS247" s="806"/>
      <c r="HT247" s="806"/>
      <c r="HU247" s="806"/>
      <c r="HV247" s="806"/>
      <c r="HW247" s="806"/>
      <c r="HX247" s="806"/>
      <c r="HY247" s="806"/>
      <c r="HZ247" s="806"/>
      <c r="IA247" s="806"/>
      <c r="IB247" s="806"/>
      <c r="IC247" s="806"/>
      <c r="ID247" s="806"/>
      <c r="IE247" s="806"/>
      <c r="IF247" s="806"/>
      <c r="IG247" s="806"/>
      <c r="IH247" s="806"/>
      <c r="II247" s="806"/>
      <c r="IJ247" s="806"/>
      <c r="IK247" s="806"/>
      <c r="IL247" s="806"/>
      <c r="IM247" s="806"/>
      <c r="IN247" s="806"/>
      <c r="IO247" s="806"/>
      <c r="IP247" s="806"/>
      <c r="IQ247" s="806"/>
      <c r="IR247" s="806"/>
      <c r="IS247" s="806"/>
      <c r="IT247" s="806"/>
      <c r="IU247" s="806"/>
      <c r="IV247" s="806"/>
    </row>
    <row r="248" spans="1:256" customFormat="1">
      <c r="A248" s="814"/>
      <c r="B248" s="819" t="s">
        <v>113</v>
      </c>
      <c r="C248" s="243"/>
      <c r="D248" s="243"/>
      <c r="E248" s="819"/>
      <c r="F248" s="243"/>
      <c r="G248" s="243"/>
      <c r="H248" s="806"/>
      <c r="I248" s="806"/>
      <c r="J248" s="806"/>
      <c r="K248" s="806"/>
      <c r="L248" s="806"/>
      <c r="M248" s="806"/>
      <c r="N248" s="806"/>
      <c r="O248" s="806"/>
      <c r="P248" s="806"/>
      <c r="Q248" s="806"/>
      <c r="R248" s="806"/>
      <c r="S248" s="806"/>
      <c r="T248" s="806"/>
      <c r="U248" s="806"/>
      <c r="V248" s="806"/>
      <c r="W248" s="806"/>
      <c r="X248" s="806"/>
      <c r="Y248" s="806"/>
      <c r="Z248" s="806"/>
      <c r="AA248" s="806"/>
      <c r="AB248" s="806"/>
      <c r="AC248" s="806"/>
      <c r="AD248" s="806"/>
      <c r="AE248" s="806"/>
      <c r="AF248" s="806"/>
      <c r="AG248" s="806"/>
      <c r="AH248" s="806"/>
      <c r="AI248" s="806"/>
      <c r="AJ248" s="806"/>
      <c r="AK248" s="806"/>
      <c r="AL248" s="806"/>
      <c r="AM248" s="806"/>
      <c r="AN248" s="806"/>
      <c r="AO248" s="806"/>
      <c r="AP248" s="806"/>
      <c r="AQ248" s="806"/>
      <c r="AR248" s="806"/>
      <c r="AS248" s="806"/>
      <c r="AT248" s="806"/>
      <c r="AU248" s="806"/>
      <c r="AV248" s="806"/>
      <c r="AW248" s="806"/>
      <c r="AX248" s="806"/>
      <c r="AY248" s="806"/>
      <c r="AZ248" s="806"/>
      <c r="BA248" s="806"/>
      <c r="BB248" s="806"/>
      <c r="BC248" s="806"/>
      <c r="BD248" s="806"/>
      <c r="BE248" s="806"/>
      <c r="BF248" s="806"/>
      <c r="BG248" s="806"/>
      <c r="BH248" s="806"/>
      <c r="BI248" s="806"/>
      <c r="BJ248" s="806"/>
      <c r="BK248" s="806"/>
      <c r="BL248" s="806"/>
      <c r="BM248" s="806"/>
      <c r="BN248" s="806"/>
      <c r="BO248" s="806"/>
      <c r="BP248" s="806"/>
      <c r="BQ248" s="806"/>
      <c r="BR248" s="806"/>
      <c r="BS248" s="806"/>
      <c r="BT248" s="806"/>
      <c r="BU248" s="806"/>
      <c r="BV248" s="806"/>
      <c r="BW248" s="806"/>
      <c r="BX248" s="806"/>
      <c r="BY248" s="806"/>
      <c r="BZ248" s="806"/>
      <c r="CA248" s="806"/>
      <c r="CB248" s="806"/>
      <c r="CC248" s="806"/>
      <c r="CD248" s="806"/>
      <c r="CE248" s="806"/>
      <c r="CF248" s="806"/>
      <c r="CG248" s="806"/>
      <c r="CH248" s="806"/>
      <c r="CI248" s="806"/>
      <c r="CJ248" s="806"/>
      <c r="CK248" s="806"/>
      <c r="CL248" s="806"/>
      <c r="CM248" s="806"/>
      <c r="CN248" s="806"/>
      <c r="CO248" s="806"/>
      <c r="CP248" s="806"/>
      <c r="CQ248" s="806"/>
      <c r="CR248" s="806"/>
      <c r="CS248" s="806"/>
      <c r="CT248" s="806"/>
      <c r="CU248" s="806"/>
      <c r="CV248" s="806"/>
      <c r="CW248" s="806"/>
      <c r="CX248" s="806"/>
      <c r="CY248" s="806"/>
      <c r="CZ248" s="806"/>
      <c r="DA248" s="806"/>
      <c r="DB248" s="806"/>
      <c r="DC248" s="806"/>
      <c r="DD248" s="806"/>
      <c r="DE248" s="806"/>
      <c r="DF248" s="806"/>
      <c r="DG248" s="806"/>
      <c r="DH248" s="806"/>
      <c r="DI248" s="806"/>
      <c r="DJ248" s="806"/>
      <c r="DK248" s="806"/>
      <c r="DL248" s="806"/>
      <c r="DM248" s="806"/>
      <c r="DN248" s="806"/>
      <c r="DO248" s="806"/>
      <c r="DP248" s="806"/>
      <c r="DQ248" s="806"/>
      <c r="DR248" s="806"/>
      <c r="DS248" s="806"/>
      <c r="DT248" s="806"/>
      <c r="DU248" s="806"/>
      <c r="DV248" s="806"/>
      <c r="DW248" s="806"/>
      <c r="DX248" s="806"/>
      <c r="DY248" s="806"/>
      <c r="DZ248" s="806"/>
      <c r="EA248" s="806"/>
      <c r="EB248" s="806"/>
      <c r="EC248" s="806"/>
      <c r="ED248" s="806"/>
      <c r="EE248" s="806"/>
      <c r="EF248" s="806"/>
      <c r="EG248" s="806"/>
      <c r="EH248" s="806"/>
      <c r="EI248" s="806"/>
      <c r="EJ248" s="806"/>
      <c r="EK248" s="806"/>
      <c r="EL248" s="806"/>
      <c r="EM248" s="806"/>
      <c r="EN248" s="806"/>
      <c r="EO248" s="806"/>
      <c r="EP248" s="806"/>
      <c r="EQ248" s="806"/>
      <c r="ER248" s="806"/>
      <c r="ES248" s="806"/>
      <c r="ET248" s="806"/>
      <c r="EU248" s="806"/>
      <c r="EV248" s="806"/>
      <c r="EW248" s="806"/>
      <c r="EX248" s="806"/>
      <c r="EY248" s="806"/>
      <c r="EZ248" s="806"/>
      <c r="FA248" s="806"/>
      <c r="FB248" s="806"/>
      <c r="FC248" s="806"/>
      <c r="FD248" s="806"/>
      <c r="FE248" s="806"/>
      <c r="FF248" s="806"/>
      <c r="FG248" s="806"/>
      <c r="FH248" s="806"/>
      <c r="FI248" s="806"/>
      <c r="FJ248" s="806"/>
      <c r="FK248" s="806"/>
      <c r="FL248" s="806"/>
      <c r="FM248" s="806"/>
      <c r="FN248" s="806"/>
      <c r="FO248" s="806"/>
      <c r="FP248" s="806"/>
      <c r="FQ248" s="806"/>
      <c r="FR248" s="806"/>
      <c r="FS248" s="806"/>
      <c r="FT248" s="806"/>
      <c r="FU248" s="806"/>
      <c r="FV248" s="806"/>
      <c r="FW248" s="806"/>
      <c r="FX248" s="806"/>
      <c r="FY248" s="806"/>
      <c r="FZ248" s="806"/>
      <c r="GA248" s="806"/>
      <c r="GB248" s="806"/>
      <c r="GC248" s="806"/>
      <c r="GD248" s="806"/>
      <c r="GE248" s="806"/>
      <c r="GF248" s="806"/>
      <c r="GG248" s="806"/>
      <c r="GH248" s="806"/>
      <c r="GI248" s="806"/>
      <c r="GJ248" s="806"/>
      <c r="GK248" s="806"/>
      <c r="GL248" s="806"/>
      <c r="GM248" s="806"/>
      <c r="GN248" s="806"/>
      <c r="GO248" s="806"/>
      <c r="GP248" s="806"/>
      <c r="GQ248" s="806"/>
      <c r="GR248" s="806"/>
      <c r="GS248" s="806"/>
      <c r="GT248" s="806"/>
      <c r="GU248" s="806"/>
      <c r="GV248" s="806"/>
      <c r="GW248" s="806"/>
      <c r="GX248" s="806"/>
      <c r="GY248" s="806"/>
      <c r="GZ248" s="806"/>
      <c r="HA248" s="806"/>
      <c r="HB248" s="806"/>
      <c r="HC248" s="806"/>
      <c r="HD248" s="806"/>
      <c r="HE248" s="806"/>
      <c r="HF248" s="806"/>
      <c r="HG248" s="806"/>
      <c r="HH248" s="806"/>
      <c r="HI248" s="806"/>
      <c r="HJ248" s="806"/>
      <c r="HK248" s="806"/>
      <c r="HL248" s="806"/>
      <c r="HM248" s="806"/>
      <c r="HN248" s="806"/>
      <c r="HO248" s="806"/>
      <c r="HP248" s="806"/>
      <c r="HQ248" s="806"/>
      <c r="HR248" s="806"/>
      <c r="HS248" s="806"/>
      <c r="HT248" s="806"/>
      <c r="HU248" s="806"/>
      <c r="HV248" s="806"/>
      <c r="HW248" s="806"/>
      <c r="HX248" s="806"/>
      <c r="HY248" s="806"/>
      <c r="HZ248" s="806"/>
      <c r="IA248" s="806"/>
      <c r="IB248" s="806"/>
      <c r="IC248" s="806"/>
      <c r="ID248" s="806"/>
      <c r="IE248" s="806"/>
      <c r="IF248" s="806"/>
      <c r="IG248" s="806"/>
      <c r="IH248" s="806"/>
      <c r="II248" s="806"/>
      <c r="IJ248" s="806"/>
      <c r="IK248" s="806"/>
      <c r="IL248" s="806"/>
      <c r="IM248" s="806"/>
      <c r="IN248" s="806"/>
      <c r="IO248" s="806"/>
      <c r="IP248" s="806"/>
      <c r="IQ248" s="806"/>
      <c r="IR248" s="806"/>
      <c r="IS248" s="806"/>
      <c r="IT248" s="806"/>
      <c r="IU248" s="806"/>
      <c r="IV248" s="806"/>
    </row>
    <row r="249" spans="1:256" customFormat="1" ht="13.8" thickBot="1">
      <c r="A249" s="814"/>
      <c r="B249" s="243"/>
      <c r="C249" s="243"/>
      <c r="D249" s="243"/>
      <c r="E249" s="243"/>
      <c r="F249" s="243"/>
      <c r="G249" s="243"/>
      <c r="H249" s="806"/>
      <c r="I249" s="806"/>
      <c r="J249" s="806"/>
      <c r="K249" s="806"/>
      <c r="L249" s="806"/>
      <c r="M249" s="806"/>
      <c r="N249" s="806"/>
      <c r="O249" s="806"/>
      <c r="P249" s="806"/>
      <c r="Q249" s="806"/>
      <c r="R249" s="806"/>
      <c r="S249" s="806"/>
      <c r="T249" s="806"/>
      <c r="U249" s="806"/>
      <c r="V249" s="806"/>
      <c r="W249" s="806"/>
      <c r="X249" s="806"/>
      <c r="Y249" s="806"/>
      <c r="Z249" s="806"/>
      <c r="AA249" s="806"/>
      <c r="AB249" s="806"/>
      <c r="AC249" s="806"/>
      <c r="AD249" s="806"/>
      <c r="AE249" s="806"/>
      <c r="AF249" s="806"/>
      <c r="AG249" s="806"/>
      <c r="AH249" s="806"/>
      <c r="AI249" s="806"/>
      <c r="AJ249" s="806"/>
      <c r="AK249" s="806"/>
      <c r="AL249" s="806"/>
      <c r="AM249" s="806"/>
      <c r="AN249" s="806"/>
      <c r="AO249" s="806"/>
      <c r="AP249" s="806"/>
      <c r="AQ249" s="806"/>
      <c r="AR249" s="806"/>
      <c r="AS249" s="806"/>
      <c r="AT249" s="806"/>
      <c r="AU249" s="806"/>
      <c r="AV249" s="806"/>
      <c r="AW249" s="806"/>
      <c r="AX249" s="806"/>
      <c r="AY249" s="806"/>
      <c r="AZ249" s="806"/>
      <c r="BA249" s="806"/>
      <c r="BB249" s="806"/>
      <c r="BC249" s="806"/>
      <c r="BD249" s="806"/>
      <c r="BE249" s="806"/>
      <c r="BF249" s="806"/>
      <c r="BG249" s="806"/>
      <c r="BH249" s="806"/>
      <c r="BI249" s="806"/>
      <c r="BJ249" s="806"/>
      <c r="BK249" s="806"/>
      <c r="BL249" s="806"/>
      <c r="BM249" s="806"/>
      <c r="BN249" s="806"/>
      <c r="BO249" s="806"/>
      <c r="BP249" s="806"/>
      <c r="BQ249" s="806"/>
      <c r="BR249" s="806"/>
      <c r="BS249" s="806"/>
      <c r="BT249" s="806"/>
      <c r="BU249" s="806"/>
      <c r="BV249" s="806"/>
      <c r="BW249" s="806"/>
      <c r="BX249" s="806"/>
      <c r="BY249" s="806"/>
      <c r="BZ249" s="806"/>
      <c r="CA249" s="806"/>
      <c r="CB249" s="806"/>
      <c r="CC249" s="806"/>
      <c r="CD249" s="806"/>
      <c r="CE249" s="806"/>
      <c r="CF249" s="806"/>
      <c r="CG249" s="806"/>
      <c r="CH249" s="806"/>
      <c r="CI249" s="806"/>
      <c r="CJ249" s="806"/>
      <c r="CK249" s="806"/>
      <c r="CL249" s="806"/>
      <c r="CM249" s="806"/>
      <c r="CN249" s="806"/>
      <c r="CO249" s="806"/>
      <c r="CP249" s="806"/>
      <c r="CQ249" s="806"/>
      <c r="CR249" s="806"/>
      <c r="CS249" s="806"/>
      <c r="CT249" s="806"/>
      <c r="CU249" s="806"/>
      <c r="CV249" s="806"/>
      <c r="CW249" s="806"/>
      <c r="CX249" s="806"/>
      <c r="CY249" s="806"/>
      <c r="CZ249" s="806"/>
      <c r="DA249" s="806"/>
      <c r="DB249" s="806"/>
      <c r="DC249" s="806"/>
      <c r="DD249" s="806"/>
      <c r="DE249" s="806"/>
      <c r="DF249" s="806"/>
      <c r="DG249" s="806"/>
      <c r="DH249" s="806"/>
      <c r="DI249" s="806"/>
      <c r="DJ249" s="806"/>
      <c r="DK249" s="806"/>
      <c r="DL249" s="806"/>
      <c r="DM249" s="806"/>
      <c r="DN249" s="806"/>
      <c r="DO249" s="806"/>
      <c r="DP249" s="806"/>
      <c r="DQ249" s="806"/>
      <c r="DR249" s="806"/>
      <c r="DS249" s="806"/>
      <c r="DT249" s="806"/>
      <c r="DU249" s="806"/>
      <c r="DV249" s="806"/>
      <c r="DW249" s="806"/>
      <c r="DX249" s="806"/>
      <c r="DY249" s="806"/>
      <c r="DZ249" s="806"/>
      <c r="EA249" s="806"/>
      <c r="EB249" s="806"/>
      <c r="EC249" s="806"/>
      <c r="ED249" s="806"/>
      <c r="EE249" s="806"/>
      <c r="EF249" s="806"/>
      <c r="EG249" s="806"/>
      <c r="EH249" s="806"/>
      <c r="EI249" s="806"/>
      <c r="EJ249" s="806"/>
      <c r="EK249" s="806"/>
      <c r="EL249" s="806"/>
      <c r="EM249" s="806"/>
      <c r="EN249" s="806"/>
      <c r="EO249" s="806"/>
      <c r="EP249" s="806"/>
      <c r="EQ249" s="806"/>
      <c r="ER249" s="806"/>
      <c r="ES249" s="806"/>
      <c r="ET249" s="806"/>
      <c r="EU249" s="806"/>
      <c r="EV249" s="806"/>
      <c r="EW249" s="806"/>
      <c r="EX249" s="806"/>
      <c r="EY249" s="806"/>
      <c r="EZ249" s="806"/>
      <c r="FA249" s="806"/>
      <c r="FB249" s="806"/>
      <c r="FC249" s="806"/>
      <c r="FD249" s="806"/>
      <c r="FE249" s="806"/>
      <c r="FF249" s="806"/>
      <c r="FG249" s="806"/>
      <c r="FH249" s="806"/>
      <c r="FI249" s="806"/>
      <c r="FJ249" s="806"/>
      <c r="FK249" s="806"/>
      <c r="FL249" s="806"/>
      <c r="FM249" s="806"/>
      <c r="FN249" s="806"/>
      <c r="FO249" s="806"/>
      <c r="FP249" s="806"/>
      <c r="FQ249" s="806"/>
      <c r="FR249" s="806"/>
      <c r="FS249" s="806"/>
      <c r="FT249" s="806"/>
      <c r="FU249" s="806"/>
      <c r="FV249" s="806"/>
      <c r="FW249" s="806"/>
      <c r="FX249" s="806"/>
      <c r="FY249" s="806"/>
      <c r="FZ249" s="806"/>
      <c r="GA249" s="806"/>
      <c r="GB249" s="806"/>
      <c r="GC249" s="806"/>
      <c r="GD249" s="806"/>
      <c r="GE249" s="806"/>
      <c r="GF249" s="806"/>
      <c r="GG249" s="806"/>
      <c r="GH249" s="806"/>
      <c r="GI249" s="806"/>
      <c r="GJ249" s="806"/>
      <c r="GK249" s="806"/>
      <c r="GL249" s="806"/>
      <c r="GM249" s="806"/>
      <c r="GN249" s="806"/>
      <c r="GO249" s="806"/>
      <c r="GP249" s="806"/>
      <c r="GQ249" s="806"/>
      <c r="GR249" s="806"/>
      <c r="GS249" s="806"/>
      <c r="GT249" s="806"/>
      <c r="GU249" s="806"/>
      <c r="GV249" s="806"/>
      <c r="GW249" s="806"/>
      <c r="GX249" s="806"/>
      <c r="GY249" s="806"/>
      <c r="GZ249" s="806"/>
      <c r="HA249" s="806"/>
      <c r="HB249" s="806"/>
      <c r="HC249" s="806"/>
      <c r="HD249" s="806"/>
      <c r="HE249" s="806"/>
      <c r="HF249" s="806"/>
      <c r="HG249" s="806"/>
      <c r="HH249" s="806"/>
      <c r="HI249" s="806"/>
      <c r="HJ249" s="806"/>
      <c r="HK249" s="806"/>
      <c r="HL249" s="806"/>
      <c r="HM249" s="806"/>
      <c r="HN249" s="806"/>
      <c r="HO249" s="806"/>
      <c r="HP249" s="806"/>
      <c r="HQ249" s="806"/>
      <c r="HR249" s="806"/>
      <c r="HS249" s="806"/>
      <c r="HT249" s="806"/>
      <c r="HU249" s="806"/>
      <c r="HV249" s="806"/>
      <c r="HW249" s="806"/>
      <c r="HX249" s="806"/>
      <c r="HY249" s="806"/>
      <c r="HZ249" s="806"/>
      <c r="IA249" s="806"/>
      <c r="IB249" s="806"/>
      <c r="IC249" s="806"/>
      <c r="ID249" s="806"/>
      <c r="IE249" s="806"/>
      <c r="IF249" s="806"/>
      <c r="IG249" s="806"/>
      <c r="IH249" s="806"/>
      <c r="II249" s="806"/>
      <c r="IJ249" s="806"/>
      <c r="IK249" s="806"/>
      <c r="IL249" s="806"/>
      <c r="IM249" s="806"/>
      <c r="IN249" s="806"/>
      <c r="IO249" s="806"/>
      <c r="IP249" s="806"/>
      <c r="IQ249" s="806"/>
      <c r="IR249" s="806"/>
      <c r="IS249" s="806"/>
      <c r="IT249" s="806"/>
      <c r="IU249" s="806"/>
      <c r="IV249" s="806"/>
    </row>
    <row r="250" spans="1:256" customFormat="1" ht="27.6">
      <c r="A250" s="2895">
        <f>A201+1</f>
        <v>13</v>
      </c>
      <c r="B250" s="1636" t="s">
        <v>29</v>
      </c>
      <c r="C250" s="1637"/>
      <c r="D250" s="1638"/>
      <c r="E250" s="1653" t="s">
        <v>93</v>
      </c>
      <c r="F250" s="1637"/>
      <c r="G250" s="1638"/>
      <c r="H250" s="995" t="s">
        <v>319</v>
      </c>
      <c r="I250" s="806"/>
      <c r="J250" s="806"/>
      <c r="K250" s="806"/>
      <c r="L250" s="806"/>
      <c r="M250" s="806"/>
      <c r="N250" s="806"/>
      <c r="O250" s="806"/>
      <c r="P250" s="806"/>
      <c r="Q250" s="806"/>
      <c r="R250" s="806"/>
      <c r="S250" s="806"/>
      <c r="T250" s="806"/>
      <c r="U250" s="806"/>
      <c r="V250" s="806"/>
      <c r="W250" s="806"/>
      <c r="X250" s="806"/>
      <c r="Y250" s="806"/>
      <c r="Z250" s="806"/>
      <c r="AA250" s="806"/>
      <c r="AB250" s="806"/>
      <c r="AC250" s="806"/>
      <c r="AD250" s="806"/>
      <c r="AE250" s="806"/>
      <c r="AF250" s="806"/>
      <c r="AG250" s="806"/>
      <c r="AH250" s="806"/>
      <c r="AI250" s="806"/>
      <c r="AJ250" s="806"/>
      <c r="AK250" s="806"/>
      <c r="AL250" s="806"/>
      <c r="AM250" s="806"/>
      <c r="AN250" s="806"/>
      <c r="AO250" s="806"/>
      <c r="AP250" s="806"/>
      <c r="AQ250" s="806"/>
      <c r="AR250" s="806"/>
      <c r="AS250" s="806"/>
      <c r="AT250" s="806"/>
      <c r="AU250" s="806"/>
      <c r="AV250" s="806"/>
      <c r="AW250" s="806"/>
      <c r="AX250" s="806"/>
      <c r="AY250" s="806"/>
      <c r="AZ250" s="806"/>
      <c r="BA250" s="806"/>
      <c r="BB250" s="806"/>
      <c r="BC250" s="806"/>
      <c r="BD250" s="806"/>
      <c r="BE250" s="806"/>
      <c r="BF250" s="806"/>
      <c r="BG250" s="806"/>
      <c r="BH250" s="806"/>
      <c r="BI250" s="806"/>
      <c r="BJ250" s="806"/>
      <c r="BK250" s="806"/>
      <c r="BL250" s="806"/>
      <c r="BM250" s="806"/>
      <c r="BN250" s="806"/>
      <c r="BO250" s="806"/>
      <c r="BP250" s="806"/>
      <c r="BQ250" s="806"/>
      <c r="BR250" s="806"/>
      <c r="BS250" s="806"/>
      <c r="BT250" s="806"/>
      <c r="BU250" s="806"/>
      <c r="BV250" s="806"/>
      <c r="BW250" s="806"/>
      <c r="BX250" s="806"/>
      <c r="BY250" s="806"/>
      <c r="BZ250" s="806"/>
      <c r="CA250" s="806"/>
      <c r="CB250" s="806"/>
      <c r="CC250" s="806"/>
      <c r="CD250" s="806"/>
      <c r="CE250" s="806"/>
      <c r="CF250" s="806"/>
      <c r="CG250" s="806"/>
      <c r="CH250" s="806"/>
      <c r="CI250" s="806"/>
      <c r="CJ250" s="806"/>
      <c r="CK250" s="806"/>
      <c r="CL250" s="806"/>
      <c r="CM250" s="806"/>
      <c r="CN250" s="806"/>
      <c r="CO250" s="806"/>
      <c r="CP250" s="806"/>
      <c r="CQ250" s="806"/>
      <c r="CR250" s="806"/>
      <c r="CS250" s="806"/>
      <c r="CT250" s="806"/>
      <c r="CU250" s="806"/>
      <c r="CV250" s="806"/>
      <c r="CW250" s="806"/>
      <c r="CX250" s="806"/>
      <c r="CY250" s="806"/>
      <c r="CZ250" s="806"/>
      <c r="DA250" s="806"/>
      <c r="DB250" s="806"/>
      <c r="DC250" s="806"/>
      <c r="DD250" s="806"/>
      <c r="DE250" s="806"/>
      <c r="DF250" s="806"/>
      <c r="DG250" s="806"/>
      <c r="DH250" s="806"/>
      <c r="DI250" s="806"/>
      <c r="DJ250" s="806"/>
      <c r="DK250" s="806"/>
      <c r="DL250" s="806"/>
      <c r="DM250" s="806"/>
      <c r="DN250" s="806"/>
      <c r="DO250" s="806"/>
      <c r="DP250" s="806"/>
      <c r="DQ250" s="806"/>
      <c r="DR250" s="806"/>
      <c r="DS250" s="806"/>
      <c r="DT250" s="806"/>
      <c r="DU250" s="806"/>
      <c r="DV250" s="806"/>
      <c r="DW250" s="806"/>
      <c r="DX250" s="806"/>
      <c r="DY250" s="806"/>
      <c r="DZ250" s="806"/>
      <c r="EA250" s="806"/>
      <c r="EB250" s="806"/>
      <c r="EC250" s="806"/>
      <c r="ED250" s="806"/>
      <c r="EE250" s="806"/>
      <c r="EF250" s="806"/>
      <c r="EG250" s="806"/>
      <c r="EH250" s="806"/>
      <c r="EI250" s="806"/>
      <c r="EJ250" s="806"/>
      <c r="EK250" s="806"/>
      <c r="EL250" s="806"/>
      <c r="EM250" s="806"/>
      <c r="EN250" s="806"/>
      <c r="EO250" s="806"/>
      <c r="EP250" s="806"/>
      <c r="EQ250" s="806"/>
      <c r="ER250" s="806"/>
      <c r="ES250" s="806"/>
      <c r="ET250" s="806"/>
      <c r="EU250" s="806"/>
      <c r="EV250" s="806"/>
      <c r="EW250" s="806"/>
      <c r="EX250" s="806"/>
      <c r="EY250" s="806"/>
      <c r="EZ250" s="806"/>
      <c r="FA250" s="806"/>
      <c r="FB250" s="806"/>
      <c r="FC250" s="806"/>
      <c r="FD250" s="806"/>
      <c r="FE250" s="806"/>
      <c r="FF250" s="806"/>
      <c r="FG250" s="806"/>
      <c r="FH250" s="806"/>
      <c r="FI250" s="806"/>
      <c r="FJ250" s="806"/>
      <c r="FK250" s="806"/>
      <c r="FL250" s="806"/>
      <c r="FM250" s="806"/>
      <c r="FN250" s="806"/>
      <c r="FO250" s="806"/>
      <c r="FP250" s="806"/>
      <c r="FQ250" s="806"/>
      <c r="FR250" s="806"/>
      <c r="FS250" s="806"/>
      <c r="FT250" s="806"/>
      <c r="FU250" s="806"/>
      <c r="FV250" s="806"/>
      <c r="FW250" s="806"/>
      <c r="FX250" s="806"/>
      <c r="FY250" s="806"/>
      <c r="FZ250" s="806"/>
      <c r="GA250" s="806"/>
      <c r="GB250" s="806"/>
      <c r="GC250" s="806"/>
      <c r="GD250" s="806"/>
      <c r="GE250" s="806"/>
      <c r="GF250" s="806"/>
      <c r="GG250" s="806"/>
      <c r="GH250" s="806"/>
      <c r="GI250" s="806"/>
      <c r="GJ250" s="806"/>
      <c r="GK250" s="806"/>
      <c r="GL250" s="806"/>
      <c r="GM250" s="806"/>
      <c r="GN250" s="806"/>
      <c r="GO250" s="806"/>
      <c r="GP250" s="806"/>
      <c r="GQ250" s="806"/>
      <c r="GR250" s="806"/>
      <c r="GS250" s="806"/>
      <c r="GT250" s="806"/>
      <c r="GU250" s="806"/>
      <c r="GV250" s="806"/>
      <c r="GW250" s="806"/>
      <c r="GX250" s="806"/>
      <c r="GY250" s="806"/>
      <c r="GZ250" s="806"/>
      <c r="HA250" s="806"/>
      <c r="HB250" s="806"/>
      <c r="HC250" s="806"/>
      <c r="HD250" s="806"/>
      <c r="HE250" s="806"/>
      <c r="HF250" s="806"/>
      <c r="HG250" s="806"/>
      <c r="HH250" s="806"/>
      <c r="HI250" s="806"/>
      <c r="HJ250" s="806"/>
      <c r="HK250" s="806"/>
      <c r="HL250" s="806"/>
      <c r="HM250" s="806"/>
      <c r="HN250" s="806"/>
      <c r="HO250" s="806"/>
      <c r="HP250" s="806"/>
      <c r="HQ250" s="806"/>
      <c r="HR250" s="806"/>
      <c r="HS250" s="806"/>
      <c r="HT250" s="806"/>
      <c r="HU250" s="806"/>
      <c r="HV250" s="806"/>
      <c r="HW250" s="806"/>
      <c r="HX250" s="806"/>
      <c r="HY250" s="806"/>
      <c r="HZ250" s="806"/>
      <c r="IA250" s="806"/>
      <c r="IB250" s="806"/>
      <c r="IC250" s="806"/>
      <c r="ID250" s="806"/>
      <c r="IE250" s="806"/>
      <c r="IF250" s="806"/>
      <c r="IG250" s="806"/>
      <c r="IH250" s="806"/>
      <c r="II250" s="806"/>
      <c r="IJ250" s="806"/>
      <c r="IK250" s="806"/>
      <c r="IL250" s="806"/>
      <c r="IM250" s="806"/>
      <c r="IN250" s="806"/>
      <c r="IO250" s="806"/>
      <c r="IP250" s="806"/>
      <c r="IQ250" s="806"/>
      <c r="IR250" s="806"/>
      <c r="IS250" s="806"/>
      <c r="IT250" s="806"/>
      <c r="IU250" s="806"/>
      <c r="IV250" s="806"/>
    </row>
    <row r="251" spans="1:256" customFormat="1">
      <c r="A251" s="814"/>
      <c r="B251" s="1639" t="s">
        <v>22</v>
      </c>
      <c r="C251" s="1640"/>
      <c r="D251" s="1641"/>
      <c r="E251" s="1639" t="s">
        <v>22</v>
      </c>
      <c r="F251" s="1640"/>
      <c r="G251" s="1641"/>
      <c r="H251" s="806"/>
      <c r="I251" s="806"/>
      <c r="J251" s="806"/>
      <c r="K251" s="806"/>
      <c r="L251" s="806"/>
      <c r="M251" s="806"/>
      <c r="N251" s="806"/>
      <c r="O251" s="806"/>
      <c r="P251" s="806"/>
      <c r="Q251" s="806"/>
      <c r="R251" s="806"/>
      <c r="S251" s="806"/>
      <c r="T251" s="806"/>
      <c r="U251" s="806"/>
      <c r="V251" s="806"/>
      <c r="W251" s="806"/>
      <c r="X251" s="806"/>
      <c r="Y251" s="806"/>
      <c r="Z251" s="806"/>
      <c r="AA251" s="806"/>
      <c r="AB251" s="806"/>
      <c r="AC251" s="806"/>
      <c r="AD251" s="806"/>
      <c r="AE251" s="806"/>
      <c r="AF251" s="806"/>
      <c r="AG251" s="806"/>
      <c r="AH251" s="806"/>
      <c r="AI251" s="806"/>
      <c r="AJ251" s="806"/>
      <c r="AK251" s="806"/>
      <c r="AL251" s="806"/>
      <c r="AM251" s="806"/>
      <c r="AN251" s="806"/>
      <c r="AO251" s="806"/>
      <c r="AP251" s="806"/>
      <c r="AQ251" s="806"/>
      <c r="AR251" s="806"/>
      <c r="AS251" s="806"/>
      <c r="AT251" s="806"/>
      <c r="AU251" s="806"/>
      <c r="AV251" s="806"/>
      <c r="AW251" s="806"/>
      <c r="AX251" s="806"/>
      <c r="AY251" s="806"/>
      <c r="AZ251" s="806"/>
      <c r="BA251" s="806"/>
      <c r="BB251" s="806"/>
      <c r="BC251" s="806"/>
      <c r="BD251" s="806"/>
      <c r="BE251" s="806"/>
      <c r="BF251" s="806"/>
      <c r="BG251" s="806"/>
      <c r="BH251" s="806"/>
      <c r="BI251" s="806"/>
      <c r="BJ251" s="806"/>
      <c r="BK251" s="806"/>
      <c r="BL251" s="806"/>
      <c r="BM251" s="806"/>
      <c r="BN251" s="806"/>
      <c r="BO251" s="806"/>
      <c r="BP251" s="806"/>
      <c r="BQ251" s="806"/>
      <c r="BR251" s="806"/>
      <c r="BS251" s="806"/>
      <c r="BT251" s="806"/>
      <c r="BU251" s="806"/>
      <c r="BV251" s="806"/>
      <c r="BW251" s="806"/>
      <c r="BX251" s="806"/>
      <c r="BY251" s="806"/>
      <c r="BZ251" s="806"/>
      <c r="CA251" s="806"/>
      <c r="CB251" s="806"/>
      <c r="CC251" s="806"/>
      <c r="CD251" s="806"/>
      <c r="CE251" s="806"/>
      <c r="CF251" s="806"/>
      <c r="CG251" s="806"/>
      <c r="CH251" s="806"/>
      <c r="CI251" s="806"/>
      <c r="CJ251" s="806"/>
      <c r="CK251" s="806"/>
      <c r="CL251" s="806"/>
      <c r="CM251" s="806"/>
      <c r="CN251" s="806"/>
      <c r="CO251" s="806"/>
      <c r="CP251" s="806"/>
      <c r="CQ251" s="806"/>
      <c r="CR251" s="806"/>
      <c r="CS251" s="806"/>
      <c r="CT251" s="806"/>
      <c r="CU251" s="806"/>
      <c r="CV251" s="806"/>
      <c r="CW251" s="806"/>
      <c r="CX251" s="806"/>
      <c r="CY251" s="806"/>
      <c r="CZ251" s="806"/>
      <c r="DA251" s="806"/>
      <c r="DB251" s="806"/>
      <c r="DC251" s="806"/>
      <c r="DD251" s="806"/>
      <c r="DE251" s="806"/>
      <c r="DF251" s="806"/>
      <c r="DG251" s="806"/>
      <c r="DH251" s="806"/>
      <c r="DI251" s="806"/>
      <c r="DJ251" s="806"/>
      <c r="DK251" s="806"/>
      <c r="DL251" s="806"/>
      <c r="DM251" s="806"/>
      <c r="DN251" s="806"/>
      <c r="DO251" s="806"/>
      <c r="DP251" s="806"/>
      <c r="DQ251" s="806"/>
      <c r="DR251" s="806"/>
      <c r="DS251" s="806"/>
      <c r="DT251" s="806"/>
      <c r="DU251" s="806"/>
      <c r="DV251" s="806"/>
      <c r="DW251" s="806"/>
      <c r="DX251" s="806"/>
      <c r="DY251" s="806"/>
      <c r="DZ251" s="806"/>
      <c r="EA251" s="806"/>
      <c r="EB251" s="806"/>
      <c r="EC251" s="806"/>
      <c r="ED251" s="806"/>
      <c r="EE251" s="806"/>
      <c r="EF251" s="806"/>
      <c r="EG251" s="806"/>
      <c r="EH251" s="806"/>
      <c r="EI251" s="806"/>
      <c r="EJ251" s="806"/>
      <c r="EK251" s="806"/>
      <c r="EL251" s="806"/>
      <c r="EM251" s="806"/>
      <c r="EN251" s="806"/>
      <c r="EO251" s="806"/>
      <c r="EP251" s="806"/>
      <c r="EQ251" s="806"/>
      <c r="ER251" s="806"/>
      <c r="ES251" s="806"/>
      <c r="ET251" s="806"/>
      <c r="EU251" s="806"/>
      <c r="EV251" s="806"/>
      <c r="EW251" s="806"/>
      <c r="EX251" s="806"/>
      <c r="EY251" s="806"/>
      <c r="EZ251" s="806"/>
      <c r="FA251" s="806"/>
      <c r="FB251" s="806"/>
      <c r="FC251" s="806"/>
      <c r="FD251" s="806"/>
      <c r="FE251" s="806"/>
      <c r="FF251" s="806"/>
      <c r="FG251" s="806"/>
      <c r="FH251" s="806"/>
      <c r="FI251" s="806"/>
      <c r="FJ251" s="806"/>
      <c r="FK251" s="806"/>
      <c r="FL251" s="806"/>
      <c r="FM251" s="806"/>
      <c r="FN251" s="806"/>
      <c r="FO251" s="806"/>
      <c r="FP251" s="806"/>
      <c r="FQ251" s="806"/>
      <c r="FR251" s="806"/>
      <c r="FS251" s="806"/>
      <c r="FT251" s="806"/>
      <c r="FU251" s="806"/>
      <c r="FV251" s="806"/>
      <c r="FW251" s="806"/>
      <c r="FX251" s="806"/>
      <c r="FY251" s="806"/>
      <c r="FZ251" s="806"/>
      <c r="GA251" s="806"/>
      <c r="GB251" s="806"/>
      <c r="GC251" s="806"/>
      <c r="GD251" s="806"/>
      <c r="GE251" s="806"/>
      <c r="GF251" s="806"/>
      <c r="GG251" s="806"/>
      <c r="GH251" s="806"/>
      <c r="GI251" s="806"/>
      <c r="GJ251" s="806"/>
      <c r="GK251" s="806"/>
      <c r="GL251" s="806"/>
      <c r="GM251" s="806"/>
      <c r="GN251" s="806"/>
      <c r="GO251" s="806"/>
      <c r="GP251" s="806"/>
      <c r="GQ251" s="806"/>
      <c r="GR251" s="806"/>
      <c r="GS251" s="806"/>
      <c r="GT251" s="806"/>
      <c r="GU251" s="806"/>
      <c r="GV251" s="806"/>
      <c r="GW251" s="806"/>
      <c r="GX251" s="806"/>
      <c r="GY251" s="806"/>
      <c r="GZ251" s="806"/>
      <c r="HA251" s="806"/>
      <c r="HB251" s="806"/>
      <c r="HC251" s="806"/>
      <c r="HD251" s="806"/>
      <c r="HE251" s="806"/>
      <c r="HF251" s="806"/>
      <c r="HG251" s="806"/>
      <c r="HH251" s="806"/>
      <c r="HI251" s="806"/>
      <c r="HJ251" s="806"/>
      <c r="HK251" s="806"/>
      <c r="HL251" s="806"/>
      <c r="HM251" s="806"/>
      <c r="HN251" s="806"/>
      <c r="HO251" s="806"/>
      <c r="HP251" s="806"/>
      <c r="HQ251" s="806"/>
      <c r="HR251" s="806"/>
      <c r="HS251" s="806"/>
      <c r="HT251" s="806"/>
      <c r="HU251" s="806"/>
      <c r="HV251" s="806"/>
      <c r="HW251" s="806"/>
      <c r="HX251" s="806"/>
      <c r="HY251" s="806"/>
      <c r="HZ251" s="806"/>
      <c r="IA251" s="806"/>
      <c r="IB251" s="806"/>
      <c r="IC251" s="806"/>
      <c r="ID251" s="806"/>
      <c r="IE251" s="806"/>
      <c r="IF251" s="806"/>
      <c r="IG251" s="806"/>
      <c r="IH251" s="806"/>
      <c r="II251" s="806"/>
      <c r="IJ251" s="806"/>
      <c r="IK251" s="806"/>
      <c r="IL251" s="806"/>
      <c r="IM251" s="806"/>
      <c r="IN251" s="806"/>
      <c r="IO251" s="806"/>
      <c r="IP251" s="806"/>
      <c r="IQ251" s="806"/>
      <c r="IR251" s="806"/>
      <c r="IS251" s="806"/>
      <c r="IT251" s="806"/>
      <c r="IU251" s="806"/>
      <c r="IV251" s="806"/>
    </row>
    <row r="252" spans="1:256" customFormat="1">
      <c r="A252" s="814"/>
      <c r="B252" s="3517" t="s">
        <v>43</v>
      </c>
      <c r="C252" s="3512"/>
      <c r="D252" s="3518"/>
      <c r="E252" s="3517" t="s">
        <v>284</v>
      </c>
      <c r="F252" s="3512"/>
      <c r="G252" s="3518"/>
      <c r="H252" s="806"/>
      <c r="I252" s="806"/>
      <c r="J252" s="806"/>
      <c r="K252" s="806"/>
      <c r="L252" s="806"/>
      <c r="M252" s="806"/>
      <c r="N252" s="806"/>
      <c r="O252" s="806"/>
      <c r="P252" s="806"/>
      <c r="Q252" s="806"/>
      <c r="R252" s="806"/>
      <c r="S252" s="806"/>
      <c r="T252" s="806"/>
      <c r="U252" s="806"/>
      <c r="V252" s="806"/>
      <c r="W252" s="806"/>
      <c r="X252" s="806"/>
      <c r="Y252" s="806"/>
      <c r="Z252" s="806"/>
      <c r="AA252" s="806"/>
      <c r="AB252" s="806"/>
      <c r="AC252" s="806"/>
      <c r="AD252" s="806"/>
      <c r="AE252" s="806"/>
      <c r="AF252" s="806"/>
      <c r="AG252" s="806"/>
      <c r="AH252" s="806"/>
      <c r="AI252" s="806"/>
      <c r="AJ252" s="806"/>
      <c r="AK252" s="806"/>
      <c r="AL252" s="806"/>
      <c r="AM252" s="806"/>
      <c r="AN252" s="806"/>
      <c r="AO252" s="806"/>
      <c r="AP252" s="806"/>
      <c r="AQ252" s="806"/>
      <c r="AR252" s="806"/>
      <c r="AS252" s="806"/>
      <c r="AT252" s="806"/>
      <c r="AU252" s="806"/>
      <c r="AV252" s="806"/>
      <c r="AW252" s="806"/>
      <c r="AX252" s="806"/>
      <c r="AY252" s="806"/>
      <c r="AZ252" s="806"/>
      <c r="BA252" s="806"/>
      <c r="BB252" s="806"/>
      <c r="BC252" s="806"/>
      <c r="BD252" s="806"/>
      <c r="BE252" s="806"/>
      <c r="BF252" s="806"/>
      <c r="BG252" s="806"/>
      <c r="BH252" s="806"/>
      <c r="BI252" s="806"/>
      <c r="BJ252" s="806"/>
      <c r="BK252" s="806"/>
      <c r="BL252" s="806"/>
      <c r="BM252" s="806"/>
      <c r="BN252" s="806"/>
      <c r="BO252" s="806"/>
      <c r="BP252" s="806"/>
      <c r="BQ252" s="806"/>
      <c r="BR252" s="806"/>
      <c r="BS252" s="806"/>
      <c r="BT252" s="806"/>
      <c r="BU252" s="806"/>
      <c r="BV252" s="806"/>
      <c r="BW252" s="806"/>
      <c r="BX252" s="806"/>
      <c r="BY252" s="806"/>
      <c r="BZ252" s="806"/>
      <c r="CA252" s="806"/>
      <c r="CB252" s="806"/>
      <c r="CC252" s="806"/>
      <c r="CD252" s="806"/>
      <c r="CE252" s="806"/>
      <c r="CF252" s="806"/>
      <c r="CG252" s="806"/>
      <c r="CH252" s="806"/>
      <c r="CI252" s="806"/>
      <c r="CJ252" s="806"/>
      <c r="CK252" s="806"/>
      <c r="CL252" s="806"/>
      <c r="CM252" s="806"/>
      <c r="CN252" s="806"/>
      <c r="CO252" s="806"/>
      <c r="CP252" s="806"/>
      <c r="CQ252" s="806"/>
      <c r="CR252" s="806"/>
      <c r="CS252" s="806"/>
      <c r="CT252" s="806"/>
      <c r="CU252" s="806"/>
      <c r="CV252" s="806"/>
      <c r="CW252" s="806"/>
      <c r="CX252" s="806"/>
      <c r="CY252" s="806"/>
      <c r="CZ252" s="806"/>
      <c r="DA252" s="806"/>
      <c r="DB252" s="806"/>
      <c r="DC252" s="806"/>
      <c r="DD252" s="806"/>
      <c r="DE252" s="806"/>
      <c r="DF252" s="806"/>
      <c r="DG252" s="806"/>
      <c r="DH252" s="806"/>
      <c r="DI252" s="806"/>
      <c r="DJ252" s="806"/>
      <c r="DK252" s="806"/>
      <c r="DL252" s="806"/>
      <c r="DM252" s="806"/>
      <c r="DN252" s="806"/>
      <c r="DO252" s="806"/>
      <c r="DP252" s="806"/>
      <c r="DQ252" s="806"/>
      <c r="DR252" s="806"/>
      <c r="DS252" s="806"/>
      <c r="DT252" s="806"/>
      <c r="DU252" s="806"/>
      <c r="DV252" s="806"/>
      <c r="DW252" s="806"/>
      <c r="DX252" s="806"/>
      <c r="DY252" s="806"/>
      <c r="DZ252" s="806"/>
      <c r="EA252" s="806"/>
      <c r="EB252" s="806"/>
      <c r="EC252" s="806"/>
      <c r="ED252" s="806"/>
      <c r="EE252" s="806"/>
      <c r="EF252" s="806"/>
      <c r="EG252" s="806"/>
      <c r="EH252" s="806"/>
      <c r="EI252" s="806"/>
      <c r="EJ252" s="806"/>
      <c r="EK252" s="806"/>
      <c r="EL252" s="806"/>
      <c r="EM252" s="806"/>
      <c r="EN252" s="806"/>
      <c r="EO252" s="806"/>
      <c r="EP252" s="806"/>
      <c r="EQ252" s="806"/>
      <c r="ER252" s="806"/>
      <c r="ES252" s="806"/>
      <c r="ET252" s="806"/>
      <c r="EU252" s="806"/>
      <c r="EV252" s="806"/>
      <c r="EW252" s="806"/>
      <c r="EX252" s="806"/>
      <c r="EY252" s="806"/>
      <c r="EZ252" s="806"/>
      <c r="FA252" s="806"/>
      <c r="FB252" s="806"/>
      <c r="FC252" s="806"/>
      <c r="FD252" s="806"/>
      <c r="FE252" s="806"/>
      <c r="FF252" s="806"/>
      <c r="FG252" s="806"/>
      <c r="FH252" s="806"/>
      <c r="FI252" s="806"/>
      <c r="FJ252" s="806"/>
      <c r="FK252" s="806"/>
      <c r="FL252" s="806"/>
      <c r="FM252" s="806"/>
      <c r="FN252" s="806"/>
      <c r="FO252" s="806"/>
      <c r="FP252" s="806"/>
      <c r="FQ252" s="806"/>
      <c r="FR252" s="806"/>
      <c r="FS252" s="806"/>
      <c r="FT252" s="806"/>
      <c r="FU252" s="806"/>
      <c r="FV252" s="806"/>
      <c r="FW252" s="806"/>
      <c r="FX252" s="806"/>
      <c r="FY252" s="806"/>
      <c r="FZ252" s="806"/>
      <c r="GA252" s="806"/>
      <c r="GB252" s="806"/>
      <c r="GC252" s="806"/>
      <c r="GD252" s="806"/>
      <c r="GE252" s="806"/>
      <c r="GF252" s="806"/>
      <c r="GG252" s="806"/>
      <c r="GH252" s="806"/>
      <c r="GI252" s="806"/>
      <c r="GJ252" s="806"/>
      <c r="GK252" s="806"/>
      <c r="GL252" s="806"/>
      <c r="GM252" s="806"/>
      <c r="GN252" s="806"/>
      <c r="GO252" s="806"/>
      <c r="GP252" s="806"/>
      <c r="GQ252" s="806"/>
      <c r="GR252" s="806"/>
      <c r="GS252" s="806"/>
      <c r="GT252" s="806"/>
      <c r="GU252" s="806"/>
      <c r="GV252" s="806"/>
      <c r="GW252" s="806"/>
      <c r="GX252" s="806"/>
      <c r="GY252" s="806"/>
      <c r="GZ252" s="806"/>
      <c r="HA252" s="806"/>
      <c r="HB252" s="806"/>
      <c r="HC252" s="806"/>
      <c r="HD252" s="806"/>
      <c r="HE252" s="806"/>
      <c r="HF252" s="806"/>
      <c r="HG252" s="806"/>
      <c r="HH252" s="806"/>
      <c r="HI252" s="806"/>
      <c r="HJ252" s="806"/>
      <c r="HK252" s="806"/>
      <c r="HL252" s="806"/>
      <c r="HM252" s="806"/>
      <c r="HN252" s="806"/>
      <c r="HO252" s="806"/>
      <c r="HP252" s="806"/>
      <c r="HQ252" s="806"/>
      <c r="HR252" s="806"/>
      <c r="HS252" s="806"/>
      <c r="HT252" s="806"/>
      <c r="HU252" s="806"/>
      <c r="HV252" s="806"/>
      <c r="HW252" s="806"/>
      <c r="HX252" s="806"/>
      <c r="HY252" s="806"/>
      <c r="HZ252" s="806"/>
      <c r="IA252" s="806"/>
      <c r="IB252" s="806"/>
      <c r="IC252" s="806"/>
      <c r="ID252" s="806"/>
      <c r="IE252" s="806"/>
      <c r="IF252" s="806"/>
      <c r="IG252" s="806"/>
      <c r="IH252" s="806"/>
      <c r="II252" s="806"/>
      <c r="IJ252" s="806"/>
      <c r="IK252" s="806"/>
      <c r="IL252" s="806"/>
      <c r="IM252" s="806"/>
      <c r="IN252" s="806"/>
      <c r="IO252" s="806"/>
      <c r="IP252" s="806"/>
      <c r="IQ252" s="806"/>
      <c r="IR252" s="806"/>
      <c r="IS252" s="806"/>
      <c r="IT252" s="806"/>
      <c r="IU252" s="806"/>
      <c r="IV252" s="806"/>
    </row>
    <row r="253" spans="1:256" customFormat="1">
      <c r="A253" s="814"/>
      <c r="B253" s="1574" t="s">
        <v>4</v>
      </c>
      <c r="C253" s="1556">
        <v>16497394</v>
      </c>
      <c r="D253" s="1642">
        <v>-35814</v>
      </c>
      <c r="E253" s="1574" t="s">
        <v>4</v>
      </c>
      <c r="F253" s="1556">
        <v>16774545</v>
      </c>
      <c r="G253" s="1647">
        <v>35814</v>
      </c>
      <c r="H253" s="806"/>
      <c r="I253" s="809"/>
      <c r="J253" s="806"/>
      <c r="K253" s="806"/>
      <c r="L253" s="806"/>
      <c r="M253" s="806"/>
      <c r="N253" s="806"/>
      <c r="O253" s="806"/>
      <c r="P253" s="806"/>
      <c r="Q253" s="806"/>
      <c r="R253" s="806"/>
      <c r="S253" s="806"/>
      <c r="T253" s="806"/>
      <c r="U253" s="806"/>
      <c r="V253" s="806"/>
      <c r="W253" s="806"/>
      <c r="X253" s="806"/>
      <c r="Y253" s="806"/>
      <c r="Z253" s="806"/>
      <c r="AA253" s="806"/>
      <c r="AB253" s="806"/>
      <c r="AC253" s="806"/>
      <c r="AD253" s="806"/>
      <c r="AE253" s="806"/>
      <c r="AF253" s="806"/>
      <c r="AG253" s="806"/>
      <c r="AH253" s="806"/>
      <c r="AI253" s="806"/>
      <c r="AJ253" s="806"/>
      <c r="AK253" s="806"/>
      <c r="AL253" s="806"/>
      <c r="AM253" s="806"/>
      <c r="AN253" s="806"/>
      <c r="AO253" s="806"/>
      <c r="AP253" s="806"/>
      <c r="AQ253" s="806"/>
      <c r="AR253" s="806"/>
      <c r="AS253" s="806"/>
      <c r="AT253" s="806"/>
      <c r="AU253" s="806"/>
      <c r="AV253" s="806"/>
      <c r="AW253" s="806"/>
      <c r="AX253" s="806"/>
      <c r="AY253" s="806"/>
      <c r="AZ253" s="806"/>
      <c r="BA253" s="806"/>
      <c r="BB253" s="806"/>
      <c r="BC253" s="806"/>
      <c r="BD253" s="806"/>
      <c r="BE253" s="806"/>
      <c r="BF253" s="806"/>
      <c r="BG253" s="806"/>
      <c r="BH253" s="806"/>
      <c r="BI253" s="806"/>
      <c r="BJ253" s="806"/>
      <c r="BK253" s="806"/>
      <c r="BL253" s="806"/>
      <c r="BM253" s="806"/>
      <c r="BN253" s="806"/>
      <c r="BO253" s="806"/>
      <c r="BP253" s="806"/>
      <c r="BQ253" s="806"/>
      <c r="BR253" s="806"/>
      <c r="BS253" s="806"/>
      <c r="BT253" s="806"/>
      <c r="BU253" s="806"/>
      <c r="BV253" s="806"/>
      <c r="BW253" s="806"/>
      <c r="BX253" s="806"/>
      <c r="BY253" s="806"/>
      <c r="BZ253" s="806"/>
      <c r="CA253" s="806"/>
      <c r="CB253" s="806"/>
      <c r="CC253" s="806"/>
      <c r="CD253" s="806"/>
      <c r="CE253" s="806"/>
      <c r="CF253" s="806"/>
      <c r="CG253" s="806"/>
      <c r="CH253" s="806"/>
      <c r="CI253" s="806"/>
      <c r="CJ253" s="806"/>
      <c r="CK253" s="806"/>
      <c r="CL253" s="806"/>
      <c r="CM253" s="806"/>
      <c r="CN253" s="806"/>
      <c r="CO253" s="806"/>
      <c r="CP253" s="806"/>
      <c r="CQ253" s="806"/>
      <c r="CR253" s="806"/>
      <c r="CS253" s="806"/>
      <c r="CT253" s="806"/>
      <c r="CU253" s="806"/>
      <c r="CV253" s="806"/>
      <c r="CW253" s="806"/>
      <c r="CX253" s="806"/>
      <c r="CY253" s="806"/>
      <c r="CZ253" s="806"/>
      <c r="DA253" s="806"/>
      <c r="DB253" s="806"/>
      <c r="DC253" s="806"/>
      <c r="DD253" s="806"/>
      <c r="DE253" s="806"/>
      <c r="DF253" s="806"/>
      <c r="DG253" s="806"/>
      <c r="DH253" s="806"/>
      <c r="DI253" s="806"/>
      <c r="DJ253" s="806"/>
      <c r="DK253" s="806"/>
      <c r="DL253" s="806"/>
      <c r="DM253" s="806"/>
      <c r="DN253" s="806"/>
      <c r="DO253" s="806"/>
      <c r="DP253" s="806"/>
      <c r="DQ253" s="806"/>
      <c r="DR253" s="806"/>
      <c r="DS253" s="806"/>
      <c r="DT253" s="806"/>
      <c r="DU253" s="806"/>
      <c r="DV253" s="806"/>
      <c r="DW253" s="806"/>
      <c r="DX253" s="806"/>
      <c r="DY253" s="806"/>
      <c r="DZ253" s="806"/>
      <c r="EA253" s="806"/>
      <c r="EB253" s="806"/>
      <c r="EC253" s="806"/>
      <c r="ED253" s="806"/>
      <c r="EE253" s="806"/>
      <c r="EF253" s="806"/>
      <c r="EG253" s="806"/>
      <c r="EH253" s="806"/>
      <c r="EI253" s="806"/>
      <c r="EJ253" s="806"/>
      <c r="EK253" s="806"/>
      <c r="EL253" s="806"/>
      <c r="EM253" s="806"/>
      <c r="EN253" s="806"/>
      <c r="EO253" s="806"/>
      <c r="EP253" s="806"/>
      <c r="EQ253" s="806"/>
      <c r="ER253" s="806"/>
      <c r="ES253" s="806"/>
      <c r="ET253" s="806"/>
      <c r="EU253" s="806"/>
      <c r="EV253" s="806"/>
      <c r="EW253" s="806"/>
      <c r="EX253" s="806"/>
      <c r="EY253" s="806"/>
      <c r="EZ253" s="806"/>
      <c r="FA253" s="806"/>
      <c r="FB253" s="806"/>
      <c r="FC253" s="806"/>
      <c r="FD253" s="806"/>
      <c r="FE253" s="806"/>
      <c r="FF253" s="806"/>
      <c r="FG253" s="806"/>
      <c r="FH253" s="806"/>
      <c r="FI253" s="806"/>
      <c r="FJ253" s="806"/>
      <c r="FK253" s="806"/>
      <c r="FL253" s="806"/>
      <c r="FM253" s="806"/>
      <c r="FN253" s="806"/>
      <c r="FO253" s="806"/>
      <c r="FP253" s="806"/>
      <c r="FQ253" s="806"/>
      <c r="FR253" s="806"/>
      <c r="FS253" s="806"/>
      <c r="FT253" s="806"/>
      <c r="FU253" s="806"/>
      <c r="FV253" s="806"/>
      <c r="FW253" s="806"/>
      <c r="FX253" s="806"/>
      <c r="FY253" s="806"/>
      <c r="FZ253" s="806"/>
      <c r="GA253" s="806"/>
      <c r="GB253" s="806"/>
      <c r="GC253" s="806"/>
      <c r="GD253" s="806"/>
      <c r="GE253" s="806"/>
      <c r="GF253" s="806"/>
      <c r="GG253" s="806"/>
      <c r="GH253" s="806"/>
      <c r="GI253" s="806"/>
      <c r="GJ253" s="806"/>
      <c r="GK253" s="806"/>
      <c r="GL253" s="806"/>
      <c r="GM253" s="806"/>
      <c r="GN253" s="806"/>
      <c r="GO253" s="806"/>
      <c r="GP253" s="806"/>
      <c r="GQ253" s="806"/>
      <c r="GR253" s="806"/>
      <c r="GS253" s="806"/>
      <c r="GT253" s="806"/>
      <c r="GU253" s="806"/>
      <c r="GV253" s="806"/>
      <c r="GW253" s="806"/>
      <c r="GX253" s="806"/>
      <c r="GY253" s="806"/>
      <c r="GZ253" s="806"/>
      <c r="HA253" s="806"/>
      <c r="HB253" s="806"/>
      <c r="HC253" s="806"/>
      <c r="HD253" s="806"/>
      <c r="HE253" s="806"/>
      <c r="HF253" s="806"/>
      <c r="HG253" s="806"/>
      <c r="HH253" s="806"/>
      <c r="HI253" s="806"/>
      <c r="HJ253" s="806"/>
      <c r="HK253" s="806"/>
      <c r="HL253" s="806"/>
      <c r="HM253" s="806"/>
      <c r="HN253" s="806"/>
      <c r="HO253" s="806"/>
      <c r="HP253" s="806"/>
      <c r="HQ253" s="806"/>
      <c r="HR253" s="806"/>
      <c r="HS253" s="806"/>
      <c r="HT253" s="806"/>
      <c r="HU253" s="806"/>
      <c r="HV253" s="806"/>
      <c r="HW253" s="806"/>
      <c r="HX253" s="806"/>
      <c r="HY253" s="806"/>
      <c r="HZ253" s="806"/>
      <c r="IA253" s="806"/>
      <c r="IB253" s="806"/>
      <c r="IC253" s="806"/>
      <c r="ID253" s="806"/>
      <c r="IE253" s="806"/>
      <c r="IF253" s="806"/>
      <c r="IG253" s="806"/>
      <c r="IH253" s="806"/>
      <c r="II253" s="806"/>
      <c r="IJ253" s="806"/>
      <c r="IK253" s="806"/>
      <c r="IL253" s="806"/>
      <c r="IM253" s="806"/>
      <c r="IN253" s="806"/>
      <c r="IO253" s="806"/>
      <c r="IP253" s="806"/>
      <c r="IQ253" s="806"/>
      <c r="IR253" s="806"/>
      <c r="IS253" s="806"/>
      <c r="IT253" s="806"/>
      <c r="IU253" s="806"/>
      <c r="IV253" s="806"/>
    </row>
    <row r="254" spans="1:256" customFormat="1" ht="26.4">
      <c r="A254" s="814"/>
      <c r="B254" s="1576" t="s">
        <v>10</v>
      </c>
      <c r="C254" s="1557">
        <v>16497394</v>
      </c>
      <c r="D254" s="1619">
        <v>-35814</v>
      </c>
      <c r="E254" s="1576" t="s">
        <v>37</v>
      </c>
      <c r="F254" s="1557">
        <v>321400</v>
      </c>
      <c r="G254" s="1619">
        <v>35814</v>
      </c>
      <c r="H254" s="806"/>
      <c r="I254" s="806"/>
      <c r="J254" s="806"/>
      <c r="K254" s="806"/>
      <c r="L254" s="806"/>
      <c r="M254" s="806"/>
      <c r="N254" s="806"/>
      <c r="O254" s="806"/>
      <c r="P254" s="806"/>
      <c r="Q254" s="806"/>
      <c r="R254" s="806"/>
      <c r="S254" s="806"/>
      <c r="T254" s="806"/>
      <c r="U254" s="806"/>
      <c r="V254" s="806"/>
      <c r="W254" s="806"/>
      <c r="X254" s="806"/>
      <c r="Y254" s="806"/>
      <c r="Z254" s="806"/>
      <c r="AA254" s="806"/>
      <c r="AB254" s="806"/>
      <c r="AC254" s="806"/>
      <c r="AD254" s="806"/>
      <c r="AE254" s="806"/>
      <c r="AF254" s="806"/>
      <c r="AG254" s="806"/>
      <c r="AH254" s="806"/>
      <c r="AI254" s="806"/>
      <c r="AJ254" s="806"/>
      <c r="AK254" s="806"/>
      <c r="AL254" s="806"/>
      <c r="AM254" s="806"/>
      <c r="AN254" s="806"/>
      <c r="AO254" s="806"/>
      <c r="AP254" s="806"/>
      <c r="AQ254" s="806"/>
      <c r="AR254" s="806"/>
      <c r="AS254" s="806"/>
      <c r="AT254" s="806"/>
      <c r="AU254" s="806"/>
      <c r="AV254" s="806"/>
      <c r="AW254" s="806"/>
      <c r="AX254" s="806"/>
      <c r="AY254" s="806"/>
      <c r="AZ254" s="806"/>
      <c r="BA254" s="806"/>
      <c r="BB254" s="806"/>
      <c r="BC254" s="806"/>
      <c r="BD254" s="806"/>
      <c r="BE254" s="806"/>
      <c r="BF254" s="806"/>
      <c r="BG254" s="806"/>
      <c r="BH254" s="806"/>
      <c r="BI254" s="806"/>
      <c r="BJ254" s="806"/>
      <c r="BK254" s="806"/>
      <c r="BL254" s="806"/>
      <c r="BM254" s="806"/>
      <c r="BN254" s="806"/>
      <c r="BO254" s="806"/>
      <c r="BP254" s="806"/>
      <c r="BQ254" s="806"/>
      <c r="BR254" s="806"/>
      <c r="BS254" s="806"/>
      <c r="BT254" s="806"/>
      <c r="BU254" s="806"/>
      <c r="BV254" s="806"/>
      <c r="BW254" s="806"/>
      <c r="BX254" s="806"/>
      <c r="BY254" s="806"/>
      <c r="BZ254" s="806"/>
      <c r="CA254" s="806"/>
      <c r="CB254" s="806"/>
      <c r="CC254" s="806"/>
      <c r="CD254" s="806"/>
      <c r="CE254" s="806"/>
      <c r="CF254" s="806"/>
      <c r="CG254" s="806"/>
      <c r="CH254" s="806"/>
      <c r="CI254" s="806"/>
      <c r="CJ254" s="806"/>
      <c r="CK254" s="806"/>
      <c r="CL254" s="806"/>
      <c r="CM254" s="806"/>
      <c r="CN254" s="806"/>
      <c r="CO254" s="806"/>
      <c r="CP254" s="806"/>
      <c r="CQ254" s="806"/>
      <c r="CR254" s="806"/>
      <c r="CS254" s="806"/>
      <c r="CT254" s="806"/>
      <c r="CU254" s="806"/>
      <c r="CV254" s="806"/>
      <c r="CW254" s="806"/>
      <c r="CX254" s="806"/>
      <c r="CY254" s="806"/>
      <c r="CZ254" s="806"/>
      <c r="DA254" s="806"/>
      <c r="DB254" s="806"/>
      <c r="DC254" s="806"/>
      <c r="DD254" s="806"/>
      <c r="DE254" s="806"/>
      <c r="DF254" s="806"/>
      <c r="DG254" s="806"/>
      <c r="DH254" s="806"/>
      <c r="DI254" s="806"/>
      <c r="DJ254" s="806"/>
      <c r="DK254" s="806"/>
      <c r="DL254" s="806"/>
      <c r="DM254" s="806"/>
      <c r="DN254" s="806"/>
      <c r="DO254" s="806"/>
      <c r="DP254" s="806"/>
      <c r="DQ254" s="806"/>
      <c r="DR254" s="806"/>
      <c r="DS254" s="806"/>
      <c r="DT254" s="806"/>
      <c r="DU254" s="806"/>
      <c r="DV254" s="806"/>
      <c r="DW254" s="806"/>
      <c r="DX254" s="806"/>
      <c r="DY254" s="806"/>
      <c r="DZ254" s="806"/>
      <c r="EA254" s="806"/>
      <c r="EB254" s="806"/>
      <c r="EC254" s="806"/>
      <c r="ED254" s="806"/>
      <c r="EE254" s="806"/>
      <c r="EF254" s="806"/>
      <c r="EG254" s="806"/>
      <c r="EH254" s="806"/>
      <c r="EI254" s="806"/>
      <c r="EJ254" s="806"/>
      <c r="EK254" s="806"/>
      <c r="EL254" s="806"/>
      <c r="EM254" s="806"/>
      <c r="EN254" s="806"/>
      <c r="EO254" s="806"/>
      <c r="EP254" s="806"/>
      <c r="EQ254" s="806"/>
      <c r="ER254" s="806"/>
      <c r="ES254" s="806"/>
      <c r="ET254" s="806"/>
      <c r="EU254" s="806"/>
      <c r="EV254" s="806"/>
      <c r="EW254" s="806"/>
      <c r="EX254" s="806"/>
      <c r="EY254" s="806"/>
      <c r="EZ254" s="806"/>
      <c r="FA254" s="806"/>
      <c r="FB254" s="806"/>
      <c r="FC254" s="806"/>
      <c r="FD254" s="806"/>
      <c r="FE254" s="806"/>
      <c r="FF254" s="806"/>
      <c r="FG254" s="806"/>
      <c r="FH254" s="806"/>
      <c r="FI254" s="806"/>
      <c r="FJ254" s="806"/>
      <c r="FK254" s="806"/>
      <c r="FL254" s="806"/>
      <c r="FM254" s="806"/>
      <c r="FN254" s="806"/>
      <c r="FO254" s="806"/>
      <c r="FP254" s="806"/>
      <c r="FQ254" s="806"/>
      <c r="FR254" s="806"/>
      <c r="FS254" s="806"/>
      <c r="FT254" s="806"/>
      <c r="FU254" s="806"/>
      <c r="FV254" s="806"/>
      <c r="FW254" s="806"/>
      <c r="FX254" s="806"/>
      <c r="FY254" s="806"/>
      <c r="FZ254" s="806"/>
      <c r="GA254" s="806"/>
      <c r="GB254" s="806"/>
      <c r="GC254" s="806"/>
      <c r="GD254" s="806"/>
      <c r="GE254" s="806"/>
      <c r="GF254" s="806"/>
      <c r="GG254" s="806"/>
      <c r="GH254" s="806"/>
      <c r="GI254" s="806"/>
      <c r="GJ254" s="806"/>
      <c r="GK254" s="806"/>
      <c r="GL254" s="806"/>
      <c r="GM254" s="806"/>
      <c r="GN254" s="806"/>
      <c r="GO254" s="806"/>
      <c r="GP254" s="806"/>
      <c r="GQ254" s="806"/>
      <c r="GR254" s="806"/>
      <c r="GS254" s="806"/>
      <c r="GT254" s="806"/>
      <c r="GU254" s="806"/>
      <c r="GV254" s="806"/>
      <c r="GW254" s="806"/>
      <c r="GX254" s="806"/>
      <c r="GY254" s="806"/>
      <c r="GZ254" s="806"/>
      <c r="HA254" s="806"/>
      <c r="HB254" s="806"/>
      <c r="HC254" s="806"/>
      <c r="HD254" s="806"/>
      <c r="HE254" s="806"/>
      <c r="HF254" s="806"/>
      <c r="HG254" s="806"/>
      <c r="HH254" s="806"/>
      <c r="HI254" s="806"/>
      <c r="HJ254" s="806"/>
      <c r="HK254" s="806"/>
      <c r="HL254" s="806"/>
      <c r="HM254" s="806"/>
      <c r="HN254" s="806"/>
      <c r="HO254" s="806"/>
      <c r="HP254" s="806"/>
      <c r="HQ254" s="806"/>
      <c r="HR254" s="806"/>
      <c r="HS254" s="806"/>
      <c r="HT254" s="806"/>
      <c r="HU254" s="806"/>
      <c r="HV254" s="806"/>
      <c r="HW254" s="806"/>
      <c r="HX254" s="806"/>
      <c r="HY254" s="806"/>
      <c r="HZ254" s="806"/>
      <c r="IA254" s="806"/>
      <c r="IB254" s="806"/>
      <c r="IC254" s="806"/>
      <c r="ID254" s="806"/>
      <c r="IE254" s="806"/>
      <c r="IF254" s="806"/>
      <c r="IG254" s="806"/>
      <c r="IH254" s="806"/>
      <c r="II254" s="806"/>
      <c r="IJ254" s="806"/>
      <c r="IK254" s="806"/>
      <c r="IL254" s="806"/>
      <c r="IM254" s="806"/>
      <c r="IN254" s="806"/>
      <c r="IO254" s="806"/>
      <c r="IP254" s="806"/>
      <c r="IQ254" s="806"/>
      <c r="IR254" s="806"/>
      <c r="IS254" s="806"/>
      <c r="IT254" s="806"/>
      <c r="IU254" s="806"/>
      <c r="IV254" s="806"/>
    </row>
    <row r="255" spans="1:256" customFormat="1" ht="26.4">
      <c r="A255" s="814"/>
      <c r="B255" s="1578" t="s">
        <v>11</v>
      </c>
      <c r="C255" s="1557">
        <v>16497394</v>
      </c>
      <c r="D255" s="1619">
        <v>-35814</v>
      </c>
      <c r="E255" s="1576" t="s">
        <v>10</v>
      </c>
      <c r="F255" s="1557">
        <v>16453145</v>
      </c>
      <c r="G255" s="1619">
        <v>35814</v>
      </c>
      <c r="H255" s="806"/>
      <c r="I255" s="806"/>
      <c r="J255" s="806"/>
      <c r="K255" s="806"/>
      <c r="L255" s="806"/>
      <c r="M255" s="806"/>
      <c r="N255" s="806"/>
      <c r="O255" s="806"/>
      <c r="P255" s="806"/>
      <c r="Q255" s="806"/>
      <c r="R255" s="806"/>
      <c r="S255" s="806"/>
      <c r="T255" s="806"/>
      <c r="U255" s="806"/>
      <c r="V255" s="806"/>
      <c r="W255" s="806"/>
      <c r="X255" s="806"/>
      <c r="Y255" s="806"/>
      <c r="Z255" s="806"/>
      <c r="AA255" s="806"/>
      <c r="AB255" s="806"/>
      <c r="AC255" s="806"/>
      <c r="AD255" s="806"/>
      <c r="AE255" s="806"/>
      <c r="AF255" s="806"/>
      <c r="AG255" s="806"/>
      <c r="AH255" s="806"/>
      <c r="AI255" s="806"/>
      <c r="AJ255" s="806"/>
      <c r="AK255" s="806"/>
      <c r="AL255" s="806"/>
      <c r="AM255" s="806"/>
      <c r="AN255" s="806"/>
      <c r="AO255" s="806"/>
      <c r="AP255" s="806"/>
      <c r="AQ255" s="806"/>
      <c r="AR255" s="806"/>
      <c r="AS255" s="806"/>
      <c r="AT255" s="806"/>
      <c r="AU255" s="806"/>
      <c r="AV255" s="806"/>
      <c r="AW255" s="806"/>
      <c r="AX255" s="806"/>
      <c r="AY255" s="806"/>
      <c r="AZ255" s="806"/>
      <c r="BA255" s="806"/>
      <c r="BB255" s="806"/>
      <c r="BC255" s="806"/>
      <c r="BD255" s="806"/>
      <c r="BE255" s="806"/>
      <c r="BF255" s="806"/>
      <c r="BG255" s="806"/>
      <c r="BH255" s="806"/>
      <c r="BI255" s="806"/>
      <c r="BJ255" s="806"/>
      <c r="BK255" s="806"/>
      <c r="BL255" s="806"/>
      <c r="BM255" s="806"/>
      <c r="BN255" s="806"/>
      <c r="BO255" s="806"/>
      <c r="BP255" s="806"/>
      <c r="BQ255" s="806"/>
      <c r="BR255" s="806"/>
      <c r="BS255" s="806"/>
      <c r="BT255" s="806"/>
      <c r="BU255" s="806"/>
      <c r="BV255" s="806"/>
      <c r="BW255" s="806"/>
      <c r="BX255" s="806"/>
      <c r="BY255" s="806"/>
      <c r="BZ255" s="806"/>
      <c r="CA255" s="806"/>
      <c r="CB255" s="806"/>
      <c r="CC255" s="806"/>
      <c r="CD255" s="806"/>
      <c r="CE255" s="806"/>
      <c r="CF255" s="806"/>
      <c r="CG255" s="806"/>
      <c r="CH255" s="806"/>
      <c r="CI255" s="806"/>
      <c r="CJ255" s="806"/>
      <c r="CK255" s="806"/>
      <c r="CL255" s="806"/>
      <c r="CM255" s="806"/>
      <c r="CN255" s="806"/>
      <c r="CO255" s="806"/>
      <c r="CP255" s="806"/>
      <c r="CQ255" s="806"/>
      <c r="CR255" s="806"/>
      <c r="CS255" s="806"/>
      <c r="CT255" s="806"/>
      <c r="CU255" s="806"/>
      <c r="CV255" s="806"/>
      <c r="CW255" s="806"/>
      <c r="CX255" s="806"/>
      <c r="CY255" s="806"/>
      <c r="CZ255" s="806"/>
      <c r="DA255" s="806"/>
      <c r="DB255" s="806"/>
      <c r="DC255" s="806"/>
      <c r="DD255" s="806"/>
      <c r="DE255" s="806"/>
      <c r="DF255" s="806"/>
      <c r="DG255" s="806"/>
      <c r="DH255" s="806"/>
      <c r="DI255" s="806"/>
      <c r="DJ255" s="806"/>
      <c r="DK255" s="806"/>
      <c r="DL255" s="806"/>
      <c r="DM255" s="806"/>
      <c r="DN255" s="806"/>
      <c r="DO255" s="806"/>
      <c r="DP255" s="806"/>
      <c r="DQ255" s="806"/>
      <c r="DR255" s="806"/>
      <c r="DS255" s="806"/>
      <c r="DT255" s="806"/>
      <c r="DU255" s="806"/>
      <c r="DV255" s="806"/>
      <c r="DW255" s="806"/>
      <c r="DX255" s="806"/>
      <c r="DY255" s="806"/>
      <c r="DZ255" s="806"/>
      <c r="EA255" s="806"/>
      <c r="EB255" s="806"/>
      <c r="EC255" s="806"/>
      <c r="ED255" s="806"/>
      <c r="EE255" s="806"/>
      <c r="EF255" s="806"/>
      <c r="EG255" s="806"/>
      <c r="EH255" s="806"/>
      <c r="EI255" s="806"/>
      <c r="EJ255" s="806"/>
      <c r="EK255" s="806"/>
      <c r="EL255" s="806"/>
      <c r="EM255" s="806"/>
      <c r="EN255" s="806"/>
      <c r="EO255" s="806"/>
      <c r="EP255" s="806"/>
      <c r="EQ255" s="806"/>
      <c r="ER255" s="806"/>
      <c r="ES255" s="806"/>
      <c r="ET255" s="806"/>
      <c r="EU255" s="806"/>
      <c r="EV255" s="806"/>
      <c r="EW255" s="806"/>
      <c r="EX255" s="806"/>
      <c r="EY255" s="806"/>
      <c r="EZ255" s="806"/>
      <c r="FA255" s="806"/>
      <c r="FB255" s="806"/>
      <c r="FC255" s="806"/>
      <c r="FD255" s="806"/>
      <c r="FE255" s="806"/>
      <c r="FF255" s="806"/>
      <c r="FG255" s="806"/>
      <c r="FH255" s="806"/>
      <c r="FI255" s="806"/>
      <c r="FJ255" s="806"/>
      <c r="FK255" s="806"/>
      <c r="FL255" s="806"/>
      <c r="FM255" s="806"/>
      <c r="FN255" s="806"/>
      <c r="FO255" s="806"/>
      <c r="FP255" s="806"/>
      <c r="FQ255" s="806"/>
      <c r="FR255" s="806"/>
      <c r="FS255" s="806"/>
      <c r="FT255" s="806"/>
      <c r="FU255" s="806"/>
      <c r="FV255" s="806"/>
      <c r="FW255" s="806"/>
      <c r="FX255" s="806"/>
      <c r="FY255" s="806"/>
      <c r="FZ255" s="806"/>
      <c r="GA255" s="806"/>
      <c r="GB255" s="806"/>
      <c r="GC255" s="806"/>
      <c r="GD255" s="806"/>
      <c r="GE255" s="806"/>
      <c r="GF255" s="806"/>
      <c r="GG255" s="806"/>
      <c r="GH255" s="806"/>
      <c r="GI255" s="806"/>
      <c r="GJ255" s="806"/>
      <c r="GK255" s="806"/>
      <c r="GL255" s="806"/>
      <c r="GM255" s="806"/>
      <c r="GN255" s="806"/>
      <c r="GO255" s="806"/>
      <c r="GP255" s="806"/>
      <c r="GQ255" s="806"/>
      <c r="GR255" s="806"/>
      <c r="GS255" s="806"/>
      <c r="GT255" s="806"/>
      <c r="GU255" s="806"/>
      <c r="GV255" s="806"/>
      <c r="GW255" s="806"/>
      <c r="GX255" s="806"/>
      <c r="GY255" s="806"/>
      <c r="GZ255" s="806"/>
      <c r="HA255" s="806"/>
      <c r="HB255" s="806"/>
      <c r="HC255" s="806"/>
      <c r="HD255" s="806"/>
      <c r="HE255" s="806"/>
      <c r="HF255" s="806"/>
      <c r="HG255" s="806"/>
      <c r="HH255" s="806"/>
      <c r="HI255" s="806"/>
      <c r="HJ255" s="806"/>
      <c r="HK255" s="806"/>
      <c r="HL255" s="806"/>
      <c r="HM255" s="806"/>
      <c r="HN255" s="806"/>
      <c r="HO255" s="806"/>
      <c r="HP255" s="806"/>
      <c r="HQ255" s="806"/>
      <c r="HR255" s="806"/>
      <c r="HS255" s="806"/>
      <c r="HT255" s="806"/>
      <c r="HU255" s="806"/>
      <c r="HV255" s="806"/>
      <c r="HW255" s="806"/>
      <c r="HX255" s="806"/>
      <c r="HY255" s="806"/>
      <c r="HZ255" s="806"/>
      <c r="IA255" s="806"/>
      <c r="IB255" s="806"/>
      <c r="IC255" s="806"/>
      <c r="ID255" s="806"/>
      <c r="IE255" s="806"/>
      <c r="IF255" s="806"/>
      <c r="IG255" s="806"/>
      <c r="IH255" s="806"/>
      <c r="II255" s="806"/>
      <c r="IJ255" s="806"/>
      <c r="IK255" s="806"/>
      <c r="IL255" s="806"/>
      <c r="IM255" s="806"/>
      <c r="IN255" s="806"/>
      <c r="IO255" s="806"/>
      <c r="IP255" s="806"/>
      <c r="IQ255" s="806"/>
      <c r="IR255" s="806"/>
      <c r="IS255" s="806"/>
      <c r="IT255" s="806"/>
      <c r="IU255" s="806"/>
      <c r="IV255" s="806"/>
    </row>
    <row r="256" spans="1:256" customFormat="1" ht="26.4">
      <c r="A256" s="814"/>
      <c r="B256" s="1574" t="s">
        <v>28</v>
      </c>
      <c r="C256" s="1556">
        <v>16497394</v>
      </c>
      <c r="D256" s="1647">
        <v>-35814</v>
      </c>
      <c r="E256" s="1578" t="s">
        <v>11</v>
      </c>
      <c r="F256" s="1557">
        <v>16453145</v>
      </c>
      <c r="G256" s="1619">
        <v>35814</v>
      </c>
      <c r="H256" s="806"/>
      <c r="I256" s="806"/>
      <c r="J256" s="806"/>
      <c r="K256" s="806"/>
      <c r="L256" s="806"/>
      <c r="M256" s="806"/>
      <c r="N256" s="806"/>
      <c r="O256" s="806"/>
      <c r="P256" s="806"/>
      <c r="Q256" s="806"/>
      <c r="R256" s="806"/>
      <c r="S256" s="806"/>
      <c r="T256" s="806"/>
      <c r="U256" s="806"/>
      <c r="V256" s="806"/>
      <c r="W256" s="806"/>
      <c r="X256" s="806"/>
      <c r="Y256" s="806"/>
      <c r="Z256" s="806"/>
      <c r="AA256" s="806"/>
      <c r="AB256" s="806"/>
      <c r="AC256" s="806"/>
      <c r="AD256" s="806"/>
      <c r="AE256" s="806"/>
      <c r="AF256" s="806"/>
      <c r="AG256" s="806"/>
      <c r="AH256" s="806"/>
      <c r="AI256" s="806"/>
      <c r="AJ256" s="806"/>
      <c r="AK256" s="806"/>
      <c r="AL256" s="806"/>
      <c r="AM256" s="806"/>
      <c r="AN256" s="806"/>
      <c r="AO256" s="806"/>
      <c r="AP256" s="806"/>
      <c r="AQ256" s="806"/>
      <c r="AR256" s="806"/>
      <c r="AS256" s="806"/>
      <c r="AT256" s="806"/>
      <c r="AU256" s="806"/>
      <c r="AV256" s="806"/>
      <c r="AW256" s="806"/>
      <c r="AX256" s="806"/>
      <c r="AY256" s="806"/>
      <c r="AZ256" s="806"/>
      <c r="BA256" s="806"/>
      <c r="BB256" s="806"/>
      <c r="BC256" s="806"/>
      <c r="BD256" s="806"/>
      <c r="BE256" s="806"/>
      <c r="BF256" s="806"/>
      <c r="BG256" s="806"/>
      <c r="BH256" s="806"/>
      <c r="BI256" s="806"/>
      <c r="BJ256" s="806"/>
      <c r="BK256" s="806"/>
      <c r="BL256" s="806"/>
      <c r="BM256" s="806"/>
      <c r="BN256" s="806"/>
      <c r="BO256" s="806"/>
      <c r="BP256" s="806"/>
      <c r="BQ256" s="806"/>
      <c r="BR256" s="806"/>
      <c r="BS256" s="806"/>
      <c r="BT256" s="806"/>
      <c r="BU256" s="806"/>
      <c r="BV256" s="806"/>
      <c r="BW256" s="806"/>
      <c r="BX256" s="806"/>
      <c r="BY256" s="806"/>
      <c r="BZ256" s="806"/>
      <c r="CA256" s="806"/>
      <c r="CB256" s="806"/>
      <c r="CC256" s="806"/>
      <c r="CD256" s="806"/>
      <c r="CE256" s="806"/>
      <c r="CF256" s="806"/>
      <c r="CG256" s="806"/>
      <c r="CH256" s="806"/>
      <c r="CI256" s="806"/>
      <c r="CJ256" s="806"/>
      <c r="CK256" s="806"/>
      <c r="CL256" s="806"/>
      <c r="CM256" s="806"/>
      <c r="CN256" s="806"/>
      <c r="CO256" s="806"/>
      <c r="CP256" s="806"/>
      <c r="CQ256" s="806"/>
      <c r="CR256" s="806"/>
      <c r="CS256" s="806"/>
      <c r="CT256" s="806"/>
      <c r="CU256" s="806"/>
      <c r="CV256" s="806"/>
      <c r="CW256" s="806"/>
      <c r="CX256" s="806"/>
      <c r="CY256" s="806"/>
      <c r="CZ256" s="806"/>
      <c r="DA256" s="806"/>
      <c r="DB256" s="806"/>
      <c r="DC256" s="806"/>
      <c r="DD256" s="806"/>
      <c r="DE256" s="806"/>
      <c r="DF256" s="806"/>
      <c r="DG256" s="806"/>
      <c r="DH256" s="806"/>
      <c r="DI256" s="806"/>
      <c r="DJ256" s="806"/>
      <c r="DK256" s="806"/>
      <c r="DL256" s="806"/>
      <c r="DM256" s="806"/>
      <c r="DN256" s="806"/>
      <c r="DO256" s="806"/>
      <c r="DP256" s="806"/>
      <c r="DQ256" s="806"/>
      <c r="DR256" s="806"/>
      <c r="DS256" s="806"/>
      <c r="DT256" s="806"/>
      <c r="DU256" s="806"/>
      <c r="DV256" s="806"/>
      <c r="DW256" s="806"/>
      <c r="DX256" s="806"/>
      <c r="DY256" s="806"/>
      <c r="DZ256" s="806"/>
      <c r="EA256" s="806"/>
      <c r="EB256" s="806"/>
      <c r="EC256" s="806"/>
      <c r="ED256" s="806"/>
      <c r="EE256" s="806"/>
      <c r="EF256" s="806"/>
      <c r="EG256" s="806"/>
      <c r="EH256" s="806"/>
      <c r="EI256" s="806"/>
      <c r="EJ256" s="806"/>
      <c r="EK256" s="806"/>
      <c r="EL256" s="806"/>
      <c r="EM256" s="806"/>
      <c r="EN256" s="806"/>
      <c r="EO256" s="806"/>
      <c r="EP256" s="806"/>
      <c r="EQ256" s="806"/>
      <c r="ER256" s="806"/>
      <c r="ES256" s="806"/>
      <c r="ET256" s="806"/>
      <c r="EU256" s="806"/>
      <c r="EV256" s="806"/>
      <c r="EW256" s="806"/>
      <c r="EX256" s="806"/>
      <c r="EY256" s="806"/>
      <c r="EZ256" s="806"/>
      <c r="FA256" s="806"/>
      <c r="FB256" s="806"/>
      <c r="FC256" s="806"/>
      <c r="FD256" s="806"/>
      <c r="FE256" s="806"/>
      <c r="FF256" s="806"/>
      <c r="FG256" s="806"/>
      <c r="FH256" s="806"/>
      <c r="FI256" s="806"/>
      <c r="FJ256" s="806"/>
      <c r="FK256" s="806"/>
      <c r="FL256" s="806"/>
      <c r="FM256" s="806"/>
      <c r="FN256" s="806"/>
      <c r="FO256" s="806"/>
      <c r="FP256" s="806"/>
      <c r="FQ256" s="806"/>
      <c r="FR256" s="806"/>
      <c r="FS256" s="806"/>
      <c r="FT256" s="806"/>
      <c r="FU256" s="806"/>
      <c r="FV256" s="806"/>
      <c r="FW256" s="806"/>
      <c r="FX256" s="806"/>
      <c r="FY256" s="806"/>
      <c r="FZ256" s="806"/>
      <c r="GA256" s="806"/>
      <c r="GB256" s="806"/>
      <c r="GC256" s="806"/>
      <c r="GD256" s="806"/>
      <c r="GE256" s="806"/>
      <c r="GF256" s="806"/>
      <c r="GG256" s="806"/>
      <c r="GH256" s="806"/>
      <c r="GI256" s="806"/>
      <c r="GJ256" s="806"/>
      <c r="GK256" s="806"/>
      <c r="GL256" s="806"/>
      <c r="GM256" s="806"/>
      <c r="GN256" s="806"/>
      <c r="GO256" s="806"/>
      <c r="GP256" s="806"/>
      <c r="GQ256" s="806"/>
      <c r="GR256" s="806"/>
      <c r="GS256" s="806"/>
      <c r="GT256" s="806"/>
      <c r="GU256" s="806"/>
      <c r="GV256" s="806"/>
      <c r="GW256" s="806"/>
      <c r="GX256" s="806"/>
      <c r="GY256" s="806"/>
      <c r="GZ256" s="806"/>
      <c r="HA256" s="806"/>
      <c r="HB256" s="806"/>
      <c r="HC256" s="806"/>
      <c r="HD256" s="806"/>
      <c r="HE256" s="806"/>
      <c r="HF256" s="806"/>
      <c r="HG256" s="806"/>
      <c r="HH256" s="806"/>
      <c r="HI256" s="806"/>
      <c r="HJ256" s="806"/>
      <c r="HK256" s="806"/>
      <c r="HL256" s="806"/>
      <c r="HM256" s="806"/>
      <c r="HN256" s="806"/>
      <c r="HO256" s="806"/>
      <c r="HP256" s="806"/>
      <c r="HQ256" s="806"/>
      <c r="HR256" s="806"/>
      <c r="HS256" s="806"/>
      <c r="HT256" s="806"/>
      <c r="HU256" s="806"/>
      <c r="HV256" s="806"/>
      <c r="HW256" s="806"/>
      <c r="HX256" s="806"/>
      <c r="HY256" s="806"/>
      <c r="HZ256" s="806"/>
      <c r="IA256" s="806"/>
      <c r="IB256" s="806"/>
      <c r="IC256" s="806"/>
      <c r="ID256" s="806"/>
      <c r="IE256" s="806"/>
      <c r="IF256" s="806"/>
      <c r="IG256" s="806"/>
      <c r="IH256" s="806"/>
      <c r="II256" s="806"/>
      <c r="IJ256" s="806"/>
      <c r="IK256" s="806"/>
      <c r="IL256" s="806"/>
      <c r="IM256" s="806"/>
      <c r="IN256" s="806"/>
      <c r="IO256" s="806"/>
      <c r="IP256" s="806"/>
      <c r="IQ256" s="806"/>
      <c r="IR256" s="806"/>
      <c r="IS256" s="806"/>
      <c r="IT256" s="806"/>
      <c r="IU256" s="806"/>
      <c r="IV256" s="806"/>
    </row>
    <row r="257" spans="1:256" customFormat="1">
      <c r="A257" s="814"/>
      <c r="B257" s="1576" t="s">
        <v>2</v>
      </c>
      <c r="C257" s="1557">
        <v>16497394</v>
      </c>
      <c r="D257" s="1580">
        <v>-35814</v>
      </c>
      <c r="E257" s="1574" t="s">
        <v>28</v>
      </c>
      <c r="F257" s="1556">
        <v>16774545</v>
      </c>
      <c r="G257" s="1647">
        <v>35814</v>
      </c>
      <c r="H257" s="806"/>
      <c r="I257" s="806"/>
      <c r="J257" s="806"/>
      <c r="K257" s="806"/>
      <c r="L257" s="806"/>
      <c r="M257" s="806"/>
      <c r="N257" s="806"/>
      <c r="O257" s="806"/>
      <c r="P257" s="806"/>
      <c r="Q257" s="806"/>
      <c r="R257" s="806"/>
      <c r="S257" s="806"/>
      <c r="T257" s="806"/>
      <c r="U257" s="806"/>
      <c r="V257" s="806"/>
      <c r="W257" s="806"/>
      <c r="X257" s="806"/>
      <c r="Y257" s="806"/>
      <c r="Z257" s="806"/>
      <c r="AA257" s="806"/>
      <c r="AB257" s="806"/>
      <c r="AC257" s="806"/>
      <c r="AD257" s="806"/>
      <c r="AE257" s="806"/>
      <c r="AF257" s="806"/>
      <c r="AG257" s="806"/>
      <c r="AH257" s="806"/>
      <c r="AI257" s="806"/>
      <c r="AJ257" s="806"/>
      <c r="AK257" s="806"/>
      <c r="AL257" s="806"/>
      <c r="AM257" s="806"/>
      <c r="AN257" s="806"/>
      <c r="AO257" s="806"/>
      <c r="AP257" s="806"/>
      <c r="AQ257" s="806"/>
      <c r="AR257" s="806"/>
      <c r="AS257" s="806"/>
      <c r="AT257" s="806"/>
      <c r="AU257" s="806"/>
      <c r="AV257" s="806"/>
      <c r="AW257" s="806"/>
      <c r="AX257" s="806"/>
      <c r="AY257" s="806"/>
      <c r="AZ257" s="806"/>
      <c r="BA257" s="806"/>
      <c r="BB257" s="806"/>
      <c r="BC257" s="806"/>
      <c r="BD257" s="806"/>
      <c r="BE257" s="806"/>
      <c r="BF257" s="806"/>
      <c r="BG257" s="806"/>
      <c r="BH257" s="806"/>
      <c r="BI257" s="806"/>
      <c r="BJ257" s="806"/>
      <c r="BK257" s="806"/>
      <c r="BL257" s="806"/>
      <c r="BM257" s="806"/>
      <c r="BN257" s="806"/>
      <c r="BO257" s="806"/>
      <c r="BP257" s="806"/>
      <c r="BQ257" s="806"/>
      <c r="BR257" s="806"/>
      <c r="BS257" s="806"/>
      <c r="BT257" s="806"/>
      <c r="BU257" s="806"/>
      <c r="BV257" s="806"/>
      <c r="BW257" s="806"/>
      <c r="BX257" s="806"/>
      <c r="BY257" s="806"/>
      <c r="BZ257" s="806"/>
      <c r="CA257" s="806"/>
      <c r="CB257" s="806"/>
      <c r="CC257" s="806"/>
      <c r="CD257" s="806"/>
      <c r="CE257" s="806"/>
      <c r="CF257" s="806"/>
      <c r="CG257" s="806"/>
      <c r="CH257" s="806"/>
      <c r="CI257" s="806"/>
      <c r="CJ257" s="806"/>
      <c r="CK257" s="806"/>
      <c r="CL257" s="806"/>
      <c r="CM257" s="806"/>
      <c r="CN257" s="806"/>
      <c r="CO257" s="806"/>
      <c r="CP257" s="806"/>
      <c r="CQ257" s="806"/>
      <c r="CR257" s="806"/>
      <c r="CS257" s="806"/>
      <c r="CT257" s="806"/>
      <c r="CU257" s="806"/>
      <c r="CV257" s="806"/>
      <c r="CW257" s="806"/>
      <c r="CX257" s="806"/>
      <c r="CY257" s="806"/>
      <c r="CZ257" s="806"/>
      <c r="DA257" s="806"/>
      <c r="DB257" s="806"/>
      <c r="DC257" s="806"/>
      <c r="DD257" s="806"/>
      <c r="DE257" s="806"/>
      <c r="DF257" s="806"/>
      <c r="DG257" s="806"/>
      <c r="DH257" s="806"/>
      <c r="DI257" s="806"/>
      <c r="DJ257" s="806"/>
      <c r="DK257" s="806"/>
      <c r="DL257" s="806"/>
      <c r="DM257" s="806"/>
      <c r="DN257" s="806"/>
      <c r="DO257" s="806"/>
      <c r="DP257" s="806"/>
      <c r="DQ257" s="806"/>
      <c r="DR257" s="806"/>
      <c r="DS257" s="806"/>
      <c r="DT257" s="806"/>
      <c r="DU257" s="806"/>
      <c r="DV257" s="806"/>
      <c r="DW257" s="806"/>
      <c r="DX257" s="806"/>
      <c r="DY257" s="806"/>
      <c r="DZ257" s="806"/>
      <c r="EA257" s="806"/>
      <c r="EB257" s="806"/>
      <c r="EC257" s="806"/>
      <c r="ED257" s="806"/>
      <c r="EE257" s="806"/>
      <c r="EF257" s="806"/>
      <c r="EG257" s="806"/>
      <c r="EH257" s="806"/>
      <c r="EI257" s="806"/>
      <c r="EJ257" s="806"/>
      <c r="EK257" s="806"/>
      <c r="EL257" s="806"/>
      <c r="EM257" s="806"/>
      <c r="EN257" s="806"/>
      <c r="EO257" s="806"/>
      <c r="EP257" s="806"/>
      <c r="EQ257" s="806"/>
      <c r="ER257" s="806"/>
      <c r="ES257" s="806"/>
      <c r="ET257" s="806"/>
      <c r="EU257" s="806"/>
      <c r="EV257" s="806"/>
      <c r="EW257" s="806"/>
      <c r="EX257" s="806"/>
      <c r="EY257" s="806"/>
      <c r="EZ257" s="806"/>
      <c r="FA257" s="806"/>
      <c r="FB257" s="806"/>
      <c r="FC257" s="806"/>
      <c r="FD257" s="806"/>
      <c r="FE257" s="806"/>
      <c r="FF257" s="806"/>
      <c r="FG257" s="806"/>
      <c r="FH257" s="806"/>
      <c r="FI257" s="806"/>
      <c r="FJ257" s="806"/>
      <c r="FK257" s="806"/>
      <c r="FL257" s="806"/>
      <c r="FM257" s="806"/>
      <c r="FN257" s="806"/>
      <c r="FO257" s="806"/>
      <c r="FP257" s="806"/>
      <c r="FQ257" s="806"/>
      <c r="FR257" s="806"/>
      <c r="FS257" s="806"/>
      <c r="FT257" s="806"/>
      <c r="FU257" s="806"/>
      <c r="FV257" s="806"/>
      <c r="FW257" s="806"/>
      <c r="FX257" s="806"/>
      <c r="FY257" s="806"/>
      <c r="FZ257" s="806"/>
      <c r="GA257" s="806"/>
      <c r="GB257" s="806"/>
      <c r="GC257" s="806"/>
      <c r="GD257" s="806"/>
      <c r="GE257" s="806"/>
      <c r="GF257" s="806"/>
      <c r="GG257" s="806"/>
      <c r="GH257" s="806"/>
      <c r="GI257" s="806"/>
      <c r="GJ257" s="806"/>
      <c r="GK257" s="806"/>
      <c r="GL257" s="806"/>
      <c r="GM257" s="806"/>
      <c r="GN257" s="806"/>
      <c r="GO257" s="806"/>
      <c r="GP257" s="806"/>
      <c r="GQ257" s="806"/>
      <c r="GR257" s="806"/>
      <c r="GS257" s="806"/>
      <c r="GT257" s="806"/>
      <c r="GU257" s="806"/>
      <c r="GV257" s="806"/>
      <c r="GW257" s="806"/>
      <c r="GX257" s="806"/>
      <c r="GY257" s="806"/>
      <c r="GZ257" s="806"/>
      <c r="HA257" s="806"/>
      <c r="HB257" s="806"/>
      <c r="HC257" s="806"/>
      <c r="HD257" s="806"/>
      <c r="HE257" s="806"/>
      <c r="HF257" s="806"/>
      <c r="HG257" s="806"/>
      <c r="HH257" s="806"/>
      <c r="HI257" s="806"/>
      <c r="HJ257" s="806"/>
      <c r="HK257" s="806"/>
      <c r="HL257" s="806"/>
      <c r="HM257" s="806"/>
      <c r="HN257" s="806"/>
      <c r="HO257" s="806"/>
      <c r="HP257" s="806"/>
      <c r="HQ257" s="806"/>
      <c r="HR257" s="806"/>
      <c r="HS257" s="806"/>
      <c r="HT257" s="806"/>
      <c r="HU257" s="806"/>
      <c r="HV257" s="806"/>
      <c r="HW257" s="806"/>
      <c r="HX257" s="806"/>
      <c r="HY257" s="806"/>
      <c r="HZ257" s="806"/>
      <c r="IA257" s="806"/>
      <c r="IB257" s="806"/>
      <c r="IC257" s="806"/>
      <c r="ID257" s="806"/>
      <c r="IE257" s="806"/>
      <c r="IF257" s="806"/>
      <c r="IG257" s="806"/>
      <c r="IH257" s="806"/>
      <c r="II257" s="806"/>
      <c r="IJ257" s="806"/>
      <c r="IK257" s="806"/>
      <c r="IL257" s="806"/>
      <c r="IM257" s="806"/>
      <c r="IN257" s="806"/>
      <c r="IO257" s="806"/>
      <c r="IP257" s="806"/>
      <c r="IQ257" s="806"/>
      <c r="IR257" s="806"/>
      <c r="IS257" s="806"/>
      <c r="IT257" s="806"/>
      <c r="IU257" s="806"/>
      <c r="IV257" s="806"/>
    </row>
    <row r="258" spans="1:256" customFormat="1">
      <c r="A258" s="814"/>
      <c r="B258" s="1578" t="s">
        <v>16</v>
      </c>
      <c r="C258" s="1557">
        <v>16497394</v>
      </c>
      <c r="D258" s="1580">
        <v>-35814</v>
      </c>
      <c r="E258" s="1576" t="s">
        <v>2</v>
      </c>
      <c r="F258" s="1557">
        <v>16704345</v>
      </c>
      <c r="G258" s="1619">
        <v>35814</v>
      </c>
      <c r="H258" s="806"/>
      <c r="I258" s="806"/>
      <c r="J258" s="806"/>
      <c r="K258" s="806"/>
      <c r="L258" s="806"/>
      <c r="M258" s="806"/>
      <c r="N258" s="806"/>
      <c r="O258" s="806"/>
      <c r="P258" s="806"/>
      <c r="Q258" s="806"/>
      <c r="R258" s="806"/>
      <c r="S258" s="806"/>
      <c r="T258" s="806"/>
      <c r="U258" s="806"/>
      <c r="V258" s="806"/>
      <c r="W258" s="806"/>
      <c r="X258" s="806"/>
      <c r="Y258" s="806"/>
      <c r="Z258" s="806"/>
      <c r="AA258" s="806"/>
      <c r="AB258" s="806"/>
      <c r="AC258" s="806"/>
      <c r="AD258" s="806"/>
      <c r="AE258" s="806"/>
      <c r="AF258" s="806"/>
      <c r="AG258" s="806"/>
      <c r="AH258" s="806"/>
      <c r="AI258" s="806"/>
      <c r="AJ258" s="806"/>
      <c r="AK258" s="806"/>
      <c r="AL258" s="806"/>
      <c r="AM258" s="806"/>
      <c r="AN258" s="806"/>
      <c r="AO258" s="806"/>
      <c r="AP258" s="806"/>
      <c r="AQ258" s="806"/>
      <c r="AR258" s="806"/>
      <c r="AS258" s="806"/>
      <c r="AT258" s="806"/>
      <c r="AU258" s="806"/>
      <c r="AV258" s="806"/>
      <c r="AW258" s="806"/>
      <c r="AX258" s="806"/>
      <c r="AY258" s="806"/>
      <c r="AZ258" s="806"/>
      <c r="BA258" s="806"/>
      <c r="BB258" s="806"/>
      <c r="BC258" s="806"/>
      <c r="BD258" s="806"/>
      <c r="BE258" s="806"/>
      <c r="BF258" s="806"/>
      <c r="BG258" s="806"/>
      <c r="BH258" s="806"/>
      <c r="BI258" s="806"/>
      <c r="BJ258" s="806"/>
      <c r="BK258" s="806"/>
      <c r="BL258" s="806"/>
      <c r="BM258" s="806"/>
      <c r="BN258" s="806"/>
      <c r="BO258" s="806"/>
      <c r="BP258" s="806"/>
      <c r="BQ258" s="806"/>
      <c r="BR258" s="806"/>
      <c r="BS258" s="806"/>
      <c r="BT258" s="806"/>
      <c r="BU258" s="806"/>
      <c r="BV258" s="806"/>
      <c r="BW258" s="806"/>
      <c r="BX258" s="806"/>
      <c r="BY258" s="806"/>
      <c r="BZ258" s="806"/>
      <c r="CA258" s="806"/>
      <c r="CB258" s="806"/>
      <c r="CC258" s="806"/>
      <c r="CD258" s="806"/>
      <c r="CE258" s="806"/>
      <c r="CF258" s="806"/>
      <c r="CG258" s="806"/>
      <c r="CH258" s="806"/>
      <c r="CI258" s="806"/>
      <c r="CJ258" s="806"/>
      <c r="CK258" s="806"/>
      <c r="CL258" s="806"/>
      <c r="CM258" s="806"/>
      <c r="CN258" s="806"/>
      <c r="CO258" s="806"/>
      <c r="CP258" s="806"/>
      <c r="CQ258" s="806"/>
      <c r="CR258" s="806"/>
      <c r="CS258" s="806"/>
      <c r="CT258" s="806"/>
      <c r="CU258" s="806"/>
      <c r="CV258" s="806"/>
      <c r="CW258" s="806"/>
      <c r="CX258" s="806"/>
      <c r="CY258" s="806"/>
      <c r="CZ258" s="806"/>
      <c r="DA258" s="806"/>
      <c r="DB258" s="806"/>
      <c r="DC258" s="806"/>
      <c r="DD258" s="806"/>
      <c r="DE258" s="806"/>
      <c r="DF258" s="806"/>
      <c r="DG258" s="806"/>
      <c r="DH258" s="806"/>
      <c r="DI258" s="806"/>
      <c r="DJ258" s="806"/>
      <c r="DK258" s="806"/>
      <c r="DL258" s="806"/>
      <c r="DM258" s="806"/>
      <c r="DN258" s="806"/>
      <c r="DO258" s="806"/>
      <c r="DP258" s="806"/>
      <c r="DQ258" s="806"/>
      <c r="DR258" s="806"/>
      <c r="DS258" s="806"/>
      <c r="DT258" s="806"/>
      <c r="DU258" s="806"/>
      <c r="DV258" s="806"/>
      <c r="DW258" s="806"/>
      <c r="DX258" s="806"/>
      <c r="DY258" s="806"/>
      <c r="DZ258" s="806"/>
      <c r="EA258" s="806"/>
      <c r="EB258" s="806"/>
      <c r="EC258" s="806"/>
      <c r="ED258" s="806"/>
      <c r="EE258" s="806"/>
      <c r="EF258" s="806"/>
      <c r="EG258" s="806"/>
      <c r="EH258" s="806"/>
      <c r="EI258" s="806"/>
      <c r="EJ258" s="806"/>
      <c r="EK258" s="806"/>
      <c r="EL258" s="806"/>
      <c r="EM258" s="806"/>
      <c r="EN258" s="806"/>
      <c r="EO258" s="806"/>
      <c r="EP258" s="806"/>
      <c r="EQ258" s="806"/>
      <c r="ER258" s="806"/>
      <c r="ES258" s="806"/>
      <c r="ET258" s="806"/>
      <c r="EU258" s="806"/>
      <c r="EV258" s="806"/>
      <c r="EW258" s="806"/>
      <c r="EX258" s="806"/>
      <c r="EY258" s="806"/>
      <c r="EZ258" s="806"/>
      <c r="FA258" s="806"/>
      <c r="FB258" s="806"/>
      <c r="FC258" s="806"/>
      <c r="FD258" s="806"/>
      <c r="FE258" s="806"/>
      <c r="FF258" s="806"/>
      <c r="FG258" s="806"/>
      <c r="FH258" s="806"/>
      <c r="FI258" s="806"/>
      <c r="FJ258" s="806"/>
      <c r="FK258" s="806"/>
      <c r="FL258" s="806"/>
      <c r="FM258" s="806"/>
      <c r="FN258" s="806"/>
      <c r="FO258" s="806"/>
      <c r="FP258" s="806"/>
      <c r="FQ258" s="806"/>
      <c r="FR258" s="806"/>
      <c r="FS258" s="806"/>
      <c r="FT258" s="806"/>
      <c r="FU258" s="806"/>
      <c r="FV258" s="806"/>
      <c r="FW258" s="806"/>
      <c r="FX258" s="806"/>
      <c r="FY258" s="806"/>
      <c r="FZ258" s="806"/>
      <c r="GA258" s="806"/>
      <c r="GB258" s="806"/>
      <c r="GC258" s="806"/>
      <c r="GD258" s="806"/>
      <c r="GE258" s="806"/>
      <c r="GF258" s="806"/>
      <c r="GG258" s="806"/>
      <c r="GH258" s="806"/>
      <c r="GI258" s="806"/>
      <c r="GJ258" s="806"/>
      <c r="GK258" s="806"/>
      <c r="GL258" s="806"/>
      <c r="GM258" s="806"/>
      <c r="GN258" s="806"/>
      <c r="GO258" s="806"/>
      <c r="GP258" s="806"/>
      <c r="GQ258" s="806"/>
      <c r="GR258" s="806"/>
      <c r="GS258" s="806"/>
      <c r="GT258" s="806"/>
      <c r="GU258" s="806"/>
      <c r="GV258" s="806"/>
      <c r="GW258" s="806"/>
      <c r="GX258" s="806"/>
      <c r="GY258" s="806"/>
      <c r="GZ258" s="806"/>
      <c r="HA258" s="806"/>
      <c r="HB258" s="806"/>
      <c r="HC258" s="806"/>
      <c r="HD258" s="806"/>
      <c r="HE258" s="806"/>
      <c r="HF258" s="806"/>
      <c r="HG258" s="806"/>
      <c r="HH258" s="806"/>
      <c r="HI258" s="806"/>
      <c r="HJ258" s="806"/>
      <c r="HK258" s="806"/>
      <c r="HL258" s="806"/>
      <c r="HM258" s="806"/>
      <c r="HN258" s="806"/>
      <c r="HO258" s="806"/>
      <c r="HP258" s="806"/>
      <c r="HQ258" s="806"/>
      <c r="HR258" s="806"/>
      <c r="HS258" s="806"/>
      <c r="HT258" s="806"/>
      <c r="HU258" s="806"/>
      <c r="HV258" s="806"/>
      <c r="HW258" s="806"/>
      <c r="HX258" s="806"/>
      <c r="HY258" s="806"/>
      <c r="HZ258" s="806"/>
      <c r="IA258" s="806"/>
      <c r="IB258" s="806"/>
      <c r="IC258" s="806"/>
      <c r="ID258" s="806"/>
      <c r="IE258" s="806"/>
      <c r="IF258" s="806"/>
      <c r="IG258" s="806"/>
      <c r="IH258" s="806"/>
      <c r="II258" s="806"/>
      <c r="IJ258" s="806"/>
      <c r="IK258" s="806"/>
      <c r="IL258" s="806"/>
      <c r="IM258" s="806"/>
      <c r="IN258" s="806"/>
      <c r="IO258" s="806"/>
      <c r="IP258" s="806"/>
      <c r="IQ258" s="806"/>
      <c r="IR258" s="806"/>
      <c r="IS258" s="806"/>
      <c r="IT258" s="806"/>
      <c r="IU258" s="806"/>
      <c r="IV258" s="806"/>
    </row>
    <row r="259" spans="1:256" customFormat="1">
      <c r="A259" s="814"/>
      <c r="B259" s="1581" t="s">
        <v>17</v>
      </c>
      <c r="C259" s="1557">
        <v>16497394</v>
      </c>
      <c r="D259" s="1580">
        <v>-35814</v>
      </c>
      <c r="E259" s="1578" t="s">
        <v>12</v>
      </c>
      <c r="F259" s="1557">
        <v>16695825</v>
      </c>
      <c r="G259" s="1619">
        <v>35814</v>
      </c>
      <c r="H259" s="806"/>
      <c r="I259" s="806"/>
      <c r="J259" s="806"/>
      <c r="K259" s="806"/>
      <c r="L259" s="806"/>
      <c r="M259" s="806"/>
      <c r="N259" s="806"/>
      <c r="O259" s="806"/>
      <c r="P259" s="806"/>
      <c r="Q259" s="806"/>
      <c r="R259" s="806"/>
      <c r="S259" s="806"/>
      <c r="T259" s="806"/>
      <c r="U259" s="806"/>
      <c r="V259" s="806"/>
      <c r="W259" s="806"/>
      <c r="X259" s="806"/>
      <c r="Y259" s="806"/>
      <c r="Z259" s="806"/>
      <c r="AA259" s="806"/>
      <c r="AB259" s="806"/>
      <c r="AC259" s="806"/>
      <c r="AD259" s="806"/>
      <c r="AE259" s="806"/>
      <c r="AF259" s="806"/>
      <c r="AG259" s="806"/>
      <c r="AH259" s="806"/>
      <c r="AI259" s="806"/>
      <c r="AJ259" s="806"/>
      <c r="AK259" s="806"/>
      <c r="AL259" s="806"/>
      <c r="AM259" s="806"/>
      <c r="AN259" s="806"/>
      <c r="AO259" s="806"/>
      <c r="AP259" s="806"/>
      <c r="AQ259" s="806"/>
      <c r="AR259" s="806"/>
      <c r="AS259" s="806"/>
      <c r="AT259" s="806"/>
      <c r="AU259" s="806"/>
      <c r="AV259" s="806"/>
      <c r="AW259" s="806"/>
      <c r="AX259" s="806"/>
      <c r="AY259" s="806"/>
      <c r="AZ259" s="806"/>
      <c r="BA259" s="806"/>
      <c r="BB259" s="806"/>
      <c r="BC259" s="806"/>
      <c r="BD259" s="806"/>
      <c r="BE259" s="806"/>
      <c r="BF259" s="806"/>
      <c r="BG259" s="806"/>
      <c r="BH259" s="806"/>
      <c r="BI259" s="806"/>
      <c r="BJ259" s="806"/>
      <c r="BK259" s="806"/>
      <c r="BL259" s="806"/>
      <c r="BM259" s="806"/>
      <c r="BN259" s="806"/>
      <c r="BO259" s="806"/>
      <c r="BP259" s="806"/>
      <c r="BQ259" s="806"/>
      <c r="BR259" s="806"/>
      <c r="BS259" s="806"/>
      <c r="BT259" s="806"/>
      <c r="BU259" s="806"/>
      <c r="BV259" s="806"/>
      <c r="BW259" s="806"/>
      <c r="BX259" s="806"/>
      <c r="BY259" s="806"/>
      <c r="BZ259" s="806"/>
      <c r="CA259" s="806"/>
      <c r="CB259" s="806"/>
      <c r="CC259" s="806"/>
      <c r="CD259" s="806"/>
      <c r="CE259" s="806"/>
      <c r="CF259" s="806"/>
      <c r="CG259" s="806"/>
      <c r="CH259" s="806"/>
      <c r="CI259" s="806"/>
      <c r="CJ259" s="806"/>
      <c r="CK259" s="806"/>
      <c r="CL259" s="806"/>
      <c r="CM259" s="806"/>
      <c r="CN259" s="806"/>
      <c r="CO259" s="806"/>
      <c r="CP259" s="806"/>
      <c r="CQ259" s="806"/>
      <c r="CR259" s="806"/>
      <c r="CS259" s="806"/>
      <c r="CT259" s="806"/>
      <c r="CU259" s="806"/>
      <c r="CV259" s="806"/>
      <c r="CW259" s="806"/>
      <c r="CX259" s="806"/>
      <c r="CY259" s="806"/>
      <c r="CZ259" s="806"/>
      <c r="DA259" s="806"/>
      <c r="DB259" s="806"/>
      <c r="DC259" s="806"/>
      <c r="DD259" s="806"/>
      <c r="DE259" s="806"/>
      <c r="DF259" s="806"/>
      <c r="DG259" s="806"/>
      <c r="DH259" s="806"/>
      <c r="DI259" s="806"/>
      <c r="DJ259" s="806"/>
      <c r="DK259" s="806"/>
      <c r="DL259" s="806"/>
      <c r="DM259" s="806"/>
      <c r="DN259" s="806"/>
      <c r="DO259" s="806"/>
      <c r="DP259" s="806"/>
      <c r="DQ259" s="806"/>
      <c r="DR259" s="806"/>
      <c r="DS259" s="806"/>
      <c r="DT259" s="806"/>
      <c r="DU259" s="806"/>
      <c r="DV259" s="806"/>
      <c r="DW259" s="806"/>
      <c r="DX259" s="806"/>
      <c r="DY259" s="806"/>
      <c r="DZ259" s="806"/>
      <c r="EA259" s="806"/>
      <c r="EB259" s="806"/>
      <c r="EC259" s="806"/>
      <c r="ED259" s="806"/>
      <c r="EE259" s="806"/>
      <c r="EF259" s="806"/>
      <c r="EG259" s="806"/>
      <c r="EH259" s="806"/>
      <c r="EI259" s="806"/>
      <c r="EJ259" s="806"/>
      <c r="EK259" s="806"/>
      <c r="EL259" s="806"/>
      <c r="EM259" s="806"/>
      <c r="EN259" s="806"/>
      <c r="EO259" s="806"/>
      <c r="EP259" s="806"/>
      <c r="EQ259" s="806"/>
      <c r="ER259" s="806"/>
      <c r="ES259" s="806"/>
      <c r="ET259" s="806"/>
      <c r="EU259" s="806"/>
      <c r="EV259" s="806"/>
      <c r="EW259" s="806"/>
      <c r="EX259" s="806"/>
      <c r="EY259" s="806"/>
      <c r="EZ259" s="806"/>
      <c r="FA259" s="806"/>
      <c r="FB259" s="806"/>
      <c r="FC259" s="806"/>
      <c r="FD259" s="806"/>
      <c r="FE259" s="806"/>
      <c r="FF259" s="806"/>
      <c r="FG259" s="806"/>
      <c r="FH259" s="806"/>
      <c r="FI259" s="806"/>
      <c r="FJ259" s="806"/>
      <c r="FK259" s="806"/>
      <c r="FL259" s="806"/>
      <c r="FM259" s="806"/>
      <c r="FN259" s="806"/>
      <c r="FO259" s="806"/>
      <c r="FP259" s="806"/>
      <c r="FQ259" s="806"/>
      <c r="FR259" s="806"/>
      <c r="FS259" s="806"/>
      <c r="FT259" s="806"/>
      <c r="FU259" s="806"/>
      <c r="FV259" s="806"/>
      <c r="FW259" s="806"/>
      <c r="FX259" s="806"/>
      <c r="FY259" s="806"/>
      <c r="FZ259" s="806"/>
      <c r="GA259" s="806"/>
      <c r="GB259" s="806"/>
      <c r="GC259" s="806"/>
      <c r="GD259" s="806"/>
      <c r="GE259" s="806"/>
      <c r="GF259" s="806"/>
      <c r="GG259" s="806"/>
      <c r="GH259" s="806"/>
      <c r="GI259" s="806"/>
      <c r="GJ259" s="806"/>
      <c r="GK259" s="806"/>
      <c r="GL259" s="806"/>
      <c r="GM259" s="806"/>
      <c r="GN259" s="806"/>
      <c r="GO259" s="806"/>
      <c r="GP259" s="806"/>
      <c r="GQ259" s="806"/>
      <c r="GR259" s="806"/>
      <c r="GS259" s="806"/>
      <c r="GT259" s="806"/>
      <c r="GU259" s="806"/>
      <c r="GV259" s="806"/>
      <c r="GW259" s="806"/>
      <c r="GX259" s="806"/>
      <c r="GY259" s="806"/>
      <c r="GZ259" s="806"/>
      <c r="HA259" s="806"/>
      <c r="HB259" s="806"/>
      <c r="HC259" s="806"/>
      <c r="HD259" s="806"/>
      <c r="HE259" s="806"/>
      <c r="HF259" s="806"/>
      <c r="HG259" s="806"/>
      <c r="HH259" s="806"/>
      <c r="HI259" s="806"/>
      <c r="HJ259" s="806"/>
      <c r="HK259" s="806"/>
      <c r="HL259" s="806"/>
      <c r="HM259" s="806"/>
      <c r="HN259" s="806"/>
      <c r="HO259" s="806"/>
      <c r="HP259" s="806"/>
      <c r="HQ259" s="806"/>
      <c r="HR259" s="806"/>
      <c r="HS259" s="806"/>
      <c r="HT259" s="806"/>
      <c r="HU259" s="806"/>
      <c r="HV259" s="806"/>
      <c r="HW259" s="806"/>
      <c r="HX259" s="806"/>
      <c r="HY259" s="806"/>
      <c r="HZ259" s="806"/>
      <c r="IA259" s="806"/>
      <c r="IB259" s="806"/>
      <c r="IC259" s="806"/>
      <c r="ID259" s="806"/>
      <c r="IE259" s="806"/>
      <c r="IF259" s="806"/>
      <c r="IG259" s="806"/>
      <c r="IH259" s="806"/>
      <c r="II259" s="806"/>
      <c r="IJ259" s="806"/>
      <c r="IK259" s="806"/>
      <c r="IL259" s="806"/>
      <c r="IM259" s="806"/>
      <c r="IN259" s="806"/>
      <c r="IO259" s="806"/>
      <c r="IP259" s="806"/>
      <c r="IQ259" s="806"/>
      <c r="IR259" s="806"/>
      <c r="IS259" s="806"/>
      <c r="IT259" s="806"/>
      <c r="IU259" s="806"/>
      <c r="IV259" s="806"/>
    </row>
    <row r="260" spans="1:256" customFormat="1">
      <c r="A260" s="814"/>
      <c r="B260" s="2095"/>
      <c r="C260" s="2096"/>
      <c r="D260" s="2097"/>
      <c r="E260" s="1581" t="s">
        <v>38</v>
      </c>
      <c r="F260" s="1557">
        <v>8125576</v>
      </c>
      <c r="G260" s="1619">
        <v>26249</v>
      </c>
      <c r="H260" s="806"/>
      <c r="I260" s="806"/>
      <c r="J260" s="806"/>
      <c r="K260" s="806"/>
      <c r="L260" s="806"/>
      <c r="M260" s="806"/>
      <c r="N260" s="806"/>
      <c r="O260" s="806"/>
      <c r="P260" s="806"/>
      <c r="Q260" s="806"/>
      <c r="R260" s="806"/>
      <c r="S260" s="806"/>
      <c r="T260" s="806"/>
      <c r="U260" s="806"/>
      <c r="V260" s="806"/>
      <c r="W260" s="806"/>
      <c r="X260" s="806"/>
      <c r="Y260" s="806"/>
      <c r="Z260" s="806"/>
      <c r="AA260" s="806"/>
      <c r="AB260" s="806"/>
      <c r="AC260" s="806"/>
      <c r="AD260" s="806"/>
      <c r="AE260" s="806"/>
      <c r="AF260" s="806"/>
      <c r="AG260" s="806"/>
      <c r="AH260" s="806"/>
      <c r="AI260" s="806"/>
      <c r="AJ260" s="806"/>
      <c r="AK260" s="806"/>
      <c r="AL260" s="806"/>
      <c r="AM260" s="806"/>
      <c r="AN260" s="806"/>
      <c r="AO260" s="806"/>
      <c r="AP260" s="806"/>
      <c r="AQ260" s="806"/>
      <c r="AR260" s="806"/>
      <c r="AS260" s="806"/>
      <c r="AT260" s="806"/>
      <c r="AU260" s="806"/>
      <c r="AV260" s="806"/>
      <c r="AW260" s="806"/>
      <c r="AX260" s="806"/>
      <c r="AY260" s="806"/>
      <c r="AZ260" s="806"/>
      <c r="BA260" s="806"/>
      <c r="BB260" s="806"/>
      <c r="BC260" s="806"/>
      <c r="BD260" s="806"/>
      <c r="BE260" s="806"/>
      <c r="BF260" s="806"/>
      <c r="BG260" s="806"/>
      <c r="BH260" s="806"/>
      <c r="BI260" s="806"/>
      <c r="BJ260" s="806"/>
      <c r="BK260" s="806"/>
      <c r="BL260" s="806"/>
      <c r="BM260" s="806"/>
      <c r="BN260" s="806"/>
      <c r="BO260" s="806"/>
      <c r="BP260" s="806"/>
      <c r="BQ260" s="806"/>
      <c r="BR260" s="806"/>
      <c r="BS260" s="806"/>
      <c r="BT260" s="806"/>
      <c r="BU260" s="806"/>
      <c r="BV260" s="806"/>
      <c r="BW260" s="806"/>
      <c r="BX260" s="806"/>
      <c r="BY260" s="806"/>
      <c r="BZ260" s="806"/>
      <c r="CA260" s="806"/>
      <c r="CB260" s="806"/>
      <c r="CC260" s="806"/>
      <c r="CD260" s="806"/>
      <c r="CE260" s="806"/>
      <c r="CF260" s="806"/>
      <c r="CG260" s="806"/>
      <c r="CH260" s="806"/>
      <c r="CI260" s="806"/>
      <c r="CJ260" s="806"/>
      <c r="CK260" s="806"/>
      <c r="CL260" s="806"/>
      <c r="CM260" s="806"/>
      <c r="CN260" s="806"/>
      <c r="CO260" s="806"/>
      <c r="CP260" s="806"/>
      <c r="CQ260" s="806"/>
      <c r="CR260" s="806"/>
      <c r="CS260" s="806"/>
      <c r="CT260" s="806"/>
      <c r="CU260" s="806"/>
      <c r="CV260" s="806"/>
      <c r="CW260" s="806"/>
      <c r="CX260" s="806"/>
      <c r="CY260" s="806"/>
      <c r="CZ260" s="806"/>
      <c r="DA260" s="806"/>
      <c r="DB260" s="806"/>
      <c r="DC260" s="806"/>
      <c r="DD260" s="806"/>
      <c r="DE260" s="806"/>
      <c r="DF260" s="806"/>
      <c r="DG260" s="806"/>
      <c r="DH260" s="806"/>
      <c r="DI260" s="806"/>
      <c r="DJ260" s="806"/>
      <c r="DK260" s="806"/>
      <c r="DL260" s="806"/>
      <c r="DM260" s="806"/>
      <c r="DN260" s="806"/>
      <c r="DO260" s="806"/>
      <c r="DP260" s="806"/>
      <c r="DQ260" s="806"/>
      <c r="DR260" s="806"/>
      <c r="DS260" s="806"/>
      <c r="DT260" s="806"/>
      <c r="DU260" s="806"/>
      <c r="DV260" s="806"/>
      <c r="DW260" s="806"/>
      <c r="DX260" s="806"/>
      <c r="DY260" s="806"/>
      <c r="DZ260" s="806"/>
      <c r="EA260" s="806"/>
      <c r="EB260" s="806"/>
      <c r="EC260" s="806"/>
      <c r="ED260" s="806"/>
      <c r="EE260" s="806"/>
      <c r="EF260" s="806"/>
      <c r="EG260" s="806"/>
      <c r="EH260" s="806"/>
      <c r="EI260" s="806"/>
      <c r="EJ260" s="806"/>
      <c r="EK260" s="806"/>
      <c r="EL260" s="806"/>
      <c r="EM260" s="806"/>
      <c r="EN260" s="806"/>
      <c r="EO260" s="806"/>
      <c r="EP260" s="806"/>
      <c r="EQ260" s="806"/>
      <c r="ER260" s="806"/>
      <c r="ES260" s="806"/>
      <c r="ET260" s="806"/>
      <c r="EU260" s="806"/>
      <c r="EV260" s="806"/>
      <c r="EW260" s="806"/>
      <c r="EX260" s="806"/>
      <c r="EY260" s="806"/>
      <c r="EZ260" s="806"/>
      <c r="FA260" s="806"/>
      <c r="FB260" s="806"/>
      <c r="FC260" s="806"/>
      <c r="FD260" s="806"/>
      <c r="FE260" s="806"/>
      <c r="FF260" s="806"/>
      <c r="FG260" s="806"/>
      <c r="FH260" s="806"/>
      <c r="FI260" s="806"/>
      <c r="FJ260" s="806"/>
      <c r="FK260" s="806"/>
      <c r="FL260" s="806"/>
      <c r="FM260" s="806"/>
      <c r="FN260" s="806"/>
      <c r="FO260" s="806"/>
      <c r="FP260" s="806"/>
      <c r="FQ260" s="806"/>
      <c r="FR260" s="806"/>
      <c r="FS260" s="806"/>
      <c r="FT260" s="806"/>
      <c r="FU260" s="806"/>
      <c r="FV260" s="806"/>
      <c r="FW260" s="806"/>
      <c r="FX260" s="806"/>
      <c r="FY260" s="806"/>
      <c r="FZ260" s="806"/>
      <c r="GA260" s="806"/>
      <c r="GB260" s="806"/>
      <c r="GC260" s="806"/>
      <c r="GD260" s="806"/>
      <c r="GE260" s="806"/>
      <c r="GF260" s="806"/>
      <c r="GG260" s="806"/>
      <c r="GH260" s="806"/>
      <c r="GI260" s="806"/>
      <c r="GJ260" s="806"/>
      <c r="GK260" s="806"/>
      <c r="GL260" s="806"/>
      <c r="GM260" s="806"/>
      <c r="GN260" s="806"/>
      <c r="GO260" s="806"/>
      <c r="GP260" s="806"/>
      <c r="GQ260" s="806"/>
      <c r="GR260" s="806"/>
      <c r="GS260" s="806"/>
      <c r="GT260" s="806"/>
      <c r="GU260" s="806"/>
      <c r="GV260" s="806"/>
      <c r="GW260" s="806"/>
      <c r="GX260" s="806"/>
      <c r="GY260" s="806"/>
      <c r="GZ260" s="806"/>
      <c r="HA260" s="806"/>
      <c r="HB260" s="806"/>
      <c r="HC260" s="806"/>
      <c r="HD260" s="806"/>
      <c r="HE260" s="806"/>
      <c r="HF260" s="806"/>
      <c r="HG260" s="806"/>
      <c r="HH260" s="806"/>
      <c r="HI260" s="806"/>
      <c r="HJ260" s="806"/>
      <c r="HK260" s="806"/>
      <c r="HL260" s="806"/>
      <c r="HM260" s="806"/>
      <c r="HN260" s="806"/>
      <c r="HO260" s="806"/>
      <c r="HP260" s="806"/>
      <c r="HQ260" s="806"/>
      <c r="HR260" s="806"/>
      <c r="HS260" s="806"/>
      <c r="HT260" s="806"/>
      <c r="HU260" s="806"/>
      <c r="HV260" s="806"/>
      <c r="HW260" s="806"/>
      <c r="HX260" s="806"/>
      <c r="HY260" s="806"/>
      <c r="HZ260" s="806"/>
      <c r="IA260" s="806"/>
      <c r="IB260" s="806"/>
      <c r="IC260" s="806"/>
      <c r="ID260" s="806"/>
      <c r="IE260" s="806"/>
      <c r="IF260" s="806"/>
      <c r="IG260" s="806"/>
      <c r="IH260" s="806"/>
      <c r="II260" s="806"/>
      <c r="IJ260" s="806"/>
      <c r="IK260" s="806"/>
      <c r="IL260" s="806"/>
      <c r="IM260" s="806"/>
      <c r="IN260" s="806"/>
      <c r="IO260" s="806"/>
      <c r="IP260" s="806"/>
      <c r="IQ260" s="806"/>
      <c r="IR260" s="806"/>
      <c r="IS260" s="806"/>
      <c r="IT260" s="806"/>
      <c r="IU260" s="806"/>
      <c r="IV260" s="806"/>
    </row>
    <row r="261" spans="1:256" customFormat="1">
      <c r="A261" s="814"/>
      <c r="B261" s="1581"/>
      <c r="C261" s="1557"/>
      <c r="D261" s="1580"/>
      <c r="E261" s="1582" t="s">
        <v>36</v>
      </c>
      <c r="F261" s="1557">
        <v>3189357</v>
      </c>
      <c r="G261" s="1619">
        <v>12045</v>
      </c>
      <c r="H261" s="806"/>
      <c r="I261" s="806"/>
      <c r="J261" s="806"/>
      <c r="K261" s="806"/>
      <c r="L261" s="806"/>
      <c r="M261" s="806"/>
      <c r="N261" s="806"/>
      <c r="O261" s="806"/>
      <c r="P261" s="806"/>
      <c r="Q261" s="806"/>
      <c r="R261" s="806"/>
      <c r="S261" s="806"/>
      <c r="T261" s="806"/>
      <c r="U261" s="806"/>
      <c r="V261" s="806"/>
      <c r="W261" s="806"/>
      <c r="X261" s="806"/>
      <c r="Y261" s="806"/>
      <c r="Z261" s="806"/>
      <c r="AA261" s="806"/>
      <c r="AB261" s="806"/>
      <c r="AC261" s="806"/>
      <c r="AD261" s="806"/>
      <c r="AE261" s="806"/>
      <c r="AF261" s="806"/>
      <c r="AG261" s="806"/>
      <c r="AH261" s="806"/>
      <c r="AI261" s="806"/>
      <c r="AJ261" s="806"/>
      <c r="AK261" s="806"/>
      <c r="AL261" s="806"/>
      <c r="AM261" s="806"/>
      <c r="AN261" s="806"/>
      <c r="AO261" s="806"/>
      <c r="AP261" s="806"/>
      <c r="AQ261" s="806"/>
      <c r="AR261" s="806"/>
      <c r="AS261" s="806"/>
      <c r="AT261" s="806"/>
      <c r="AU261" s="806"/>
      <c r="AV261" s="806"/>
      <c r="AW261" s="806"/>
      <c r="AX261" s="806"/>
      <c r="AY261" s="806"/>
      <c r="AZ261" s="806"/>
      <c r="BA261" s="806"/>
      <c r="BB261" s="806"/>
      <c r="BC261" s="806"/>
      <c r="BD261" s="806"/>
      <c r="BE261" s="806"/>
      <c r="BF261" s="806"/>
      <c r="BG261" s="806"/>
      <c r="BH261" s="806"/>
      <c r="BI261" s="806"/>
      <c r="BJ261" s="806"/>
      <c r="BK261" s="806"/>
      <c r="BL261" s="806"/>
      <c r="BM261" s="806"/>
      <c r="BN261" s="806"/>
      <c r="BO261" s="806"/>
      <c r="BP261" s="806"/>
      <c r="BQ261" s="806"/>
      <c r="BR261" s="806"/>
      <c r="BS261" s="806"/>
      <c r="BT261" s="806"/>
      <c r="BU261" s="806"/>
      <c r="BV261" s="806"/>
      <c r="BW261" s="806"/>
      <c r="BX261" s="806"/>
      <c r="BY261" s="806"/>
      <c r="BZ261" s="806"/>
      <c r="CA261" s="806"/>
      <c r="CB261" s="806"/>
      <c r="CC261" s="806"/>
      <c r="CD261" s="806"/>
      <c r="CE261" s="806"/>
      <c r="CF261" s="806"/>
      <c r="CG261" s="806"/>
      <c r="CH261" s="806"/>
      <c r="CI261" s="806"/>
      <c r="CJ261" s="806"/>
      <c r="CK261" s="806"/>
      <c r="CL261" s="806"/>
      <c r="CM261" s="806"/>
      <c r="CN261" s="806"/>
      <c r="CO261" s="806"/>
      <c r="CP261" s="806"/>
      <c r="CQ261" s="806"/>
      <c r="CR261" s="806"/>
      <c r="CS261" s="806"/>
      <c r="CT261" s="806"/>
      <c r="CU261" s="806"/>
      <c r="CV261" s="806"/>
      <c r="CW261" s="806"/>
      <c r="CX261" s="806"/>
      <c r="CY261" s="806"/>
      <c r="CZ261" s="806"/>
      <c r="DA261" s="806"/>
      <c r="DB261" s="806"/>
      <c r="DC261" s="806"/>
      <c r="DD261" s="806"/>
      <c r="DE261" s="806"/>
      <c r="DF261" s="806"/>
      <c r="DG261" s="806"/>
      <c r="DH261" s="806"/>
      <c r="DI261" s="806"/>
      <c r="DJ261" s="806"/>
      <c r="DK261" s="806"/>
      <c r="DL261" s="806"/>
      <c r="DM261" s="806"/>
      <c r="DN261" s="806"/>
      <c r="DO261" s="806"/>
      <c r="DP261" s="806"/>
      <c r="DQ261" s="806"/>
      <c r="DR261" s="806"/>
      <c r="DS261" s="806"/>
      <c r="DT261" s="806"/>
      <c r="DU261" s="806"/>
      <c r="DV261" s="806"/>
      <c r="DW261" s="806"/>
      <c r="DX261" s="806"/>
      <c r="DY261" s="806"/>
      <c r="DZ261" s="806"/>
      <c r="EA261" s="806"/>
      <c r="EB261" s="806"/>
      <c r="EC261" s="806"/>
      <c r="ED261" s="806"/>
      <c r="EE261" s="806"/>
      <c r="EF261" s="806"/>
      <c r="EG261" s="806"/>
      <c r="EH261" s="806"/>
      <c r="EI261" s="806"/>
      <c r="EJ261" s="806"/>
      <c r="EK261" s="806"/>
      <c r="EL261" s="806"/>
      <c r="EM261" s="806"/>
      <c r="EN261" s="806"/>
      <c r="EO261" s="806"/>
      <c r="EP261" s="806"/>
      <c r="EQ261" s="806"/>
      <c r="ER261" s="806"/>
      <c r="ES261" s="806"/>
      <c r="ET261" s="806"/>
      <c r="EU261" s="806"/>
      <c r="EV261" s="806"/>
      <c r="EW261" s="806"/>
      <c r="EX261" s="806"/>
      <c r="EY261" s="806"/>
      <c r="EZ261" s="806"/>
      <c r="FA261" s="806"/>
      <c r="FB261" s="806"/>
      <c r="FC261" s="806"/>
      <c r="FD261" s="806"/>
      <c r="FE261" s="806"/>
      <c r="FF261" s="806"/>
      <c r="FG261" s="806"/>
      <c r="FH261" s="806"/>
      <c r="FI261" s="806"/>
      <c r="FJ261" s="806"/>
      <c r="FK261" s="806"/>
      <c r="FL261" s="806"/>
      <c r="FM261" s="806"/>
      <c r="FN261" s="806"/>
      <c r="FO261" s="806"/>
      <c r="FP261" s="806"/>
      <c r="FQ261" s="806"/>
      <c r="FR261" s="806"/>
      <c r="FS261" s="806"/>
      <c r="FT261" s="806"/>
      <c r="FU261" s="806"/>
      <c r="FV261" s="806"/>
      <c r="FW261" s="806"/>
      <c r="FX261" s="806"/>
      <c r="FY261" s="806"/>
      <c r="FZ261" s="806"/>
      <c r="GA261" s="806"/>
      <c r="GB261" s="806"/>
      <c r="GC261" s="806"/>
      <c r="GD261" s="806"/>
      <c r="GE261" s="806"/>
      <c r="GF261" s="806"/>
      <c r="GG261" s="806"/>
      <c r="GH261" s="806"/>
      <c r="GI261" s="806"/>
      <c r="GJ261" s="806"/>
      <c r="GK261" s="806"/>
      <c r="GL261" s="806"/>
      <c r="GM261" s="806"/>
      <c r="GN261" s="806"/>
      <c r="GO261" s="806"/>
      <c r="GP261" s="806"/>
      <c r="GQ261" s="806"/>
      <c r="GR261" s="806"/>
      <c r="GS261" s="806"/>
      <c r="GT261" s="806"/>
      <c r="GU261" s="806"/>
      <c r="GV261" s="806"/>
      <c r="GW261" s="806"/>
      <c r="GX261" s="806"/>
      <c r="GY261" s="806"/>
      <c r="GZ261" s="806"/>
      <c r="HA261" s="806"/>
      <c r="HB261" s="806"/>
      <c r="HC261" s="806"/>
      <c r="HD261" s="806"/>
      <c r="HE261" s="806"/>
      <c r="HF261" s="806"/>
      <c r="HG261" s="806"/>
      <c r="HH261" s="806"/>
      <c r="HI261" s="806"/>
      <c r="HJ261" s="806"/>
      <c r="HK261" s="806"/>
      <c r="HL261" s="806"/>
      <c r="HM261" s="806"/>
      <c r="HN261" s="806"/>
      <c r="HO261" s="806"/>
      <c r="HP261" s="806"/>
      <c r="HQ261" s="806"/>
      <c r="HR261" s="806"/>
      <c r="HS261" s="806"/>
      <c r="HT261" s="806"/>
      <c r="HU261" s="806"/>
      <c r="HV261" s="806"/>
      <c r="HW261" s="806"/>
      <c r="HX261" s="806"/>
      <c r="HY261" s="806"/>
      <c r="HZ261" s="806"/>
      <c r="IA261" s="806"/>
      <c r="IB261" s="806"/>
      <c r="IC261" s="806"/>
      <c r="ID261" s="806"/>
      <c r="IE261" s="806"/>
      <c r="IF261" s="806"/>
      <c r="IG261" s="806"/>
      <c r="IH261" s="806"/>
      <c r="II261" s="806"/>
      <c r="IJ261" s="806"/>
      <c r="IK261" s="806"/>
      <c r="IL261" s="806"/>
      <c r="IM261" s="806"/>
      <c r="IN261" s="806"/>
      <c r="IO261" s="806"/>
      <c r="IP261" s="806"/>
      <c r="IQ261" s="806"/>
      <c r="IR261" s="806"/>
      <c r="IS261" s="806"/>
      <c r="IT261" s="806"/>
      <c r="IU261" s="806"/>
      <c r="IV261" s="806"/>
    </row>
    <row r="262" spans="1:256" customFormat="1">
      <c r="A262" s="814"/>
      <c r="B262" s="1581"/>
      <c r="C262" s="1557"/>
      <c r="D262" s="1580"/>
      <c r="E262" s="1581" t="s">
        <v>15</v>
      </c>
      <c r="F262" s="1557">
        <v>8570249</v>
      </c>
      <c r="G262" s="1619">
        <v>9565</v>
      </c>
      <c r="H262" s="806"/>
      <c r="I262" s="806"/>
      <c r="J262" s="806"/>
      <c r="K262" s="806"/>
      <c r="L262" s="806"/>
      <c r="M262" s="806"/>
      <c r="N262" s="806"/>
      <c r="O262" s="806"/>
      <c r="P262" s="806"/>
      <c r="Q262" s="806"/>
      <c r="R262" s="806"/>
      <c r="S262" s="806"/>
      <c r="T262" s="806"/>
      <c r="U262" s="806"/>
      <c r="V262" s="806"/>
      <c r="W262" s="806"/>
      <c r="X262" s="806"/>
      <c r="Y262" s="806"/>
      <c r="Z262" s="806"/>
      <c r="AA262" s="806"/>
      <c r="AB262" s="806"/>
      <c r="AC262" s="806"/>
      <c r="AD262" s="806"/>
      <c r="AE262" s="806"/>
      <c r="AF262" s="806"/>
      <c r="AG262" s="806"/>
      <c r="AH262" s="806"/>
      <c r="AI262" s="806"/>
      <c r="AJ262" s="806"/>
      <c r="AK262" s="806"/>
      <c r="AL262" s="806"/>
      <c r="AM262" s="806"/>
      <c r="AN262" s="806"/>
      <c r="AO262" s="806"/>
      <c r="AP262" s="806"/>
      <c r="AQ262" s="806"/>
      <c r="AR262" s="806"/>
      <c r="AS262" s="806"/>
      <c r="AT262" s="806"/>
      <c r="AU262" s="806"/>
      <c r="AV262" s="806"/>
      <c r="AW262" s="806"/>
      <c r="AX262" s="806"/>
      <c r="AY262" s="806"/>
      <c r="AZ262" s="806"/>
      <c r="BA262" s="806"/>
      <c r="BB262" s="806"/>
      <c r="BC262" s="806"/>
      <c r="BD262" s="806"/>
      <c r="BE262" s="806"/>
      <c r="BF262" s="806"/>
      <c r="BG262" s="806"/>
      <c r="BH262" s="806"/>
      <c r="BI262" s="806"/>
      <c r="BJ262" s="806"/>
      <c r="BK262" s="806"/>
      <c r="BL262" s="806"/>
      <c r="BM262" s="806"/>
      <c r="BN262" s="806"/>
      <c r="BO262" s="806"/>
      <c r="BP262" s="806"/>
      <c r="BQ262" s="806"/>
      <c r="BR262" s="806"/>
      <c r="BS262" s="806"/>
      <c r="BT262" s="806"/>
      <c r="BU262" s="806"/>
      <c r="BV262" s="806"/>
      <c r="BW262" s="806"/>
      <c r="BX262" s="806"/>
      <c r="BY262" s="806"/>
      <c r="BZ262" s="806"/>
      <c r="CA262" s="806"/>
      <c r="CB262" s="806"/>
      <c r="CC262" s="806"/>
      <c r="CD262" s="806"/>
      <c r="CE262" s="806"/>
      <c r="CF262" s="806"/>
      <c r="CG262" s="806"/>
      <c r="CH262" s="806"/>
      <c r="CI262" s="806"/>
      <c r="CJ262" s="806"/>
      <c r="CK262" s="806"/>
      <c r="CL262" s="806"/>
      <c r="CM262" s="806"/>
      <c r="CN262" s="806"/>
      <c r="CO262" s="806"/>
      <c r="CP262" s="806"/>
      <c r="CQ262" s="806"/>
      <c r="CR262" s="806"/>
      <c r="CS262" s="806"/>
      <c r="CT262" s="806"/>
      <c r="CU262" s="806"/>
      <c r="CV262" s="806"/>
      <c r="CW262" s="806"/>
      <c r="CX262" s="806"/>
      <c r="CY262" s="806"/>
      <c r="CZ262" s="806"/>
      <c r="DA262" s="806"/>
      <c r="DB262" s="806"/>
      <c r="DC262" s="806"/>
      <c r="DD262" s="806"/>
      <c r="DE262" s="806"/>
      <c r="DF262" s="806"/>
      <c r="DG262" s="806"/>
      <c r="DH262" s="806"/>
      <c r="DI262" s="806"/>
      <c r="DJ262" s="806"/>
      <c r="DK262" s="806"/>
      <c r="DL262" s="806"/>
      <c r="DM262" s="806"/>
      <c r="DN262" s="806"/>
      <c r="DO262" s="806"/>
      <c r="DP262" s="806"/>
      <c r="DQ262" s="806"/>
      <c r="DR262" s="806"/>
      <c r="DS262" s="806"/>
      <c r="DT262" s="806"/>
      <c r="DU262" s="806"/>
      <c r="DV262" s="806"/>
      <c r="DW262" s="806"/>
      <c r="DX262" s="806"/>
      <c r="DY262" s="806"/>
      <c r="DZ262" s="806"/>
      <c r="EA262" s="806"/>
      <c r="EB262" s="806"/>
      <c r="EC262" s="806"/>
      <c r="ED262" s="806"/>
      <c r="EE262" s="806"/>
      <c r="EF262" s="806"/>
      <c r="EG262" s="806"/>
      <c r="EH262" s="806"/>
      <c r="EI262" s="806"/>
      <c r="EJ262" s="806"/>
      <c r="EK262" s="806"/>
      <c r="EL262" s="806"/>
      <c r="EM262" s="806"/>
      <c r="EN262" s="806"/>
      <c r="EO262" s="806"/>
      <c r="EP262" s="806"/>
      <c r="EQ262" s="806"/>
      <c r="ER262" s="806"/>
      <c r="ES262" s="806"/>
      <c r="ET262" s="806"/>
      <c r="EU262" s="806"/>
      <c r="EV262" s="806"/>
      <c r="EW262" s="806"/>
      <c r="EX262" s="806"/>
      <c r="EY262" s="806"/>
      <c r="EZ262" s="806"/>
      <c r="FA262" s="806"/>
      <c r="FB262" s="806"/>
      <c r="FC262" s="806"/>
      <c r="FD262" s="806"/>
      <c r="FE262" s="806"/>
      <c r="FF262" s="806"/>
      <c r="FG262" s="806"/>
      <c r="FH262" s="806"/>
      <c r="FI262" s="806"/>
      <c r="FJ262" s="806"/>
      <c r="FK262" s="806"/>
      <c r="FL262" s="806"/>
      <c r="FM262" s="806"/>
      <c r="FN262" s="806"/>
      <c r="FO262" s="806"/>
      <c r="FP262" s="806"/>
      <c r="FQ262" s="806"/>
      <c r="FR262" s="806"/>
      <c r="FS262" s="806"/>
      <c r="FT262" s="806"/>
      <c r="FU262" s="806"/>
      <c r="FV262" s="806"/>
      <c r="FW262" s="806"/>
      <c r="FX262" s="806"/>
      <c r="FY262" s="806"/>
      <c r="FZ262" s="806"/>
      <c r="GA262" s="806"/>
      <c r="GB262" s="806"/>
      <c r="GC262" s="806"/>
      <c r="GD262" s="806"/>
      <c r="GE262" s="806"/>
      <c r="GF262" s="806"/>
      <c r="GG262" s="806"/>
      <c r="GH262" s="806"/>
      <c r="GI262" s="806"/>
      <c r="GJ262" s="806"/>
      <c r="GK262" s="806"/>
      <c r="GL262" s="806"/>
      <c r="GM262" s="806"/>
      <c r="GN262" s="806"/>
      <c r="GO262" s="806"/>
      <c r="GP262" s="806"/>
      <c r="GQ262" s="806"/>
      <c r="GR262" s="806"/>
      <c r="GS262" s="806"/>
      <c r="GT262" s="806"/>
      <c r="GU262" s="806"/>
      <c r="GV262" s="806"/>
      <c r="GW262" s="806"/>
      <c r="GX262" s="806"/>
      <c r="GY262" s="806"/>
      <c r="GZ262" s="806"/>
      <c r="HA262" s="806"/>
      <c r="HB262" s="806"/>
      <c r="HC262" s="806"/>
      <c r="HD262" s="806"/>
      <c r="HE262" s="806"/>
      <c r="HF262" s="806"/>
      <c r="HG262" s="806"/>
      <c r="HH262" s="806"/>
      <c r="HI262" s="806"/>
      <c r="HJ262" s="806"/>
      <c r="HK262" s="806"/>
      <c r="HL262" s="806"/>
      <c r="HM262" s="806"/>
      <c r="HN262" s="806"/>
      <c r="HO262" s="806"/>
      <c r="HP262" s="806"/>
      <c r="HQ262" s="806"/>
      <c r="HR262" s="806"/>
      <c r="HS262" s="806"/>
      <c r="HT262" s="806"/>
      <c r="HU262" s="806"/>
      <c r="HV262" s="806"/>
      <c r="HW262" s="806"/>
      <c r="HX262" s="806"/>
      <c r="HY262" s="806"/>
      <c r="HZ262" s="806"/>
      <c r="IA262" s="806"/>
      <c r="IB262" s="806"/>
      <c r="IC262" s="806"/>
      <c r="ID262" s="806"/>
      <c r="IE262" s="806"/>
      <c r="IF262" s="806"/>
      <c r="IG262" s="806"/>
      <c r="IH262" s="806"/>
      <c r="II262" s="806"/>
      <c r="IJ262" s="806"/>
      <c r="IK262" s="806"/>
      <c r="IL262" s="806"/>
      <c r="IM262" s="806"/>
      <c r="IN262" s="806"/>
      <c r="IO262" s="806"/>
      <c r="IP262" s="806"/>
      <c r="IQ262" s="806"/>
      <c r="IR262" s="806"/>
      <c r="IS262" s="806"/>
      <c r="IT262" s="806"/>
      <c r="IU262" s="806"/>
      <c r="IV262" s="806"/>
    </row>
    <row r="263" spans="1:256" customFormat="1">
      <c r="A263" s="814"/>
      <c r="B263" s="1581"/>
      <c r="C263" s="1557"/>
      <c r="D263" s="1580"/>
      <c r="E263" s="1578" t="s">
        <v>19</v>
      </c>
      <c r="F263" s="1557">
        <v>8520</v>
      </c>
      <c r="G263" s="1619"/>
      <c r="H263" s="806"/>
      <c r="I263" s="806"/>
      <c r="J263" s="806"/>
      <c r="K263" s="806"/>
      <c r="L263" s="806"/>
      <c r="M263" s="806"/>
      <c r="N263" s="806"/>
      <c r="O263" s="806"/>
      <c r="P263" s="806"/>
      <c r="Q263" s="806"/>
      <c r="R263" s="806"/>
      <c r="S263" s="806"/>
      <c r="T263" s="806"/>
      <c r="U263" s="806"/>
      <c r="V263" s="806"/>
      <c r="W263" s="806"/>
      <c r="X263" s="806"/>
      <c r="Y263" s="806"/>
      <c r="Z263" s="806"/>
      <c r="AA263" s="806"/>
      <c r="AB263" s="806"/>
      <c r="AC263" s="806"/>
      <c r="AD263" s="806"/>
      <c r="AE263" s="806"/>
      <c r="AF263" s="806"/>
      <c r="AG263" s="806"/>
      <c r="AH263" s="806"/>
      <c r="AI263" s="806"/>
      <c r="AJ263" s="806"/>
      <c r="AK263" s="806"/>
      <c r="AL263" s="806"/>
      <c r="AM263" s="806"/>
      <c r="AN263" s="806"/>
      <c r="AO263" s="806"/>
      <c r="AP263" s="806"/>
      <c r="AQ263" s="806"/>
      <c r="AR263" s="806"/>
      <c r="AS263" s="806"/>
      <c r="AT263" s="806"/>
      <c r="AU263" s="806"/>
      <c r="AV263" s="806"/>
      <c r="AW263" s="806"/>
      <c r="AX263" s="806"/>
      <c r="AY263" s="806"/>
      <c r="AZ263" s="806"/>
      <c r="BA263" s="806"/>
      <c r="BB263" s="806"/>
      <c r="BC263" s="806"/>
      <c r="BD263" s="806"/>
      <c r="BE263" s="806"/>
      <c r="BF263" s="806"/>
      <c r="BG263" s="806"/>
      <c r="BH263" s="806"/>
      <c r="BI263" s="806"/>
      <c r="BJ263" s="806"/>
      <c r="BK263" s="806"/>
      <c r="BL263" s="806"/>
      <c r="BM263" s="806"/>
      <c r="BN263" s="806"/>
      <c r="BO263" s="806"/>
      <c r="BP263" s="806"/>
      <c r="BQ263" s="806"/>
      <c r="BR263" s="806"/>
      <c r="BS263" s="806"/>
      <c r="BT263" s="806"/>
      <c r="BU263" s="806"/>
      <c r="BV263" s="806"/>
      <c r="BW263" s="806"/>
      <c r="BX263" s="806"/>
      <c r="BY263" s="806"/>
      <c r="BZ263" s="806"/>
      <c r="CA263" s="806"/>
      <c r="CB263" s="806"/>
      <c r="CC263" s="806"/>
      <c r="CD263" s="806"/>
      <c r="CE263" s="806"/>
      <c r="CF263" s="806"/>
      <c r="CG263" s="806"/>
      <c r="CH263" s="806"/>
      <c r="CI263" s="806"/>
      <c r="CJ263" s="806"/>
      <c r="CK263" s="806"/>
      <c r="CL263" s="806"/>
      <c r="CM263" s="806"/>
      <c r="CN263" s="806"/>
      <c r="CO263" s="806"/>
      <c r="CP263" s="806"/>
      <c r="CQ263" s="806"/>
      <c r="CR263" s="806"/>
      <c r="CS263" s="806"/>
      <c r="CT263" s="806"/>
      <c r="CU263" s="806"/>
      <c r="CV263" s="806"/>
      <c r="CW263" s="806"/>
      <c r="CX263" s="806"/>
      <c r="CY263" s="806"/>
      <c r="CZ263" s="806"/>
      <c r="DA263" s="806"/>
      <c r="DB263" s="806"/>
      <c r="DC263" s="806"/>
      <c r="DD263" s="806"/>
      <c r="DE263" s="806"/>
      <c r="DF263" s="806"/>
      <c r="DG263" s="806"/>
      <c r="DH263" s="806"/>
      <c r="DI263" s="806"/>
      <c r="DJ263" s="806"/>
      <c r="DK263" s="806"/>
      <c r="DL263" s="806"/>
      <c r="DM263" s="806"/>
      <c r="DN263" s="806"/>
      <c r="DO263" s="806"/>
      <c r="DP263" s="806"/>
      <c r="DQ263" s="806"/>
      <c r="DR263" s="806"/>
      <c r="DS263" s="806"/>
      <c r="DT263" s="806"/>
      <c r="DU263" s="806"/>
      <c r="DV263" s="806"/>
      <c r="DW263" s="806"/>
      <c r="DX263" s="806"/>
      <c r="DY263" s="806"/>
      <c r="DZ263" s="806"/>
      <c r="EA263" s="806"/>
      <c r="EB263" s="806"/>
      <c r="EC263" s="806"/>
      <c r="ED263" s="806"/>
      <c r="EE263" s="806"/>
      <c r="EF263" s="806"/>
      <c r="EG263" s="806"/>
      <c r="EH263" s="806"/>
      <c r="EI263" s="806"/>
      <c r="EJ263" s="806"/>
      <c r="EK263" s="806"/>
      <c r="EL263" s="806"/>
      <c r="EM263" s="806"/>
      <c r="EN263" s="806"/>
      <c r="EO263" s="806"/>
      <c r="EP263" s="806"/>
      <c r="EQ263" s="806"/>
      <c r="ER263" s="806"/>
      <c r="ES263" s="806"/>
      <c r="ET263" s="806"/>
      <c r="EU263" s="806"/>
      <c r="EV263" s="806"/>
      <c r="EW263" s="806"/>
      <c r="EX263" s="806"/>
      <c r="EY263" s="806"/>
      <c r="EZ263" s="806"/>
      <c r="FA263" s="806"/>
      <c r="FB263" s="806"/>
      <c r="FC263" s="806"/>
      <c r="FD263" s="806"/>
      <c r="FE263" s="806"/>
      <c r="FF263" s="806"/>
      <c r="FG263" s="806"/>
      <c r="FH263" s="806"/>
      <c r="FI263" s="806"/>
      <c r="FJ263" s="806"/>
      <c r="FK263" s="806"/>
      <c r="FL263" s="806"/>
      <c r="FM263" s="806"/>
      <c r="FN263" s="806"/>
      <c r="FO263" s="806"/>
      <c r="FP263" s="806"/>
      <c r="FQ263" s="806"/>
      <c r="FR263" s="806"/>
      <c r="FS263" s="806"/>
      <c r="FT263" s="806"/>
      <c r="FU263" s="806"/>
      <c r="FV263" s="806"/>
      <c r="FW263" s="806"/>
      <c r="FX263" s="806"/>
      <c r="FY263" s="806"/>
      <c r="FZ263" s="806"/>
      <c r="GA263" s="806"/>
      <c r="GB263" s="806"/>
      <c r="GC263" s="806"/>
      <c r="GD263" s="806"/>
      <c r="GE263" s="806"/>
      <c r="GF263" s="806"/>
      <c r="GG263" s="806"/>
      <c r="GH263" s="806"/>
      <c r="GI263" s="806"/>
      <c r="GJ263" s="806"/>
      <c r="GK263" s="806"/>
      <c r="GL263" s="806"/>
      <c r="GM263" s="806"/>
      <c r="GN263" s="806"/>
      <c r="GO263" s="806"/>
      <c r="GP263" s="806"/>
      <c r="GQ263" s="806"/>
      <c r="GR263" s="806"/>
      <c r="GS263" s="806"/>
      <c r="GT263" s="806"/>
      <c r="GU263" s="806"/>
      <c r="GV263" s="806"/>
      <c r="GW263" s="806"/>
      <c r="GX263" s="806"/>
      <c r="GY263" s="806"/>
      <c r="GZ263" s="806"/>
      <c r="HA263" s="806"/>
      <c r="HB263" s="806"/>
      <c r="HC263" s="806"/>
      <c r="HD263" s="806"/>
      <c r="HE263" s="806"/>
      <c r="HF263" s="806"/>
      <c r="HG263" s="806"/>
      <c r="HH263" s="806"/>
      <c r="HI263" s="806"/>
      <c r="HJ263" s="806"/>
      <c r="HK263" s="806"/>
      <c r="HL263" s="806"/>
      <c r="HM263" s="806"/>
      <c r="HN263" s="806"/>
      <c r="HO263" s="806"/>
      <c r="HP263" s="806"/>
      <c r="HQ263" s="806"/>
      <c r="HR263" s="806"/>
      <c r="HS263" s="806"/>
      <c r="HT263" s="806"/>
      <c r="HU263" s="806"/>
      <c r="HV263" s="806"/>
      <c r="HW263" s="806"/>
      <c r="HX263" s="806"/>
      <c r="HY263" s="806"/>
      <c r="HZ263" s="806"/>
      <c r="IA263" s="806"/>
      <c r="IB263" s="806"/>
      <c r="IC263" s="806"/>
      <c r="ID263" s="806"/>
      <c r="IE263" s="806"/>
      <c r="IF263" s="806"/>
      <c r="IG263" s="806"/>
      <c r="IH263" s="806"/>
      <c r="II263" s="806"/>
      <c r="IJ263" s="806"/>
      <c r="IK263" s="806"/>
      <c r="IL263" s="806"/>
      <c r="IM263" s="806"/>
      <c r="IN263" s="806"/>
      <c r="IO263" s="806"/>
      <c r="IP263" s="806"/>
      <c r="IQ263" s="806"/>
      <c r="IR263" s="806"/>
      <c r="IS263" s="806"/>
      <c r="IT263" s="806"/>
      <c r="IU263" s="806"/>
      <c r="IV263" s="806"/>
    </row>
    <row r="264" spans="1:256" customFormat="1">
      <c r="A264" s="814"/>
      <c r="B264" s="1581"/>
      <c r="C264" s="1557"/>
      <c r="D264" s="1580"/>
      <c r="E264" s="1581" t="s">
        <v>119</v>
      </c>
      <c r="F264" s="1557">
        <v>8520</v>
      </c>
      <c r="G264" s="1619"/>
      <c r="H264" s="806"/>
      <c r="I264" s="806"/>
      <c r="J264" s="806"/>
      <c r="K264" s="806"/>
      <c r="L264" s="806"/>
      <c r="M264" s="806"/>
      <c r="N264" s="806"/>
      <c r="O264" s="806"/>
      <c r="P264" s="806"/>
      <c r="Q264" s="806"/>
      <c r="R264" s="806"/>
      <c r="S264" s="806"/>
      <c r="T264" s="806"/>
      <c r="U264" s="806"/>
      <c r="V264" s="806"/>
      <c r="W264" s="806"/>
      <c r="X264" s="806"/>
      <c r="Y264" s="806"/>
      <c r="Z264" s="806"/>
      <c r="AA264" s="806"/>
      <c r="AB264" s="806"/>
      <c r="AC264" s="806"/>
      <c r="AD264" s="806"/>
      <c r="AE264" s="806"/>
      <c r="AF264" s="806"/>
      <c r="AG264" s="806"/>
      <c r="AH264" s="806"/>
      <c r="AI264" s="806"/>
      <c r="AJ264" s="806"/>
      <c r="AK264" s="806"/>
      <c r="AL264" s="806"/>
      <c r="AM264" s="806"/>
      <c r="AN264" s="806"/>
      <c r="AO264" s="806"/>
      <c r="AP264" s="806"/>
      <c r="AQ264" s="806"/>
      <c r="AR264" s="806"/>
      <c r="AS264" s="806"/>
      <c r="AT264" s="806"/>
      <c r="AU264" s="806"/>
      <c r="AV264" s="806"/>
      <c r="AW264" s="806"/>
      <c r="AX264" s="806"/>
      <c r="AY264" s="806"/>
      <c r="AZ264" s="806"/>
      <c r="BA264" s="806"/>
      <c r="BB264" s="806"/>
      <c r="BC264" s="806"/>
      <c r="BD264" s="806"/>
      <c r="BE264" s="806"/>
      <c r="BF264" s="806"/>
      <c r="BG264" s="806"/>
      <c r="BH264" s="806"/>
      <c r="BI264" s="806"/>
      <c r="BJ264" s="806"/>
      <c r="BK264" s="806"/>
      <c r="BL264" s="806"/>
      <c r="BM264" s="806"/>
      <c r="BN264" s="806"/>
      <c r="BO264" s="806"/>
      <c r="BP264" s="806"/>
      <c r="BQ264" s="806"/>
      <c r="BR264" s="806"/>
      <c r="BS264" s="806"/>
      <c r="BT264" s="806"/>
      <c r="BU264" s="806"/>
      <c r="BV264" s="806"/>
      <c r="BW264" s="806"/>
      <c r="BX264" s="806"/>
      <c r="BY264" s="806"/>
      <c r="BZ264" s="806"/>
      <c r="CA264" s="806"/>
      <c r="CB264" s="806"/>
      <c r="CC264" s="806"/>
      <c r="CD264" s="806"/>
      <c r="CE264" s="806"/>
      <c r="CF264" s="806"/>
      <c r="CG264" s="806"/>
      <c r="CH264" s="806"/>
      <c r="CI264" s="806"/>
      <c r="CJ264" s="806"/>
      <c r="CK264" s="806"/>
      <c r="CL264" s="806"/>
      <c r="CM264" s="806"/>
      <c r="CN264" s="806"/>
      <c r="CO264" s="806"/>
      <c r="CP264" s="806"/>
      <c r="CQ264" s="806"/>
      <c r="CR264" s="806"/>
      <c r="CS264" s="806"/>
      <c r="CT264" s="806"/>
      <c r="CU264" s="806"/>
      <c r="CV264" s="806"/>
      <c r="CW264" s="806"/>
      <c r="CX264" s="806"/>
      <c r="CY264" s="806"/>
      <c r="CZ264" s="806"/>
      <c r="DA264" s="806"/>
      <c r="DB264" s="806"/>
      <c r="DC264" s="806"/>
      <c r="DD264" s="806"/>
      <c r="DE264" s="806"/>
      <c r="DF264" s="806"/>
      <c r="DG264" s="806"/>
      <c r="DH264" s="806"/>
      <c r="DI264" s="806"/>
      <c r="DJ264" s="806"/>
      <c r="DK264" s="806"/>
      <c r="DL264" s="806"/>
      <c r="DM264" s="806"/>
      <c r="DN264" s="806"/>
      <c r="DO264" s="806"/>
      <c r="DP264" s="806"/>
      <c r="DQ264" s="806"/>
      <c r="DR264" s="806"/>
      <c r="DS264" s="806"/>
      <c r="DT264" s="806"/>
      <c r="DU264" s="806"/>
      <c r="DV264" s="806"/>
      <c r="DW264" s="806"/>
      <c r="DX264" s="806"/>
      <c r="DY264" s="806"/>
      <c r="DZ264" s="806"/>
      <c r="EA264" s="806"/>
      <c r="EB264" s="806"/>
      <c r="EC264" s="806"/>
      <c r="ED264" s="806"/>
      <c r="EE264" s="806"/>
      <c r="EF264" s="806"/>
      <c r="EG264" s="806"/>
      <c r="EH264" s="806"/>
      <c r="EI264" s="806"/>
      <c r="EJ264" s="806"/>
      <c r="EK264" s="806"/>
      <c r="EL264" s="806"/>
      <c r="EM264" s="806"/>
      <c r="EN264" s="806"/>
      <c r="EO264" s="806"/>
      <c r="EP264" s="806"/>
      <c r="EQ264" s="806"/>
      <c r="ER264" s="806"/>
      <c r="ES264" s="806"/>
      <c r="ET264" s="806"/>
      <c r="EU264" s="806"/>
      <c r="EV264" s="806"/>
      <c r="EW264" s="806"/>
      <c r="EX264" s="806"/>
      <c r="EY264" s="806"/>
      <c r="EZ264" s="806"/>
      <c r="FA264" s="806"/>
      <c r="FB264" s="806"/>
      <c r="FC264" s="806"/>
      <c r="FD264" s="806"/>
      <c r="FE264" s="806"/>
      <c r="FF264" s="806"/>
      <c r="FG264" s="806"/>
      <c r="FH264" s="806"/>
      <c r="FI264" s="806"/>
      <c r="FJ264" s="806"/>
      <c r="FK264" s="806"/>
      <c r="FL264" s="806"/>
      <c r="FM264" s="806"/>
      <c r="FN264" s="806"/>
      <c r="FO264" s="806"/>
      <c r="FP264" s="806"/>
      <c r="FQ264" s="806"/>
      <c r="FR264" s="806"/>
      <c r="FS264" s="806"/>
      <c r="FT264" s="806"/>
      <c r="FU264" s="806"/>
      <c r="FV264" s="806"/>
      <c r="FW264" s="806"/>
      <c r="FX264" s="806"/>
      <c r="FY264" s="806"/>
      <c r="FZ264" s="806"/>
      <c r="GA264" s="806"/>
      <c r="GB264" s="806"/>
      <c r="GC264" s="806"/>
      <c r="GD264" s="806"/>
      <c r="GE264" s="806"/>
      <c r="GF264" s="806"/>
      <c r="GG264" s="806"/>
      <c r="GH264" s="806"/>
      <c r="GI264" s="806"/>
      <c r="GJ264" s="806"/>
      <c r="GK264" s="806"/>
      <c r="GL264" s="806"/>
      <c r="GM264" s="806"/>
      <c r="GN264" s="806"/>
      <c r="GO264" s="806"/>
      <c r="GP264" s="806"/>
      <c r="GQ264" s="806"/>
      <c r="GR264" s="806"/>
      <c r="GS264" s="806"/>
      <c r="GT264" s="806"/>
      <c r="GU264" s="806"/>
      <c r="GV264" s="806"/>
      <c r="GW264" s="806"/>
      <c r="GX264" s="806"/>
      <c r="GY264" s="806"/>
      <c r="GZ264" s="806"/>
      <c r="HA264" s="806"/>
      <c r="HB264" s="806"/>
      <c r="HC264" s="806"/>
      <c r="HD264" s="806"/>
      <c r="HE264" s="806"/>
      <c r="HF264" s="806"/>
      <c r="HG264" s="806"/>
      <c r="HH264" s="806"/>
      <c r="HI264" s="806"/>
      <c r="HJ264" s="806"/>
      <c r="HK264" s="806"/>
      <c r="HL264" s="806"/>
      <c r="HM264" s="806"/>
      <c r="HN264" s="806"/>
      <c r="HO264" s="806"/>
      <c r="HP264" s="806"/>
      <c r="HQ264" s="806"/>
      <c r="HR264" s="806"/>
      <c r="HS264" s="806"/>
      <c r="HT264" s="806"/>
      <c r="HU264" s="806"/>
      <c r="HV264" s="806"/>
      <c r="HW264" s="806"/>
      <c r="HX264" s="806"/>
      <c r="HY264" s="806"/>
      <c r="HZ264" s="806"/>
      <c r="IA264" s="806"/>
      <c r="IB264" s="806"/>
      <c r="IC264" s="806"/>
      <c r="ID264" s="806"/>
      <c r="IE264" s="806"/>
      <c r="IF264" s="806"/>
      <c r="IG264" s="806"/>
      <c r="IH264" s="806"/>
      <c r="II264" s="806"/>
      <c r="IJ264" s="806"/>
      <c r="IK264" s="806"/>
      <c r="IL264" s="806"/>
      <c r="IM264" s="806"/>
      <c r="IN264" s="806"/>
      <c r="IO264" s="806"/>
      <c r="IP264" s="806"/>
      <c r="IQ264" s="806"/>
      <c r="IR264" s="806"/>
      <c r="IS264" s="806"/>
      <c r="IT264" s="806"/>
      <c r="IU264" s="806"/>
      <c r="IV264" s="806"/>
    </row>
    <row r="265" spans="1:256" customFormat="1" ht="26.4">
      <c r="A265" s="814"/>
      <c r="B265" s="1582"/>
      <c r="C265" s="1557"/>
      <c r="D265" s="1580"/>
      <c r="E265" s="1582" t="s">
        <v>166</v>
      </c>
      <c r="F265" s="1557">
        <v>8520</v>
      </c>
      <c r="G265" s="1619"/>
      <c r="H265" s="806"/>
      <c r="I265" s="806"/>
      <c r="J265" s="806"/>
      <c r="K265" s="806"/>
      <c r="L265" s="806"/>
      <c r="M265" s="806"/>
      <c r="N265" s="806"/>
      <c r="O265" s="806"/>
      <c r="P265" s="806"/>
      <c r="Q265" s="806"/>
      <c r="R265" s="806"/>
      <c r="S265" s="806"/>
      <c r="T265" s="806"/>
      <c r="U265" s="806"/>
      <c r="V265" s="806"/>
      <c r="W265" s="806"/>
      <c r="X265" s="806"/>
      <c r="Y265" s="806"/>
      <c r="Z265" s="806"/>
      <c r="AA265" s="806"/>
      <c r="AB265" s="806"/>
      <c r="AC265" s="806"/>
      <c r="AD265" s="806"/>
      <c r="AE265" s="806"/>
      <c r="AF265" s="806"/>
      <c r="AG265" s="806"/>
      <c r="AH265" s="806"/>
      <c r="AI265" s="806"/>
      <c r="AJ265" s="806"/>
      <c r="AK265" s="806"/>
      <c r="AL265" s="806"/>
      <c r="AM265" s="806"/>
      <c r="AN265" s="806"/>
      <c r="AO265" s="806"/>
      <c r="AP265" s="806"/>
      <c r="AQ265" s="806"/>
      <c r="AR265" s="806"/>
      <c r="AS265" s="806"/>
      <c r="AT265" s="806"/>
      <c r="AU265" s="806"/>
      <c r="AV265" s="806"/>
      <c r="AW265" s="806"/>
      <c r="AX265" s="806"/>
      <c r="AY265" s="806"/>
      <c r="AZ265" s="806"/>
      <c r="BA265" s="806"/>
      <c r="BB265" s="806"/>
      <c r="BC265" s="806"/>
      <c r="BD265" s="806"/>
      <c r="BE265" s="806"/>
      <c r="BF265" s="806"/>
      <c r="BG265" s="806"/>
      <c r="BH265" s="806"/>
      <c r="BI265" s="806"/>
      <c r="BJ265" s="806"/>
      <c r="BK265" s="806"/>
      <c r="BL265" s="806"/>
      <c r="BM265" s="806"/>
      <c r="BN265" s="806"/>
      <c r="BO265" s="806"/>
      <c r="BP265" s="806"/>
      <c r="BQ265" s="806"/>
      <c r="BR265" s="806"/>
      <c r="BS265" s="806"/>
      <c r="BT265" s="806"/>
      <c r="BU265" s="806"/>
      <c r="BV265" s="806"/>
      <c r="BW265" s="806"/>
      <c r="BX265" s="806"/>
      <c r="BY265" s="806"/>
      <c r="BZ265" s="806"/>
      <c r="CA265" s="806"/>
      <c r="CB265" s="806"/>
      <c r="CC265" s="806"/>
      <c r="CD265" s="806"/>
      <c r="CE265" s="806"/>
      <c r="CF265" s="806"/>
      <c r="CG265" s="806"/>
      <c r="CH265" s="806"/>
      <c r="CI265" s="806"/>
      <c r="CJ265" s="806"/>
      <c r="CK265" s="806"/>
      <c r="CL265" s="806"/>
      <c r="CM265" s="806"/>
      <c r="CN265" s="806"/>
      <c r="CO265" s="806"/>
      <c r="CP265" s="806"/>
      <c r="CQ265" s="806"/>
      <c r="CR265" s="806"/>
      <c r="CS265" s="806"/>
      <c r="CT265" s="806"/>
      <c r="CU265" s="806"/>
      <c r="CV265" s="806"/>
      <c r="CW265" s="806"/>
      <c r="CX265" s="806"/>
      <c r="CY265" s="806"/>
      <c r="CZ265" s="806"/>
      <c r="DA265" s="806"/>
      <c r="DB265" s="806"/>
      <c r="DC265" s="806"/>
      <c r="DD265" s="806"/>
      <c r="DE265" s="806"/>
      <c r="DF265" s="806"/>
      <c r="DG265" s="806"/>
      <c r="DH265" s="806"/>
      <c r="DI265" s="806"/>
      <c r="DJ265" s="806"/>
      <c r="DK265" s="806"/>
      <c r="DL265" s="806"/>
      <c r="DM265" s="806"/>
      <c r="DN265" s="806"/>
      <c r="DO265" s="806"/>
      <c r="DP265" s="806"/>
      <c r="DQ265" s="806"/>
      <c r="DR265" s="806"/>
      <c r="DS265" s="806"/>
      <c r="DT265" s="806"/>
      <c r="DU265" s="806"/>
      <c r="DV265" s="806"/>
      <c r="DW265" s="806"/>
      <c r="DX265" s="806"/>
      <c r="DY265" s="806"/>
      <c r="DZ265" s="806"/>
      <c r="EA265" s="806"/>
      <c r="EB265" s="806"/>
      <c r="EC265" s="806"/>
      <c r="ED265" s="806"/>
      <c r="EE265" s="806"/>
      <c r="EF265" s="806"/>
      <c r="EG265" s="806"/>
      <c r="EH265" s="806"/>
      <c r="EI265" s="806"/>
      <c r="EJ265" s="806"/>
      <c r="EK265" s="806"/>
      <c r="EL265" s="806"/>
      <c r="EM265" s="806"/>
      <c r="EN265" s="806"/>
      <c r="EO265" s="806"/>
      <c r="EP265" s="806"/>
      <c r="EQ265" s="806"/>
      <c r="ER265" s="806"/>
      <c r="ES265" s="806"/>
      <c r="ET265" s="806"/>
      <c r="EU265" s="806"/>
      <c r="EV265" s="806"/>
      <c r="EW265" s="806"/>
      <c r="EX265" s="806"/>
      <c r="EY265" s="806"/>
      <c r="EZ265" s="806"/>
      <c r="FA265" s="806"/>
      <c r="FB265" s="806"/>
      <c r="FC265" s="806"/>
      <c r="FD265" s="806"/>
      <c r="FE265" s="806"/>
      <c r="FF265" s="806"/>
      <c r="FG265" s="806"/>
      <c r="FH265" s="806"/>
      <c r="FI265" s="806"/>
      <c r="FJ265" s="806"/>
      <c r="FK265" s="806"/>
      <c r="FL265" s="806"/>
      <c r="FM265" s="806"/>
      <c r="FN265" s="806"/>
      <c r="FO265" s="806"/>
      <c r="FP265" s="806"/>
      <c r="FQ265" s="806"/>
      <c r="FR265" s="806"/>
      <c r="FS265" s="806"/>
      <c r="FT265" s="806"/>
      <c r="FU265" s="806"/>
      <c r="FV265" s="806"/>
      <c r="FW265" s="806"/>
      <c r="FX265" s="806"/>
      <c r="FY265" s="806"/>
      <c r="FZ265" s="806"/>
      <c r="GA265" s="806"/>
      <c r="GB265" s="806"/>
      <c r="GC265" s="806"/>
      <c r="GD265" s="806"/>
      <c r="GE265" s="806"/>
      <c r="GF265" s="806"/>
      <c r="GG265" s="806"/>
      <c r="GH265" s="806"/>
      <c r="GI265" s="806"/>
      <c r="GJ265" s="806"/>
      <c r="GK265" s="806"/>
      <c r="GL265" s="806"/>
      <c r="GM265" s="806"/>
      <c r="GN265" s="806"/>
      <c r="GO265" s="806"/>
      <c r="GP265" s="806"/>
      <c r="GQ265" s="806"/>
      <c r="GR265" s="806"/>
      <c r="GS265" s="806"/>
      <c r="GT265" s="806"/>
      <c r="GU265" s="806"/>
      <c r="GV265" s="806"/>
      <c r="GW265" s="806"/>
      <c r="GX265" s="806"/>
      <c r="GY265" s="806"/>
      <c r="GZ265" s="806"/>
      <c r="HA265" s="806"/>
      <c r="HB265" s="806"/>
      <c r="HC265" s="806"/>
      <c r="HD265" s="806"/>
      <c r="HE265" s="806"/>
      <c r="HF265" s="806"/>
      <c r="HG265" s="806"/>
      <c r="HH265" s="806"/>
      <c r="HI265" s="806"/>
      <c r="HJ265" s="806"/>
      <c r="HK265" s="806"/>
      <c r="HL265" s="806"/>
      <c r="HM265" s="806"/>
      <c r="HN265" s="806"/>
      <c r="HO265" s="806"/>
      <c r="HP265" s="806"/>
      <c r="HQ265" s="806"/>
      <c r="HR265" s="806"/>
      <c r="HS265" s="806"/>
      <c r="HT265" s="806"/>
      <c r="HU265" s="806"/>
      <c r="HV265" s="806"/>
      <c r="HW265" s="806"/>
      <c r="HX265" s="806"/>
      <c r="HY265" s="806"/>
      <c r="HZ265" s="806"/>
      <c r="IA265" s="806"/>
      <c r="IB265" s="806"/>
      <c r="IC265" s="806"/>
      <c r="ID265" s="806"/>
      <c r="IE265" s="806"/>
      <c r="IF265" s="806"/>
      <c r="IG265" s="806"/>
      <c r="IH265" s="806"/>
      <c r="II265" s="806"/>
      <c r="IJ265" s="806"/>
      <c r="IK265" s="806"/>
      <c r="IL265" s="806"/>
      <c r="IM265" s="806"/>
      <c r="IN265" s="806"/>
      <c r="IO265" s="806"/>
      <c r="IP265" s="806"/>
      <c r="IQ265" s="806"/>
      <c r="IR265" s="806"/>
      <c r="IS265" s="806"/>
      <c r="IT265" s="806"/>
      <c r="IU265" s="806"/>
      <c r="IV265" s="806"/>
    </row>
    <row r="266" spans="1:256" customFormat="1">
      <c r="A266" s="814"/>
      <c r="B266" s="1581"/>
      <c r="C266" s="1557"/>
      <c r="D266" s="1580"/>
      <c r="E266" s="1576" t="s">
        <v>3</v>
      </c>
      <c r="F266" s="1557">
        <v>70200</v>
      </c>
      <c r="G266" s="1619"/>
      <c r="H266" s="806"/>
      <c r="I266" s="806"/>
      <c r="J266" s="806"/>
      <c r="K266" s="806"/>
      <c r="L266" s="806"/>
      <c r="M266" s="806"/>
      <c r="N266" s="806"/>
      <c r="O266" s="806"/>
      <c r="P266" s="806"/>
      <c r="Q266" s="806"/>
      <c r="R266" s="806"/>
      <c r="S266" s="806"/>
      <c r="T266" s="806"/>
      <c r="U266" s="806"/>
      <c r="V266" s="806"/>
      <c r="W266" s="806"/>
      <c r="X266" s="806"/>
      <c r="Y266" s="806"/>
      <c r="Z266" s="806"/>
      <c r="AA266" s="806"/>
      <c r="AB266" s="806"/>
      <c r="AC266" s="806"/>
      <c r="AD266" s="806"/>
      <c r="AE266" s="806"/>
      <c r="AF266" s="806"/>
      <c r="AG266" s="806"/>
      <c r="AH266" s="806"/>
      <c r="AI266" s="806"/>
      <c r="AJ266" s="806"/>
      <c r="AK266" s="806"/>
      <c r="AL266" s="806"/>
      <c r="AM266" s="806"/>
      <c r="AN266" s="806"/>
      <c r="AO266" s="806"/>
      <c r="AP266" s="806"/>
      <c r="AQ266" s="806"/>
      <c r="AR266" s="806"/>
      <c r="AS266" s="806"/>
      <c r="AT266" s="806"/>
      <c r="AU266" s="806"/>
      <c r="AV266" s="806"/>
      <c r="AW266" s="806"/>
      <c r="AX266" s="806"/>
      <c r="AY266" s="806"/>
      <c r="AZ266" s="806"/>
      <c r="BA266" s="806"/>
      <c r="BB266" s="806"/>
      <c r="BC266" s="806"/>
      <c r="BD266" s="806"/>
      <c r="BE266" s="806"/>
      <c r="BF266" s="806"/>
      <c r="BG266" s="806"/>
      <c r="BH266" s="806"/>
      <c r="BI266" s="806"/>
      <c r="BJ266" s="806"/>
      <c r="BK266" s="806"/>
      <c r="BL266" s="806"/>
      <c r="BM266" s="806"/>
      <c r="BN266" s="806"/>
      <c r="BO266" s="806"/>
      <c r="BP266" s="806"/>
      <c r="BQ266" s="806"/>
      <c r="BR266" s="806"/>
      <c r="BS266" s="806"/>
      <c r="BT266" s="806"/>
      <c r="BU266" s="806"/>
      <c r="BV266" s="806"/>
      <c r="BW266" s="806"/>
      <c r="BX266" s="806"/>
      <c r="BY266" s="806"/>
      <c r="BZ266" s="806"/>
      <c r="CA266" s="806"/>
      <c r="CB266" s="806"/>
      <c r="CC266" s="806"/>
      <c r="CD266" s="806"/>
      <c r="CE266" s="806"/>
      <c r="CF266" s="806"/>
      <c r="CG266" s="806"/>
      <c r="CH266" s="806"/>
      <c r="CI266" s="806"/>
      <c r="CJ266" s="806"/>
      <c r="CK266" s="806"/>
      <c r="CL266" s="806"/>
      <c r="CM266" s="806"/>
      <c r="CN266" s="806"/>
      <c r="CO266" s="806"/>
      <c r="CP266" s="806"/>
      <c r="CQ266" s="806"/>
      <c r="CR266" s="806"/>
      <c r="CS266" s="806"/>
      <c r="CT266" s="806"/>
      <c r="CU266" s="806"/>
      <c r="CV266" s="806"/>
      <c r="CW266" s="806"/>
      <c r="CX266" s="806"/>
      <c r="CY266" s="806"/>
      <c r="CZ266" s="806"/>
      <c r="DA266" s="806"/>
      <c r="DB266" s="806"/>
      <c r="DC266" s="806"/>
      <c r="DD266" s="806"/>
      <c r="DE266" s="806"/>
      <c r="DF266" s="806"/>
      <c r="DG266" s="806"/>
      <c r="DH266" s="806"/>
      <c r="DI266" s="806"/>
      <c r="DJ266" s="806"/>
      <c r="DK266" s="806"/>
      <c r="DL266" s="806"/>
      <c r="DM266" s="806"/>
      <c r="DN266" s="806"/>
      <c r="DO266" s="806"/>
      <c r="DP266" s="806"/>
      <c r="DQ266" s="806"/>
      <c r="DR266" s="806"/>
      <c r="DS266" s="806"/>
      <c r="DT266" s="806"/>
      <c r="DU266" s="806"/>
      <c r="DV266" s="806"/>
      <c r="DW266" s="806"/>
      <c r="DX266" s="806"/>
      <c r="DY266" s="806"/>
      <c r="DZ266" s="806"/>
      <c r="EA266" s="806"/>
      <c r="EB266" s="806"/>
      <c r="EC266" s="806"/>
      <c r="ED266" s="806"/>
      <c r="EE266" s="806"/>
      <c r="EF266" s="806"/>
      <c r="EG266" s="806"/>
      <c r="EH266" s="806"/>
      <c r="EI266" s="806"/>
      <c r="EJ266" s="806"/>
      <c r="EK266" s="806"/>
      <c r="EL266" s="806"/>
      <c r="EM266" s="806"/>
      <c r="EN266" s="806"/>
      <c r="EO266" s="806"/>
      <c r="EP266" s="806"/>
      <c r="EQ266" s="806"/>
      <c r="ER266" s="806"/>
      <c r="ES266" s="806"/>
      <c r="ET266" s="806"/>
      <c r="EU266" s="806"/>
      <c r="EV266" s="806"/>
      <c r="EW266" s="806"/>
      <c r="EX266" s="806"/>
      <c r="EY266" s="806"/>
      <c r="EZ266" s="806"/>
      <c r="FA266" s="806"/>
      <c r="FB266" s="806"/>
      <c r="FC266" s="806"/>
      <c r="FD266" s="806"/>
      <c r="FE266" s="806"/>
      <c r="FF266" s="806"/>
      <c r="FG266" s="806"/>
      <c r="FH266" s="806"/>
      <c r="FI266" s="806"/>
      <c r="FJ266" s="806"/>
      <c r="FK266" s="806"/>
      <c r="FL266" s="806"/>
      <c r="FM266" s="806"/>
      <c r="FN266" s="806"/>
      <c r="FO266" s="806"/>
      <c r="FP266" s="806"/>
      <c r="FQ266" s="806"/>
      <c r="FR266" s="806"/>
      <c r="FS266" s="806"/>
      <c r="FT266" s="806"/>
      <c r="FU266" s="806"/>
      <c r="FV266" s="806"/>
      <c r="FW266" s="806"/>
      <c r="FX266" s="806"/>
      <c r="FY266" s="806"/>
      <c r="FZ266" s="806"/>
      <c r="GA266" s="806"/>
      <c r="GB266" s="806"/>
      <c r="GC266" s="806"/>
      <c r="GD266" s="806"/>
      <c r="GE266" s="806"/>
      <c r="GF266" s="806"/>
      <c r="GG266" s="806"/>
      <c r="GH266" s="806"/>
      <c r="GI266" s="806"/>
      <c r="GJ266" s="806"/>
      <c r="GK266" s="806"/>
      <c r="GL266" s="806"/>
      <c r="GM266" s="806"/>
      <c r="GN266" s="806"/>
      <c r="GO266" s="806"/>
      <c r="GP266" s="806"/>
      <c r="GQ266" s="806"/>
      <c r="GR266" s="806"/>
      <c r="GS266" s="806"/>
      <c r="GT266" s="806"/>
      <c r="GU266" s="806"/>
      <c r="GV266" s="806"/>
      <c r="GW266" s="806"/>
      <c r="GX266" s="806"/>
      <c r="GY266" s="806"/>
      <c r="GZ266" s="806"/>
      <c r="HA266" s="806"/>
      <c r="HB266" s="806"/>
      <c r="HC266" s="806"/>
      <c r="HD266" s="806"/>
      <c r="HE266" s="806"/>
      <c r="HF266" s="806"/>
      <c r="HG266" s="806"/>
      <c r="HH266" s="806"/>
      <c r="HI266" s="806"/>
      <c r="HJ266" s="806"/>
      <c r="HK266" s="806"/>
      <c r="HL266" s="806"/>
      <c r="HM266" s="806"/>
      <c r="HN266" s="806"/>
      <c r="HO266" s="806"/>
      <c r="HP266" s="806"/>
      <c r="HQ266" s="806"/>
      <c r="HR266" s="806"/>
      <c r="HS266" s="806"/>
      <c r="HT266" s="806"/>
      <c r="HU266" s="806"/>
      <c r="HV266" s="806"/>
      <c r="HW266" s="806"/>
      <c r="HX266" s="806"/>
      <c r="HY266" s="806"/>
      <c r="HZ266" s="806"/>
      <c r="IA266" s="806"/>
      <c r="IB266" s="806"/>
      <c r="IC266" s="806"/>
      <c r="ID266" s="806"/>
      <c r="IE266" s="806"/>
      <c r="IF266" s="806"/>
      <c r="IG266" s="806"/>
      <c r="IH266" s="806"/>
      <c r="II266" s="806"/>
      <c r="IJ266" s="806"/>
      <c r="IK266" s="806"/>
      <c r="IL266" s="806"/>
      <c r="IM266" s="806"/>
      <c r="IN266" s="806"/>
      <c r="IO266" s="806"/>
      <c r="IP266" s="806"/>
      <c r="IQ266" s="806"/>
      <c r="IR266" s="806"/>
      <c r="IS266" s="806"/>
      <c r="IT266" s="806"/>
      <c r="IU266" s="806"/>
      <c r="IV266" s="806"/>
    </row>
    <row r="267" spans="1:256" customFormat="1" ht="13.8" thickBot="1">
      <c r="A267" s="814"/>
      <c r="B267" s="1648"/>
      <c r="C267" s="1625"/>
      <c r="D267" s="1649"/>
      <c r="E267" s="1624" t="s">
        <v>20</v>
      </c>
      <c r="F267" s="1625">
        <v>70200</v>
      </c>
      <c r="G267" s="1655"/>
      <c r="H267" s="806"/>
      <c r="I267" s="806"/>
      <c r="J267" s="806"/>
      <c r="K267" s="806"/>
      <c r="L267" s="806"/>
      <c r="M267" s="806"/>
      <c r="N267" s="806"/>
      <c r="O267" s="806"/>
      <c r="P267" s="806"/>
      <c r="Q267" s="806"/>
      <c r="R267" s="806"/>
      <c r="S267" s="806"/>
      <c r="T267" s="806"/>
      <c r="U267" s="806"/>
      <c r="V267" s="806"/>
      <c r="W267" s="806"/>
      <c r="X267" s="806"/>
      <c r="Y267" s="806"/>
      <c r="Z267" s="806"/>
      <c r="AA267" s="806"/>
      <c r="AB267" s="806"/>
      <c r="AC267" s="806"/>
      <c r="AD267" s="806"/>
      <c r="AE267" s="806"/>
      <c r="AF267" s="806"/>
      <c r="AG267" s="806"/>
      <c r="AH267" s="806"/>
      <c r="AI267" s="806"/>
      <c r="AJ267" s="806"/>
      <c r="AK267" s="806"/>
      <c r="AL267" s="806"/>
      <c r="AM267" s="806"/>
      <c r="AN267" s="806"/>
      <c r="AO267" s="806"/>
      <c r="AP267" s="806"/>
      <c r="AQ267" s="806"/>
      <c r="AR267" s="806"/>
      <c r="AS267" s="806"/>
      <c r="AT267" s="806"/>
      <c r="AU267" s="806"/>
      <c r="AV267" s="806"/>
      <c r="AW267" s="806"/>
      <c r="AX267" s="806"/>
      <c r="AY267" s="806"/>
      <c r="AZ267" s="806"/>
      <c r="BA267" s="806"/>
      <c r="BB267" s="806"/>
      <c r="BC267" s="806"/>
      <c r="BD267" s="806"/>
      <c r="BE267" s="806"/>
      <c r="BF267" s="806"/>
      <c r="BG267" s="806"/>
      <c r="BH267" s="806"/>
      <c r="BI267" s="806"/>
      <c r="BJ267" s="806"/>
      <c r="BK267" s="806"/>
      <c r="BL267" s="806"/>
      <c r="BM267" s="806"/>
      <c r="BN267" s="806"/>
      <c r="BO267" s="806"/>
      <c r="BP267" s="806"/>
      <c r="BQ267" s="806"/>
      <c r="BR267" s="806"/>
      <c r="BS267" s="806"/>
      <c r="BT267" s="806"/>
      <c r="BU267" s="806"/>
      <c r="BV267" s="806"/>
      <c r="BW267" s="806"/>
      <c r="BX267" s="806"/>
      <c r="BY267" s="806"/>
      <c r="BZ267" s="806"/>
      <c r="CA267" s="806"/>
      <c r="CB267" s="806"/>
      <c r="CC267" s="806"/>
      <c r="CD267" s="806"/>
      <c r="CE267" s="806"/>
      <c r="CF267" s="806"/>
      <c r="CG267" s="806"/>
      <c r="CH267" s="806"/>
      <c r="CI267" s="806"/>
      <c r="CJ267" s="806"/>
      <c r="CK267" s="806"/>
      <c r="CL267" s="806"/>
      <c r="CM267" s="806"/>
      <c r="CN267" s="806"/>
      <c r="CO267" s="806"/>
      <c r="CP267" s="806"/>
      <c r="CQ267" s="806"/>
      <c r="CR267" s="806"/>
      <c r="CS267" s="806"/>
      <c r="CT267" s="806"/>
      <c r="CU267" s="806"/>
      <c r="CV267" s="806"/>
      <c r="CW267" s="806"/>
      <c r="CX267" s="806"/>
      <c r="CY267" s="806"/>
      <c r="CZ267" s="806"/>
      <c r="DA267" s="806"/>
      <c r="DB267" s="806"/>
      <c r="DC267" s="806"/>
      <c r="DD267" s="806"/>
      <c r="DE267" s="806"/>
      <c r="DF267" s="806"/>
      <c r="DG267" s="806"/>
      <c r="DH267" s="806"/>
      <c r="DI267" s="806"/>
      <c r="DJ267" s="806"/>
      <c r="DK267" s="806"/>
      <c r="DL267" s="806"/>
      <c r="DM267" s="806"/>
      <c r="DN267" s="806"/>
      <c r="DO267" s="806"/>
      <c r="DP267" s="806"/>
      <c r="DQ267" s="806"/>
      <c r="DR267" s="806"/>
      <c r="DS267" s="806"/>
      <c r="DT267" s="806"/>
      <c r="DU267" s="806"/>
      <c r="DV267" s="806"/>
      <c r="DW267" s="806"/>
      <c r="DX267" s="806"/>
      <c r="DY267" s="806"/>
      <c r="DZ267" s="806"/>
      <c r="EA267" s="806"/>
      <c r="EB267" s="806"/>
      <c r="EC267" s="806"/>
      <c r="ED267" s="806"/>
      <c r="EE267" s="806"/>
      <c r="EF267" s="806"/>
      <c r="EG267" s="806"/>
      <c r="EH267" s="806"/>
      <c r="EI267" s="806"/>
      <c r="EJ267" s="806"/>
      <c r="EK267" s="806"/>
      <c r="EL267" s="806"/>
      <c r="EM267" s="806"/>
      <c r="EN267" s="806"/>
      <c r="EO267" s="806"/>
      <c r="EP267" s="806"/>
      <c r="EQ267" s="806"/>
      <c r="ER267" s="806"/>
      <c r="ES267" s="806"/>
      <c r="ET267" s="806"/>
      <c r="EU267" s="806"/>
      <c r="EV267" s="806"/>
      <c r="EW267" s="806"/>
      <c r="EX267" s="806"/>
      <c r="EY267" s="806"/>
      <c r="EZ267" s="806"/>
      <c r="FA267" s="806"/>
      <c r="FB267" s="806"/>
      <c r="FC267" s="806"/>
      <c r="FD267" s="806"/>
      <c r="FE267" s="806"/>
      <c r="FF267" s="806"/>
      <c r="FG267" s="806"/>
      <c r="FH267" s="806"/>
      <c r="FI267" s="806"/>
      <c r="FJ267" s="806"/>
      <c r="FK267" s="806"/>
      <c r="FL267" s="806"/>
      <c r="FM267" s="806"/>
      <c r="FN267" s="806"/>
      <c r="FO267" s="806"/>
      <c r="FP267" s="806"/>
      <c r="FQ267" s="806"/>
      <c r="FR267" s="806"/>
      <c r="FS267" s="806"/>
      <c r="FT267" s="806"/>
      <c r="FU267" s="806"/>
      <c r="FV267" s="806"/>
      <c r="FW267" s="806"/>
      <c r="FX267" s="806"/>
      <c r="FY267" s="806"/>
      <c r="FZ267" s="806"/>
      <c r="GA267" s="806"/>
      <c r="GB267" s="806"/>
      <c r="GC267" s="806"/>
      <c r="GD267" s="806"/>
      <c r="GE267" s="806"/>
      <c r="GF267" s="806"/>
      <c r="GG267" s="806"/>
      <c r="GH267" s="806"/>
      <c r="GI267" s="806"/>
      <c r="GJ267" s="806"/>
      <c r="GK267" s="806"/>
      <c r="GL267" s="806"/>
      <c r="GM267" s="806"/>
      <c r="GN267" s="806"/>
      <c r="GO267" s="806"/>
      <c r="GP267" s="806"/>
      <c r="GQ267" s="806"/>
      <c r="GR267" s="806"/>
      <c r="GS267" s="806"/>
      <c r="GT267" s="806"/>
      <c r="GU267" s="806"/>
      <c r="GV267" s="806"/>
      <c r="GW267" s="806"/>
      <c r="GX267" s="806"/>
      <c r="GY267" s="806"/>
      <c r="GZ267" s="806"/>
      <c r="HA267" s="806"/>
      <c r="HB267" s="806"/>
      <c r="HC267" s="806"/>
      <c r="HD267" s="806"/>
      <c r="HE267" s="806"/>
      <c r="HF267" s="806"/>
      <c r="HG267" s="806"/>
      <c r="HH267" s="806"/>
      <c r="HI267" s="806"/>
      <c r="HJ267" s="806"/>
      <c r="HK267" s="806"/>
      <c r="HL267" s="806"/>
      <c r="HM267" s="806"/>
      <c r="HN267" s="806"/>
      <c r="HO267" s="806"/>
      <c r="HP267" s="806"/>
      <c r="HQ267" s="806"/>
      <c r="HR267" s="806"/>
      <c r="HS267" s="806"/>
      <c r="HT267" s="806"/>
      <c r="HU267" s="806"/>
      <c r="HV267" s="806"/>
      <c r="HW267" s="806"/>
      <c r="HX267" s="806"/>
      <c r="HY267" s="806"/>
      <c r="HZ267" s="806"/>
      <c r="IA267" s="806"/>
      <c r="IB267" s="806"/>
      <c r="IC267" s="806"/>
      <c r="ID267" s="806"/>
      <c r="IE267" s="806"/>
      <c r="IF267" s="806"/>
      <c r="IG267" s="806"/>
      <c r="IH267" s="806"/>
      <c r="II267" s="806"/>
      <c r="IJ267" s="806"/>
      <c r="IK267" s="806"/>
      <c r="IL267" s="806"/>
      <c r="IM267" s="806"/>
      <c r="IN267" s="806"/>
      <c r="IO267" s="806"/>
      <c r="IP267" s="806"/>
      <c r="IQ267" s="806"/>
      <c r="IR267" s="806"/>
      <c r="IS267" s="806"/>
      <c r="IT267" s="806"/>
      <c r="IU267" s="806"/>
      <c r="IV267" s="806"/>
    </row>
    <row r="268" spans="1:256" customFormat="1" ht="69.75" customHeight="1" thickBot="1">
      <c r="A268" s="814"/>
      <c r="B268" s="3620" t="s">
        <v>548</v>
      </c>
      <c r="C268" s="3621"/>
      <c r="D268" s="3621"/>
      <c r="E268" s="3621"/>
      <c r="F268" s="3621"/>
      <c r="G268" s="3622"/>
      <c r="H268" s="806"/>
      <c r="I268" s="806"/>
      <c r="J268" s="806"/>
      <c r="K268" s="806"/>
      <c r="L268" s="806"/>
      <c r="M268" s="806"/>
      <c r="N268" s="806"/>
      <c r="O268" s="806"/>
      <c r="P268" s="806"/>
      <c r="Q268" s="806"/>
      <c r="R268" s="806"/>
      <c r="S268" s="806"/>
      <c r="T268" s="806"/>
      <c r="U268" s="806"/>
      <c r="V268" s="806"/>
      <c r="W268" s="806"/>
      <c r="X268" s="806"/>
      <c r="Y268" s="806"/>
      <c r="Z268" s="806"/>
      <c r="AA268" s="806"/>
      <c r="AB268" s="806"/>
      <c r="AC268" s="806"/>
      <c r="AD268" s="806"/>
      <c r="AE268" s="806"/>
      <c r="AF268" s="806"/>
      <c r="AG268" s="806"/>
      <c r="AH268" s="806"/>
      <c r="AI268" s="806"/>
      <c r="AJ268" s="806"/>
      <c r="AK268" s="806"/>
      <c r="AL268" s="806"/>
      <c r="AM268" s="806"/>
      <c r="AN268" s="806"/>
      <c r="AO268" s="806"/>
      <c r="AP268" s="806"/>
      <c r="AQ268" s="806"/>
      <c r="AR268" s="806"/>
      <c r="AS268" s="806"/>
      <c r="AT268" s="806"/>
      <c r="AU268" s="806"/>
      <c r="AV268" s="806"/>
      <c r="AW268" s="806"/>
      <c r="AX268" s="806"/>
      <c r="AY268" s="806"/>
      <c r="AZ268" s="806"/>
      <c r="BA268" s="806"/>
      <c r="BB268" s="806"/>
      <c r="BC268" s="806"/>
      <c r="BD268" s="806"/>
      <c r="BE268" s="806"/>
      <c r="BF268" s="806"/>
      <c r="BG268" s="806"/>
      <c r="BH268" s="806"/>
      <c r="BI268" s="806"/>
      <c r="BJ268" s="806"/>
      <c r="BK268" s="806"/>
      <c r="BL268" s="806"/>
      <c r="BM268" s="806"/>
      <c r="BN268" s="806"/>
      <c r="BO268" s="806"/>
      <c r="BP268" s="806"/>
      <c r="BQ268" s="806"/>
      <c r="BR268" s="806"/>
      <c r="BS268" s="806"/>
      <c r="BT268" s="806"/>
      <c r="BU268" s="806"/>
      <c r="BV268" s="806"/>
      <c r="BW268" s="806"/>
      <c r="BX268" s="806"/>
      <c r="BY268" s="806"/>
      <c r="BZ268" s="806"/>
      <c r="CA268" s="806"/>
      <c r="CB268" s="806"/>
      <c r="CC268" s="806"/>
      <c r="CD268" s="806"/>
      <c r="CE268" s="806"/>
      <c r="CF268" s="806"/>
      <c r="CG268" s="806"/>
      <c r="CH268" s="806"/>
      <c r="CI268" s="806"/>
      <c r="CJ268" s="806"/>
      <c r="CK268" s="806"/>
      <c r="CL268" s="806"/>
      <c r="CM268" s="806"/>
      <c r="CN268" s="806"/>
      <c r="CO268" s="806"/>
      <c r="CP268" s="806"/>
      <c r="CQ268" s="806"/>
      <c r="CR268" s="806"/>
      <c r="CS268" s="806"/>
      <c r="CT268" s="806"/>
      <c r="CU268" s="806"/>
      <c r="CV268" s="806"/>
      <c r="CW268" s="806"/>
      <c r="CX268" s="806"/>
      <c r="CY268" s="806"/>
      <c r="CZ268" s="806"/>
      <c r="DA268" s="806"/>
      <c r="DB268" s="806"/>
      <c r="DC268" s="806"/>
      <c r="DD268" s="806"/>
      <c r="DE268" s="806"/>
      <c r="DF268" s="806"/>
      <c r="DG268" s="806"/>
      <c r="DH268" s="806"/>
      <c r="DI268" s="806"/>
      <c r="DJ268" s="806"/>
      <c r="DK268" s="806"/>
      <c r="DL268" s="806"/>
      <c r="DM268" s="806"/>
      <c r="DN268" s="806"/>
      <c r="DO268" s="806"/>
      <c r="DP268" s="806"/>
      <c r="DQ268" s="806"/>
      <c r="DR268" s="806"/>
      <c r="DS268" s="806"/>
      <c r="DT268" s="806"/>
      <c r="DU268" s="806"/>
      <c r="DV268" s="806"/>
      <c r="DW268" s="806"/>
      <c r="DX268" s="806"/>
      <c r="DY268" s="806"/>
      <c r="DZ268" s="806"/>
      <c r="EA268" s="806"/>
      <c r="EB268" s="806"/>
      <c r="EC268" s="806"/>
      <c r="ED268" s="806"/>
      <c r="EE268" s="806"/>
      <c r="EF268" s="806"/>
      <c r="EG268" s="806"/>
      <c r="EH268" s="806"/>
      <c r="EI268" s="806"/>
      <c r="EJ268" s="806"/>
      <c r="EK268" s="806"/>
      <c r="EL268" s="806"/>
      <c r="EM268" s="806"/>
      <c r="EN268" s="806"/>
      <c r="EO268" s="806"/>
      <c r="EP268" s="806"/>
      <c r="EQ268" s="806"/>
      <c r="ER268" s="806"/>
      <c r="ES268" s="806"/>
      <c r="ET268" s="806"/>
      <c r="EU268" s="806"/>
      <c r="EV268" s="806"/>
      <c r="EW268" s="806"/>
      <c r="EX268" s="806"/>
      <c r="EY268" s="806"/>
      <c r="EZ268" s="806"/>
      <c r="FA268" s="806"/>
      <c r="FB268" s="806"/>
      <c r="FC268" s="806"/>
      <c r="FD268" s="806"/>
      <c r="FE268" s="806"/>
      <c r="FF268" s="806"/>
      <c r="FG268" s="806"/>
      <c r="FH268" s="806"/>
      <c r="FI268" s="806"/>
      <c r="FJ268" s="806"/>
      <c r="FK268" s="806"/>
      <c r="FL268" s="806"/>
      <c r="FM268" s="806"/>
      <c r="FN268" s="806"/>
      <c r="FO268" s="806"/>
      <c r="FP268" s="806"/>
      <c r="FQ268" s="806"/>
      <c r="FR268" s="806"/>
      <c r="FS268" s="806"/>
      <c r="FT268" s="806"/>
      <c r="FU268" s="806"/>
      <c r="FV268" s="806"/>
      <c r="FW268" s="806"/>
      <c r="FX268" s="806"/>
      <c r="FY268" s="806"/>
      <c r="FZ268" s="806"/>
      <c r="GA268" s="806"/>
      <c r="GB268" s="806"/>
      <c r="GC268" s="806"/>
      <c r="GD268" s="806"/>
      <c r="GE268" s="806"/>
      <c r="GF268" s="806"/>
      <c r="GG268" s="806"/>
      <c r="GH268" s="806"/>
      <c r="GI268" s="806"/>
      <c r="GJ268" s="806"/>
      <c r="GK268" s="806"/>
      <c r="GL268" s="806"/>
      <c r="GM268" s="806"/>
      <c r="GN268" s="806"/>
      <c r="GO268" s="806"/>
      <c r="GP268" s="806"/>
      <c r="GQ268" s="806"/>
      <c r="GR268" s="806"/>
      <c r="GS268" s="806"/>
      <c r="GT268" s="806"/>
      <c r="GU268" s="806"/>
      <c r="GV268" s="806"/>
      <c r="GW268" s="806"/>
      <c r="GX268" s="806"/>
      <c r="GY268" s="806"/>
      <c r="GZ268" s="806"/>
      <c r="HA268" s="806"/>
      <c r="HB268" s="806"/>
      <c r="HC268" s="806"/>
      <c r="HD268" s="806"/>
      <c r="HE268" s="806"/>
      <c r="HF268" s="806"/>
      <c r="HG268" s="806"/>
      <c r="HH268" s="806"/>
      <c r="HI268" s="806"/>
      <c r="HJ268" s="806"/>
      <c r="HK268" s="806"/>
      <c r="HL268" s="806"/>
      <c r="HM268" s="806"/>
      <c r="HN268" s="806"/>
      <c r="HO268" s="806"/>
      <c r="HP268" s="806"/>
      <c r="HQ268" s="806"/>
      <c r="HR268" s="806"/>
      <c r="HS268" s="806"/>
      <c r="HT268" s="806"/>
      <c r="HU268" s="806"/>
      <c r="HV268" s="806"/>
      <c r="HW268" s="806"/>
      <c r="HX268" s="806"/>
      <c r="HY268" s="806"/>
      <c r="HZ268" s="806"/>
      <c r="IA268" s="806"/>
      <c r="IB268" s="806"/>
      <c r="IC268" s="806"/>
      <c r="ID268" s="806"/>
      <c r="IE268" s="806"/>
      <c r="IF268" s="806"/>
      <c r="IG268" s="806"/>
      <c r="IH268" s="806"/>
      <c r="II268" s="806"/>
      <c r="IJ268" s="806"/>
      <c r="IK268" s="806"/>
      <c r="IL268" s="806"/>
      <c r="IM268" s="806"/>
      <c r="IN268" s="806"/>
      <c r="IO268" s="806"/>
      <c r="IP268" s="806"/>
      <c r="IQ268" s="806"/>
      <c r="IR268" s="806"/>
      <c r="IS268" s="806"/>
      <c r="IT268" s="806"/>
      <c r="IU268" s="806"/>
      <c r="IV268" s="806"/>
    </row>
    <row r="269" spans="1:256" customFormat="1">
      <c r="A269" s="814"/>
      <c r="B269" s="243"/>
      <c r="C269" s="243"/>
      <c r="D269" s="243"/>
      <c r="E269" s="243"/>
      <c r="F269" s="243"/>
      <c r="G269" s="243"/>
      <c r="H269" s="806"/>
      <c r="I269" s="806"/>
      <c r="J269" s="806"/>
      <c r="K269" s="806"/>
      <c r="L269" s="806"/>
      <c r="M269" s="806"/>
      <c r="N269" s="806"/>
      <c r="O269" s="806"/>
      <c r="P269" s="806"/>
      <c r="Q269" s="806"/>
      <c r="R269" s="806"/>
      <c r="S269" s="806"/>
      <c r="T269" s="806"/>
      <c r="U269" s="806"/>
      <c r="V269" s="806"/>
      <c r="W269" s="806"/>
      <c r="X269" s="806"/>
      <c r="Y269" s="806"/>
      <c r="Z269" s="806"/>
      <c r="AA269" s="806"/>
      <c r="AB269" s="806"/>
      <c r="AC269" s="806"/>
      <c r="AD269" s="806"/>
      <c r="AE269" s="806"/>
      <c r="AF269" s="806"/>
      <c r="AG269" s="806"/>
      <c r="AH269" s="806"/>
      <c r="AI269" s="806"/>
      <c r="AJ269" s="806"/>
      <c r="AK269" s="806"/>
      <c r="AL269" s="806"/>
      <c r="AM269" s="806"/>
      <c r="AN269" s="806"/>
      <c r="AO269" s="806"/>
      <c r="AP269" s="806"/>
      <c r="AQ269" s="806"/>
      <c r="AR269" s="806"/>
      <c r="AS269" s="806"/>
      <c r="AT269" s="806"/>
      <c r="AU269" s="806"/>
      <c r="AV269" s="806"/>
      <c r="AW269" s="806"/>
      <c r="AX269" s="806"/>
      <c r="AY269" s="806"/>
      <c r="AZ269" s="806"/>
      <c r="BA269" s="806"/>
      <c r="BB269" s="806"/>
      <c r="BC269" s="806"/>
      <c r="BD269" s="806"/>
      <c r="BE269" s="806"/>
      <c r="BF269" s="806"/>
      <c r="BG269" s="806"/>
      <c r="BH269" s="806"/>
      <c r="BI269" s="806"/>
      <c r="BJ269" s="806"/>
      <c r="BK269" s="806"/>
      <c r="BL269" s="806"/>
      <c r="BM269" s="806"/>
      <c r="BN269" s="806"/>
      <c r="BO269" s="806"/>
      <c r="BP269" s="806"/>
      <c r="BQ269" s="806"/>
      <c r="BR269" s="806"/>
      <c r="BS269" s="806"/>
      <c r="BT269" s="806"/>
      <c r="BU269" s="806"/>
      <c r="BV269" s="806"/>
      <c r="BW269" s="806"/>
      <c r="BX269" s="806"/>
      <c r="BY269" s="806"/>
      <c r="BZ269" s="806"/>
      <c r="CA269" s="806"/>
      <c r="CB269" s="806"/>
      <c r="CC269" s="806"/>
      <c r="CD269" s="806"/>
      <c r="CE269" s="806"/>
      <c r="CF269" s="806"/>
      <c r="CG269" s="806"/>
      <c r="CH269" s="806"/>
      <c r="CI269" s="806"/>
      <c r="CJ269" s="806"/>
      <c r="CK269" s="806"/>
      <c r="CL269" s="806"/>
      <c r="CM269" s="806"/>
      <c r="CN269" s="806"/>
      <c r="CO269" s="806"/>
      <c r="CP269" s="806"/>
      <c r="CQ269" s="806"/>
      <c r="CR269" s="806"/>
      <c r="CS269" s="806"/>
      <c r="CT269" s="806"/>
      <c r="CU269" s="806"/>
      <c r="CV269" s="806"/>
      <c r="CW269" s="806"/>
      <c r="CX269" s="806"/>
      <c r="CY269" s="806"/>
      <c r="CZ269" s="806"/>
      <c r="DA269" s="806"/>
      <c r="DB269" s="806"/>
      <c r="DC269" s="806"/>
      <c r="DD269" s="806"/>
      <c r="DE269" s="806"/>
      <c r="DF269" s="806"/>
      <c r="DG269" s="806"/>
      <c r="DH269" s="806"/>
      <c r="DI269" s="806"/>
      <c r="DJ269" s="806"/>
      <c r="DK269" s="806"/>
      <c r="DL269" s="806"/>
      <c r="DM269" s="806"/>
      <c r="DN269" s="806"/>
      <c r="DO269" s="806"/>
      <c r="DP269" s="806"/>
      <c r="DQ269" s="806"/>
      <c r="DR269" s="806"/>
      <c r="DS269" s="806"/>
      <c r="DT269" s="806"/>
      <c r="DU269" s="806"/>
      <c r="DV269" s="806"/>
      <c r="DW269" s="806"/>
      <c r="DX269" s="806"/>
      <c r="DY269" s="806"/>
      <c r="DZ269" s="806"/>
      <c r="EA269" s="806"/>
      <c r="EB269" s="806"/>
      <c r="EC269" s="806"/>
      <c r="ED269" s="806"/>
      <c r="EE269" s="806"/>
      <c r="EF269" s="806"/>
      <c r="EG269" s="806"/>
      <c r="EH269" s="806"/>
      <c r="EI269" s="806"/>
      <c r="EJ269" s="806"/>
      <c r="EK269" s="806"/>
      <c r="EL269" s="806"/>
      <c r="EM269" s="806"/>
      <c r="EN269" s="806"/>
      <c r="EO269" s="806"/>
      <c r="EP269" s="806"/>
      <c r="EQ269" s="806"/>
      <c r="ER269" s="806"/>
      <c r="ES269" s="806"/>
      <c r="ET269" s="806"/>
      <c r="EU269" s="806"/>
      <c r="EV269" s="806"/>
      <c r="EW269" s="806"/>
      <c r="EX269" s="806"/>
      <c r="EY269" s="806"/>
      <c r="EZ269" s="806"/>
      <c r="FA269" s="806"/>
      <c r="FB269" s="806"/>
      <c r="FC269" s="806"/>
      <c r="FD269" s="806"/>
      <c r="FE269" s="806"/>
      <c r="FF269" s="806"/>
      <c r="FG269" s="806"/>
      <c r="FH269" s="806"/>
      <c r="FI269" s="806"/>
      <c r="FJ269" s="806"/>
      <c r="FK269" s="806"/>
      <c r="FL269" s="806"/>
      <c r="FM269" s="806"/>
      <c r="FN269" s="806"/>
      <c r="FO269" s="806"/>
      <c r="FP269" s="806"/>
      <c r="FQ269" s="806"/>
      <c r="FR269" s="806"/>
      <c r="FS269" s="806"/>
      <c r="FT269" s="806"/>
      <c r="FU269" s="806"/>
      <c r="FV269" s="806"/>
      <c r="FW269" s="806"/>
      <c r="FX269" s="806"/>
      <c r="FY269" s="806"/>
      <c r="FZ269" s="806"/>
      <c r="GA269" s="806"/>
      <c r="GB269" s="806"/>
      <c r="GC269" s="806"/>
      <c r="GD269" s="806"/>
      <c r="GE269" s="806"/>
      <c r="GF269" s="806"/>
      <c r="GG269" s="806"/>
      <c r="GH269" s="806"/>
      <c r="GI269" s="806"/>
      <c r="GJ269" s="806"/>
      <c r="GK269" s="806"/>
      <c r="GL269" s="806"/>
      <c r="GM269" s="806"/>
      <c r="GN269" s="806"/>
      <c r="GO269" s="806"/>
      <c r="GP269" s="806"/>
      <c r="GQ269" s="806"/>
      <c r="GR269" s="806"/>
      <c r="GS269" s="806"/>
      <c r="GT269" s="806"/>
      <c r="GU269" s="806"/>
      <c r="GV269" s="806"/>
      <c r="GW269" s="806"/>
      <c r="GX269" s="806"/>
      <c r="GY269" s="806"/>
      <c r="GZ269" s="806"/>
      <c r="HA269" s="806"/>
      <c r="HB269" s="806"/>
      <c r="HC269" s="806"/>
      <c r="HD269" s="806"/>
      <c r="HE269" s="806"/>
      <c r="HF269" s="806"/>
      <c r="HG269" s="806"/>
      <c r="HH269" s="806"/>
      <c r="HI269" s="806"/>
      <c r="HJ269" s="806"/>
      <c r="HK269" s="806"/>
      <c r="HL269" s="806"/>
      <c r="HM269" s="806"/>
      <c r="HN269" s="806"/>
      <c r="HO269" s="806"/>
      <c r="HP269" s="806"/>
      <c r="HQ269" s="806"/>
      <c r="HR269" s="806"/>
      <c r="HS269" s="806"/>
      <c r="HT269" s="806"/>
      <c r="HU269" s="806"/>
      <c r="HV269" s="806"/>
      <c r="HW269" s="806"/>
      <c r="HX269" s="806"/>
      <c r="HY269" s="806"/>
      <c r="HZ269" s="806"/>
      <c r="IA269" s="806"/>
      <c r="IB269" s="806"/>
      <c r="IC269" s="806"/>
      <c r="ID269" s="806"/>
      <c r="IE269" s="806"/>
      <c r="IF269" s="806"/>
      <c r="IG269" s="806"/>
      <c r="IH269" s="806"/>
      <c r="II269" s="806"/>
      <c r="IJ269" s="806"/>
      <c r="IK269" s="806"/>
      <c r="IL269" s="806"/>
      <c r="IM269" s="806"/>
      <c r="IN269" s="806"/>
      <c r="IO269" s="806"/>
      <c r="IP269" s="806"/>
      <c r="IQ269" s="806"/>
      <c r="IR269" s="806"/>
      <c r="IS269" s="806"/>
      <c r="IT269" s="806"/>
      <c r="IU269" s="806"/>
      <c r="IV269" s="806"/>
    </row>
    <row r="270" spans="1:256" customFormat="1">
      <c r="A270" s="814"/>
      <c r="B270" s="819" t="s">
        <v>115</v>
      </c>
      <c r="C270" s="243"/>
      <c r="D270" s="243"/>
      <c r="E270" s="243"/>
      <c r="F270" s="243"/>
      <c r="G270" s="243"/>
      <c r="H270" s="806"/>
      <c r="I270" s="806"/>
      <c r="J270" s="806"/>
      <c r="K270" s="806"/>
      <c r="L270" s="806"/>
      <c r="M270" s="806"/>
      <c r="N270" s="806"/>
      <c r="O270" s="806"/>
      <c r="P270" s="806"/>
      <c r="Q270" s="806"/>
      <c r="R270" s="806"/>
      <c r="S270" s="806"/>
      <c r="T270" s="806"/>
      <c r="U270" s="806"/>
      <c r="V270" s="806"/>
      <c r="W270" s="806"/>
      <c r="X270" s="806"/>
      <c r="Y270" s="806"/>
      <c r="Z270" s="806"/>
      <c r="AA270" s="806"/>
      <c r="AB270" s="806"/>
      <c r="AC270" s="806"/>
      <c r="AD270" s="806"/>
      <c r="AE270" s="806"/>
      <c r="AF270" s="806"/>
      <c r="AG270" s="806"/>
      <c r="AH270" s="806"/>
      <c r="AI270" s="806"/>
      <c r="AJ270" s="806"/>
      <c r="AK270" s="806"/>
      <c r="AL270" s="806"/>
      <c r="AM270" s="806"/>
      <c r="AN270" s="806"/>
      <c r="AO270" s="806"/>
      <c r="AP270" s="806"/>
      <c r="AQ270" s="806"/>
      <c r="AR270" s="806"/>
      <c r="AS270" s="806"/>
      <c r="AT270" s="806"/>
      <c r="AU270" s="806"/>
      <c r="AV270" s="806"/>
      <c r="AW270" s="806"/>
      <c r="AX270" s="806"/>
      <c r="AY270" s="806"/>
      <c r="AZ270" s="806"/>
      <c r="BA270" s="806"/>
      <c r="BB270" s="806"/>
      <c r="BC270" s="806"/>
      <c r="BD270" s="806"/>
      <c r="BE270" s="806"/>
      <c r="BF270" s="806"/>
      <c r="BG270" s="806"/>
      <c r="BH270" s="806"/>
      <c r="BI270" s="806"/>
      <c r="BJ270" s="806"/>
      <c r="BK270" s="806"/>
      <c r="BL270" s="806"/>
      <c r="BM270" s="806"/>
      <c r="BN270" s="806"/>
      <c r="BO270" s="806"/>
      <c r="BP270" s="806"/>
      <c r="BQ270" s="806"/>
      <c r="BR270" s="806"/>
      <c r="BS270" s="806"/>
      <c r="BT270" s="806"/>
      <c r="BU270" s="806"/>
      <c r="BV270" s="806"/>
      <c r="BW270" s="806"/>
      <c r="BX270" s="806"/>
      <c r="BY270" s="806"/>
      <c r="BZ270" s="806"/>
      <c r="CA270" s="806"/>
      <c r="CB270" s="806"/>
      <c r="CC270" s="806"/>
      <c r="CD270" s="806"/>
      <c r="CE270" s="806"/>
      <c r="CF270" s="806"/>
      <c r="CG270" s="806"/>
      <c r="CH270" s="806"/>
      <c r="CI270" s="806"/>
      <c r="CJ270" s="806"/>
      <c r="CK270" s="806"/>
      <c r="CL270" s="806"/>
      <c r="CM270" s="806"/>
      <c r="CN270" s="806"/>
      <c r="CO270" s="806"/>
      <c r="CP270" s="806"/>
      <c r="CQ270" s="806"/>
      <c r="CR270" s="806"/>
      <c r="CS270" s="806"/>
      <c r="CT270" s="806"/>
      <c r="CU270" s="806"/>
      <c r="CV270" s="806"/>
      <c r="CW270" s="806"/>
      <c r="CX270" s="806"/>
      <c r="CY270" s="806"/>
      <c r="CZ270" s="806"/>
      <c r="DA270" s="806"/>
      <c r="DB270" s="806"/>
      <c r="DC270" s="806"/>
      <c r="DD270" s="806"/>
      <c r="DE270" s="806"/>
      <c r="DF270" s="806"/>
      <c r="DG270" s="806"/>
      <c r="DH270" s="806"/>
      <c r="DI270" s="806"/>
      <c r="DJ270" s="806"/>
      <c r="DK270" s="806"/>
      <c r="DL270" s="806"/>
      <c r="DM270" s="806"/>
      <c r="DN270" s="806"/>
      <c r="DO270" s="806"/>
      <c r="DP270" s="806"/>
      <c r="DQ270" s="806"/>
      <c r="DR270" s="806"/>
      <c r="DS270" s="806"/>
      <c r="DT270" s="806"/>
      <c r="DU270" s="806"/>
      <c r="DV270" s="806"/>
      <c r="DW270" s="806"/>
      <c r="DX270" s="806"/>
      <c r="DY270" s="806"/>
      <c r="DZ270" s="806"/>
      <c r="EA270" s="806"/>
      <c r="EB270" s="806"/>
      <c r="EC270" s="806"/>
      <c r="ED270" s="806"/>
      <c r="EE270" s="806"/>
      <c r="EF270" s="806"/>
      <c r="EG270" s="806"/>
      <c r="EH270" s="806"/>
      <c r="EI270" s="806"/>
      <c r="EJ270" s="806"/>
      <c r="EK270" s="806"/>
      <c r="EL270" s="806"/>
      <c r="EM270" s="806"/>
      <c r="EN270" s="806"/>
      <c r="EO270" s="806"/>
      <c r="EP270" s="806"/>
      <c r="EQ270" s="806"/>
      <c r="ER270" s="806"/>
      <c r="ES270" s="806"/>
      <c r="ET270" s="806"/>
      <c r="EU270" s="806"/>
      <c r="EV270" s="806"/>
      <c r="EW270" s="806"/>
      <c r="EX270" s="806"/>
      <c r="EY270" s="806"/>
      <c r="EZ270" s="806"/>
      <c r="FA270" s="806"/>
      <c r="FB270" s="806"/>
      <c r="FC270" s="806"/>
      <c r="FD270" s="806"/>
      <c r="FE270" s="806"/>
      <c r="FF270" s="806"/>
      <c r="FG270" s="806"/>
      <c r="FH270" s="806"/>
      <c r="FI270" s="806"/>
      <c r="FJ270" s="806"/>
      <c r="FK270" s="806"/>
      <c r="FL270" s="806"/>
      <c r="FM270" s="806"/>
      <c r="FN270" s="806"/>
      <c r="FO270" s="806"/>
      <c r="FP270" s="806"/>
      <c r="FQ270" s="806"/>
      <c r="FR270" s="806"/>
      <c r="FS270" s="806"/>
      <c r="FT270" s="806"/>
      <c r="FU270" s="806"/>
      <c r="FV270" s="806"/>
      <c r="FW270" s="806"/>
      <c r="FX270" s="806"/>
      <c r="FY270" s="806"/>
      <c r="FZ270" s="806"/>
      <c r="GA270" s="806"/>
      <c r="GB270" s="806"/>
      <c r="GC270" s="806"/>
      <c r="GD270" s="806"/>
      <c r="GE270" s="806"/>
      <c r="GF270" s="806"/>
      <c r="GG270" s="806"/>
      <c r="GH270" s="806"/>
      <c r="GI270" s="806"/>
      <c r="GJ270" s="806"/>
      <c r="GK270" s="806"/>
      <c r="GL270" s="806"/>
      <c r="GM270" s="806"/>
      <c r="GN270" s="806"/>
      <c r="GO270" s="806"/>
      <c r="GP270" s="806"/>
      <c r="GQ270" s="806"/>
      <c r="GR270" s="806"/>
      <c r="GS270" s="806"/>
      <c r="GT270" s="806"/>
      <c r="GU270" s="806"/>
      <c r="GV270" s="806"/>
      <c r="GW270" s="806"/>
      <c r="GX270" s="806"/>
      <c r="GY270" s="806"/>
      <c r="GZ270" s="806"/>
      <c r="HA270" s="806"/>
      <c r="HB270" s="806"/>
      <c r="HC270" s="806"/>
      <c r="HD270" s="806"/>
      <c r="HE270" s="806"/>
      <c r="HF270" s="806"/>
      <c r="HG270" s="806"/>
      <c r="HH270" s="806"/>
      <c r="HI270" s="806"/>
      <c r="HJ270" s="806"/>
      <c r="HK270" s="806"/>
      <c r="HL270" s="806"/>
      <c r="HM270" s="806"/>
      <c r="HN270" s="806"/>
      <c r="HO270" s="806"/>
      <c r="HP270" s="806"/>
      <c r="HQ270" s="806"/>
      <c r="HR270" s="806"/>
      <c r="HS270" s="806"/>
      <c r="HT270" s="806"/>
      <c r="HU270" s="806"/>
      <c r="HV270" s="806"/>
      <c r="HW270" s="806"/>
      <c r="HX270" s="806"/>
      <c r="HY270" s="806"/>
      <c r="HZ270" s="806"/>
      <c r="IA270" s="806"/>
      <c r="IB270" s="806"/>
      <c r="IC270" s="806"/>
      <c r="ID270" s="806"/>
      <c r="IE270" s="806"/>
      <c r="IF270" s="806"/>
      <c r="IG270" s="806"/>
      <c r="IH270" s="806"/>
      <c r="II270" s="806"/>
      <c r="IJ270" s="806"/>
      <c r="IK270" s="806"/>
      <c r="IL270" s="806"/>
      <c r="IM270" s="806"/>
      <c r="IN270" s="806"/>
      <c r="IO270" s="806"/>
      <c r="IP270" s="806"/>
      <c r="IQ270" s="806"/>
      <c r="IR270" s="806"/>
      <c r="IS270" s="806"/>
      <c r="IT270" s="806"/>
      <c r="IU270" s="806"/>
      <c r="IV270" s="806"/>
    </row>
    <row r="271" spans="1:256" customFormat="1" ht="13.8" thickBot="1">
      <c r="A271" s="814"/>
      <c r="B271" s="243"/>
      <c r="C271" s="243"/>
      <c r="D271" s="243"/>
      <c r="E271" s="243"/>
      <c r="F271" s="243"/>
      <c r="G271" s="243"/>
      <c r="H271" s="806"/>
      <c r="I271" s="806"/>
      <c r="J271" s="806"/>
      <c r="K271" s="806"/>
      <c r="L271" s="806"/>
      <c r="M271" s="806"/>
      <c r="N271" s="806"/>
      <c r="O271" s="806"/>
      <c r="P271" s="806"/>
      <c r="Q271" s="806"/>
      <c r="R271" s="806"/>
      <c r="S271" s="806"/>
      <c r="T271" s="806"/>
      <c r="U271" s="806"/>
      <c r="V271" s="806"/>
      <c r="W271" s="806"/>
      <c r="X271" s="806"/>
      <c r="Y271" s="806"/>
      <c r="Z271" s="806"/>
      <c r="AA271" s="806"/>
      <c r="AB271" s="806"/>
      <c r="AC271" s="806"/>
      <c r="AD271" s="806"/>
      <c r="AE271" s="806"/>
      <c r="AF271" s="806"/>
      <c r="AG271" s="806"/>
      <c r="AH271" s="806"/>
      <c r="AI271" s="806"/>
      <c r="AJ271" s="806"/>
      <c r="AK271" s="806"/>
      <c r="AL271" s="806"/>
      <c r="AM271" s="806"/>
      <c r="AN271" s="806"/>
      <c r="AO271" s="806"/>
      <c r="AP271" s="806"/>
      <c r="AQ271" s="806"/>
      <c r="AR271" s="806"/>
      <c r="AS271" s="806"/>
      <c r="AT271" s="806"/>
      <c r="AU271" s="806"/>
      <c r="AV271" s="806"/>
      <c r="AW271" s="806"/>
      <c r="AX271" s="806"/>
      <c r="AY271" s="806"/>
      <c r="AZ271" s="806"/>
      <c r="BA271" s="806"/>
      <c r="BB271" s="806"/>
      <c r="BC271" s="806"/>
      <c r="BD271" s="806"/>
      <c r="BE271" s="806"/>
      <c r="BF271" s="806"/>
      <c r="BG271" s="806"/>
      <c r="BH271" s="806"/>
      <c r="BI271" s="806"/>
      <c r="BJ271" s="806"/>
      <c r="BK271" s="806"/>
      <c r="BL271" s="806"/>
      <c r="BM271" s="806"/>
      <c r="BN271" s="806"/>
      <c r="BO271" s="806"/>
      <c r="BP271" s="806"/>
      <c r="BQ271" s="806"/>
      <c r="BR271" s="806"/>
      <c r="BS271" s="806"/>
      <c r="BT271" s="806"/>
      <c r="BU271" s="806"/>
      <c r="BV271" s="806"/>
      <c r="BW271" s="806"/>
      <c r="BX271" s="806"/>
      <c r="BY271" s="806"/>
      <c r="BZ271" s="806"/>
      <c r="CA271" s="806"/>
      <c r="CB271" s="806"/>
      <c r="CC271" s="806"/>
      <c r="CD271" s="806"/>
      <c r="CE271" s="806"/>
      <c r="CF271" s="806"/>
      <c r="CG271" s="806"/>
      <c r="CH271" s="806"/>
      <c r="CI271" s="806"/>
      <c r="CJ271" s="806"/>
      <c r="CK271" s="806"/>
      <c r="CL271" s="806"/>
      <c r="CM271" s="806"/>
      <c r="CN271" s="806"/>
      <c r="CO271" s="806"/>
      <c r="CP271" s="806"/>
      <c r="CQ271" s="806"/>
      <c r="CR271" s="806"/>
      <c r="CS271" s="806"/>
      <c r="CT271" s="806"/>
      <c r="CU271" s="806"/>
      <c r="CV271" s="806"/>
      <c r="CW271" s="806"/>
      <c r="CX271" s="806"/>
      <c r="CY271" s="806"/>
      <c r="CZ271" s="806"/>
      <c r="DA271" s="806"/>
      <c r="DB271" s="806"/>
      <c r="DC271" s="806"/>
      <c r="DD271" s="806"/>
      <c r="DE271" s="806"/>
      <c r="DF271" s="806"/>
      <c r="DG271" s="806"/>
      <c r="DH271" s="806"/>
      <c r="DI271" s="806"/>
      <c r="DJ271" s="806"/>
      <c r="DK271" s="806"/>
      <c r="DL271" s="806"/>
      <c r="DM271" s="806"/>
      <c r="DN271" s="806"/>
      <c r="DO271" s="806"/>
      <c r="DP271" s="806"/>
      <c r="DQ271" s="806"/>
      <c r="DR271" s="806"/>
      <c r="DS271" s="806"/>
      <c r="DT271" s="806"/>
      <c r="DU271" s="806"/>
      <c r="DV271" s="806"/>
      <c r="DW271" s="806"/>
      <c r="DX271" s="806"/>
      <c r="DY271" s="806"/>
      <c r="DZ271" s="806"/>
      <c r="EA271" s="806"/>
      <c r="EB271" s="806"/>
      <c r="EC271" s="806"/>
      <c r="ED271" s="806"/>
      <c r="EE271" s="806"/>
      <c r="EF271" s="806"/>
      <c r="EG271" s="806"/>
      <c r="EH271" s="806"/>
      <c r="EI271" s="806"/>
      <c r="EJ271" s="806"/>
      <c r="EK271" s="806"/>
      <c r="EL271" s="806"/>
      <c r="EM271" s="806"/>
      <c r="EN271" s="806"/>
      <c r="EO271" s="806"/>
      <c r="EP271" s="806"/>
      <c r="EQ271" s="806"/>
      <c r="ER271" s="806"/>
      <c r="ES271" s="806"/>
      <c r="ET271" s="806"/>
      <c r="EU271" s="806"/>
      <c r="EV271" s="806"/>
      <c r="EW271" s="806"/>
      <c r="EX271" s="806"/>
      <c r="EY271" s="806"/>
      <c r="EZ271" s="806"/>
      <c r="FA271" s="806"/>
      <c r="FB271" s="806"/>
      <c r="FC271" s="806"/>
      <c r="FD271" s="806"/>
      <c r="FE271" s="806"/>
      <c r="FF271" s="806"/>
      <c r="FG271" s="806"/>
      <c r="FH271" s="806"/>
      <c r="FI271" s="806"/>
      <c r="FJ271" s="806"/>
      <c r="FK271" s="806"/>
      <c r="FL271" s="806"/>
      <c r="FM271" s="806"/>
      <c r="FN271" s="806"/>
      <c r="FO271" s="806"/>
      <c r="FP271" s="806"/>
      <c r="FQ271" s="806"/>
      <c r="FR271" s="806"/>
      <c r="FS271" s="806"/>
      <c r="FT271" s="806"/>
      <c r="FU271" s="806"/>
      <c r="FV271" s="806"/>
      <c r="FW271" s="806"/>
      <c r="FX271" s="806"/>
      <c r="FY271" s="806"/>
      <c r="FZ271" s="806"/>
      <c r="GA271" s="806"/>
      <c r="GB271" s="806"/>
      <c r="GC271" s="806"/>
      <c r="GD271" s="806"/>
      <c r="GE271" s="806"/>
      <c r="GF271" s="806"/>
      <c r="GG271" s="806"/>
      <c r="GH271" s="806"/>
      <c r="GI271" s="806"/>
      <c r="GJ271" s="806"/>
      <c r="GK271" s="806"/>
      <c r="GL271" s="806"/>
      <c r="GM271" s="806"/>
      <c r="GN271" s="806"/>
      <c r="GO271" s="806"/>
      <c r="GP271" s="806"/>
      <c r="GQ271" s="806"/>
      <c r="GR271" s="806"/>
      <c r="GS271" s="806"/>
      <c r="GT271" s="806"/>
      <c r="GU271" s="806"/>
      <c r="GV271" s="806"/>
      <c r="GW271" s="806"/>
      <c r="GX271" s="806"/>
      <c r="GY271" s="806"/>
      <c r="GZ271" s="806"/>
      <c r="HA271" s="806"/>
      <c r="HB271" s="806"/>
      <c r="HC271" s="806"/>
      <c r="HD271" s="806"/>
      <c r="HE271" s="806"/>
      <c r="HF271" s="806"/>
      <c r="HG271" s="806"/>
      <c r="HH271" s="806"/>
      <c r="HI271" s="806"/>
      <c r="HJ271" s="806"/>
      <c r="HK271" s="806"/>
      <c r="HL271" s="806"/>
      <c r="HM271" s="806"/>
      <c r="HN271" s="806"/>
      <c r="HO271" s="806"/>
      <c r="HP271" s="806"/>
      <c r="HQ271" s="806"/>
      <c r="HR271" s="806"/>
      <c r="HS271" s="806"/>
      <c r="HT271" s="806"/>
      <c r="HU271" s="806"/>
      <c r="HV271" s="806"/>
      <c r="HW271" s="806"/>
      <c r="HX271" s="806"/>
      <c r="HY271" s="806"/>
      <c r="HZ271" s="806"/>
      <c r="IA271" s="806"/>
      <c r="IB271" s="806"/>
      <c r="IC271" s="806"/>
      <c r="ID271" s="806"/>
      <c r="IE271" s="806"/>
      <c r="IF271" s="806"/>
      <c r="IG271" s="806"/>
      <c r="IH271" s="806"/>
      <c r="II271" s="806"/>
      <c r="IJ271" s="806"/>
      <c r="IK271" s="806"/>
      <c r="IL271" s="806"/>
      <c r="IM271" s="806"/>
      <c r="IN271" s="806"/>
      <c r="IO271" s="806"/>
      <c r="IP271" s="806"/>
      <c r="IQ271" s="806"/>
      <c r="IR271" s="806"/>
      <c r="IS271" s="806"/>
      <c r="IT271" s="806"/>
      <c r="IU271" s="806"/>
      <c r="IV271" s="806"/>
    </row>
    <row r="272" spans="1:256" customFormat="1" ht="27.6">
      <c r="A272" s="814">
        <f>A220+1</f>
        <v>13</v>
      </c>
      <c r="B272" s="1636" t="s">
        <v>29</v>
      </c>
      <c r="C272" s="1650"/>
      <c r="D272" s="1651"/>
      <c r="E272" s="1653" t="s">
        <v>93</v>
      </c>
      <c r="F272" s="1650"/>
      <c r="G272" s="1651"/>
      <c r="H272" s="995" t="s">
        <v>319</v>
      </c>
      <c r="I272" s="806"/>
      <c r="J272" s="806"/>
      <c r="K272" s="806"/>
      <c r="L272" s="806"/>
      <c r="M272" s="806"/>
      <c r="N272" s="806"/>
      <c r="O272" s="806"/>
      <c r="P272" s="806"/>
      <c r="Q272" s="806"/>
      <c r="R272" s="806"/>
      <c r="S272" s="806"/>
      <c r="T272" s="806"/>
      <c r="U272" s="806"/>
      <c r="V272" s="806"/>
      <c r="W272" s="806"/>
      <c r="X272" s="806"/>
      <c r="Y272" s="806"/>
      <c r="Z272" s="806"/>
      <c r="AA272" s="806"/>
      <c r="AB272" s="806"/>
      <c r="AC272" s="806"/>
      <c r="AD272" s="806"/>
      <c r="AE272" s="806"/>
      <c r="AF272" s="806"/>
      <c r="AG272" s="806"/>
      <c r="AH272" s="806"/>
      <c r="AI272" s="806"/>
      <c r="AJ272" s="806"/>
      <c r="AK272" s="806"/>
      <c r="AL272" s="806"/>
      <c r="AM272" s="806"/>
      <c r="AN272" s="806"/>
      <c r="AO272" s="806"/>
      <c r="AP272" s="806"/>
      <c r="AQ272" s="806"/>
      <c r="AR272" s="806"/>
      <c r="AS272" s="806"/>
      <c r="AT272" s="806"/>
      <c r="AU272" s="806"/>
      <c r="AV272" s="806"/>
      <c r="AW272" s="806"/>
      <c r="AX272" s="806"/>
      <c r="AY272" s="806"/>
      <c r="AZ272" s="806"/>
      <c r="BA272" s="806"/>
      <c r="BB272" s="806"/>
      <c r="BC272" s="806"/>
      <c r="BD272" s="806"/>
      <c r="BE272" s="806"/>
      <c r="BF272" s="806"/>
      <c r="BG272" s="806"/>
      <c r="BH272" s="806"/>
      <c r="BI272" s="806"/>
      <c r="BJ272" s="806"/>
      <c r="BK272" s="806"/>
      <c r="BL272" s="806"/>
      <c r="BM272" s="806"/>
      <c r="BN272" s="806"/>
      <c r="BO272" s="806"/>
      <c r="BP272" s="806"/>
      <c r="BQ272" s="806"/>
      <c r="BR272" s="806"/>
      <c r="BS272" s="806"/>
      <c r="BT272" s="806"/>
      <c r="BU272" s="806"/>
      <c r="BV272" s="806"/>
      <c r="BW272" s="806"/>
      <c r="BX272" s="806"/>
      <c r="BY272" s="806"/>
      <c r="BZ272" s="806"/>
      <c r="CA272" s="806"/>
      <c r="CB272" s="806"/>
      <c r="CC272" s="806"/>
      <c r="CD272" s="806"/>
      <c r="CE272" s="806"/>
      <c r="CF272" s="806"/>
      <c r="CG272" s="806"/>
      <c r="CH272" s="806"/>
      <c r="CI272" s="806"/>
      <c r="CJ272" s="806"/>
      <c r="CK272" s="806"/>
      <c r="CL272" s="806"/>
      <c r="CM272" s="806"/>
      <c r="CN272" s="806"/>
      <c r="CO272" s="806"/>
      <c r="CP272" s="806"/>
      <c r="CQ272" s="806"/>
      <c r="CR272" s="806"/>
      <c r="CS272" s="806"/>
      <c r="CT272" s="806"/>
      <c r="CU272" s="806"/>
      <c r="CV272" s="806"/>
      <c r="CW272" s="806"/>
      <c r="CX272" s="806"/>
      <c r="CY272" s="806"/>
      <c r="CZ272" s="806"/>
      <c r="DA272" s="806"/>
      <c r="DB272" s="806"/>
      <c r="DC272" s="806"/>
      <c r="DD272" s="806"/>
      <c r="DE272" s="806"/>
      <c r="DF272" s="806"/>
      <c r="DG272" s="806"/>
      <c r="DH272" s="806"/>
      <c r="DI272" s="806"/>
      <c r="DJ272" s="806"/>
      <c r="DK272" s="806"/>
      <c r="DL272" s="806"/>
      <c r="DM272" s="806"/>
      <c r="DN272" s="806"/>
      <c r="DO272" s="806"/>
      <c r="DP272" s="806"/>
      <c r="DQ272" s="806"/>
      <c r="DR272" s="806"/>
      <c r="DS272" s="806"/>
      <c r="DT272" s="806"/>
      <c r="DU272" s="806"/>
      <c r="DV272" s="806"/>
      <c r="DW272" s="806"/>
      <c r="DX272" s="806"/>
      <c r="DY272" s="806"/>
      <c r="DZ272" s="806"/>
      <c r="EA272" s="806"/>
      <c r="EB272" s="806"/>
      <c r="EC272" s="806"/>
      <c r="ED272" s="806"/>
      <c r="EE272" s="806"/>
      <c r="EF272" s="806"/>
      <c r="EG272" s="806"/>
      <c r="EH272" s="806"/>
      <c r="EI272" s="806"/>
      <c r="EJ272" s="806"/>
      <c r="EK272" s="806"/>
      <c r="EL272" s="806"/>
      <c r="EM272" s="806"/>
      <c r="EN272" s="806"/>
      <c r="EO272" s="806"/>
      <c r="EP272" s="806"/>
      <c r="EQ272" s="806"/>
      <c r="ER272" s="806"/>
      <c r="ES272" s="806"/>
      <c r="ET272" s="806"/>
      <c r="EU272" s="806"/>
      <c r="EV272" s="806"/>
      <c r="EW272" s="806"/>
      <c r="EX272" s="806"/>
      <c r="EY272" s="806"/>
      <c r="EZ272" s="806"/>
      <c r="FA272" s="806"/>
      <c r="FB272" s="806"/>
      <c r="FC272" s="806"/>
      <c r="FD272" s="806"/>
      <c r="FE272" s="806"/>
      <c r="FF272" s="806"/>
      <c r="FG272" s="806"/>
      <c r="FH272" s="806"/>
      <c r="FI272" s="806"/>
      <c r="FJ272" s="806"/>
      <c r="FK272" s="806"/>
      <c r="FL272" s="806"/>
      <c r="FM272" s="806"/>
      <c r="FN272" s="806"/>
      <c r="FO272" s="806"/>
      <c r="FP272" s="806"/>
      <c r="FQ272" s="806"/>
      <c r="FR272" s="806"/>
      <c r="FS272" s="806"/>
      <c r="FT272" s="806"/>
      <c r="FU272" s="806"/>
      <c r="FV272" s="806"/>
      <c r="FW272" s="806"/>
      <c r="FX272" s="806"/>
      <c r="FY272" s="806"/>
      <c r="FZ272" s="806"/>
      <c r="GA272" s="806"/>
      <c r="GB272" s="806"/>
      <c r="GC272" s="806"/>
      <c r="GD272" s="806"/>
      <c r="GE272" s="806"/>
      <c r="GF272" s="806"/>
      <c r="GG272" s="806"/>
      <c r="GH272" s="806"/>
      <c r="GI272" s="806"/>
      <c r="GJ272" s="806"/>
      <c r="GK272" s="806"/>
      <c r="GL272" s="806"/>
      <c r="GM272" s="806"/>
      <c r="GN272" s="806"/>
      <c r="GO272" s="806"/>
      <c r="GP272" s="806"/>
      <c r="GQ272" s="806"/>
      <c r="GR272" s="806"/>
      <c r="GS272" s="806"/>
      <c r="GT272" s="806"/>
      <c r="GU272" s="806"/>
      <c r="GV272" s="806"/>
      <c r="GW272" s="806"/>
      <c r="GX272" s="806"/>
      <c r="GY272" s="806"/>
      <c r="GZ272" s="806"/>
      <c r="HA272" s="806"/>
      <c r="HB272" s="806"/>
      <c r="HC272" s="806"/>
      <c r="HD272" s="806"/>
      <c r="HE272" s="806"/>
      <c r="HF272" s="806"/>
      <c r="HG272" s="806"/>
      <c r="HH272" s="806"/>
      <c r="HI272" s="806"/>
      <c r="HJ272" s="806"/>
      <c r="HK272" s="806"/>
      <c r="HL272" s="806"/>
      <c r="HM272" s="806"/>
      <c r="HN272" s="806"/>
      <c r="HO272" s="806"/>
      <c r="HP272" s="806"/>
      <c r="HQ272" s="806"/>
      <c r="HR272" s="806"/>
      <c r="HS272" s="806"/>
      <c r="HT272" s="806"/>
      <c r="HU272" s="806"/>
      <c r="HV272" s="806"/>
      <c r="HW272" s="806"/>
      <c r="HX272" s="806"/>
      <c r="HY272" s="806"/>
      <c r="HZ272" s="806"/>
      <c r="IA272" s="806"/>
      <c r="IB272" s="806"/>
      <c r="IC272" s="806"/>
      <c r="ID272" s="806"/>
      <c r="IE272" s="806"/>
      <c r="IF272" s="806"/>
      <c r="IG272" s="806"/>
      <c r="IH272" s="806"/>
      <c r="II272" s="806"/>
      <c r="IJ272" s="806"/>
      <c r="IK272" s="806"/>
      <c r="IL272" s="806"/>
      <c r="IM272" s="806"/>
      <c r="IN272" s="806"/>
      <c r="IO272" s="806"/>
      <c r="IP272" s="806"/>
      <c r="IQ272" s="806"/>
      <c r="IR272" s="806"/>
      <c r="IS272" s="806"/>
      <c r="IT272" s="806"/>
      <c r="IU272" s="806"/>
      <c r="IV272" s="806"/>
    </row>
    <row r="273" spans="1:256" customFormat="1">
      <c r="A273" s="814"/>
      <c r="B273" s="1639" t="s">
        <v>116</v>
      </c>
      <c r="C273" s="1652"/>
      <c r="D273" s="1641"/>
      <c r="E273" s="1654" t="s">
        <v>116</v>
      </c>
      <c r="F273" s="1652"/>
      <c r="G273" s="1641"/>
      <c r="H273" s="806"/>
      <c r="I273" s="806"/>
      <c r="J273" s="806"/>
      <c r="K273" s="806"/>
      <c r="L273" s="806"/>
      <c r="M273" s="806"/>
      <c r="N273" s="806"/>
      <c r="O273" s="806"/>
      <c r="P273" s="806"/>
      <c r="Q273" s="806"/>
      <c r="R273" s="806"/>
      <c r="S273" s="806"/>
      <c r="T273" s="806"/>
      <c r="U273" s="806"/>
      <c r="V273" s="806"/>
      <c r="W273" s="806"/>
      <c r="X273" s="806"/>
      <c r="Y273" s="806"/>
      <c r="Z273" s="806"/>
      <c r="AA273" s="806"/>
      <c r="AB273" s="806"/>
      <c r="AC273" s="806"/>
      <c r="AD273" s="806"/>
      <c r="AE273" s="806"/>
      <c r="AF273" s="806"/>
      <c r="AG273" s="806"/>
      <c r="AH273" s="806"/>
      <c r="AI273" s="806"/>
      <c r="AJ273" s="806"/>
      <c r="AK273" s="806"/>
      <c r="AL273" s="806"/>
      <c r="AM273" s="806"/>
      <c r="AN273" s="806"/>
      <c r="AO273" s="806"/>
      <c r="AP273" s="806"/>
      <c r="AQ273" s="806"/>
      <c r="AR273" s="806"/>
      <c r="AS273" s="806"/>
      <c r="AT273" s="806"/>
      <c r="AU273" s="806"/>
      <c r="AV273" s="806"/>
      <c r="AW273" s="806"/>
      <c r="AX273" s="806"/>
      <c r="AY273" s="806"/>
      <c r="AZ273" s="806"/>
      <c r="BA273" s="806"/>
      <c r="BB273" s="806"/>
      <c r="BC273" s="806"/>
      <c r="BD273" s="806"/>
      <c r="BE273" s="806"/>
      <c r="BF273" s="806"/>
      <c r="BG273" s="806"/>
      <c r="BH273" s="806"/>
      <c r="BI273" s="806"/>
      <c r="BJ273" s="806"/>
      <c r="BK273" s="806"/>
      <c r="BL273" s="806"/>
      <c r="BM273" s="806"/>
      <c r="BN273" s="806"/>
      <c r="BO273" s="806"/>
      <c r="BP273" s="806"/>
      <c r="BQ273" s="806"/>
      <c r="BR273" s="806"/>
      <c r="BS273" s="806"/>
      <c r="BT273" s="806"/>
      <c r="BU273" s="806"/>
      <c r="BV273" s="806"/>
      <c r="BW273" s="806"/>
      <c r="BX273" s="806"/>
      <c r="BY273" s="806"/>
      <c r="BZ273" s="806"/>
      <c r="CA273" s="806"/>
      <c r="CB273" s="806"/>
      <c r="CC273" s="806"/>
      <c r="CD273" s="806"/>
      <c r="CE273" s="806"/>
      <c r="CF273" s="806"/>
      <c r="CG273" s="806"/>
      <c r="CH273" s="806"/>
      <c r="CI273" s="806"/>
      <c r="CJ273" s="806"/>
      <c r="CK273" s="806"/>
      <c r="CL273" s="806"/>
      <c r="CM273" s="806"/>
      <c r="CN273" s="806"/>
      <c r="CO273" s="806"/>
      <c r="CP273" s="806"/>
      <c r="CQ273" s="806"/>
      <c r="CR273" s="806"/>
      <c r="CS273" s="806"/>
      <c r="CT273" s="806"/>
      <c r="CU273" s="806"/>
      <c r="CV273" s="806"/>
      <c r="CW273" s="806"/>
      <c r="CX273" s="806"/>
      <c r="CY273" s="806"/>
      <c r="CZ273" s="806"/>
      <c r="DA273" s="806"/>
      <c r="DB273" s="806"/>
      <c r="DC273" s="806"/>
      <c r="DD273" s="806"/>
      <c r="DE273" s="806"/>
      <c r="DF273" s="806"/>
      <c r="DG273" s="806"/>
      <c r="DH273" s="806"/>
      <c r="DI273" s="806"/>
      <c r="DJ273" s="806"/>
      <c r="DK273" s="806"/>
      <c r="DL273" s="806"/>
      <c r="DM273" s="806"/>
      <c r="DN273" s="806"/>
      <c r="DO273" s="806"/>
      <c r="DP273" s="806"/>
      <c r="DQ273" s="806"/>
      <c r="DR273" s="806"/>
      <c r="DS273" s="806"/>
      <c r="DT273" s="806"/>
      <c r="DU273" s="806"/>
      <c r="DV273" s="806"/>
      <c r="DW273" s="806"/>
      <c r="DX273" s="806"/>
      <c r="DY273" s="806"/>
      <c r="DZ273" s="806"/>
      <c r="EA273" s="806"/>
      <c r="EB273" s="806"/>
      <c r="EC273" s="806"/>
      <c r="ED273" s="806"/>
      <c r="EE273" s="806"/>
      <c r="EF273" s="806"/>
      <c r="EG273" s="806"/>
      <c r="EH273" s="806"/>
      <c r="EI273" s="806"/>
      <c r="EJ273" s="806"/>
      <c r="EK273" s="806"/>
      <c r="EL273" s="806"/>
      <c r="EM273" s="806"/>
      <c r="EN273" s="806"/>
      <c r="EO273" s="806"/>
      <c r="EP273" s="806"/>
      <c r="EQ273" s="806"/>
      <c r="ER273" s="806"/>
      <c r="ES273" s="806"/>
      <c r="ET273" s="806"/>
      <c r="EU273" s="806"/>
      <c r="EV273" s="806"/>
      <c r="EW273" s="806"/>
      <c r="EX273" s="806"/>
      <c r="EY273" s="806"/>
      <c r="EZ273" s="806"/>
      <c r="FA273" s="806"/>
      <c r="FB273" s="806"/>
      <c r="FC273" s="806"/>
      <c r="FD273" s="806"/>
      <c r="FE273" s="806"/>
      <c r="FF273" s="806"/>
      <c r="FG273" s="806"/>
      <c r="FH273" s="806"/>
      <c r="FI273" s="806"/>
      <c r="FJ273" s="806"/>
      <c r="FK273" s="806"/>
      <c r="FL273" s="806"/>
      <c r="FM273" s="806"/>
      <c r="FN273" s="806"/>
      <c r="FO273" s="806"/>
      <c r="FP273" s="806"/>
      <c r="FQ273" s="806"/>
      <c r="FR273" s="806"/>
      <c r="FS273" s="806"/>
      <c r="FT273" s="806"/>
      <c r="FU273" s="806"/>
      <c r="FV273" s="806"/>
      <c r="FW273" s="806"/>
      <c r="FX273" s="806"/>
      <c r="FY273" s="806"/>
      <c r="FZ273" s="806"/>
      <c r="GA273" s="806"/>
      <c r="GB273" s="806"/>
      <c r="GC273" s="806"/>
      <c r="GD273" s="806"/>
      <c r="GE273" s="806"/>
      <c r="GF273" s="806"/>
      <c r="GG273" s="806"/>
      <c r="GH273" s="806"/>
      <c r="GI273" s="806"/>
      <c r="GJ273" s="806"/>
      <c r="GK273" s="806"/>
      <c r="GL273" s="806"/>
      <c r="GM273" s="806"/>
      <c r="GN273" s="806"/>
      <c r="GO273" s="806"/>
      <c r="GP273" s="806"/>
      <c r="GQ273" s="806"/>
      <c r="GR273" s="806"/>
      <c r="GS273" s="806"/>
      <c r="GT273" s="806"/>
      <c r="GU273" s="806"/>
      <c r="GV273" s="806"/>
      <c r="GW273" s="806"/>
      <c r="GX273" s="806"/>
      <c r="GY273" s="806"/>
      <c r="GZ273" s="806"/>
      <c r="HA273" s="806"/>
      <c r="HB273" s="806"/>
      <c r="HC273" s="806"/>
      <c r="HD273" s="806"/>
      <c r="HE273" s="806"/>
      <c r="HF273" s="806"/>
      <c r="HG273" s="806"/>
      <c r="HH273" s="806"/>
      <c r="HI273" s="806"/>
      <c r="HJ273" s="806"/>
      <c r="HK273" s="806"/>
      <c r="HL273" s="806"/>
      <c r="HM273" s="806"/>
      <c r="HN273" s="806"/>
      <c r="HO273" s="806"/>
      <c r="HP273" s="806"/>
      <c r="HQ273" s="806"/>
      <c r="HR273" s="806"/>
      <c r="HS273" s="806"/>
      <c r="HT273" s="806"/>
      <c r="HU273" s="806"/>
      <c r="HV273" s="806"/>
      <c r="HW273" s="806"/>
      <c r="HX273" s="806"/>
      <c r="HY273" s="806"/>
      <c r="HZ273" s="806"/>
      <c r="IA273" s="806"/>
      <c r="IB273" s="806"/>
      <c r="IC273" s="806"/>
      <c r="ID273" s="806"/>
      <c r="IE273" s="806"/>
      <c r="IF273" s="806"/>
      <c r="IG273" s="806"/>
      <c r="IH273" s="806"/>
      <c r="II273" s="806"/>
      <c r="IJ273" s="806"/>
      <c r="IK273" s="806"/>
      <c r="IL273" s="806"/>
      <c r="IM273" s="806"/>
      <c r="IN273" s="806"/>
      <c r="IO273" s="806"/>
      <c r="IP273" s="806"/>
      <c r="IQ273" s="806"/>
      <c r="IR273" s="806"/>
      <c r="IS273" s="806"/>
      <c r="IT273" s="806"/>
      <c r="IU273" s="806"/>
      <c r="IV273" s="806"/>
    </row>
    <row r="274" spans="1:256" customFormat="1">
      <c r="A274" s="814"/>
      <c r="B274" s="3522" t="s">
        <v>117</v>
      </c>
      <c r="C274" s="3515"/>
      <c r="D274" s="3523"/>
      <c r="E274" s="3522" t="s">
        <v>117</v>
      </c>
      <c r="F274" s="3515"/>
      <c r="G274" s="3523"/>
      <c r="H274" s="806"/>
      <c r="I274" s="806"/>
      <c r="J274" s="806"/>
      <c r="K274" s="806"/>
      <c r="L274" s="806"/>
      <c r="M274" s="806"/>
      <c r="N274" s="806"/>
      <c r="O274" s="806"/>
      <c r="P274" s="806"/>
      <c r="Q274" s="806"/>
      <c r="R274" s="806"/>
      <c r="S274" s="806"/>
      <c r="T274" s="806"/>
      <c r="U274" s="806"/>
      <c r="V274" s="806"/>
      <c r="W274" s="806"/>
      <c r="X274" s="806"/>
      <c r="Y274" s="806"/>
      <c r="Z274" s="806"/>
      <c r="AA274" s="806"/>
      <c r="AB274" s="806"/>
      <c r="AC274" s="806"/>
      <c r="AD274" s="806"/>
      <c r="AE274" s="806"/>
      <c r="AF274" s="806"/>
      <c r="AG274" s="806"/>
      <c r="AH274" s="806"/>
      <c r="AI274" s="806"/>
      <c r="AJ274" s="806"/>
      <c r="AK274" s="806"/>
      <c r="AL274" s="806"/>
      <c r="AM274" s="806"/>
      <c r="AN274" s="806"/>
      <c r="AO274" s="806"/>
      <c r="AP274" s="806"/>
      <c r="AQ274" s="806"/>
      <c r="AR274" s="806"/>
      <c r="AS274" s="806"/>
      <c r="AT274" s="806"/>
      <c r="AU274" s="806"/>
      <c r="AV274" s="806"/>
      <c r="AW274" s="806"/>
      <c r="AX274" s="806"/>
      <c r="AY274" s="806"/>
      <c r="AZ274" s="806"/>
      <c r="BA274" s="806"/>
      <c r="BB274" s="806"/>
      <c r="BC274" s="806"/>
      <c r="BD274" s="806"/>
      <c r="BE274" s="806"/>
      <c r="BF274" s="806"/>
      <c r="BG274" s="806"/>
      <c r="BH274" s="806"/>
      <c r="BI274" s="806"/>
      <c r="BJ274" s="806"/>
      <c r="BK274" s="806"/>
      <c r="BL274" s="806"/>
      <c r="BM274" s="806"/>
      <c r="BN274" s="806"/>
      <c r="BO274" s="806"/>
      <c r="BP274" s="806"/>
      <c r="BQ274" s="806"/>
      <c r="BR274" s="806"/>
      <c r="BS274" s="806"/>
      <c r="BT274" s="806"/>
      <c r="BU274" s="806"/>
      <c r="BV274" s="806"/>
      <c r="BW274" s="806"/>
      <c r="BX274" s="806"/>
      <c r="BY274" s="806"/>
      <c r="BZ274" s="806"/>
      <c r="CA274" s="806"/>
      <c r="CB274" s="806"/>
      <c r="CC274" s="806"/>
      <c r="CD274" s="806"/>
      <c r="CE274" s="806"/>
      <c r="CF274" s="806"/>
      <c r="CG274" s="806"/>
      <c r="CH274" s="806"/>
      <c r="CI274" s="806"/>
      <c r="CJ274" s="806"/>
      <c r="CK274" s="806"/>
      <c r="CL274" s="806"/>
      <c r="CM274" s="806"/>
      <c r="CN274" s="806"/>
      <c r="CO274" s="806"/>
      <c r="CP274" s="806"/>
      <c r="CQ274" s="806"/>
      <c r="CR274" s="806"/>
      <c r="CS274" s="806"/>
      <c r="CT274" s="806"/>
      <c r="CU274" s="806"/>
      <c r="CV274" s="806"/>
      <c r="CW274" s="806"/>
      <c r="CX274" s="806"/>
      <c r="CY274" s="806"/>
      <c r="CZ274" s="806"/>
      <c r="DA274" s="806"/>
      <c r="DB274" s="806"/>
      <c r="DC274" s="806"/>
      <c r="DD274" s="806"/>
      <c r="DE274" s="806"/>
      <c r="DF274" s="806"/>
      <c r="DG274" s="806"/>
      <c r="DH274" s="806"/>
      <c r="DI274" s="806"/>
      <c r="DJ274" s="806"/>
      <c r="DK274" s="806"/>
      <c r="DL274" s="806"/>
      <c r="DM274" s="806"/>
      <c r="DN274" s="806"/>
      <c r="DO274" s="806"/>
      <c r="DP274" s="806"/>
      <c r="DQ274" s="806"/>
      <c r="DR274" s="806"/>
      <c r="DS274" s="806"/>
      <c r="DT274" s="806"/>
      <c r="DU274" s="806"/>
      <c r="DV274" s="806"/>
      <c r="DW274" s="806"/>
      <c r="DX274" s="806"/>
      <c r="DY274" s="806"/>
      <c r="DZ274" s="806"/>
      <c r="EA274" s="806"/>
      <c r="EB274" s="806"/>
      <c r="EC274" s="806"/>
      <c r="ED274" s="806"/>
      <c r="EE274" s="806"/>
      <c r="EF274" s="806"/>
      <c r="EG274" s="806"/>
      <c r="EH274" s="806"/>
      <c r="EI274" s="806"/>
      <c r="EJ274" s="806"/>
      <c r="EK274" s="806"/>
      <c r="EL274" s="806"/>
      <c r="EM274" s="806"/>
      <c r="EN274" s="806"/>
      <c r="EO274" s="806"/>
      <c r="EP274" s="806"/>
      <c r="EQ274" s="806"/>
      <c r="ER274" s="806"/>
      <c r="ES274" s="806"/>
      <c r="ET274" s="806"/>
      <c r="EU274" s="806"/>
      <c r="EV274" s="806"/>
      <c r="EW274" s="806"/>
      <c r="EX274" s="806"/>
      <c r="EY274" s="806"/>
      <c r="EZ274" s="806"/>
      <c r="FA274" s="806"/>
      <c r="FB274" s="806"/>
      <c r="FC274" s="806"/>
      <c r="FD274" s="806"/>
      <c r="FE274" s="806"/>
      <c r="FF274" s="806"/>
      <c r="FG274" s="806"/>
      <c r="FH274" s="806"/>
      <c r="FI274" s="806"/>
      <c r="FJ274" s="806"/>
      <c r="FK274" s="806"/>
      <c r="FL274" s="806"/>
      <c r="FM274" s="806"/>
      <c r="FN274" s="806"/>
      <c r="FO274" s="806"/>
      <c r="FP274" s="806"/>
      <c r="FQ274" s="806"/>
      <c r="FR274" s="806"/>
      <c r="FS274" s="806"/>
      <c r="FT274" s="806"/>
      <c r="FU274" s="806"/>
      <c r="FV274" s="806"/>
      <c r="FW274" s="806"/>
      <c r="FX274" s="806"/>
      <c r="FY274" s="806"/>
      <c r="FZ274" s="806"/>
      <c r="GA274" s="806"/>
      <c r="GB274" s="806"/>
      <c r="GC274" s="806"/>
      <c r="GD274" s="806"/>
      <c r="GE274" s="806"/>
      <c r="GF274" s="806"/>
      <c r="GG274" s="806"/>
      <c r="GH274" s="806"/>
      <c r="GI274" s="806"/>
      <c r="GJ274" s="806"/>
      <c r="GK274" s="806"/>
      <c r="GL274" s="806"/>
      <c r="GM274" s="806"/>
      <c r="GN274" s="806"/>
      <c r="GO274" s="806"/>
      <c r="GP274" s="806"/>
      <c r="GQ274" s="806"/>
      <c r="GR274" s="806"/>
      <c r="GS274" s="806"/>
      <c r="GT274" s="806"/>
      <c r="GU274" s="806"/>
      <c r="GV274" s="806"/>
      <c r="GW274" s="806"/>
      <c r="GX274" s="806"/>
      <c r="GY274" s="806"/>
      <c r="GZ274" s="806"/>
      <c r="HA274" s="806"/>
      <c r="HB274" s="806"/>
      <c r="HC274" s="806"/>
      <c r="HD274" s="806"/>
      <c r="HE274" s="806"/>
      <c r="HF274" s="806"/>
      <c r="HG274" s="806"/>
      <c r="HH274" s="806"/>
      <c r="HI274" s="806"/>
      <c r="HJ274" s="806"/>
      <c r="HK274" s="806"/>
      <c r="HL274" s="806"/>
      <c r="HM274" s="806"/>
      <c r="HN274" s="806"/>
      <c r="HO274" s="806"/>
      <c r="HP274" s="806"/>
      <c r="HQ274" s="806"/>
      <c r="HR274" s="806"/>
      <c r="HS274" s="806"/>
      <c r="HT274" s="806"/>
      <c r="HU274" s="806"/>
      <c r="HV274" s="806"/>
      <c r="HW274" s="806"/>
      <c r="HX274" s="806"/>
      <c r="HY274" s="806"/>
      <c r="HZ274" s="806"/>
      <c r="IA274" s="806"/>
      <c r="IB274" s="806"/>
      <c r="IC274" s="806"/>
      <c r="ID274" s="806"/>
      <c r="IE274" s="806"/>
      <c r="IF274" s="806"/>
      <c r="IG274" s="806"/>
      <c r="IH274" s="806"/>
      <c r="II274" s="806"/>
      <c r="IJ274" s="806"/>
      <c r="IK274" s="806"/>
      <c r="IL274" s="806"/>
      <c r="IM274" s="806"/>
      <c r="IN274" s="806"/>
      <c r="IO274" s="806"/>
      <c r="IP274" s="806"/>
      <c r="IQ274" s="806"/>
      <c r="IR274" s="806"/>
      <c r="IS274" s="806"/>
      <c r="IT274" s="806"/>
      <c r="IU274" s="806"/>
      <c r="IV274" s="806"/>
    </row>
    <row r="275" spans="1:256" customFormat="1">
      <c r="A275" s="814"/>
      <c r="B275" s="1587" t="s">
        <v>118</v>
      </c>
      <c r="C275" s="1615"/>
      <c r="D275" s="1641"/>
      <c r="E275" s="1587" t="s">
        <v>118</v>
      </c>
      <c r="F275" s="1615"/>
      <c r="G275" s="1641"/>
      <c r="H275" s="806"/>
      <c r="I275" s="806"/>
      <c r="J275" s="806"/>
      <c r="K275" s="806"/>
      <c r="L275" s="806"/>
      <c r="M275" s="806"/>
      <c r="N275" s="806"/>
      <c r="O275" s="806"/>
      <c r="P275" s="806"/>
      <c r="Q275" s="806"/>
      <c r="R275" s="806"/>
      <c r="S275" s="806"/>
      <c r="T275" s="806"/>
      <c r="U275" s="806"/>
      <c r="V275" s="806"/>
      <c r="W275" s="806"/>
      <c r="X275" s="806"/>
      <c r="Y275" s="806"/>
      <c r="Z275" s="806"/>
      <c r="AA275" s="806"/>
      <c r="AB275" s="806"/>
      <c r="AC275" s="806"/>
      <c r="AD275" s="806"/>
      <c r="AE275" s="806"/>
      <c r="AF275" s="806"/>
      <c r="AG275" s="806"/>
      <c r="AH275" s="806"/>
      <c r="AI275" s="806"/>
      <c r="AJ275" s="806"/>
      <c r="AK275" s="806"/>
      <c r="AL275" s="806"/>
      <c r="AM275" s="806"/>
      <c r="AN275" s="806"/>
      <c r="AO275" s="806"/>
      <c r="AP275" s="806"/>
      <c r="AQ275" s="806"/>
      <c r="AR275" s="806"/>
      <c r="AS275" s="806"/>
      <c r="AT275" s="806"/>
      <c r="AU275" s="806"/>
      <c r="AV275" s="806"/>
      <c r="AW275" s="806"/>
      <c r="AX275" s="806"/>
      <c r="AY275" s="806"/>
      <c r="AZ275" s="806"/>
      <c r="BA275" s="806"/>
      <c r="BB275" s="806"/>
      <c r="BC275" s="806"/>
      <c r="BD275" s="806"/>
      <c r="BE275" s="806"/>
      <c r="BF275" s="806"/>
      <c r="BG275" s="806"/>
      <c r="BH275" s="806"/>
      <c r="BI275" s="806"/>
      <c r="BJ275" s="806"/>
      <c r="BK275" s="806"/>
      <c r="BL275" s="806"/>
      <c r="BM275" s="806"/>
      <c r="BN275" s="806"/>
      <c r="BO275" s="806"/>
      <c r="BP275" s="806"/>
      <c r="BQ275" s="806"/>
      <c r="BR275" s="806"/>
      <c r="BS275" s="806"/>
      <c r="BT275" s="806"/>
      <c r="BU275" s="806"/>
      <c r="BV275" s="806"/>
      <c r="BW275" s="806"/>
      <c r="BX275" s="806"/>
      <c r="BY275" s="806"/>
      <c r="BZ275" s="806"/>
      <c r="CA275" s="806"/>
      <c r="CB275" s="806"/>
      <c r="CC275" s="806"/>
      <c r="CD275" s="806"/>
      <c r="CE275" s="806"/>
      <c r="CF275" s="806"/>
      <c r="CG275" s="806"/>
      <c r="CH275" s="806"/>
      <c r="CI275" s="806"/>
      <c r="CJ275" s="806"/>
      <c r="CK275" s="806"/>
      <c r="CL275" s="806"/>
      <c r="CM275" s="806"/>
      <c r="CN275" s="806"/>
      <c r="CO275" s="806"/>
      <c r="CP275" s="806"/>
      <c r="CQ275" s="806"/>
      <c r="CR275" s="806"/>
      <c r="CS275" s="806"/>
      <c r="CT275" s="806"/>
      <c r="CU275" s="806"/>
      <c r="CV275" s="806"/>
      <c r="CW275" s="806"/>
      <c r="CX275" s="806"/>
      <c r="CY275" s="806"/>
      <c r="CZ275" s="806"/>
      <c r="DA275" s="806"/>
      <c r="DB275" s="806"/>
      <c r="DC275" s="806"/>
      <c r="DD275" s="806"/>
      <c r="DE275" s="806"/>
      <c r="DF275" s="806"/>
      <c r="DG275" s="806"/>
      <c r="DH275" s="806"/>
      <c r="DI275" s="806"/>
      <c r="DJ275" s="806"/>
      <c r="DK275" s="806"/>
      <c r="DL275" s="806"/>
      <c r="DM275" s="806"/>
      <c r="DN275" s="806"/>
      <c r="DO275" s="806"/>
      <c r="DP275" s="806"/>
      <c r="DQ275" s="806"/>
      <c r="DR275" s="806"/>
      <c r="DS275" s="806"/>
      <c r="DT275" s="806"/>
      <c r="DU275" s="806"/>
      <c r="DV275" s="806"/>
      <c r="DW275" s="806"/>
      <c r="DX275" s="806"/>
      <c r="DY275" s="806"/>
      <c r="DZ275" s="806"/>
      <c r="EA275" s="806"/>
      <c r="EB275" s="806"/>
      <c r="EC275" s="806"/>
      <c r="ED275" s="806"/>
      <c r="EE275" s="806"/>
      <c r="EF275" s="806"/>
      <c r="EG275" s="806"/>
      <c r="EH275" s="806"/>
      <c r="EI275" s="806"/>
      <c r="EJ275" s="806"/>
      <c r="EK275" s="806"/>
      <c r="EL275" s="806"/>
      <c r="EM275" s="806"/>
      <c r="EN275" s="806"/>
      <c r="EO275" s="806"/>
      <c r="EP275" s="806"/>
      <c r="EQ275" s="806"/>
      <c r="ER275" s="806"/>
      <c r="ES275" s="806"/>
      <c r="ET275" s="806"/>
      <c r="EU275" s="806"/>
      <c r="EV275" s="806"/>
      <c r="EW275" s="806"/>
      <c r="EX275" s="806"/>
      <c r="EY275" s="806"/>
      <c r="EZ275" s="806"/>
      <c r="FA275" s="806"/>
      <c r="FB275" s="806"/>
      <c r="FC275" s="806"/>
      <c r="FD275" s="806"/>
      <c r="FE275" s="806"/>
      <c r="FF275" s="806"/>
      <c r="FG275" s="806"/>
      <c r="FH275" s="806"/>
      <c r="FI275" s="806"/>
      <c r="FJ275" s="806"/>
      <c r="FK275" s="806"/>
      <c r="FL275" s="806"/>
      <c r="FM275" s="806"/>
      <c r="FN275" s="806"/>
      <c r="FO275" s="806"/>
      <c r="FP275" s="806"/>
      <c r="FQ275" s="806"/>
      <c r="FR275" s="806"/>
      <c r="FS275" s="806"/>
      <c r="FT275" s="806"/>
      <c r="FU275" s="806"/>
      <c r="FV275" s="806"/>
      <c r="FW275" s="806"/>
      <c r="FX275" s="806"/>
      <c r="FY275" s="806"/>
      <c r="FZ275" s="806"/>
      <c r="GA275" s="806"/>
      <c r="GB275" s="806"/>
      <c r="GC275" s="806"/>
      <c r="GD275" s="806"/>
      <c r="GE275" s="806"/>
      <c r="GF275" s="806"/>
      <c r="GG275" s="806"/>
      <c r="GH275" s="806"/>
      <c r="GI275" s="806"/>
      <c r="GJ275" s="806"/>
      <c r="GK275" s="806"/>
      <c r="GL275" s="806"/>
      <c r="GM275" s="806"/>
      <c r="GN275" s="806"/>
      <c r="GO275" s="806"/>
      <c r="GP275" s="806"/>
      <c r="GQ275" s="806"/>
      <c r="GR275" s="806"/>
      <c r="GS275" s="806"/>
      <c r="GT275" s="806"/>
      <c r="GU275" s="806"/>
      <c r="GV275" s="806"/>
      <c r="GW275" s="806"/>
      <c r="GX275" s="806"/>
      <c r="GY275" s="806"/>
      <c r="GZ275" s="806"/>
      <c r="HA275" s="806"/>
      <c r="HB275" s="806"/>
      <c r="HC275" s="806"/>
      <c r="HD275" s="806"/>
      <c r="HE275" s="806"/>
      <c r="HF275" s="806"/>
      <c r="HG275" s="806"/>
      <c r="HH275" s="806"/>
      <c r="HI275" s="806"/>
      <c r="HJ275" s="806"/>
      <c r="HK275" s="806"/>
      <c r="HL275" s="806"/>
      <c r="HM275" s="806"/>
      <c r="HN275" s="806"/>
      <c r="HO275" s="806"/>
      <c r="HP275" s="806"/>
      <c r="HQ275" s="806"/>
      <c r="HR275" s="806"/>
      <c r="HS275" s="806"/>
      <c r="HT275" s="806"/>
      <c r="HU275" s="806"/>
      <c r="HV275" s="806"/>
      <c r="HW275" s="806"/>
      <c r="HX275" s="806"/>
      <c r="HY275" s="806"/>
      <c r="HZ275" s="806"/>
      <c r="IA275" s="806"/>
      <c r="IB275" s="806"/>
      <c r="IC275" s="806"/>
      <c r="ID275" s="806"/>
      <c r="IE275" s="806"/>
      <c r="IF275" s="806"/>
      <c r="IG275" s="806"/>
      <c r="IH275" s="806"/>
      <c r="II275" s="806"/>
      <c r="IJ275" s="806"/>
      <c r="IK275" s="806"/>
      <c r="IL275" s="806"/>
      <c r="IM275" s="806"/>
      <c r="IN275" s="806"/>
      <c r="IO275" s="806"/>
      <c r="IP275" s="806"/>
      <c r="IQ275" s="806"/>
      <c r="IR275" s="806"/>
      <c r="IS275" s="806"/>
      <c r="IT275" s="806"/>
      <c r="IU275" s="806"/>
      <c r="IV275" s="806"/>
    </row>
    <row r="276" spans="1:256" customFormat="1">
      <c r="A276" s="814"/>
      <c r="B276" s="1574" t="s">
        <v>4</v>
      </c>
      <c r="C276" s="1556">
        <v>23785389</v>
      </c>
      <c r="D276" s="1642">
        <v>-35814</v>
      </c>
      <c r="E276" s="1574" t="s">
        <v>4</v>
      </c>
      <c r="F276" s="1556">
        <v>33267099</v>
      </c>
      <c r="G276" s="1647">
        <v>35814</v>
      </c>
      <c r="H276" s="806"/>
      <c r="I276" s="809"/>
      <c r="J276" s="806"/>
      <c r="K276" s="806"/>
      <c r="L276" s="806"/>
      <c r="M276" s="806"/>
      <c r="N276" s="806"/>
      <c r="O276" s="806"/>
      <c r="P276" s="806"/>
      <c r="Q276" s="806"/>
      <c r="R276" s="806"/>
      <c r="S276" s="806"/>
      <c r="T276" s="806"/>
      <c r="U276" s="806"/>
      <c r="V276" s="806"/>
      <c r="W276" s="806"/>
      <c r="X276" s="806"/>
      <c r="Y276" s="806"/>
      <c r="Z276" s="806"/>
      <c r="AA276" s="806"/>
      <c r="AB276" s="806"/>
      <c r="AC276" s="806"/>
      <c r="AD276" s="806"/>
      <c r="AE276" s="806"/>
      <c r="AF276" s="806"/>
      <c r="AG276" s="806"/>
      <c r="AH276" s="806"/>
      <c r="AI276" s="806"/>
      <c r="AJ276" s="806"/>
      <c r="AK276" s="806"/>
      <c r="AL276" s="806"/>
      <c r="AM276" s="806"/>
      <c r="AN276" s="806"/>
      <c r="AO276" s="806"/>
      <c r="AP276" s="806"/>
      <c r="AQ276" s="806"/>
      <c r="AR276" s="806"/>
      <c r="AS276" s="806"/>
      <c r="AT276" s="806"/>
      <c r="AU276" s="806"/>
      <c r="AV276" s="806"/>
      <c r="AW276" s="806"/>
      <c r="AX276" s="806"/>
      <c r="AY276" s="806"/>
      <c r="AZ276" s="806"/>
      <c r="BA276" s="806"/>
      <c r="BB276" s="806"/>
      <c r="BC276" s="806"/>
      <c r="BD276" s="806"/>
      <c r="BE276" s="806"/>
      <c r="BF276" s="806"/>
      <c r="BG276" s="806"/>
      <c r="BH276" s="806"/>
      <c r="BI276" s="806"/>
      <c r="BJ276" s="806"/>
      <c r="BK276" s="806"/>
      <c r="BL276" s="806"/>
      <c r="BM276" s="806"/>
      <c r="BN276" s="806"/>
      <c r="BO276" s="806"/>
      <c r="BP276" s="806"/>
      <c r="BQ276" s="806"/>
      <c r="BR276" s="806"/>
      <c r="BS276" s="806"/>
      <c r="BT276" s="806"/>
      <c r="BU276" s="806"/>
      <c r="BV276" s="806"/>
      <c r="BW276" s="806"/>
      <c r="BX276" s="806"/>
      <c r="BY276" s="806"/>
      <c r="BZ276" s="806"/>
      <c r="CA276" s="806"/>
      <c r="CB276" s="806"/>
      <c r="CC276" s="806"/>
      <c r="CD276" s="806"/>
      <c r="CE276" s="806"/>
      <c r="CF276" s="806"/>
      <c r="CG276" s="806"/>
      <c r="CH276" s="806"/>
      <c r="CI276" s="806"/>
      <c r="CJ276" s="806"/>
      <c r="CK276" s="806"/>
      <c r="CL276" s="806"/>
      <c r="CM276" s="806"/>
      <c r="CN276" s="806"/>
      <c r="CO276" s="806"/>
      <c r="CP276" s="806"/>
      <c r="CQ276" s="806"/>
      <c r="CR276" s="806"/>
      <c r="CS276" s="806"/>
      <c r="CT276" s="806"/>
      <c r="CU276" s="806"/>
      <c r="CV276" s="806"/>
      <c r="CW276" s="806"/>
      <c r="CX276" s="806"/>
      <c r="CY276" s="806"/>
      <c r="CZ276" s="806"/>
      <c r="DA276" s="806"/>
      <c r="DB276" s="806"/>
      <c r="DC276" s="806"/>
      <c r="DD276" s="806"/>
      <c r="DE276" s="806"/>
      <c r="DF276" s="806"/>
      <c r="DG276" s="806"/>
      <c r="DH276" s="806"/>
      <c r="DI276" s="806"/>
      <c r="DJ276" s="806"/>
      <c r="DK276" s="806"/>
      <c r="DL276" s="806"/>
      <c r="DM276" s="806"/>
      <c r="DN276" s="806"/>
      <c r="DO276" s="806"/>
      <c r="DP276" s="806"/>
      <c r="DQ276" s="806"/>
      <c r="DR276" s="806"/>
      <c r="DS276" s="806"/>
      <c r="DT276" s="806"/>
      <c r="DU276" s="806"/>
      <c r="DV276" s="806"/>
      <c r="DW276" s="806"/>
      <c r="DX276" s="806"/>
      <c r="DY276" s="806"/>
      <c r="DZ276" s="806"/>
      <c r="EA276" s="806"/>
      <c r="EB276" s="806"/>
      <c r="EC276" s="806"/>
      <c r="ED276" s="806"/>
      <c r="EE276" s="806"/>
      <c r="EF276" s="806"/>
      <c r="EG276" s="806"/>
      <c r="EH276" s="806"/>
      <c r="EI276" s="806"/>
      <c r="EJ276" s="806"/>
      <c r="EK276" s="806"/>
      <c r="EL276" s="806"/>
      <c r="EM276" s="806"/>
      <c r="EN276" s="806"/>
      <c r="EO276" s="806"/>
      <c r="EP276" s="806"/>
      <c r="EQ276" s="806"/>
      <c r="ER276" s="806"/>
      <c r="ES276" s="806"/>
      <c r="ET276" s="806"/>
      <c r="EU276" s="806"/>
      <c r="EV276" s="806"/>
      <c r="EW276" s="806"/>
      <c r="EX276" s="806"/>
      <c r="EY276" s="806"/>
      <c r="EZ276" s="806"/>
      <c r="FA276" s="806"/>
      <c r="FB276" s="806"/>
      <c r="FC276" s="806"/>
      <c r="FD276" s="806"/>
      <c r="FE276" s="806"/>
      <c r="FF276" s="806"/>
      <c r="FG276" s="806"/>
      <c r="FH276" s="806"/>
      <c r="FI276" s="806"/>
      <c r="FJ276" s="806"/>
      <c r="FK276" s="806"/>
      <c r="FL276" s="806"/>
      <c r="FM276" s="806"/>
      <c r="FN276" s="806"/>
      <c r="FO276" s="806"/>
      <c r="FP276" s="806"/>
      <c r="FQ276" s="806"/>
      <c r="FR276" s="806"/>
      <c r="FS276" s="806"/>
      <c r="FT276" s="806"/>
      <c r="FU276" s="806"/>
      <c r="FV276" s="806"/>
      <c r="FW276" s="806"/>
      <c r="FX276" s="806"/>
      <c r="FY276" s="806"/>
      <c r="FZ276" s="806"/>
      <c r="GA276" s="806"/>
      <c r="GB276" s="806"/>
      <c r="GC276" s="806"/>
      <c r="GD276" s="806"/>
      <c r="GE276" s="806"/>
      <c r="GF276" s="806"/>
      <c r="GG276" s="806"/>
      <c r="GH276" s="806"/>
      <c r="GI276" s="806"/>
      <c r="GJ276" s="806"/>
      <c r="GK276" s="806"/>
      <c r="GL276" s="806"/>
      <c r="GM276" s="806"/>
      <c r="GN276" s="806"/>
      <c r="GO276" s="806"/>
      <c r="GP276" s="806"/>
      <c r="GQ276" s="806"/>
      <c r="GR276" s="806"/>
      <c r="GS276" s="806"/>
      <c r="GT276" s="806"/>
      <c r="GU276" s="806"/>
      <c r="GV276" s="806"/>
      <c r="GW276" s="806"/>
      <c r="GX276" s="806"/>
      <c r="GY276" s="806"/>
      <c r="GZ276" s="806"/>
      <c r="HA276" s="806"/>
      <c r="HB276" s="806"/>
      <c r="HC276" s="806"/>
      <c r="HD276" s="806"/>
      <c r="HE276" s="806"/>
      <c r="HF276" s="806"/>
      <c r="HG276" s="806"/>
      <c r="HH276" s="806"/>
      <c r="HI276" s="806"/>
      <c r="HJ276" s="806"/>
      <c r="HK276" s="806"/>
      <c r="HL276" s="806"/>
      <c r="HM276" s="806"/>
      <c r="HN276" s="806"/>
      <c r="HO276" s="806"/>
      <c r="HP276" s="806"/>
      <c r="HQ276" s="806"/>
      <c r="HR276" s="806"/>
      <c r="HS276" s="806"/>
      <c r="HT276" s="806"/>
      <c r="HU276" s="806"/>
      <c r="HV276" s="806"/>
      <c r="HW276" s="806"/>
      <c r="HX276" s="806"/>
      <c r="HY276" s="806"/>
      <c r="HZ276" s="806"/>
      <c r="IA276" s="806"/>
      <c r="IB276" s="806"/>
      <c r="IC276" s="806"/>
      <c r="ID276" s="806"/>
      <c r="IE276" s="806"/>
      <c r="IF276" s="806"/>
      <c r="IG276" s="806"/>
      <c r="IH276" s="806"/>
      <c r="II276" s="806"/>
      <c r="IJ276" s="806"/>
      <c r="IK276" s="806"/>
      <c r="IL276" s="806"/>
      <c r="IM276" s="806"/>
      <c r="IN276" s="806"/>
      <c r="IO276" s="806"/>
      <c r="IP276" s="806"/>
      <c r="IQ276" s="806"/>
      <c r="IR276" s="806"/>
      <c r="IS276" s="806"/>
      <c r="IT276" s="806"/>
      <c r="IU276" s="806"/>
      <c r="IV276" s="806"/>
    </row>
    <row r="277" spans="1:256" customFormat="1" ht="26.4">
      <c r="A277" s="814"/>
      <c r="B277" s="1576" t="s">
        <v>10</v>
      </c>
      <c r="C277" s="1557">
        <v>23785389</v>
      </c>
      <c r="D277" s="1619">
        <v>-35814</v>
      </c>
      <c r="E277" s="1576" t="s">
        <v>37</v>
      </c>
      <c r="F277" s="1557">
        <v>456750</v>
      </c>
      <c r="G277" s="1619">
        <v>35814</v>
      </c>
      <c r="H277" s="806"/>
      <c r="I277" s="806"/>
      <c r="J277" s="806"/>
      <c r="K277" s="806"/>
      <c r="L277" s="806"/>
      <c r="M277" s="806"/>
      <c r="N277" s="806"/>
      <c r="O277" s="806"/>
      <c r="P277" s="806"/>
      <c r="Q277" s="806"/>
      <c r="R277" s="806"/>
      <c r="S277" s="806"/>
      <c r="T277" s="806"/>
      <c r="U277" s="806"/>
      <c r="V277" s="806"/>
      <c r="W277" s="806"/>
      <c r="X277" s="806"/>
      <c r="Y277" s="806"/>
      <c r="Z277" s="806"/>
      <c r="AA277" s="806"/>
      <c r="AB277" s="806"/>
      <c r="AC277" s="806"/>
      <c r="AD277" s="806"/>
      <c r="AE277" s="806"/>
      <c r="AF277" s="806"/>
      <c r="AG277" s="806"/>
      <c r="AH277" s="806"/>
      <c r="AI277" s="806"/>
      <c r="AJ277" s="806"/>
      <c r="AK277" s="806"/>
      <c r="AL277" s="806"/>
      <c r="AM277" s="806"/>
      <c r="AN277" s="806"/>
      <c r="AO277" s="806"/>
      <c r="AP277" s="806"/>
      <c r="AQ277" s="806"/>
      <c r="AR277" s="806"/>
      <c r="AS277" s="806"/>
      <c r="AT277" s="806"/>
      <c r="AU277" s="806"/>
      <c r="AV277" s="806"/>
      <c r="AW277" s="806"/>
      <c r="AX277" s="806"/>
      <c r="AY277" s="806"/>
      <c r="AZ277" s="806"/>
      <c r="BA277" s="806"/>
      <c r="BB277" s="806"/>
      <c r="BC277" s="806"/>
      <c r="BD277" s="806"/>
      <c r="BE277" s="806"/>
      <c r="BF277" s="806"/>
      <c r="BG277" s="806"/>
      <c r="BH277" s="806"/>
      <c r="BI277" s="806"/>
      <c r="BJ277" s="806"/>
      <c r="BK277" s="806"/>
      <c r="BL277" s="806"/>
      <c r="BM277" s="806"/>
      <c r="BN277" s="806"/>
      <c r="BO277" s="806"/>
      <c r="BP277" s="806"/>
      <c r="BQ277" s="806"/>
      <c r="BR277" s="806"/>
      <c r="BS277" s="806"/>
      <c r="BT277" s="806"/>
      <c r="BU277" s="806"/>
      <c r="BV277" s="806"/>
      <c r="BW277" s="806"/>
      <c r="BX277" s="806"/>
      <c r="BY277" s="806"/>
      <c r="BZ277" s="806"/>
      <c r="CA277" s="806"/>
      <c r="CB277" s="806"/>
      <c r="CC277" s="806"/>
      <c r="CD277" s="806"/>
      <c r="CE277" s="806"/>
      <c r="CF277" s="806"/>
      <c r="CG277" s="806"/>
      <c r="CH277" s="806"/>
      <c r="CI277" s="806"/>
      <c r="CJ277" s="806"/>
      <c r="CK277" s="806"/>
      <c r="CL277" s="806"/>
      <c r="CM277" s="806"/>
      <c r="CN277" s="806"/>
      <c r="CO277" s="806"/>
      <c r="CP277" s="806"/>
      <c r="CQ277" s="806"/>
      <c r="CR277" s="806"/>
      <c r="CS277" s="806"/>
      <c r="CT277" s="806"/>
      <c r="CU277" s="806"/>
      <c r="CV277" s="806"/>
      <c r="CW277" s="806"/>
      <c r="CX277" s="806"/>
      <c r="CY277" s="806"/>
      <c r="CZ277" s="806"/>
      <c r="DA277" s="806"/>
      <c r="DB277" s="806"/>
      <c r="DC277" s="806"/>
      <c r="DD277" s="806"/>
      <c r="DE277" s="806"/>
      <c r="DF277" s="806"/>
      <c r="DG277" s="806"/>
      <c r="DH277" s="806"/>
      <c r="DI277" s="806"/>
      <c r="DJ277" s="806"/>
      <c r="DK277" s="806"/>
      <c r="DL277" s="806"/>
      <c r="DM277" s="806"/>
      <c r="DN277" s="806"/>
      <c r="DO277" s="806"/>
      <c r="DP277" s="806"/>
      <c r="DQ277" s="806"/>
      <c r="DR277" s="806"/>
      <c r="DS277" s="806"/>
      <c r="DT277" s="806"/>
      <c r="DU277" s="806"/>
      <c r="DV277" s="806"/>
      <c r="DW277" s="806"/>
      <c r="DX277" s="806"/>
      <c r="DY277" s="806"/>
      <c r="DZ277" s="806"/>
      <c r="EA277" s="806"/>
      <c r="EB277" s="806"/>
      <c r="EC277" s="806"/>
      <c r="ED277" s="806"/>
      <c r="EE277" s="806"/>
      <c r="EF277" s="806"/>
      <c r="EG277" s="806"/>
      <c r="EH277" s="806"/>
      <c r="EI277" s="806"/>
      <c r="EJ277" s="806"/>
      <c r="EK277" s="806"/>
      <c r="EL277" s="806"/>
      <c r="EM277" s="806"/>
      <c r="EN277" s="806"/>
      <c r="EO277" s="806"/>
      <c r="EP277" s="806"/>
      <c r="EQ277" s="806"/>
      <c r="ER277" s="806"/>
      <c r="ES277" s="806"/>
      <c r="ET277" s="806"/>
      <c r="EU277" s="806"/>
      <c r="EV277" s="806"/>
      <c r="EW277" s="806"/>
      <c r="EX277" s="806"/>
      <c r="EY277" s="806"/>
      <c r="EZ277" s="806"/>
      <c r="FA277" s="806"/>
      <c r="FB277" s="806"/>
      <c r="FC277" s="806"/>
      <c r="FD277" s="806"/>
      <c r="FE277" s="806"/>
      <c r="FF277" s="806"/>
      <c r="FG277" s="806"/>
      <c r="FH277" s="806"/>
      <c r="FI277" s="806"/>
      <c r="FJ277" s="806"/>
      <c r="FK277" s="806"/>
      <c r="FL277" s="806"/>
      <c r="FM277" s="806"/>
      <c r="FN277" s="806"/>
      <c r="FO277" s="806"/>
      <c r="FP277" s="806"/>
      <c r="FQ277" s="806"/>
      <c r="FR277" s="806"/>
      <c r="FS277" s="806"/>
      <c r="FT277" s="806"/>
      <c r="FU277" s="806"/>
      <c r="FV277" s="806"/>
      <c r="FW277" s="806"/>
      <c r="FX277" s="806"/>
      <c r="FY277" s="806"/>
      <c r="FZ277" s="806"/>
      <c r="GA277" s="806"/>
      <c r="GB277" s="806"/>
      <c r="GC277" s="806"/>
      <c r="GD277" s="806"/>
      <c r="GE277" s="806"/>
      <c r="GF277" s="806"/>
      <c r="GG277" s="806"/>
      <c r="GH277" s="806"/>
      <c r="GI277" s="806"/>
      <c r="GJ277" s="806"/>
      <c r="GK277" s="806"/>
      <c r="GL277" s="806"/>
      <c r="GM277" s="806"/>
      <c r="GN277" s="806"/>
      <c r="GO277" s="806"/>
      <c r="GP277" s="806"/>
      <c r="GQ277" s="806"/>
      <c r="GR277" s="806"/>
      <c r="GS277" s="806"/>
      <c r="GT277" s="806"/>
      <c r="GU277" s="806"/>
      <c r="GV277" s="806"/>
      <c r="GW277" s="806"/>
      <c r="GX277" s="806"/>
      <c r="GY277" s="806"/>
      <c r="GZ277" s="806"/>
      <c r="HA277" s="806"/>
      <c r="HB277" s="806"/>
      <c r="HC277" s="806"/>
      <c r="HD277" s="806"/>
      <c r="HE277" s="806"/>
      <c r="HF277" s="806"/>
      <c r="HG277" s="806"/>
      <c r="HH277" s="806"/>
      <c r="HI277" s="806"/>
      <c r="HJ277" s="806"/>
      <c r="HK277" s="806"/>
      <c r="HL277" s="806"/>
      <c r="HM277" s="806"/>
      <c r="HN277" s="806"/>
      <c r="HO277" s="806"/>
      <c r="HP277" s="806"/>
      <c r="HQ277" s="806"/>
      <c r="HR277" s="806"/>
      <c r="HS277" s="806"/>
      <c r="HT277" s="806"/>
      <c r="HU277" s="806"/>
      <c r="HV277" s="806"/>
      <c r="HW277" s="806"/>
      <c r="HX277" s="806"/>
      <c r="HY277" s="806"/>
      <c r="HZ277" s="806"/>
      <c r="IA277" s="806"/>
      <c r="IB277" s="806"/>
      <c r="IC277" s="806"/>
      <c r="ID277" s="806"/>
      <c r="IE277" s="806"/>
      <c r="IF277" s="806"/>
      <c r="IG277" s="806"/>
      <c r="IH277" s="806"/>
      <c r="II277" s="806"/>
      <c r="IJ277" s="806"/>
      <c r="IK277" s="806"/>
      <c r="IL277" s="806"/>
      <c r="IM277" s="806"/>
      <c r="IN277" s="806"/>
      <c r="IO277" s="806"/>
      <c r="IP277" s="806"/>
      <c r="IQ277" s="806"/>
      <c r="IR277" s="806"/>
      <c r="IS277" s="806"/>
      <c r="IT277" s="806"/>
      <c r="IU277" s="806"/>
      <c r="IV277" s="806"/>
    </row>
    <row r="278" spans="1:256" customFormat="1" ht="26.4">
      <c r="A278" s="814"/>
      <c r="B278" s="1578" t="s">
        <v>11</v>
      </c>
      <c r="C278" s="1557">
        <v>23785389</v>
      </c>
      <c r="D278" s="1619">
        <v>-35814</v>
      </c>
      <c r="E278" s="1576" t="s">
        <v>10</v>
      </c>
      <c r="F278" s="1557">
        <v>32810349</v>
      </c>
      <c r="G278" s="1619">
        <v>35814</v>
      </c>
      <c r="H278" s="806"/>
      <c r="I278" s="806"/>
      <c r="J278" s="806"/>
      <c r="K278" s="806"/>
      <c r="L278" s="806"/>
      <c r="M278" s="806"/>
      <c r="N278" s="806"/>
      <c r="O278" s="806"/>
      <c r="P278" s="806"/>
      <c r="Q278" s="806"/>
      <c r="R278" s="806"/>
      <c r="S278" s="806"/>
      <c r="T278" s="806"/>
      <c r="U278" s="806"/>
      <c r="V278" s="806"/>
      <c r="W278" s="806"/>
      <c r="X278" s="806"/>
      <c r="Y278" s="806"/>
      <c r="Z278" s="806"/>
      <c r="AA278" s="806"/>
      <c r="AB278" s="806"/>
      <c r="AC278" s="806"/>
      <c r="AD278" s="806"/>
      <c r="AE278" s="806"/>
      <c r="AF278" s="806"/>
      <c r="AG278" s="806"/>
      <c r="AH278" s="806"/>
      <c r="AI278" s="806"/>
      <c r="AJ278" s="806"/>
      <c r="AK278" s="806"/>
      <c r="AL278" s="806"/>
      <c r="AM278" s="806"/>
      <c r="AN278" s="806"/>
      <c r="AO278" s="806"/>
      <c r="AP278" s="806"/>
      <c r="AQ278" s="806"/>
      <c r="AR278" s="806"/>
      <c r="AS278" s="806"/>
      <c r="AT278" s="806"/>
      <c r="AU278" s="806"/>
      <c r="AV278" s="806"/>
      <c r="AW278" s="806"/>
      <c r="AX278" s="806"/>
      <c r="AY278" s="806"/>
      <c r="AZ278" s="806"/>
      <c r="BA278" s="806"/>
      <c r="BB278" s="806"/>
      <c r="BC278" s="806"/>
      <c r="BD278" s="806"/>
      <c r="BE278" s="806"/>
      <c r="BF278" s="806"/>
      <c r="BG278" s="806"/>
      <c r="BH278" s="806"/>
      <c r="BI278" s="806"/>
      <c r="BJ278" s="806"/>
      <c r="BK278" s="806"/>
      <c r="BL278" s="806"/>
      <c r="BM278" s="806"/>
      <c r="BN278" s="806"/>
      <c r="BO278" s="806"/>
      <c r="BP278" s="806"/>
      <c r="BQ278" s="806"/>
      <c r="BR278" s="806"/>
      <c r="BS278" s="806"/>
      <c r="BT278" s="806"/>
      <c r="BU278" s="806"/>
      <c r="BV278" s="806"/>
      <c r="BW278" s="806"/>
      <c r="BX278" s="806"/>
      <c r="BY278" s="806"/>
      <c r="BZ278" s="806"/>
      <c r="CA278" s="806"/>
      <c r="CB278" s="806"/>
      <c r="CC278" s="806"/>
      <c r="CD278" s="806"/>
      <c r="CE278" s="806"/>
      <c r="CF278" s="806"/>
      <c r="CG278" s="806"/>
      <c r="CH278" s="806"/>
      <c r="CI278" s="806"/>
      <c r="CJ278" s="806"/>
      <c r="CK278" s="806"/>
      <c r="CL278" s="806"/>
      <c r="CM278" s="806"/>
      <c r="CN278" s="806"/>
      <c r="CO278" s="806"/>
      <c r="CP278" s="806"/>
      <c r="CQ278" s="806"/>
      <c r="CR278" s="806"/>
      <c r="CS278" s="806"/>
      <c r="CT278" s="806"/>
      <c r="CU278" s="806"/>
      <c r="CV278" s="806"/>
      <c r="CW278" s="806"/>
      <c r="CX278" s="806"/>
      <c r="CY278" s="806"/>
      <c r="CZ278" s="806"/>
      <c r="DA278" s="806"/>
      <c r="DB278" s="806"/>
      <c r="DC278" s="806"/>
      <c r="DD278" s="806"/>
      <c r="DE278" s="806"/>
      <c r="DF278" s="806"/>
      <c r="DG278" s="806"/>
      <c r="DH278" s="806"/>
      <c r="DI278" s="806"/>
      <c r="DJ278" s="806"/>
      <c r="DK278" s="806"/>
      <c r="DL278" s="806"/>
      <c r="DM278" s="806"/>
      <c r="DN278" s="806"/>
      <c r="DO278" s="806"/>
      <c r="DP278" s="806"/>
      <c r="DQ278" s="806"/>
      <c r="DR278" s="806"/>
      <c r="DS278" s="806"/>
      <c r="DT278" s="806"/>
      <c r="DU278" s="806"/>
      <c r="DV278" s="806"/>
      <c r="DW278" s="806"/>
      <c r="DX278" s="806"/>
      <c r="DY278" s="806"/>
      <c r="DZ278" s="806"/>
      <c r="EA278" s="806"/>
      <c r="EB278" s="806"/>
      <c r="EC278" s="806"/>
      <c r="ED278" s="806"/>
      <c r="EE278" s="806"/>
      <c r="EF278" s="806"/>
      <c r="EG278" s="806"/>
      <c r="EH278" s="806"/>
      <c r="EI278" s="806"/>
      <c r="EJ278" s="806"/>
      <c r="EK278" s="806"/>
      <c r="EL278" s="806"/>
      <c r="EM278" s="806"/>
      <c r="EN278" s="806"/>
      <c r="EO278" s="806"/>
      <c r="EP278" s="806"/>
      <c r="EQ278" s="806"/>
      <c r="ER278" s="806"/>
      <c r="ES278" s="806"/>
      <c r="ET278" s="806"/>
      <c r="EU278" s="806"/>
      <c r="EV278" s="806"/>
      <c r="EW278" s="806"/>
      <c r="EX278" s="806"/>
      <c r="EY278" s="806"/>
      <c r="EZ278" s="806"/>
      <c r="FA278" s="806"/>
      <c r="FB278" s="806"/>
      <c r="FC278" s="806"/>
      <c r="FD278" s="806"/>
      <c r="FE278" s="806"/>
      <c r="FF278" s="806"/>
      <c r="FG278" s="806"/>
      <c r="FH278" s="806"/>
      <c r="FI278" s="806"/>
      <c r="FJ278" s="806"/>
      <c r="FK278" s="806"/>
      <c r="FL278" s="806"/>
      <c r="FM278" s="806"/>
      <c r="FN278" s="806"/>
      <c r="FO278" s="806"/>
      <c r="FP278" s="806"/>
      <c r="FQ278" s="806"/>
      <c r="FR278" s="806"/>
      <c r="FS278" s="806"/>
      <c r="FT278" s="806"/>
      <c r="FU278" s="806"/>
      <c r="FV278" s="806"/>
      <c r="FW278" s="806"/>
      <c r="FX278" s="806"/>
      <c r="FY278" s="806"/>
      <c r="FZ278" s="806"/>
      <c r="GA278" s="806"/>
      <c r="GB278" s="806"/>
      <c r="GC278" s="806"/>
      <c r="GD278" s="806"/>
      <c r="GE278" s="806"/>
      <c r="GF278" s="806"/>
      <c r="GG278" s="806"/>
      <c r="GH278" s="806"/>
      <c r="GI278" s="806"/>
      <c r="GJ278" s="806"/>
      <c r="GK278" s="806"/>
      <c r="GL278" s="806"/>
      <c r="GM278" s="806"/>
      <c r="GN278" s="806"/>
      <c r="GO278" s="806"/>
      <c r="GP278" s="806"/>
      <c r="GQ278" s="806"/>
      <c r="GR278" s="806"/>
      <c r="GS278" s="806"/>
      <c r="GT278" s="806"/>
      <c r="GU278" s="806"/>
      <c r="GV278" s="806"/>
      <c r="GW278" s="806"/>
      <c r="GX278" s="806"/>
      <c r="GY278" s="806"/>
      <c r="GZ278" s="806"/>
      <c r="HA278" s="806"/>
      <c r="HB278" s="806"/>
      <c r="HC278" s="806"/>
      <c r="HD278" s="806"/>
      <c r="HE278" s="806"/>
      <c r="HF278" s="806"/>
      <c r="HG278" s="806"/>
      <c r="HH278" s="806"/>
      <c r="HI278" s="806"/>
      <c r="HJ278" s="806"/>
      <c r="HK278" s="806"/>
      <c r="HL278" s="806"/>
      <c r="HM278" s="806"/>
      <c r="HN278" s="806"/>
      <c r="HO278" s="806"/>
      <c r="HP278" s="806"/>
      <c r="HQ278" s="806"/>
      <c r="HR278" s="806"/>
      <c r="HS278" s="806"/>
      <c r="HT278" s="806"/>
      <c r="HU278" s="806"/>
      <c r="HV278" s="806"/>
      <c r="HW278" s="806"/>
      <c r="HX278" s="806"/>
      <c r="HY278" s="806"/>
      <c r="HZ278" s="806"/>
      <c r="IA278" s="806"/>
      <c r="IB278" s="806"/>
      <c r="IC278" s="806"/>
      <c r="ID278" s="806"/>
      <c r="IE278" s="806"/>
      <c r="IF278" s="806"/>
      <c r="IG278" s="806"/>
      <c r="IH278" s="806"/>
      <c r="II278" s="806"/>
      <c r="IJ278" s="806"/>
      <c r="IK278" s="806"/>
      <c r="IL278" s="806"/>
      <c r="IM278" s="806"/>
      <c r="IN278" s="806"/>
      <c r="IO278" s="806"/>
      <c r="IP278" s="806"/>
      <c r="IQ278" s="806"/>
      <c r="IR278" s="806"/>
      <c r="IS278" s="806"/>
      <c r="IT278" s="806"/>
      <c r="IU278" s="806"/>
      <c r="IV278" s="806"/>
    </row>
    <row r="279" spans="1:256" customFormat="1" ht="26.4">
      <c r="A279" s="814"/>
      <c r="B279" s="1574" t="s">
        <v>28</v>
      </c>
      <c r="C279" s="1556">
        <v>23785389</v>
      </c>
      <c r="D279" s="1647">
        <v>-35814</v>
      </c>
      <c r="E279" s="1578" t="s">
        <v>11</v>
      </c>
      <c r="F279" s="1557">
        <v>32810349</v>
      </c>
      <c r="G279" s="1619">
        <v>35814</v>
      </c>
      <c r="H279" s="806"/>
      <c r="I279" s="806"/>
      <c r="J279" s="806"/>
      <c r="K279" s="806"/>
      <c r="L279" s="806"/>
      <c r="M279" s="806"/>
      <c r="N279" s="806"/>
      <c r="O279" s="806"/>
      <c r="P279" s="806"/>
      <c r="Q279" s="806"/>
      <c r="R279" s="806"/>
      <c r="S279" s="806"/>
      <c r="T279" s="806"/>
      <c r="U279" s="806"/>
      <c r="V279" s="806"/>
      <c r="W279" s="806"/>
      <c r="X279" s="806"/>
      <c r="Y279" s="806"/>
      <c r="Z279" s="806"/>
      <c r="AA279" s="806"/>
      <c r="AB279" s="806"/>
      <c r="AC279" s="806"/>
      <c r="AD279" s="806"/>
      <c r="AE279" s="806"/>
      <c r="AF279" s="806"/>
      <c r="AG279" s="806"/>
      <c r="AH279" s="806"/>
      <c r="AI279" s="806"/>
      <c r="AJ279" s="806"/>
      <c r="AK279" s="806"/>
      <c r="AL279" s="806"/>
      <c r="AM279" s="806"/>
      <c r="AN279" s="806"/>
      <c r="AO279" s="806"/>
      <c r="AP279" s="806"/>
      <c r="AQ279" s="806"/>
      <c r="AR279" s="806"/>
      <c r="AS279" s="806"/>
      <c r="AT279" s="806"/>
      <c r="AU279" s="806"/>
      <c r="AV279" s="806"/>
      <c r="AW279" s="806"/>
      <c r="AX279" s="806"/>
      <c r="AY279" s="806"/>
      <c r="AZ279" s="806"/>
      <c r="BA279" s="806"/>
      <c r="BB279" s="806"/>
      <c r="BC279" s="806"/>
      <c r="BD279" s="806"/>
      <c r="BE279" s="806"/>
      <c r="BF279" s="806"/>
      <c r="BG279" s="806"/>
      <c r="BH279" s="806"/>
      <c r="BI279" s="806"/>
      <c r="BJ279" s="806"/>
      <c r="BK279" s="806"/>
      <c r="BL279" s="806"/>
      <c r="BM279" s="806"/>
      <c r="BN279" s="806"/>
      <c r="BO279" s="806"/>
      <c r="BP279" s="806"/>
      <c r="BQ279" s="806"/>
      <c r="BR279" s="806"/>
      <c r="BS279" s="806"/>
      <c r="BT279" s="806"/>
      <c r="BU279" s="806"/>
      <c r="BV279" s="806"/>
      <c r="BW279" s="806"/>
      <c r="BX279" s="806"/>
      <c r="BY279" s="806"/>
      <c r="BZ279" s="806"/>
      <c r="CA279" s="806"/>
      <c r="CB279" s="806"/>
      <c r="CC279" s="806"/>
      <c r="CD279" s="806"/>
      <c r="CE279" s="806"/>
      <c r="CF279" s="806"/>
      <c r="CG279" s="806"/>
      <c r="CH279" s="806"/>
      <c r="CI279" s="806"/>
      <c r="CJ279" s="806"/>
      <c r="CK279" s="806"/>
      <c r="CL279" s="806"/>
      <c r="CM279" s="806"/>
      <c r="CN279" s="806"/>
      <c r="CO279" s="806"/>
      <c r="CP279" s="806"/>
      <c r="CQ279" s="806"/>
      <c r="CR279" s="806"/>
      <c r="CS279" s="806"/>
      <c r="CT279" s="806"/>
      <c r="CU279" s="806"/>
      <c r="CV279" s="806"/>
      <c r="CW279" s="806"/>
      <c r="CX279" s="806"/>
      <c r="CY279" s="806"/>
      <c r="CZ279" s="806"/>
      <c r="DA279" s="806"/>
      <c r="DB279" s="806"/>
      <c r="DC279" s="806"/>
      <c r="DD279" s="806"/>
      <c r="DE279" s="806"/>
      <c r="DF279" s="806"/>
      <c r="DG279" s="806"/>
      <c r="DH279" s="806"/>
      <c r="DI279" s="806"/>
      <c r="DJ279" s="806"/>
      <c r="DK279" s="806"/>
      <c r="DL279" s="806"/>
      <c r="DM279" s="806"/>
      <c r="DN279" s="806"/>
      <c r="DO279" s="806"/>
      <c r="DP279" s="806"/>
      <c r="DQ279" s="806"/>
      <c r="DR279" s="806"/>
      <c r="DS279" s="806"/>
      <c r="DT279" s="806"/>
      <c r="DU279" s="806"/>
      <c r="DV279" s="806"/>
      <c r="DW279" s="806"/>
      <c r="DX279" s="806"/>
      <c r="DY279" s="806"/>
      <c r="DZ279" s="806"/>
      <c r="EA279" s="806"/>
      <c r="EB279" s="806"/>
      <c r="EC279" s="806"/>
      <c r="ED279" s="806"/>
      <c r="EE279" s="806"/>
      <c r="EF279" s="806"/>
      <c r="EG279" s="806"/>
      <c r="EH279" s="806"/>
      <c r="EI279" s="806"/>
      <c r="EJ279" s="806"/>
      <c r="EK279" s="806"/>
      <c r="EL279" s="806"/>
      <c r="EM279" s="806"/>
      <c r="EN279" s="806"/>
      <c r="EO279" s="806"/>
      <c r="EP279" s="806"/>
      <c r="EQ279" s="806"/>
      <c r="ER279" s="806"/>
      <c r="ES279" s="806"/>
      <c r="ET279" s="806"/>
      <c r="EU279" s="806"/>
      <c r="EV279" s="806"/>
      <c r="EW279" s="806"/>
      <c r="EX279" s="806"/>
      <c r="EY279" s="806"/>
      <c r="EZ279" s="806"/>
      <c r="FA279" s="806"/>
      <c r="FB279" s="806"/>
      <c r="FC279" s="806"/>
      <c r="FD279" s="806"/>
      <c r="FE279" s="806"/>
      <c r="FF279" s="806"/>
      <c r="FG279" s="806"/>
      <c r="FH279" s="806"/>
      <c r="FI279" s="806"/>
      <c r="FJ279" s="806"/>
      <c r="FK279" s="806"/>
      <c r="FL279" s="806"/>
      <c r="FM279" s="806"/>
      <c r="FN279" s="806"/>
      <c r="FO279" s="806"/>
      <c r="FP279" s="806"/>
      <c r="FQ279" s="806"/>
      <c r="FR279" s="806"/>
      <c r="FS279" s="806"/>
      <c r="FT279" s="806"/>
      <c r="FU279" s="806"/>
      <c r="FV279" s="806"/>
      <c r="FW279" s="806"/>
      <c r="FX279" s="806"/>
      <c r="FY279" s="806"/>
      <c r="FZ279" s="806"/>
      <c r="GA279" s="806"/>
      <c r="GB279" s="806"/>
      <c r="GC279" s="806"/>
      <c r="GD279" s="806"/>
      <c r="GE279" s="806"/>
      <c r="GF279" s="806"/>
      <c r="GG279" s="806"/>
      <c r="GH279" s="806"/>
      <c r="GI279" s="806"/>
      <c r="GJ279" s="806"/>
      <c r="GK279" s="806"/>
      <c r="GL279" s="806"/>
      <c r="GM279" s="806"/>
      <c r="GN279" s="806"/>
      <c r="GO279" s="806"/>
      <c r="GP279" s="806"/>
      <c r="GQ279" s="806"/>
      <c r="GR279" s="806"/>
      <c r="GS279" s="806"/>
      <c r="GT279" s="806"/>
      <c r="GU279" s="806"/>
      <c r="GV279" s="806"/>
      <c r="GW279" s="806"/>
      <c r="GX279" s="806"/>
      <c r="GY279" s="806"/>
      <c r="GZ279" s="806"/>
      <c r="HA279" s="806"/>
      <c r="HB279" s="806"/>
      <c r="HC279" s="806"/>
      <c r="HD279" s="806"/>
      <c r="HE279" s="806"/>
      <c r="HF279" s="806"/>
      <c r="HG279" s="806"/>
      <c r="HH279" s="806"/>
      <c r="HI279" s="806"/>
      <c r="HJ279" s="806"/>
      <c r="HK279" s="806"/>
      <c r="HL279" s="806"/>
      <c r="HM279" s="806"/>
      <c r="HN279" s="806"/>
      <c r="HO279" s="806"/>
      <c r="HP279" s="806"/>
      <c r="HQ279" s="806"/>
      <c r="HR279" s="806"/>
      <c r="HS279" s="806"/>
      <c r="HT279" s="806"/>
      <c r="HU279" s="806"/>
      <c r="HV279" s="806"/>
      <c r="HW279" s="806"/>
      <c r="HX279" s="806"/>
      <c r="HY279" s="806"/>
      <c r="HZ279" s="806"/>
      <c r="IA279" s="806"/>
      <c r="IB279" s="806"/>
      <c r="IC279" s="806"/>
      <c r="ID279" s="806"/>
      <c r="IE279" s="806"/>
      <c r="IF279" s="806"/>
      <c r="IG279" s="806"/>
      <c r="IH279" s="806"/>
      <c r="II279" s="806"/>
      <c r="IJ279" s="806"/>
      <c r="IK279" s="806"/>
      <c r="IL279" s="806"/>
      <c r="IM279" s="806"/>
      <c r="IN279" s="806"/>
      <c r="IO279" s="806"/>
      <c r="IP279" s="806"/>
      <c r="IQ279" s="806"/>
      <c r="IR279" s="806"/>
      <c r="IS279" s="806"/>
      <c r="IT279" s="806"/>
      <c r="IU279" s="806"/>
      <c r="IV279" s="806"/>
    </row>
    <row r="280" spans="1:256" customFormat="1">
      <c r="A280" s="814"/>
      <c r="B280" s="1576" t="s">
        <v>2</v>
      </c>
      <c r="C280" s="1643">
        <v>23785389</v>
      </c>
      <c r="D280" s="1580">
        <v>-35814</v>
      </c>
      <c r="E280" s="1574" t="s">
        <v>28</v>
      </c>
      <c r="F280" s="1556">
        <v>33267099</v>
      </c>
      <c r="G280" s="1647">
        <v>35814</v>
      </c>
      <c r="H280" s="806"/>
      <c r="I280" s="806"/>
      <c r="J280" s="806"/>
      <c r="K280" s="806"/>
      <c r="L280" s="806"/>
      <c r="M280" s="806"/>
      <c r="N280" s="806"/>
      <c r="O280" s="806"/>
      <c r="P280" s="806"/>
      <c r="Q280" s="806"/>
      <c r="R280" s="806"/>
      <c r="S280" s="806"/>
      <c r="T280" s="806"/>
      <c r="U280" s="806"/>
      <c r="V280" s="806"/>
      <c r="W280" s="806"/>
      <c r="X280" s="806"/>
      <c r="Y280" s="806"/>
      <c r="Z280" s="806"/>
      <c r="AA280" s="806"/>
      <c r="AB280" s="806"/>
      <c r="AC280" s="806"/>
      <c r="AD280" s="806"/>
      <c r="AE280" s="806"/>
      <c r="AF280" s="806"/>
      <c r="AG280" s="806"/>
      <c r="AH280" s="806"/>
      <c r="AI280" s="806"/>
      <c r="AJ280" s="806"/>
      <c r="AK280" s="806"/>
      <c r="AL280" s="806"/>
      <c r="AM280" s="806"/>
      <c r="AN280" s="806"/>
      <c r="AO280" s="806"/>
      <c r="AP280" s="806"/>
      <c r="AQ280" s="806"/>
      <c r="AR280" s="806"/>
      <c r="AS280" s="806"/>
      <c r="AT280" s="806"/>
      <c r="AU280" s="806"/>
      <c r="AV280" s="806"/>
      <c r="AW280" s="806"/>
      <c r="AX280" s="806"/>
      <c r="AY280" s="806"/>
      <c r="AZ280" s="806"/>
      <c r="BA280" s="806"/>
      <c r="BB280" s="806"/>
      <c r="BC280" s="806"/>
      <c r="BD280" s="806"/>
      <c r="BE280" s="806"/>
      <c r="BF280" s="806"/>
      <c r="BG280" s="806"/>
      <c r="BH280" s="806"/>
      <c r="BI280" s="806"/>
      <c r="BJ280" s="806"/>
      <c r="BK280" s="806"/>
      <c r="BL280" s="806"/>
      <c r="BM280" s="806"/>
      <c r="BN280" s="806"/>
      <c r="BO280" s="806"/>
      <c r="BP280" s="806"/>
      <c r="BQ280" s="806"/>
      <c r="BR280" s="806"/>
      <c r="BS280" s="806"/>
      <c r="BT280" s="806"/>
      <c r="BU280" s="806"/>
      <c r="BV280" s="806"/>
      <c r="BW280" s="806"/>
      <c r="BX280" s="806"/>
      <c r="BY280" s="806"/>
      <c r="BZ280" s="806"/>
      <c r="CA280" s="806"/>
      <c r="CB280" s="806"/>
      <c r="CC280" s="806"/>
      <c r="CD280" s="806"/>
      <c r="CE280" s="806"/>
      <c r="CF280" s="806"/>
      <c r="CG280" s="806"/>
      <c r="CH280" s="806"/>
      <c r="CI280" s="806"/>
      <c r="CJ280" s="806"/>
      <c r="CK280" s="806"/>
      <c r="CL280" s="806"/>
      <c r="CM280" s="806"/>
      <c r="CN280" s="806"/>
      <c r="CO280" s="806"/>
      <c r="CP280" s="806"/>
      <c r="CQ280" s="806"/>
      <c r="CR280" s="806"/>
      <c r="CS280" s="806"/>
      <c r="CT280" s="806"/>
      <c r="CU280" s="806"/>
      <c r="CV280" s="806"/>
      <c r="CW280" s="806"/>
      <c r="CX280" s="806"/>
      <c r="CY280" s="806"/>
      <c r="CZ280" s="806"/>
      <c r="DA280" s="806"/>
      <c r="DB280" s="806"/>
      <c r="DC280" s="806"/>
      <c r="DD280" s="806"/>
      <c r="DE280" s="806"/>
      <c r="DF280" s="806"/>
      <c r="DG280" s="806"/>
      <c r="DH280" s="806"/>
      <c r="DI280" s="806"/>
      <c r="DJ280" s="806"/>
      <c r="DK280" s="806"/>
      <c r="DL280" s="806"/>
      <c r="DM280" s="806"/>
      <c r="DN280" s="806"/>
      <c r="DO280" s="806"/>
      <c r="DP280" s="806"/>
      <c r="DQ280" s="806"/>
      <c r="DR280" s="806"/>
      <c r="DS280" s="806"/>
      <c r="DT280" s="806"/>
      <c r="DU280" s="806"/>
      <c r="DV280" s="806"/>
      <c r="DW280" s="806"/>
      <c r="DX280" s="806"/>
      <c r="DY280" s="806"/>
      <c r="DZ280" s="806"/>
      <c r="EA280" s="806"/>
      <c r="EB280" s="806"/>
      <c r="EC280" s="806"/>
      <c r="ED280" s="806"/>
      <c r="EE280" s="806"/>
      <c r="EF280" s="806"/>
      <c r="EG280" s="806"/>
      <c r="EH280" s="806"/>
      <c r="EI280" s="806"/>
      <c r="EJ280" s="806"/>
      <c r="EK280" s="806"/>
      <c r="EL280" s="806"/>
      <c r="EM280" s="806"/>
      <c r="EN280" s="806"/>
      <c r="EO280" s="806"/>
      <c r="EP280" s="806"/>
      <c r="EQ280" s="806"/>
      <c r="ER280" s="806"/>
      <c r="ES280" s="806"/>
      <c r="ET280" s="806"/>
      <c r="EU280" s="806"/>
      <c r="EV280" s="806"/>
      <c r="EW280" s="806"/>
      <c r="EX280" s="806"/>
      <c r="EY280" s="806"/>
      <c r="EZ280" s="806"/>
      <c r="FA280" s="806"/>
      <c r="FB280" s="806"/>
      <c r="FC280" s="806"/>
      <c r="FD280" s="806"/>
      <c r="FE280" s="806"/>
      <c r="FF280" s="806"/>
      <c r="FG280" s="806"/>
      <c r="FH280" s="806"/>
      <c r="FI280" s="806"/>
      <c r="FJ280" s="806"/>
      <c r="FK280" s="806"/>
      <c r="FL280" s="806"/>
      <c r="FM280" s="806"/>
      <c r="FN280" s="806"/>
      <c r="FO280" s="806"/>
      <c r="FP280" s="806"/>
      <c r="FQ280" s="806"/>
      <c r="FR280" s="806"/>
      <c r="FS280" s="806"/>
      <c r="FT280" s="806"/>
      <c r="FU280" s="806"/>
      <c r="FV280" s="806"/>
      <c r="FW280" s="806"/>
      <c r="FX280" s="806"/>
      <c r="FY280" s="806"/>
      <c r="FZ280" s="806"/>
      <c r="GA280" s="806"/>
      <c r="GB280" s="806"/>
      <c r="GC280" s="806"/>
      <c r="GD280" s="806"/>
      <c r="GE280" s="806"/>
      <c r="GF280" s="806"/>
      <c r="GG280" s="806"/>
      <c r="GH280" s="806"/>
      <c r="GI280" s="806"/>
      <c r="GJ280" s="806"/>
      <c r="GK280" s="806"/>
      <c r="GL280" s="806"/>
      <c r="GM280" s="806"/>
      <c r="GN280" s="806"/>
      <c r="GO280" s="806"/>
      <c r="GP280" s="806"/>
      <c r="GQ280" s="806"/>
      <c r="GR280" s="806"/>
      <c r="GS280" s="806"/>
      <c r="GT280" s="806"/>
      <c r="GU280" s="806"/>
      <c r="GV280" s="806"/>
      <c r="GW280" s="806"/>
      <c r="GX280" s="806"/>
      <c r="GY280" s="806"/>
      <c r="GZ280" s="806"/>
      <c r="HA280" s="806"/>
      <c r="HB280" s="806"/>
      <c r="HC280" s="806"/>
      <c r="HD280" s="806"/>
      <c r="HE280" s="806"/>
      <c r="HF280" s="806"/>
      <c r="HG280" s="806"/>
      <c r="HH280" s="806"/>
      <c r="HI280" s="806"/>
      <c r="HJ280" s="806"/>
      <c r="HK280" s="806"/>
      <c r="HL280" s="806"/>
      <c r="HM280" s="806"/>
      <c r="HN280" s="806"/>
      <c r="HO280" s="806"/>
      <c r="HP280" s="806"/>
      <c r="HQ280" s="806"/>
      <c r="HR280" s="806"/>
      <c r="HS280" s="806"/>
      <c r="HT280" s="806"/>
      <c r="HU280" s="806"/>
      <c r="HV280" s="806"/>
      <c r="HW280" s="806"/>
      <c r="HX280" s="806"/>
      <c r="HY280" s="806"/>
      <c r="HZ280" s="806"/>
      <c r="IA280" s="806"/>
      <c r="IB280" s="806"/>
      <c r="IC280" s="806"/>
      <c r="ID280" s="806"/>
      <c r="IE280" s="806"/>
      <c r="IF280" s="806"/>
      <c r="IG280" s="806"/>
      <c r="IH280" s="806"/>
      <c r="II280" s="806"/>
      <c r="IJ280" s="806"/>
      <c r="IK280" s="806"/>
      <c r="IL280" s="806"/>
      <c r="IM280" s="806"/>
      <c r="IN280" s="806"/>
      <c r="IO280" s="806"/>
      <c r="IP280" s="806"/>
      <c r="IQ280" s="806"/>
      <c r="IR280" s="806"/>
      <c r="IS280" s="806"/>
      <c r="IT280" s="806"/>
      <c r="IU280" s="806"/>
      <c r="IV280" s="806"/>
    </row>
    <row r="281" spans="1:256" customFormat="1">
      <c r="A281" s="814"/>
      <c r="B281" s="1578" t="s">
        <v>16</v>
      </c>
      <c r="C281" s="1557">
        <v>23785389</v>
      </c>
      <c r="D281" s="1580">
        <v>-35814</v>
      </c>
      <c r="E281" s="1576" t="s">
        <v>2</v>
      </c>
      <c r="F281" s="1557">
        <v>32671913</v>
      </c>
      <c r="G281" s="1619">
        <v>35814</v>
      </c>
      <c r="H281" s="806"/>
      <c r="I281" s="806"/>
      <c r="J281" s="806"/>
      <c r="K281" s="806"/>
      <c r="L281" s="806"/>
      <c r="M281" s="806"/>
      <c r="N281" s="806"/>
      <c r="O281" s="806"/>
      <c r="P281" s="806"/>
      <c r="Q281" s="806"/>
      <c r="R281" s="806"/>
      <c r="S281" s="806"/>
      <c r="T281" s="806"/>
      <c r="U281" s="806"/>
      <c r="V281" s="806"/>
      <c r="W281" s="806"/>
      <c r="X281" s="806"/>
      <c r="Y281" s="806"/>
      <c r="Z281" s="806"/>
      <c r="AA281" s="806"/>
      <c r="AB281" s="806"/>
      <c r="AC281" s="806"/>
      <c r="AD281" s="806"/>
      <c r="AE281" s="806"/>
      <c r="AF281" s="806"/>
      <c r="AG281" s="806"/>
      <c r="AH281" s="806"/>
      <c r="AI281" s="806"/>
      <c r="AJ281" s="806"/>
      <c r="AK281" s="806"/>
      <c r="AL281" s="806"/>
      <c r="AM281" s="806"/>
      <c r="AN281" s="806"/>
      <c r="AO281" s="806"/>
      <c r="AP281" s="806"/>
      <c r="AQ281" s="806"/>
      <c r="AR281" s="806"/>
      <c r="AS281" s="806"/>
      <c r="AT281" s="806"/>
      <c r="AU281" s="806"/>
      <c r="AV281" s="806"/>
      <c r="AW281" s="806"/>
      <c r="AX281" s="806"/>
      <c r="AY281" s="806"/>
      <c r="AZ281" s="806"/>
      <c r="BA281" s="806"/>
      <c r="BB281" s="806"/>
      <c r="BC281" s="806"/>
      <c r="BD281" s="806"/>
      <c r="BE281" s="806"/>
      <c r="BF281" s="806"/>
      <c r="BG281" s="806"/>
      <c r="BH281" s="806"/>
      <c r="BI281" s="806"/>
      <c r="BJ281" s="806"/>
      <c r="BK281" s="806"/>
      <c r="BL281" s="806"/>
      <c r="BM281" s="806"/>
      <c r="BN281" s="806"/>
      <c r="BO281" s="806"/>
      <c r="BP281" s="806"/>
      <c r="BQ281" s="806"/>
      <c r="BR281" s="806"/>
      <c r="BS281" s="806"/>
      <c r="BT281" s="806"/>
      <c r="BU281" s="806"/>
      <c r="BV281" s="806"/>
      <c r="BW281" s="806"/>
      <c r="BX281" s="806"/>
      <c r="BY281" s="806"/>
      <c r="BZ281" s="806"/>
      <c r="CA281" s="806"/>
      <c r="CB281" s="806"/>
      <c r="CC281" s="806"/>
      <c r="CD281" s="806"/>
      <c r="CE281" s="806"/>
      <c r="CF281" s="806"/>
      <c r="CG281" s="806"/>
      <c r="CH281" s="806"/>
      <c r="CI281" s="806"/>
      <c r="CJ281" s="806"/>
      <c r="CK281" s="806"/>
      <c r="CL281" s="806"/>
      <c r="CM281" s="806"/>
      <c r="CN281" s="806"/>
      <c r="CO281" s="806"/>
      <c r="CP281" s="806"/>
      <c r="CQ281" s="806"/>
      <c r="CR281" s="806"/>
      <c r="CS281" s="806"/>
      <c r="CT281" s="806"/>
      <c r="CU281" s="806"/>
      <c r="CV281" s="806"/>
      <c r="CW281" s="806"/>
      <c r="CX281" s="806"/>
      <c r="CY281" s="806"/>
      <c r="CZ281" s="806"/>
      <c r="DA281" s="806"/>
      <c r="DB281" s="806"/>
      <c r="DC281" s="806"/>
      <c r="DD281" s="806"/>
      <c r="DE281" s="806"/>
      <c r="DF281" s="806"/>
      <c r="DG281" s="806"/>
      <c r="DH281" s="806"/>
      <c r="DI281" s="806"/>
      <c r="DJ281" s="806"/>
      <c r="DK281" s="806"/>
      <c r="DL281" s="806"/>
      <c r="DM281" s="806"/>
      <c r="DN281" s="806"/>
      <c r="DO281" s="806"/>
      <c r="DP281" s="806"/>
      <c r="DQ281" s="806"/>
      <c r="DR281" s="806"/>
      <c r="DS281" s="806"/>
      <c r="DT281" s="806"/>
      <c r="DU281" s="806"/>
      <c r="DV281" s="806"/>
      <c r="DW281" s="806"/>
      <c r="DX281" s="806"/>
      <c r="DY281" s="806"/>
      <c r="DZ281" s="806"/>
      <c r="EA281" s="806"/>
      <c r="EB281" s="806"/>
      <c r="EC281" s="806"/>
      <c r="ED281" s="806"/>
      <c r="EE281" s="806"/>
      <c r="EF281" s="806"/>
      <c r="EG281" s="806"/>
      <c r="EH281" s="806"/>
      <c r="EI281" s="806"/>
      <c r="EJ281" s="806"/>
      <c r="EK281" s="806"/>
      <c r="EL281" s="806"/>
      <c r="EM281" s="806"/>
      <c r="EN281" s="806"/>
      <c r="EO281" s="806"/>
      <c r="EP281" s="806"/>
      <c r="EQ281" s="806"/>
      <c r="ER281" s="806"/>
      <c r="ES281" s="806"/>
      <c r="ET281" s="806"/>
      <c r="EU281" s="806"/>
      <c r="EV281" s="806"/>
      <c r="EW281" s="806"/>
      <c r="EX281" s="806"/>
      <c r="EY281" s="806"/>
      <c r="EZ281" s="806"/>
      <c r="FA281" s="806"/>
      <c r="FB281" s="806"/>
      <c r="FC281" s="806"/>
      <c r="FD281" s="806"/>
      <c r="FE281" s="806"/>
      <c r="FF281" s="806"/>
      <c r="FG281" s="806"/>
      <c r="FH281" s="806"/>
      <c r="FI281" s="806"/>
      <c r="FJ281" s="806"/>
      <c r="FK281" s="806"/>
      <c r="FL281" s="806"/>
      <c r="FM281" s="806"/>
      <c r="FN281" s="806"/>
      <c r="FO281" s="806"/>
      <c r="FP281" s="806"/>
      <c r="FQ281" s="806"/>
      <c r="FR281" s="806"/>
      <c r="FS281" s="806"/>
      <c r="FT281" s="806"/>
      <c r="FU281" s="806"/>
      <c r="FV281" s="806"/>
      <c r="FW281" s="806"/>
      <c r="FX281" s="806"/>
      <c r="FY281" s="806"/>
      <c r="FZ281" s="806"/>
      <c r="GA281" s="806"/>
      <c r="GB281" s="806"/>
      <c r="GC281" s="806"/>
      <c r="GD281" s="806"/>
      <c r="GE281" s="806"/>
      <c r="GF281" s="806"/>
      <c r="GG281" s="806"/>
      <c r="GH281" s="806"/>
      <c r="GI281" s="806"/>
      <c r="GJ281" s="806"/>
      <c r="GK281" s="806"/>
      <c r="GL281" s="806"/>
      <c r="GM281" s="806"/>
      <c r="GN281" s="806"/>
      <c r="GO281" s="806"/>
      <c r="GP281" s="806"/>
      <c r="GQ281" s="806"/>
      <c r="GR281" s="806"/>
      <c r="GS281" s="806"/>
      <c r="GT281" s="806"/>
      <c r="GU281" s="806"/>
      <c r="GV281" s="806"/>
      <c r="GW281" s="806"/>
      <c r="GX281" s="806"/>
      <c r="GY281" s="806"/>
      <c r="GZ281" s="806"/>
      <c r="HA281" s="806"/>
      <c r="HB281" s="806"/>
      <c r="HC281" s="806"/>
      <c r="HD281" s="806"/>
      <c r="HE281" s="806"/>
      <c r="HF281" s="806"/>
      <c r="HG281" s="806"/>
      <c r="HH281" s="806"/>
      <c r="HI281" s="806"/>
      <c r="HJ281" s="806"/>
      <c r="HK281" s="806"/>
      <c r="HL281" s="806"/>
      <c r="HM281" s="806"/>
      <c r="HN281" s="806"/>
      <c r="HO281" s="806"/>
      <c r="HP281" s="806"/>
      <c r="HQ281" s="806"/>
      <c r="HR281" s="806"/>
      <c r="HS281" s="806"/>
      <c r="HT281" s="806"/>
      <c r="HU281" s="806"/>
      <c r="HV281" s="806"/>
      <c r="HW281" s="806"/>
      <c r="HX281" s="806"/>
      <c r="HY281" s="806"/>
      <c r="HZ281" s="806"/>
      <c r="IA281" s="806"/>
      <c r="IB281" s="806"/>
      <c r="IC281" s="806"/>
      <c r="ID281" s="806"/>
      <c r="IE281" s="806"/>
      <c r="IF281" s="806"/>
      <c r="IG281" s="806"/>
      <c r="IH281" s="806"/>
      <c r="II281" s="806"/>
      <c r="IJ281" s="806"/>
      <c r="IK281" s="806"/>
      <c r="IL281" s="806"/>
      <c r="IM281" s="806"/>
      <c r="IN281" s="806"/>
      <c r="IO281" s="806"/>
      <c r="IP281" s="806"/>
      <c r="IQ281" s="806"/>
      <c r="IR281" s="806"/>
      <c r="IS281" s="806"/>
      <c r="IT281" s="806"/>
      <c r="IU281" s="806"/>
      <c r="IV281" s="806"/>
    </row>
    <row r="282" spans="1:256" customFormat="1">
      <c r="A282" s="814"/>
      <c r="B282" s="1581" t="s">
        <v>17</v>
      </c>
      <c r="C282" s="1557">
        <v>23785389</v>
      </c>
      <c r="D282" s="1580">
        <v>-35814</v>
      </c>
      <c r="E282" s="1578" t="s">
        <v>12</v>
      </c>
      <c r="F282" s="1557">
        <v>28836738</v>
      </c>
      <c r="G282" s="1619">
        <v>35814</v>
      </c>
      <c r="H282" s="806"/>
      <c r="I282" s="806"/>
      <c r="J282" s="806"/>
      <c r="K282" s="806"/>
      <c r="L282" s="806"/>
      <c r="M282" s="806"/>
      <c r="N282" s="806"/>
      <c r="O282" s="806"/>
      <c r="P282" s="806"/>
      <c r="Q282" s="806"/>
      <c r="R282" s="806"/>
      <c r="S282" s="806"/>
      <c r="T282" s="806"/>
      <c r="U282" s="806"/>
      <c r="V282" s="806"/>
      <c r="W282" s="806"/>
      <c r="X282" s="806"/>
      <c r="Y282" s="806"/>
      <c r="Z282" s="806"/>
      <c r="AA282" s="806"/>
      <c r="AB282" s="806"/>
      <c r="AC282" s="806"/>
      <c r="AD282" s="806"/>
      <c r="AE282" s="806"/>
      <c r="AF282" s="806"/>
      <c r="AG282" s="806"/>
      <c r="AH282" s="806"/>
      <c r="AI282" s="806"/>
      <c r="AJ282" s="806"/>
      <c r="AK282" s="806"/>
      <c r="AL282" s="806"/>
      <c r="AM282" s="806"/>
      <c r="AN282" s="806"/>
      <c r="AO282" s="806"/>
      <c r="AP282" s="806"/>
      <c r="AQ282" s="806"/>
      <c r="AR282" s="806"/>
      <c r="AS282" s="806"/>
      <c r="AT282" s="806"/>
      <c r="AU282" s="806"/>
      <c r="AV282" s="806"/>
      <c r="AW282" s="806"/>
      <c r="AX282" s="806"/>
      <c r="AY282" s="806"/>
      <c r="AZ282" s="806"/>
      <c r="BA282" s="806"/>
      <c r="BB282" s="806"/>
      <c r="BC282" s="806"/>
      <c r="BD282" s="806"/>
      <c r="BE282" s="806"/>
      <c r="BF282" s="806"/>
      <c r="BG282" s="806"/>
      <c r="BH282" s="806"/>
      <c r="BI282" s="806"/>
      <c r="BJ282" s="806"/>
      <c r="BK282" s="806"/>
      <c r="BL282" s="806"/>
      <c r="BM282" s="806"/>
      <c r="BN282" s="806"/>
      <c r="BO282" s="806"/>
      <c r="BP282" s="806"/>
      <c r="BQ282" s="806"/>
      <c r="BR282" s="806"/>
      <c r="BS282" s="806"/>
      <c r="BT282" s="806"/>
      <c r="BU282" s="806"/>
      <c r="BV282" s="806"/>
      <c r="BW282" s="806"/>
      <c r="BX282" s="806"/>
      <c r="BY282" s="806"/>
      <c r="BZ282" s="806"/>
      <c r="CA282" s="806"/>
      <c r="CB282" s="806"/>
      <c r="CC282" s="806"/>
      <c r="CD282" s="806"/>
      <c r="CE282" s="806"/>
      <c r="CF282" s="806"/>
      <c r="CG282" s="806"/>
      <c r="CH282" s="806"/>
      <c r="CI282" s="806"/>
      <c r="CJ282" s="806"/>
      <c r="CK282" s="806"/>
      <c r="CL282" s="806"/>
      <c r="CM282" s="806"/>
      <c r="CN282" s="806"/>
      <c r="CO282" s="806"/>
      <c r="CP282" s="806"/>
      <c r="CQ282" s="806"/>
      <c r="CR282" s="806"/>
      <c r="CS282" s="806"/>
      <c r="CT282" s="806"/>
      <c r="CU282" s="806"/>
      <c r="CV282" s="806"/>
      <c r="CW282" s="806"/>
      <c r="CX282" s="806"/>
      <c r="CY282" s="806"/>
      <c r="CZ282" s="806"/>
      <c r="DA282" s="806"/>
      <c r="DB282" s="806"/>
      <c r="DC282" s="806"/>
      <c r="DD282" s="806"/>
      <c r="DE282" s="806"/>
      <c r="DF282" s="806"/>
      <c r="DG282" s="806"/>
      <c r="DH282" s="806"/>
      <c r="DI282" s="806"/>
      <c r="DJ282" s="806"/>
      <c r="DK282" s="806"/>
      <c r="DL282" s="806"/>
      <c r="DM282" s="806"/>
      <c r="DN282" s="806"/>
      <c r="DO282" s="806"/>
      <c r="DP282" s="806"/>
      <c r="DQ282" s="806"/>
      <c r="DR282" s="806"/>
      <c r="DS282" s="806"/>
      <c r="DT282" s="806"/>
      <c r="DU282" s="806"/>
      <c r="DV282" s="806"/>
      <c r="DW282" s="806"/>
      <c r="DX282" s="806"/>
      <c r="DY282" s="806"/>
      <c r="DZ282" s="806"/>
      <c r="EA282" s="806"/>
      <c r="EB282" s="806"/>
      <c r="EC282" s="806"/>
      <c r="ED282" s="806"/>
      <c r="EE282" s="806"/>
      <c r="EF282" s="806"/>
      <c r="EG282" s="806"/>
      <c r="EH282" s="806"/>
      <c r="EI282" s="806"/>
      <c r="EJ282" s="806"/>
      <c r="EK282" s="806"/>
      <c r="EL282" s="806"/>
      <c r="EM282" s="806"/>
      <c r="EN282" s="806"/>
      <c r="EO282" s="806"/>
      <c r="EP282" s="806"/>
      <c r="EQ282" s="806"/>
      <c r="ER282" s="806"/>
      <c r="ES282" s="806"/>
      <c r="ET282" s="806"/>
      <c r="EU282" s="806"/>
      <c r="EV282" s="806"/>
      <c r="EW282" s="806"/>
      <c r="EX282" s="806"/>
      <c r="EY282" s="806"/>
      <c r="EZ282" s="806"/>
      <c r="FA282" s="806"/>
      <c r="FB282" s="806"/>
      <c r="FC282" s="806"/>
      <c r="FD282" s="806"/>
      <c r="FE282" s="806"/>
      <c r="FF282" s="806"/>
      <c r="FG282" s="806"/>
      <c r="FH282" s="806"/>
      <c r="FI282" s="806"/>
      <c r="FJ282" s="806"/>
      <c r="FK282" s="806"/>
      <c r="FL282" s="806"/>
      <c r="FM282" s="806"/>
      <c r="FN282" s="806"/>
      <c r="FO282" s="806"/>
      <c r="FP282" s="806"/>
      <c r="FQ282" s="806"/>
      <c r="FR282" s="806"/>
      <c r="FS282" s="806"/>
      <c r="FT282" s="806"/>
      <c r="FU282" s="806"/>
      <c r="FV282" s="806"/>
      <c r="FW282" s="806"/>
      <c r="FX282" s="806"/>
      <c r="FY282" s="806"/>
      <c r="FZ282" s="806"/>
      <c r="GA282" s="806"/>
      <c r="GB282" s="806"/>
      <c r="GC282" s="806"/>
      <c r="GD282" s="806"/>
      <c r="GE282" s="806"/>
      <c r="GF282" s="806"/>
      <c r="GG282" s="806"/>
      <c r="GH282" s="806"/>
      <c r="GI282" s="806"/>
      <c r="GJ282" s="806"/>
      <c r="GK282" s="806"/>
      <c r="GL282" s="806"/>
      <c r="GM282" s="806"/>
      <c r="GN282" s="806"/>
      <c r="GO282" s="806"/>
      <c r="GP282" s="806"/>
      <c r="GQ282" s="806"/>
      <c r="GR282" s="806"/>
      <c r="GS282" s="806"/>
      <c r="GT282" s="806"/>
      <c r="GU282" s="806"/>
      <c r="GV282" s="806"/>
      <c r="GW282" s="806"/>
      <c r="GX282" s="806"/>
      <c r="GY282" s="806"/>
      <c r="GZ282" s="806"/>
      <c r="HA282" s="806"/>
      <c r="HB282" s="806"/>
      <c r="HC282" s="806"/>
      <c r="HD282" s="806"/>
      <c r="HE282" s="806"/>
      <c r="HF282" s="806"/>
      <c r="HG282" s="806"/>
      <c r="HH282" s="806"/>
      <c r="HI282" s="806"/>
      <c r="HJ282" s="806"/>
      <c r="HK282" s="806"/>
      <c r="HL282" s="806"/>
      <c r="HM282" s="806"/>
      <c r="HN282" s="806"/>
      <c r="HO282" s="806"/>
      <c r="HP282" s="806"/>
      <c r="HQ282" s="806"/>
      <c r="HR282" s="806"/>
      <c r="HS282" s="806"/>
      <c r="HT282" s="806"/>
      <c r="HU282" s="806"/>
      <c r="HV282" s="806"/>
      <c r="HW282" s="806"/>
      <c r="HX282" s="806"/>
      <c r="HY282" s="806"/>
      <c r="HZ282" s="806"/>
      <c r="IA282" s="806"/>
      <c r="IB282" s="806"/>
      <c r="IC282" s="806"/>
      <c r="ID282" s="806"/>
      <c r="IE282" s="806"/>
      <c r="IF282" s="806"/>
      <c r="IG282" s="806"/>
      <c r="IH282" s="806"/>
      <c r="II282" s="806"/>
      <c r="IJ282" s="806"/>
      <c r="IK282" s="806"/>
      <c r="IL282" s="806"/>
      <c r="IM282" s="806"/>
      <c r="IN282" s="806"/>
      <c r="IO282" s="806"/>
      <c r="IP282" s="806"/>
      <c r="IQ282" s="806"/>
      <c r="IR282" s="806"/>
      <c r="IS282" s="806"/>
      <c r="IT282" s="806"/>
      <c r="IU282" s="806"/>
      <c r="IV282" s="806"/>
    </row>
    <row r="283" spans="1:256" customFormat="1">
      <c r="A283" s="814"/>
      <c r="B283" s="1581"/>
      <c r="C283" s="1557"/>
      <c r="D283" s="1580"/>
      <c r="E283" s="1581" t="s">
        <v>38</v>
      </c>
      <c r="F283" s="1557">
        <v>14453451</v>
      </c>
      <c r="G283" s="1619">
        <v>26249</v>
      </c>
      <c r="H283" s="806"/>
      <c r="I283" s="806"/>
      <c r="J283" s="806"/>
      <c r="K283" s="806"/>
      <c r="L283" s="806"/>
      <c r="M283" s="806"/>
      <c r="N283" s="806"/>
      <c r="O283" s="806"/>
      <c r="P283" s="806"/>
      <c r="Q283" s="806"/>
      <c r="R283" s="806"/>
      <c r="S283" s="806"/>
      <c r="T283" s="806"/>
      <c r="U283" s="806"/>
      <c r="V283" s="806"/>
      <c r="W283" s="806"/>
      <c r="X283" s="806"/>
      <c r="Y283" s="806"/>
      <c r="Z283" s="806"/>
      <c r="AA283" s="806"/>
      <c r="AB283" s="806"/>
      <c r="AC283" s="806"/>
      <c r="AD283" s="806"/>
      <c r="AE283" s="806"/>
      <c r="AF283" s="806"/>
      <c r="AG283" s="806"/>
      <c r="AH283" s="806"/>
      <c r="AI283" s="806"/>
      <c r="AJ283" s="806"/>
      <c r="AK283" s="806"/>
      <c r="AL283" s="806"/>
      <c r="AM283" s="806"/>
      <c r="AN283" s="806"/>
      <c r="AO283" s="806"/>
      <c r="AP283" s="806"/>
      <c r="AQ283" s="806"/>
      <c r="AR283" s="806"/>
      <c r="AS283" s="806"/>
      <c r="AT283" s="806"/>
      <c r="AU283" s="806"/>
      <c r="AV283" s="806"/>
      <c r="AW283" s="806"/>
      <c r="AX283" s="806"/>
      <c r="AY283" s="806"/>
      <c r="AZ283" s="806"/>
      <c r="BA283" s="806"/>
      <c r="BB283" s="806"/>
      <c r="BC283" s="806"/>
      <c r="BD283" s="806"/>
      <c r="BE283" s="806"/>
      <c r="BF283" s="806"/>
      <c r="BG283" s="806"/>
      <c r="BH283" s="806"/>
      <c r="BI283" s="806"/>
      <c r="BJ283" s="806"/>
      <c r="BK283" s="806"/>
      <c r="BL283" s="806"/>
      <c r="BM283" s="806"/>
      <c r="BN283" s="806"/>
      <c r="BO283" s="806"/>
      <c r="BP283" s="806"/>
      <c r="BQ283" s="806"/>
      <c r="BR283" s="806"/>
      <c r="BS283" s="806"/>
      <c r="BT283" s="806"/>
      <c r="BU283" s="806"/>
      <c r="BV283" s="806"/>
      <c r="BW283" s="806"/>
      <c r="BX283" s="806"/>
      <c r="BY283" s="806"/>
      <c r="BZ283" s="806"/>
      <c r="CA283" s="806"/>
      <c r="CB283" s="806"/>
      <c r="CC283" s="806"/>
      <c r="CD283" s="806"/>
      <c r="CE283" s="806"/>
      <c r="CF283" s="806"/>
      <c r="CG283" s="806"/>
      <c r="CH283" s="806"/>
      <c r="CI283" s="806"/>
      <c r="CJ283" s="806"/>
      <c r="CK283" s="806"/>
      <c r="CL283" s="806"/>
      <c r="CM283" s="806"/>
      <c r="CN283" s="806"/>
      <c r="CO283" s="806"/>
      <c r="CP283" s="806"/>
      <c r="CQ283" s="806"/>
      <c r="CR283" s="806"/>
      <c r="CS283" s="806"/>
      <c r="CT283" s="806"/>
      <c r="CU283" s="806"/>
      <c r="CV283" s="806"/>
      <c r="CW283" s="806"/>
      <c r="CX283" s="806"/>
      <c r="CY283" s="806"/>
      <c r="CZ283" s="806"/>
      <c r="DA283" s="806"/>
      <c r="DB283" s="806"/>
      <c r="DC283" s="806"/>
      <c r="DD283" s="806"/>
      <c r="DE283" s="806"/>
      <c r="DF283" s="806"/>
      <c r="DG283" s="806"/>
      <c r="DH283" s="806"/>
      <c r="DI283" s="806"/>
      <c r="DJ283" s="806"/>
      <c r="DK283" s="806"/>
      <c r="DL283" s="806"/>
      <c r="DM283" s="806"/>
      <c r="DN283" s="806"/>
      <c r="DO283" s="806"/>
      <c r="DP283" s="806"/>
      <c r="DQ283" s="806"/>
      <c r="DR283" s="806"/>
      <c r="DS283" s="806"/>
      <c r="DT283" s="806"/>
      <c r="DU283" s="806"/>
      <c r="DV283" s="806"/>
      <c r="DW283" s="806"/>
      <c r="DX283" s="806"/>
      <c r="DY283" s="806"/>
      <c r="DZ283" s="806"/>
      <c r="EA283" s="806"/>
      <c r="EB283" s="806"/>
      <c r="EC283" s="806"/>
      <c r="ED283" s="806"/>
      <c r="EE283" s="806"/>
      <c r="EF283" s="806"/>
      <c r="EG283" s="806"/>
      <c r="EH283" s="806"/>
      <c r="EI283" s="806"/>
      <c r="EJ283" s="806"/>
      <c r="EK283" s="806"/>
      <c r="EL283" s="806"/>
      <c r="EM283" s="806"/>
      <c r="EN283" s="806"/>
      <c r="EO283" s="806"/>
      <c r="EP283" s="806"/>
      <c r="EQ283" s="806"/>
      <c r="ER283" s="806"/>
      <c r="ES283" s="806"/>
      <c r="ET283" s="806"/>
      <c r="EU283" s="806"/>
      <c r="EV283" s="806"/>
      <c r="EW283" s="806"/>
      <c r="EX283" s="806"/>
      <c r="EY283" s="806"/>
      <c r="EZ283" s="806"/>
      <c r="FA283" s="806"/>
      <c r="FB283" s="806"/>
      <c r="FC283" s="806"/>
      <c r="FD283" s="806"/>
      <c r="FE283" s="806"/>
      <c r="FF283" s="806"/>
      <c r="FG283" s="806"/>
      <c r="FH283" s="806"/>
      <c r="FI283" s="806"/>
      <c r="FJ283" s="806"/>
      <c r="FK283" s="806"/>
      <c r="FL283" s="806"/>
      <c r="FM283" s="806"/>
      <c r="FN283" s="806"/>
      <c r="FO283" s="806"/>
      <c r="FP283" s="806"/>
      <c r="FQ283" s="806"/>
      <c r="FR283" s="806"/>
      <c r="FS283" s="806"/>
      <c r="FT283" s="806"/>
      <c r="FU283" s="806"/>
      <c r="FV283" s="806"/>
      <c r="FW283" s="806"/>
      <c r="FX283" s="806"/>
      <c r="FY283" s="806"/>
      <c r="FZ283" s="806"/>
      <c r="GA283" s="806"/>
      <c r="GB283" s="806"/>
      <c r="GC283" s="806"/>
      <c r="GD283" s="806"/>
      <c r="GE283" s="806"/>
      <c r="GF283" s="806"/>
      <c r="GG283" s="806"/>
      <c r="GH283" s="806"/>
      <c r="GI283" s="806"/>
      <c r="GJ283" s="806"/>
      <c r="GK283" s="806"/>
      <c r="GL283" s="806"/>
      <c r="GM283" s="806"/>
      <c r="GN283" s="806"/>
      <c r="GO283" s="806"/>
      <c r="GP283" s="806"/>
      <c r="GQ283" s="806"/>
      <c r="GR283" s="806"/>
      <c r="GS283" s="806"/>
      <c r="GT283" s="806"/>
      <c r="GU283" s="806"/>
      <c r="GV283" s="806"/>
      <c r="GW283" s="806"/>
      <c r="GX283" s="806"/>
      <c r="GY283" s="806"/>
      <c r="GZ283" s="806"/>
      <c r="HA283" s="806"/>
      <c r="HB283" s="806"/>
      <c r="HC283" s="806"/>
      <c r="HD283" s="806"/>
      <c r="HE283" s="806"/>
      <c r="HF283" s="806"/>
      <c r="HG283" s="806"/>
      <c r="HH283" s="806"/>
      <c r="HI283" s="806"/>
      <c r="HJ283" s="806"/>
      <c r="HK283" s="806"/>
      <c r="HL283" s="806"/>
      <c r="HM283" s="806"/>
      <c r="HN283" s="806"/>
      <c r="HO283" s="806"/>
      <c r="HP283" s="806"/>
      <c r="HQ283" s="806"/>
      <c r="HR283" s="806"/>
      <c r="HS283" s="806"/>
      <c r="HT283" s="806"/>
      <c r="HU283" s="806"/>
      <c r="HV283" s="806"/>
      <c r="HW283" s="806"/>
      <c r="HX283" s="806"/>
      <c r="HY283" s="806"/>
      <c r="HZ283" s="806"/>
      <c r="IA283" s="806"/>
      <c r="IB283" s="806"/>
      <c r="IC283" s="806"/>
      <c r="ID283" s="806"/>
      <c r="IE283" s="806"/>
      <c r="IF283" s="806"/>
      <c r="IG283" s="806"/>
      <c r="IH283" s="806"/>
      <c r="II283" s="806"/>
      <c r="IJ283" s="806"/>
      <c r="IK283" s="806"/>
      <c r="IL283" s="806"/>
      <c r="IM283" s="806"/>
      <c r="IN283" s="806"/>
      <c r="IO283" s="806"/>
      <c r="IP283" s="806"/>
      <c r="IQ283" s="806"/>
      <c r="IR283" s="806"/>
      <c r="IS283" s="806"/>
      <c r="IT283" s="806"/>
      <c r="IU283" s="806"/>
      <c r="IV283" s="806"/>
    </row>
    <row r="284" spans="1:256" customFormat="1">
      <c r="A284" s="814"/>
      <c r="B284" s="1582"/>
      <c r="C284" s="1557"/>
      <c r="D284" s="1580"/>
      <c r="E284" s="1582" t="s">
        <v>36</v>
      </c>
      <c r="F284" s="1557">
        <v>7708540</v>
      </c>
      <c r="G284" s="1619">
        <v>12045</v>
      </c>
      <c r="H284" s="806"/>
      <c r="I284" s="806"/>
      <c r="J284" s="806"/>
      <c r="K284" s="806"/>
      <c r="L284" s="806"/>
      <c r="M284" s="806"/>
      <c r="N284" s="806"/>
      <c r="O284" s="806"/>
      <c r="P284" s="806"/>
      <c r="Q284" s="806"/>
      <c r="R284" s="806"/>
      <c r="S284" s="806"/>
      <c r="T284" s="806"/>
      <c r="U284" s="806"/>
      <c r="V284" s="806"/>
      <c r="W284" s="806"/>
      <c r="X284" s="806"/>
      <c r="Y284" s="806"/>
      <c r="Z284" s="806"/>
      <c r="AA284" s="806"/>
      <c r="AB284" s="806"/>
      <c r="AC284" s="806"/>
      <c r="AD284" s="806"/>
      <c r="AE284" s="806"/>
      <c r="AF284" s="806"/>
      <c r="AG284" s="806"/>
      <c r="AH284" s="806"/>
      <c r="AI284" s="806"/>
      <c r="AJ284" s="806"/>
      <c r="AK284" s="806"/>
      <c r="AL284" s="806"/>
      <c r="AM284" s="806"/>
      <c r="AN284" s="806"/>
      <c r="AO284" s="806"/>
      <c r="AP284" s="806"/>
      <c r="AQ284" s="806"/>
      <c r="AR284" s="806"/>
      <c r="AS284" s="806"/>
      <c r="AT284" s="806"/>
      <c r="AU284" s="806"/>
      <c r="AV284" s="806"/>
      <c r="AW284" s="806"/>
      <c r="AX284" s="806"/>
      <c r="AY284" s="806"/>
      <c r="AZ284" s="806"/>
      <c r="BA284" s="806"/>
      <c r="BB284" s="806"/>
      <c r="BC284" s="806"/>
      <c r="BD284" s="806"/>
      <c r="BE284" s="806"/>
      <c r="BF284" s="806"/>
      <c r="BG284" s="806"/>
      <c r="BH284" s="806"/>
      <c r="BI284" s="806"/>
      <c r="BJ284" s="806"/>
      <c r="BK284" s="806"/>
      <c r="BL284" s="806"/>
      <c r="BM284" s="806"/>
      <c r="BN284" s="806"/>
      <c r="BO284" s="806"/>
      <c r="BP284" s="806"/>
      <c r="BQ284" s="806"/>
      <c r="BR284" s="806"/>
      <c r="BS284" s="806"/>
      <c r="BT284" s="806"/>
      <c r="BU284" s="806"/>
      <c r="BV284" s="806"/>
      <c r="BW284" s="806"/>
      <c r="BX284" s="806"/>
      <c r="BY284" s="806"/>
      <c r="BZ284" s="806"/>
      <c r="CA284" s="806"/>
      <c r="CB284" s="806"/>
      <c r="CC284" s="806"/>
      <c r="CD284" s="806"/>
      <c r="CE284" s="806"/>
      <c r="CF284" s="806"/>
      <c r="CG284" s="806"/>
      <c r="CH284" s="806"/>
      <c r="CI284" s="806"/>
      <c r="CJ284" s="806"/>
      <c r="CK284" s="806"/>
      <c r="CL284" s="806"/>
      <c r="CM284" s="806"/>
      <c r="CN284" s="806"/>
      <c r="CO284" s="806"/>
      <c r="CP284" s="806"/>
      <c r="CQ284" s="806"/>
      <c r="CR284" s="806"/>
      <c r="CS284" s="806"/>
      <c r="CT284" s="806"/>
      <c r="CU284" s="806"/>
      <c r="CV284" s="806"/>
      <c r="CW284" s="806"/>
      <c r="CX284" s="806"/>
      <c r="CY284" s="806"/>
      <c r="CZ284" s="806"/>
      <c r="DA284" s="806"/>
      <c r="DB284" s="806"/>
      <c r="DC284" s="806"/>
      <c r="DD284" s="806"/>
      <c r="DE284" s="806"/>
      <c r="DF284" s="806"/>
      <c r="DG284" s="806"/>
      <c r="DH284" s="806"/>
      <c r="DI284" s="806"/>
      <c r="DJ284" s="806"/>
      <c r="DK284" s="806"/>
      <c r="DL284" s="806"/>
      <c r="DM284" s="806"/>
      <c r="DN284" s="806"/>
      <c r="DO284" s="806"/>
      <c r="DP284" s="806"/>
      <c r="DQ284" s="806"/>
      <c r="DR284" s="806"/>
      <c r="DS284" s="806"/>
      <c r="DT284" s="806"/>
      <c r="DU284" s="806"/>
      <c r="DV284" s="806"/>
      <c r="DW284" s="806"/>
      <c r="DX284" s="806"/>
      <c r="DY284" s="806"/>
      <c r="DZ284" s="806"/>
      <c r="EA284" s="806"/>
      <c r="EB284" s="806"/>
      <c r="EC284" s="806"/>
      <c r="ED284" s="806"/>
      <c r="EE284" s="806"/>
      <c r="EF284" s="806"/>
      <c r="EG284" s="806"/>
      <c r="EH284" s="806"/>
      <c r="EI284" s="806"/>
      <c r="EJ284" s="806"/>
      <c r="EK284" s="806"/>
      <c r="EL284" s="806"/>
      <c r="EM284" s="806"/>
      <c r="EN284" s="806"/>
      <c r="EO284" s="806"/>
      <c r="EP284" s="806"/>
      <c r="EQ284" s="806"/>
      <c r="ER284" s="806"/>
      <c r="ES284" s="806"/>
      <c r="ET284" s="806"/>
      <c r="EU284" s="806"/>
      <c r="EV284" s="806"/>
      <c r="EW284" s="806"/>
      <c r="EX284" s="806"/>
      <c r="EY284" s="806"/>
      <c r="EZ284" s="806"/>
      <c r="FA284" s="806"/>
      <c r="FB284" s="806"/>
      <c r="FC284" s="806"/>
      <c r="FD284" s="806"/>
      <c r="FE284" s="806"/>
      <c r="FF284" s="806"/>
      <c r="FG284" s="806"/>
      <c r="FH284" s="806"/>
      <c r="FI284" s="806"/>
      <c r="FJ284" s="806"/>
      <c r="FK284" s="806"/>
      <c r="FL284" s="806"/>
      <c r="FM284" s="806"/>
      <c r="FN284" s="806"/>
      <c r="FO284" s="806"/>
      <c r="FP284" s="806"/>
      <c r="FQ284" s="806"/>
      <c r="FR284" s="806"/>
      <c r="FS284" s="806"/>
      <c r="FT284" s="806"/>
      <c r="FU284" s="806"/>
      <c r="FV284" s="806"/>
      <c r="FW284" s="806"/>
      <c r="FX284" s="806"/>
      <c r="FY284" s="806"/>
      <c r="FZ284" s="806"/>
      <c r="GA284" s="806"/>
      <c r="GB284" s="806"/>
      <c r="GC284" s="806"/>
      <c r="GD284" s="806"/>
      <c r="GE284" s="806"/>
      <c r="GF284" s="806"/>
      <c r="GG284" s="806"/>
      <c r="GH284" s="806"/>
      <c r="GI284" s="806"/>
      <c r="GJ284" s="806"/>
      <c r="GK284" s="806"/>
      <c r="GL284" s="806"/>
      <c r="GM284" s="806"/>
      <c r="GN284" s="806"/>
      <c r="GO284" s="806"/>
      <c r="GP284" s="806"/>
      <c r="GQ284" s="806"/>
      <c r="GR284" s="806"/>
      <c r="GS284" s="806"/>
      <c r="GT284" s="806"/>
      <c r="GU284" s="806"/>
      <c r="GV284" s="806"/>
      <c r="GW284" s="806"/>
      <c r="GX284" s="806"/>
      <c r="GY284" s="806"/>
      <c r="GZ284" s="806"/>
      <c r="HA284" s="806"/>
      <c r="HB284" s="806"/>
      <c r="HC284" s="806"/>
      <c r="HD284" s="806"/>
      <c r="HE284" s="806"/>
      <c r="HF284" s="806"/>
      <c r="HG284" s="806"/>
      <c r="HH284" s="806"/>
      <c r="HI284" s="806"/>
      <c r="HJ284" s="806"/>
      <c r="HK284" s="806"/>
      <c r="HL284" s="806"/>
      <c r="HM284" s="806"/>
      <c r="HN284" s="806"/>
      <c r="HO284" s="806"/>
      <c r="HP284" s="806"/>
      <c r="HQ284" s="806"/>
      <c r="HR284" s="806"/>
      <c r="HS284" s="806"/>
      <c r="HT284" s="806"/>
      <c r="HU284" s="806"/>
      <c r="HV284" s="806"/>
      <c r="HW284" s="806"/>
      <c r="HX284" s="806"/>
      <c r="HY284" s="806"/>
      <c r="HZ284" s="806"/>
      <c r="IA284" s="806"/>
      <c r="IB284" s="806"/>
      <c r="IC284" s="806"/>
      <c r="ID284" s="806"/>
      <c r="IE284" s="806"/>
      <c r="IF284" s="806"/>
      <c r="IG284" s="806"/>
      <c r="IH284" s="806"/>
      <c r="II284" s="806"/>
      <c r="IJ284" s="806"/>
      <c r="IK284" s="806"/>
      <c r="IL284" s="806"/>
      <c r="IM284" s="806"/>
      <c r="IN284" s="806"/>
      <c r="IO284" s="806"/>
      <c r="IP284" s="806"/>
      <c r="IQ284" s="806"/>
      <c r="IR284" s="806"/>
      <c r="IS284" s="806"/>
      <c r="IT284" s="806"/>
      <c r="IU284" s="806"/>
      <c r="IV284" s="806"/>
    </row>
    <row r="285" spans="1:256" customFormat="1">
      <c r="A285" s="814"/>
      <c r="B285" s="1581"/>
      <c r="C285" s="1557"/>
      <c r="D285" s="1580"/>
      <c r="E285" s="1581" t="s">
        <v>15</v>
      </c>
      <c r="F285" s="1557">
        <v>14383287</v>
      </c>
      <c r="G285" s="1619">
        <v>9565</v>
      </c>
      <c r="H285" s="806"/>
      <c r="I285" s="806"/>
      <c r="J285" s="806"/>
      <c r="K285" s="806"/>
      <c r="L285" s="806"/>
      <c r="M285" s="806"/>
      <c r="N285" s="806"/>
      <c r="O285" s="806"/>
      <c r="P285" s="806"/>
      <c r="Q285" s="806"/>
      <c r="R285" s="806"/>
      <c r="S285" s="806"/>
      <c r="T285" s="806"/>
      <c r="U285" s="806"/>
      <c r="V285" s="806"/>
      <c r="W285" s="806"/>
      <c r="X285" s="806"/>
      <c r="Y285" s="806"/>
      <c r="Z285" s="806"/>
      <c r="AA285" s="806"/>
      <c r="AB285" s="806"/>
      <c r="AC285" s="806"/>
      <c r="AD285" s="806"/>
      <c r="AE285" s="806"/>
      <c r="AF285" s="806"/>
      <c r="AG285" s="806"/>
      <c r="AH285" s="806"/>
      <c r="AI285" s="806"/>
      <c r="AJ285" s="806"/>
      <c r="AK285" s="806"/>
      <c r="AL285" s="806"/>
      <c r="AM285" s="806"/>
      <c r="AN285" s="806"/>
      <c r="AO285" s="806"/>
      <c r="AP285" s="806"/>
      <c r="AQ285" s="806"/>
      <c r="AR285" s="806"/>
      <c r="AS285" s="806"/>
      <c r="AT285" s="806"/>
      <c r="AU285" s="806"/>
      <c r="AV285" s="806"/>
      <c r="AW285" s="806"/>
      <c r="AX285" s="806"/>
      <c r="AY285" s="806"/>
      <c r="AZ285" s="806"/>
      <c r="BA285" s="806"/>
      <c r="BB285" s="806"/>
      <c r="BC285" s="806"/>
      <c r="BD285" s="806"/>
      <c r="BE285" s="806"/>
      <c r="BF285" s="806"/>
      <c r="BG285" s="806"/>
      <c r="BH285" s="806"/>
      <c r="BI285" s="806"/>
      <c r="BJ285" s="806"/>
      <c r="BK285" s="806"/>
      <c r="BL285" s="806"/>
      <c r="BM285" s="806"/>
      <c r="BN285" s="806"/>
      <c r="BO285" s="806"/>
      <c r="BP285" s="806"/>
      <c r="BQ285" s="806"/>
      <c r="BR285" s="806"/>
      <c r="BS285" s="806"/>
      <c r="BT285" s="806"/>
      <c r="BU285" s="806"/>
      <c r="BV285" s="806"/>
      <c r="BW285" s="806"/>
      <c r="BX285" s="806"/>
      <c r="BY285" s="806"/>
      <c r="BZ285" s="806"/>
      <c r="CA285" s="806"/>
      <c r="CB285" s="806"/>
      <c r="CC285" s="806"/>
      <c r="CD285" s="806"/>
      <c r="CE285" s="806"/>
      <c r="CF285" s="806"/>
      <c r="CG285" s="806"/>
      <c r="CH285" s="806"/>
      <c r="CI285" s="806"/>
      <c r="CJ285" s="806"/>
      <c r="CK285" s="806"/>
      <c r="CL285" s="806"/>
      <c r="CM285" s="806"/>
      <c r="CN285" s="806"/>
      <c r="CO285" s="806"/>
      <c r="CP285" s="806"/>
      <c r="CQ285" s="806"/>
      <c r="CR285" s="806"/>
      <c r="CS285" s="806"/>
      <c r="CT285" s="806"/>
      <c r="CU285" s="806"/>
      <c r="CV285" s="806"/>
      <c r="CW285" s="806"/>
      <c r="CX285" s="806"/>
      <c r="CY285" s="806"/>
      <c r="CZ285" s="806"/>
      <c r="DA285" s="806"/>
      <c r="DB285" s="806"/>
      <c r="DC285" s="806"/>
      <c r="DD285" s="806"/>
      <c r="DE285" s="806"/>
      <c r="DF285" s="806"/>
      <c r="DG285" s="806"/>
      <c r="DH285" s="806"/>
      <c r="DI285" s="806"/>
      <c r="DJ285" s="806"/>
      <c r="DK285" s="806"/>
      <c r="DL285" s="806"/>
      <c r="DM285" s="806"/>
      <c r="DN285" s="806"/>
      <c r="DO285" s="806"/>
      <c r="DP285" s="806"/>
      <c r="DQ285" s="806"/>
      <c r="DR285" s="806"/>
      <c r="DS285" s="806"/>
      <c r="DT285" s="806"/>
      <c r="DU285" s="806"/>
      <c r="DV285" s="806"/>
      <c r="DW285" s="806"/>
      <c r="DX285" s="806"/>
      <c r="DY285" s="806"/>
      <c r="DZ285" s="806"/>
      <c r="EA285" s="806"/>
      <c r="EB285" s="806"/>
      <c r="EC285" s="806"/>
      <c r="ED285" s="806"/>
      <c r="EE285" s="806"/>
      <c r="EF285" s="806"/>
      <c r="EG285" s="806"/>
      <c r="EH285" s="806"/>
      <c r="EI285" s="806"/>
      <c r="EJ285" s="806"/>
      <c r="EK285" s="806"/>
      <c r="EL285" s="806"/>
      <c r="EM285" s="806"/>
      <c r="EN285" s="806"/>
      <c r="EO285" s="806"/>
      <c r="EP285" s="806"/>
      <c r="EQ285" s="806"/>
      <c r="ER285" s="806"/>
      <c r="ES285" s="806"/>
      <c r="ET285" s="806"/>
      <c r="EU285" s="806"/>
      <c r="EV285" s="806"/>
      <c r="EW285" s="806"/>
      <c r="EX285" s="806"/>
      <c r="EY285" s="806"/>
      <c r="EZ285" s="806"/>
      <c r="FA285" s="806"/>
      <c r="FB285" s="806"/>
      <c r="FC285" s="806"/>
      <c r="FD285" s="806"/>
      <c r="FE285" s="806"/>
      <c r="FF285" s="806"/>
      <c r="FG285" s="806"/>
      <c r="FH285" s="806"/>
      <c r="FI285" s="806"/>
      <c r="FJ285" s="806"/>
      <c r="FK285" s="806"/>
      <c r="FL285" s="806"/>
      <c r="FM285" s="806"/>
      <c r="FN285" s="806"/>
      <c r="FO285" s="806"/>
      <c r="FP285" s="806"/>
      <c r="FQ285" s="806"/>
      <c r="FR285" s="806"/>
      <c r="FS285" s="806"/>
      <c r="FT285" s="806"/>
      <c r="FU285" s="806"/>
      <c r="FV285" s="806"/>
      <c r="FW285" s="806"/>
      <c r="FX285" s="806"/>
      <c r="FY285" s="806"/>
      <c r="FZ285" s="806"/>
      <c r="GA285" s="806"/>
      <c r="GB285" s="806"/>
      <c r="GC285" s="806"/>
      <c r="GD285" s="806"/>
      <c r="GE285" s="806"/>
      <c r="GF285" s="806"/>
      <c r="GG285" s="806"/>
      <c r="GH285" s="806"/>
      <c r="GI285" s="806"/>
      <c r="GJ285" s="806"/>
      <c r="GK285" s="806"/>
      <c r="GL285" s="806"/>
      <c r="GM285" s="806"/>
      <c r="GN285" s="806"/>
      <c r="GO285" s="806"/>
      <c r="GP285" s="806"/>
      <c r="GQ285" s="806"/>
      <c r="GR285" s="806"/>
      <c r="GS285" s="806"/>
      <c r="GT285" s="806"/>
      <c r="GU285" s="806"/>
      <c r="GV285" s="806"/>
      <c r="GW285" s="806"/>
      <c r="GX285" s="806"/>
      <c r="GY285" s="806"/>
      <c r="GZ285" s="806"/>
      <c r="HA285" s="806"/>
      <c r="HB285" s="806"/>
      <c r="HC285" s="806"/>
      <c r="HD285" s="806"/>
      <c r="HE285" s="806"/>
      <c r="HF285" s="806"/>
      <c r="HG285" s="806"/>
      <c r="HH285" s="806"/>
      <c r="HI285" s="806"/>
      <c r="HJ285" s="806"/>
      <c r="HK285" s="806"/>
      <c r="HL285" s="806"/>
      <c r="HM285" s="806"/>
      <c r="HN285" s="806"/>
      <c r="HO285" s="806"/>
      <c r="HP285" s="806"/>
      <c r="HQ285" s="806"/>
      <c r="HR285" s="806"/>
      <c r="HS285" s="806"/>
      <c r="HT285" s="806"/>
      <c r="HU285" s="806"/>
      <c r="HV285" s="806"/>
      <c r="HW285" s="806"/>
      <c r="HX285" s="806"/>
      <c r="HY285" s="806"/>
      <c r="HZ285" s="806"/>
      <c r="IA285" s="806"/>
      <c r="IB285" s="806"/>
      <c r="IC285" s="806"/>
      <c r="ID285" s="806"/>
      <c r="IE285" s="806"/>
      <c r="IF285" s="806"/>
      <c r="IG285" s="806"/>
      <c r="IH285" s="806"/>
      <c r="II285" s="806"/>
      <c r="IJ285" s="806"/>
      <c r="IK285" s="806"/>
      <c r="IL285" s="806"/>
      <c r="IM285" s="806"/>
      <c r="IN285" s="806"/>
      <c r="IO285" s="806"/>
      <c r="IP285" s="806"/>
      <c r="IQ285" s="806"/>
      <c r="IR285" s="806"/>
      <c r="IS285" s="806"/>
      <c r="IT285" s="806"/>
      <c r="IU285" s="806"/>
      <c r="IV285" s="806"/>
    </row>
    <row r="286" spans="1:256" customFormat="1">
      <c r="A286" s="814"/>
      <c r="B286" s="1578"/>
      <c r="C286" s="1557"/>
      <c r="D286" s="1580"/>
      <c r="E286" s="1621" t="s">
        <v>16</v>
      </c>
      <c r="F286" s="1557">
        <v>56055</v>
      </c>
      <c r="G286" s="1580"/>
      <c r="H286" s="806"/>
      <c r="I286" s="806"/>
      <c r="J286" s="806"/>
      <c r="K286" s="806"/>
      <c r="L286" s="806"/>
      <c r="M286" s="806"/>
      <c r="N286" s="806"/>
      <c r="O286" s="806"/>
      <c r="P286" s="806"/>
      <c r="Q286" s="806"/>
      <c r="R286" s="806"/>
      <c r="S286" s="806"/>
      <c r="T286" s="806"/>
      <c r="U286" s="806"/>
      <c r="V286" s="806"/>
      <c r="W286" s="806"/>
      <c r="X286" s="806"/>
      <c r="Y286" s="806"/>
      <c r="Z286" s="806"/>
      <c r="AA286" s="806"/>
      <c r="AB286" s="806"/>
      <c r="AC286" s="806"/>
      <c r="AD286" s="806"/>
      <c r="AE286" s="806"/>
      <c r="AF286" s="806"/>
      <c r="AG286" s="806"/>
      <c r="AH286" s="806"/>
      <c r="AI286" s="806"/>
      <c r="AJ286" s="806"/>
      <c r="AK286" s="806"/>
      <c r="AL286" s="806"/>
      <c r="AM286" s="806"/>
      <c r="AN286" s="806"/>
      <c r="AO286" s="806"/>
      <c r="AP286" s="806"/>
      <c r="AQ286" s="806"/>
      <c r="AR286" s="806"/>
      <c r="AS286" s="806"/>
      <c r="AT286" s="806"/>
      <c r="AU286" s="806"/>
      <c r="AV286" s="806"/>
      <c r="AW286" s="806"/>
      <c r="AX286" s="806"/>
      <c r="AY286" s="806"/>
      <c r="AZ286" s="806"/>
      <c r="BA286" s="806"/>
      <c r="BB286" s="806"/>
      <c r="BC286" s="806"/>
      <c r="BD286" s="806"/>
      <c r="BE286" s="806"/>
      <c r="BF286" s="806"/>
      <c r="BG286" s="806"/>
      <c r="BH286" s="806"/>
      <c r="BI286" s="806"/>
      <c r="BJ286" s="806"/>
      <c r="BK286" s="806"/>
      <c r="BL286" s="806"/>
      <c r="BM286" s="806"/>
      <c r="BN286" s="806"/>
      <c r="BO286" s="806"/>
      <c r="BP286" s="806"/>
      <c r="BQ286" s="806"/>
      <c r="BR286" s="806"/>
      <c r="BS286" s="806"/>
      <c r="BT286" s="806"/>
      <c r="BU286" s="806"/>
      <c r="BV286" s="806"/>
      <c r="BW286" s="806"/>
      <c r="BX286" s="806"/>
      <c r="BY286" s="806"/>
      <c r="BZ286" s="806"/>
      <c r="CA286" s="806"/>
      <c r="CB286" s="806"/>
      <c r="CC286" s="806"/>
      <c r="CD286" s="806"/>
      <c r="CE286" s="806"/>
      <c r="CF286" s="806"/>
      <c r="CG286" s="806"/>
      <c r="CH286" s="806"/>
      <c r="CI286" s="806"/>
      <c r="CJ286" s="806"/>
      <c r="CK286" s="806"/>
      <c r="CL286" s="806"/>
      <c r="CM286" s="806"/>
      <c r="CN286" s="806"/>
      <c r="CO286" s="806"/>
      <c r="CP286" s="806"/>
      <c r="CQ286" s="806"/>
      <c r="CR286" s="806"/>
      <c r="CS286" s="806"/>
      <c r="CT286" s="806"/>
      <c r="CU286" s="806"/>
      <c r="CV286" s="806"/>
      <c r="CW286" s="806"/>
      <c r="CX286" s="806"/>
      <c r="CY286" s="806"/>
      <c r="CZ286" s="806"/>
      <c r="DA286" s="806"/>
      <c r="DB286" s="806"/>
      <c r="DC286" s="806"/>
      <c r="DD286" s="806"/>
      <c r="DE286" s="806"/>
      <c r="DF286" s="806"/>
      <c r="DG286" s="806"/>
      <c r="DH286" s="806"/>
      <c r="DI286" s="806"/>
      <c r="DJ286" s="806"/>
      <c r="DK286" s="806"/>
      <c r="DL286" s="806"/>
      <c r="DM286" s="806"/>
      <c r="DN286" s="806"/>
      <c r="DO286" s="806"/>
      <c r="DP286" s="806"/>
      <c r="DQ286" s="806"/>
      <c r="DR286" s="806"/>
      <c r="DS286" s="806"/>
      <c r="DT286" s="806"/>
      <c r="DU286" s="806"/>
      <c r="DV286" s="806"/>
      <c r="DW286" s="806"/>
      <c r="DX286" s="806"/>
      <c r="DY286" s="806"/>
      <c r="DZ286" s="806"/>
      <c r="EA286" s="806"/>
      <c r="EB286" s="806"/>
      <c r="EC286" s="806"/>
      <c r="ED286" s="806"/>
      <c r="EE286" s="806"/>
      <c r="EF286" s="806"/>
      <c r="EG286" s="806"/>
      <c r="EH286" s="806"/>
      <c r="EI286" s="806"/>
      <c r="EJ286" s="806"/>
      <c r="EK286" s="806"/>
      <c r="EL286" s="806"/>
      <c r="EM286" s="806"/>
      <c r="EN286" s="806"/>
      <c r="EO286" s="806"/>
      <c r="EP286" s="806"/>
      <c r="EQ286" s="806"/>
      <c r="ER286" s="806"/>
      <c r="ES286" s="806"/>
      <c r="ET286" s="806"/>
      <c r="EU286" s="806"/>
      <c r="EV286" s="806"/>
      <c r="EW286" s="806"/>
      <c r="EX286" s="806"/>
      <c r="EY286" s="806"/>
      <c r="EZ286" s="806"/>
      <c r="FA286" s="806"/>
      <c r="FB286" s="806"/>
      <c r="FC286" s="806"/>
      <c r="FD286" s="806"/>
      <c r="FE286" s="806"/>
      <c r="FF286" s="806"/>
      <c r="FG286" s="806"/>
      <c r="FH286" s="806"/>
      <c r="FI286" s="806"/>
      <c r="FJ286" s="806"/>
      <c r="FK286" s="806"/>
      <c r="FL286" s="806"/>
      <c r="FM286" s="806"/>
      <c r="FN286" s="806"/>
      <c r="FO286" s="806"/>
      <c r="FP286" s="806"/>
      <c r="FQ286" s="806"/>
      <c r="FR286" s="806"/>
      <c r="FS286" s="806"/>
      <c r="FT286" s="806"/>
      <c r="FU286" s="806"/>
      <c r="FV286" s="806"/>
      <c r="FW286" s="806"/>
      <c r="FX286" s="806"/>
      <c r="FY286" s="806"/>
      <c r="FZ286" s="806"/>
      <c r="GA286" s="806"/>
      <c r="GB286" s="806"/>
      <c r="GC286" s="806"/>
      <c r="GD286" s="806"/>
      <c r="GE286" s="806"/>
      <c r="GF286" s="806"/>
      <c r="GG286" s="806"/>
      <c r="GH286" s="806"/>
      <c r="GI286" s="806"/>
      <c r="GJ286" s="806"/>
      <c r="GK286" s="806"/>
      <c r="GL286" s="806"/>
      <c r="GM286" s="806"/>
      <c r="GN286" s="806"/>
      <c r="GO286" s="806"/>
      <c r="GP286" s="806"/>
      <c r="GQ286" s="806"/>
      <c r="GR286" s="806"/>
      <c r="GS286" s="806"/>
      <c r="GT286" s="806"/>
      <c r="GU286" s="806"/>
      <c r="GV286" s="806"/>
      <c r="GW286" s="806"/>
      <c r="GX286" s="806"/>
      <c r="GY286" s="806"/>
      <c r="GZ286" s="806"/>
      <c r="HA286" s="806"/>
      <c r="HB286" s="806"/>
      <c r="HC286" s="806"/>
      <c r="HD286" s="806"/>
      <c r="HE286" s="806"/>
      <c r="HF286" s="806"/>
      <c r="HG286" s="806"/>
      <c r="HH286" s="806"/>
      <c r="HI286" s="806"/>
      <c r="HJ286" s="806"/>
      <c r="HK286" s="806"/>
      <c r="HL286" s="806"/>
      <c r="HM286" s="806"/>
      <c r="HN286" s="806"/>
      <c r="HO286" s="806"/>
      <c r="HP286" s="806"/>
      <c r="HQ286" s="806"/>
      <c r="HR286" s="806"/>
      <c r="HS286" s="806"/>
      <c r="HT286" s="806"/>
      <c r="HU286" s="806"/>
      <c r="HV286" s="806"/>
      <c r="HW286" s="806"/>
      <c r="HX286" s="806"/>
      <c r="HY286" s="806"/>
      <c r="HZ286" s="806"/>
      <c r="IA286" s="806"/>
      <c r="IB286" s="806"/>
      <c r="IC286" s="806"/>
      <c r="ID286" s="806"/>
      <c r="IE286" s="806"/>
      <c r="IF286" s="806"/>
      <c r="IG286" s="806"/>
      <c r="IH286" s="806"/>
      <c r="II286" s="806"/>
      <c r="IJ286" s="806"/>
      <c r="IK286" s="806"/>
      <c r="IL286" s="806"/>
      <c r="IM286" s="806"/>
      <c r="IN286" s="806"/>
      <c r="IO286" s="806"/>
      <c r="IP286" s="806"/>
      <c r="IQ286" s="806"/>
      <c r="IR286" s="806"/>
      <c r="IS286" s="806"/>
      <c r="IT286" s="806"/>
      <c r="IU286" s="806"/>
      <c r="IV286" s="806"/>
    </row>
    <row r="287" spans="1:256" customFormat="1">
      <c r="A287" s="814"/>
      <c r="B287" s="1578"/>
      <c r="C287" s="1557"/>
      <c r="D287" s="1580"/>
      <c r="E287" s="1622" t="s">
        <v>17</v>
      </c>
      <c r="F287" s="1557">
        <v>5000</v>
      </c>
      <c r="G287" s="1580"/>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6"/>
      <c r="AE287" s="806"/>
      <c r="AF287" s="806"/>
      <c r="AG287" s="806"/>
      <c r="AH287" s="806"/>
      <c r="AI287" s="806"/>
      <c r="AJ287" s="806"/>
      <c r="AK287" s="806"/>
      <c r="AL287" s="806"/>
      <c r="AM287" s="806"/>
      <c r="AN287" s="806"/>
      <c r="AO287" s="806"/>
      <c r="AP287" s="806"/>
      <c r="AQ287" s="806"/>
      <c r="AR287" s="806"/>
      <c r="AS287" s="806"/>
      <c r="AT287" s="806"/>
      <c r="AU287" s="806"/>
      <c r="AV287" s="806"/>
      <c r="AW287" s="806"/>
      <c r="AX287" s="806"/>
      <c r="AY287" s="806"/>
      <c r="AZ287" s="806"/>
      <c r="BA287" s="806"/>
      <c r="BB287" s="806"/>
      <c r="BC287" s="806"/>
      <c r="BD287" s="806"/>
      <c r="BE287" s="806"/>
      <c r="BF287" s="806"/>
      <c r="BG287" s="806"/>
      <c r="BH287" s="806"/>
      <c r="BI287" s="806"/>
      <c r="BJ287" s="806"/>
      <c r="BK287" s="806"/>
      <c r="BL287" s="806"/>
      <c r="BM287" s="806"/>
      <c r="BN287" s="806"/>
      <c r="BO287" s="806"/>
      <c r="BP287" s="806"/>
      <c r="BQ287" s="806"/>
      <c r="BR287" s="806"/>
      <c r="BS287" s="806"/>
      <c r="BT287" s="806"/>
      <c r="BU287" s="806"/>
      <c r="BV287" s="806"/>
      <c r="BW287" s="806"/>
      <c r="BX287" s="806"/>
      <c r="BY287" s="806"/>
      <c r="BZ287" s="806"/>
      <c r="CA287" s="806"/>
      <c r="CB287" s="806"/>
      <c r="CC287" s="806"/>
      <c r="CD287" s="806"/>
      <c r="CE287" s="806"/>
      <c r="CF287" s="806"/>
      <c r="CG287" s="806"/>
      <c r="CH287" s="806"/>
      <c r="CI287" s="806"/>
      <c r="CJ287" s="806"/>
      <c r="CK287" s="806"/>
      <c r="CL287" s="806"/>
      <c r="CM287" s="806"/>
      <c r="CN287" s="806"/>
      <c r="CO287" s="806"/>
      <c r="CP287" s="806"/>
      <c r="CQ287" s="806"/>
      <c r="CR287" s="806"/>
      <c r="CS287" s="806"/>
      <c r="CT287" s="806"/>
      <c r="CU287" s="806"/>
      <c r="CV287" s="806"/>
      <c r="CW287" s="806"/>
      <c r="CX287" s="806"/>
      <c r="CY287" s="806"/>
      <c r="CZ287" s="806"/>
      <c r="DA287" s="806"/>
      <c r="DB287" s="806"/>
      <c r="DC287" s="806"/>
      <c r="DD287" s="806"/>
      <c r="DE287" s="806"/>
      <c r="DF287" s="806"/>
      <c r="DG287" s="806"/>
      <c r="DH287" s="806"/>
      <c r="DI287" s="806"/>
      <c r="DJ287" s="806"/>
      <c r="DK287" s="806"/>
      <c r="DL287" s="806"/>
      <c r="DM287" s="806"/>
      <c r="DN287" s="806"/>
      <c r="DO287" s="806"/>
      <c r="DP287" s="806"/>
      <c r="DQ287" s="806"/>
      <c r="DR287" s="806"/>
      <c r="DS287" s="806"/>
      <c r="DT287" s="806"/>
      <c r="DU287" s="806"/>
      <c r="DV287" s="806"/>
      <c r="DW287" s="806"/>
      <c r="DX287" s="806"/>
      <c r="DY287" s="806"/>
      <c r="DZ287" s="806"/>
      <c r="EA287" s="806"/>
      <c r="EB287" s="806"/>
      <c r="EC287" s="806"/>
      <c r="ED287" s="806"/>
      <c r="EE287" s="806"/>
      <c r="EF287" s="806"/>
      <c r="EG287" s="806"/>
      <c r="EH287" s="806"/>
      <c r="EI287" s="806"/>
      <c r="EJ287" s="806"/>
      <c r="EK287" s="806"/>
      <c r="EL287" s="806"/>
      <c r="EM287" s="806"/>
      <c r="EN287" s="806"/>
      <c r="EO287" s="806"/>
      <c r="EP287" s="806"/>
      <c r="EQ287" s="806"/>
      <c r="ER287" s="806"/>
      <c r="ES287" s="806"/>
      <c r="ET287" s="806"/>
      <c r="EU287" s="806"/>
      <c r="EV287" s="806"/>
      <c r="EW287" s="806"/>
      <c r="EX287" s="806"/>
      <c r="EY287" s="806"/>
      <c r="EZ287" s="806"/>
      <c r="FA287" s="806"/>
      <c r="FB287" s="806"/>
      <c r="FC287" s="806"/>
      <c r="FD287" s="806"/>
      <c r="FE287" s="806"/>
      <c r="FF287" s="806"/>
      <c r="FG287" s="806"/>
      <c r="FH287" s="806"/>
      <c r="FI287" s="806"/>
      <c r="FJ287" s="806"/>
      <c r="FK287" s="806"/>
      <c r="FL287" s="806"/>
      <c r="FM287" s="806"/>
      <c r="FN287" s="806"/>
      <c r="FO287" s="806"/>
      <c r="FP287" s="806"/>
      <c r="FQ287" s="806"/>
      <c r="FR287" s="806"/>
      <c r="FS287" s="806"/>
      <c r="FT287" s="806"/>
      <c r="FU287" s="806"/>
      <c r="FV287" s="806"/>
      <c r="FW287" s="806"/>
      <c r="FX287" s="806"/>
      <c r="FY287" s="806"/>
      <c r="FZ287" s="806"/>
      <c r="GA287" s="806"/>
      <c r="GB287" s="806"/>
      <c r="GC287" s="806"/>
      <c r="GD287" s="806"/>
      <c r="GE287" s="806"/>
      <c r="GF287" s="806"/>
      <c r="GG287" s="806"/>
      <c r="GH287" s="806"/>
      <c r="GI287" s="806"/>
      <c r="GJ287" s="806"/>
      <c r="GK287" s="806"/>
      <c r="GL287" s="806"/>
      <c r="GM287" s="806"/>
      <c r="GN287" s="806"/>
      <c r="GO287" s="806"/>
      <c r="GP287" s="806"/>
      <c r="GQ287" s="806"/>
      <c r="GR287" s="806"/>
      <c r="GS287" s="806"/>
      <c r="GT287" s="806"/>
      <c r="GU287" s="806"/>
      <c r="GV287" s="806"/>
      <c r="GW287" s="806"/>
      <c r="GX287" s="806"/>
      <c r="GY287" s="806"/>
      <c r="GZ287" s="806"/>
      <c r="HA287" s="806"/>
      <c r="HB287" s="806"/>
      <c r="HC287" s="806"/>
      <c r="HD287" s="806"/>
      <c r="HE287" s="806"/>
      <c r="HF287" s="806"/>
      <c r="HG287" s="806"/>
      <c r="HH287" s="806"/>
      <c r="HI287" s="806"/>
      <c r="HJ287" s="806"/>
      <c r="HK287" s="806"/>
      <c r="HL287" s="806"/>
      <c r="HM287" s="806"/>
      <c r="HN287" s="806"/>
      <c r="HO287" s="806"/>
      <c r="HP287" s="806"/>
      <c r="HQ287" s="806"/>
      <c r="HR287" s="806"/>
      <c r="HS287" s="806"/>
      <c r="HT287" s="806"/>
      <c r="HU287" s="806"/>
      <c r="HV287" s="806"/>
      <c r="HW287" s="806"/>
      <c r="HX287" s="806"/>
      <c r="HY287" s="806"/>
      <c r="HZ287" s="806"/>
      <c r="IA287" s="806"/>
      <c r="IB287" s="806"/>
      <c r="IC287" s="806"/>
      <c r="ID287" s="806"/>
      <c r="IE287" s="806"/>
      <c r="IF287" s="806"/>
      <c r="IG287" s="806"/>
      <c r="IH287" s="806"/>
      <c r="II287" s="806"/>
      <c r="IJ287" s="806"/>
      <c r="IK287" s="806"/>
      <c r="IL287" s="806"/>
      <c r="IM287" s="806"/>
      <c r="IN287" s="806"/>
      <c r="IO287" s="806"/>
      <c r="IP287" s="806"/>
      <c r="IQ287" s="806"/>
      <c r="IR287" s="806"/>
      <c r="IS287" s="806"/>
      <c r="IT287" s="806"/>
      <c r="IU287" s="806"/>
      <c r="IV287" s="806"/>
    </row>
    <row r="288" spans="1:256" customFormat="1">
      <c r="A288" s="814"/>
      <c r="B288" s="1581"/>
      <c r="C288" s="1557"/>
      <c r="D288" s="1580"/>
      <c r="E288" s="1622" t="s">
        <v>162</v>
      </c>
      <c r="F288" s="1557">
        <v>51055</v>
      </c>
      <c r="G288" s="1580"/>
      <c r="H288" s="806"/>
      <c r="I288" s="806"/>
      <c r="J288" s="806"/>
      <c r="K288" s="806"/>
      <c r="L288" s="806"/>
      <c r="M288" s="806"/>
      <c r="N288" s="806"/>
      <c r="O288" s="806"/>
      <c r="P288" s="806"/>
      <c r="Q288" s="806"/>
      <c r="R288" s="806"/>
      <c r="S288" s="806"/>
      <c r="T288" s="806"/>
      <c r="U288" s="806"/>
      <c r="V288" s="806"/>
      <c r="W288" s="806"/>
      <c r="X288" s="806"/>
      <c r="Y288" s="806"/>
      <c r="Z288" s="806"/>
      <c r="AA288" s="806"/>
      <c r="AB288" s="806"/>
      <c r="AC288" s="806"/>
      <c r="AD288" s="806"/>
      <c r="AE288" s="806"/>
      <c r="AF288" s="806"/>
      <c r="AG288" s="806"/>
      <c r="AH288" s="806"/>
      <c r="AI288" s="806"/>
      <c r="AJ288" s="806"/>
      <c r="AK288" s="806"/>
      <c r="AL288" s="806"/>
      <c r="AM288" s="806"/>
      <c r="AN288" s="806"/>
      <c r="AO288" s="806"/>
      <c r="AP288" s="806"/>
      <c r="AQ288" s="806"/>
      <c r="AR288" s="806"/>
      <c r="AS288" s="806"/>
      <c r="AT288" s="806"/>
      <c r="AU288" s="806"/>
      <c r="AV288" s="806"/>
      <c r="AW288" s="806"/>
      <c r="AX288" s="806"/>
      <c r="AY288" s="806"/>
      <c r="AZ288" s="806"/>
      <c r="BA288" s="806"/>
      <c r="BB288" s="806"/>
      <c r="BC288" s="806"/>
      <c r="BD288" s="806"/>
      <c r="BE288" s="806"/>
      <c r="BF288" s="806"/>
      <c r="BG288" s="806"/>
      <c r="BH288" s="806"/>
      <c r="BI288" s="806"/>
      <c r="BJ288" s="806"/>
      <c r="BK288" s="806"/>
      <c r="BL288" s="806"/>
      <c r="BM288" s="806"/>
      <c r="BN288" s="806"/>
      <c r="BO288" s="806"/>
      <c r="BP288" s="806"/>
      <c r="BQ288" s="806"/>
      <c r="BR288" s="806"/>
      <c r="BS288" s="806"/>
      <c r="BT288" s="806"/>
      <c r="BU288" s="806"/>
      <c r="BV288" s="806"/>
      <c r="BW288" s="806"/>
      <c r="BX288" s="806"/>
      <c r="BY288" s="806"/>
      <c r="BZ288" s="806"/>
      <c r="CA288" s="806"/>
      <c r="CB288" s="806"/>
      <c r="CC288" s="806"/>
      <c r="CD288" s="806"/>
      <c r="CE288" s="806"/>
      <c r="CF288" s="806"/>
      <c r="CG288" s="806"/>
      <c r="CH288" s="806"/>
      <c r="CI288" s="806"/>
      <c r="CJ288" s="806"/>
      <c r="CK288" s="806"/>
      <c r="CL288" s="806"/>
      <c r="CM288" s="806"/>
      <c r="CN288" s="806"/>
      <c r="CO288" s="806"/>
      <c r="CP288" s="806"/>
      <c r="CQ288" s="806"/>
      <c r="CR288" s="806"/>
      <c r="CS288" s="806"/>
      <c r="CT288" s="806"/>
      <c r="CU288" s="806"/>
      <c r="CV288" s="806"/>
      <c r="CW288" s="806"/>
      <c r="CX288" s="806"/>
      <c r="CY288" s="806"/>
      <c r="CZ288" s="806"/>
      <c r="DA288" s="806"/>
      <c r="DB288" s="806"/>
      <c r="DC288" s="806"/>
      <c r="DD288" s="806"/>
      <c r="DE288" s="806"/>
      <c r="DF288" s="806"/>
      <c r="DG288" s="806"/>
      <c r="DH288" s="806"/>
      <c r="DI288" s="806"/>
      <c r="DJ288" s="806"/>
      <c r="DK288" s="806"/>
      <c r="DL288" s="806"/>
      <c r="DM288" s="806"/>
      <c r="DN288" s="806"/>
      <c r="DO288" s="806"/>
      <c r="DP288" s="806"/>
      <c r="DQ288" s="806"/>
      <c r="DR288" s="806"/>
      <c r="DS288" s="806"/>
      <c r="DT288" s="806"/>
      <c r="DU288" s="806"/>
      <c r="DV288" s="806"/>
      <c r="DW288" s="806"/>
      <c r="DX288" s="806"/>
      <c r="DY288" s="806"/>
      <c r="DZ288" s="806"/>
      <c r="EA288" s="806"/>
      <c r="EB288" s="806"/>
      <c r="EC288" s="806"/>
      <c r="ED288" s="806"/>
      <c r="EE288" s="806"/>
      <c r="EF288" s="806"/>
      <c r="EG288" s="806"/>
      <c r="EH288" s="806"/>
      <c r="EI288" s="806"/>
      <c r="EJ288" s="806"/>
      <c r="EK288" s="806"/>
      <c r="EL288" s="806"/>
      <c r="EM288" s="806"/>
      <c r="EN288" s="806"/>
      <c r="EO288" s="806"/>
      <c r="EP288" s="806"/>
      <c r="EQ288" s="806"/>
      <c r="ER288" s="806"/>
      <c r="ES288" s="806"/>
      <c r="ET288" s="806"/>
      <c r="EU288" s="806"/>
      <c r="EV288" s="806"/>
      <c r="EW288" s="806"/>
      <c r="EX288" s="806"/>
      <c r="EY288" s="806"/>
      <c r="EZ288" s="806"/>
      <c r="FA288" s="806"/>
      <c r="FB288" s="806"/>
      <c r="FC288" s="806"/>
      <c r="FD288" s="806"/>
      <c r="FE288" s="806"/>
      <c r="FF288" s="806"/>
      <c r="FG288" s="806"/>
      <c r="FH288" s="806"/>
      <c r="FI288" s="806"/>
      <c r="FJ288" s="806"/>
      <c r="FK288" s="806"/>
      <c r="FL288" s="806"/>
      <c r="FM288" s="806"/>
      <c r="FN288" s="806"/>
      <c r="FO288" s="806"/>
      <c r="FP288" s="806"/>
      <c r="FQ288" s="806"/>
      <c r="FR288" s="806"/>
      <c r="FS288" s="806"/>
      <c r="FT288" s="806"/>
      <c r="FU288" s="806"/>
      <c r="FV288" s="806"/>
      <c r="FW288" s="806"/>
      <c r="FX288" s="806"/>
      <c r="FY288" s="806"/>
      <c r="FZ288" s="806"/>
      <c r="GA288" s="806"/>
      <c r="GB288" s="806"/>
      <c r="GC288" s="806"/>
      <c r="GD288" s="806"/>
      <c r="GE288" s="806"/>
      <c r="GF288" s="806"/>
      <c r="GG288" s="806"/>
      <c r="GH288" s="806"/>
      <c r="GI288" s="806"/>
      <c r="GJ288" s="806"/>
      <c r="GK288" s="806"/>
      <c r="GL288" s="806"/>
      <c r="GM288" s="806"/>
      <c r="GN288" s="806"/>
      <c r="GO288" s="806"/>
      <c r="GP288" s="806"/>
      <c r="GQ288" s="806"/>
      <c r="GR288" s="806"/>
      <c r="GS288" s="806"/>
      <c r="GT288" s="806"/>
      <c r="GU288" s="806"/>
      <c r="GV288" s="806"/>
      <c r="GW288" s="806"/>
      <c r="GX288" s="806"/>
      <c r="GY288" s="806"/>
      <c r="GZ288" s="806"/>
      <c r="HA288" s="806"/>
      <c r="HB288" s="806"/>
      <c r="HC288" s="806"/>
      <c r="HD288" s="806"/>
      <c r="HE288" s="806"/>
      <c r="HF288" s="806"/>
      <c r="HG288" s="806"/>
      <c r="HH288" s="806"/>
      <c r="HI288" s="806"/>
      <c r="HJ288" s="806"/>
      <c r="HK288" s="806"/>
      <c r="HL288" s="806"/>
      <c r="HM288" s="806"/>
      <c r="HN288" s="806"/>
      <c r="HO288" s="806"/>
      <c r="HP288" s="806"/>
      <c r="HQ288" s="806"/>
      <c r="HR288" s="806"/>
      <c r="HS288" s="806"/>
      <c r="HT288" s="806"/>
      <c r="HU288" s="806"/>
      <c r="HV288" s="806"/>
      <c r="HW288" s="806"/>
      <c r="HX288" s="806"/>
      <c r="HY288" s="806"/>
      <c r="HZ288" s="806"/>
      <c r="IA288" s="806"/>
      <c r="IB288" s="806"/>
      <c r="IC288" s="806"/>
      <c r="ID288" s="806"/>
      <c r="IE288" s="806"/>
      <c r="IF288" s="806"/>
      <c r="IG288" s="806"/>
      <c r="IH288" s="806"/>
      <c r="II288" s="806"/>
      <c r="IJ288" s="806"/>
      <c r="IK288" s="806"/>
      <c r="IL288" s="806"/>
      <c r="IM288" s="806"/>
      <c r="IN288" s="806"/>
      <c r="IO288" s="806"/>
      <c r="IP288" s="806"/>
      <c r="IQ288" s="806"/>
      <c r="IR288" s="806"/>
      <c r="IS288" s="806"/>
      <c r="IT288" s="806"/>
      <c r="IU288" s="806"/>
      <c r="IV288" s="806"/>
    </row>
    <row r="289" spans="1:256" customFormat="1" ht="26.4">
      <c r="A289" s="814"/>
      <c r="B289" s="1621"/>
      <c r="C289" s="1557"/>
      <c r="D289" s="1580"/>
      <c r="E289" s="1621" t="s">
        <v>54</v>
      </c>
      <c r="F289" s="1557">
        <v>3750600</v>
      </c>
      <c r="G289" s="1580"/>
      <c r="H289" s="806"/>
      <c r="I289" s="806"/>
      <c r="J289" s="806"/>
      <c r="K289" s="806"/>
      <c r="L289" s="806"/>
      <c r="M289" s="806"/>
      <c r="N289" s="806"/>
      <c r="O289" s="806"/>
      <c r="P289" s="806"/>
      <c r="Q289" s="806"/>
      <c r="R289" s="806"/>
      <c r="S289" s="806"/>
      <c r="T289" s="806"/>
      <c r="U289" s="806"/>
      <c r="V289" s="806"/>
      <c r="W289" s="806"/>
      <c r="X289" s="806"/>
      <c r="Y289" s="806"/>
      <c r="Z289" s="806"/>
      <c r="AA289" s="806"/>
      <c r="AB289" s="806"/>
      <c r="AC289" s="806"/>
      <c r="AD289" s="806"/>
      <c r="AE289" s="806"/>
      <c r="AF289" s="806"/>
      <c r="AG289" s="806"/>
      <c r="AH289" s="806"/>
      <c r="AI289" s="806"/>
      <c r="AJ289" s="806"/>
      <c r="AK289" s="806"/>
      <c r="AL289" s="806"/>
      <c r="AM289" s="806"/>
      <c r="AN289" s="806"/>
      <c r="AO289" s="806"/>
      <c r="AP289" s="806"/>
      <c r="AQ289" s="806"/>
      <c r="AR289" s="806"/>
      <c r="AS289" s="806"/>
      <c r="AT289" s="806"/>
      <c r="AU289" s="806"/>
      <c r="AV289" s="806"/>
      <c r="AW289" s="806"/>
      <c r="AX289" s="806"/>
      <c r="AY289" s="806"/>
      <c r="AZ289" s="806"/>
      <c r="BA289" s="806"/>
      <c r="BB289" s="806"/>
      <c r="BC289" s="806"/>
      <c r="BD289" s="806"/>
      <c r="BE289" s="806"/>
      <c r="BF289" s="806"/>
      <c r="BG289" s="806"/>
      <c r="BH289" s="806"/>
      <c r="BI289" s="806"/>
      <c r="BJ289" s="806"/>
      <c r="BK289" s="806"/>
      <c r="BL289" s="806"/>
      <c r="BM289" s="806"/>
      <c r="BN289" s="806"/>
      <c r="BO289" s="806"/>
      <c r="BP289" s="806"/>
      <c r="BQ289" s="806"/>
      <c r="BR289" s="806"/>
      <c r="BS289" s="806"/>
      <c r="BT289" s="806"/>
      <c r="BU289" s="806"/>
      <c r="BV289" s="806"/>
      <c r="BW289" s="806"/>
      <c r="BX289" s="806"/>
      <c r="BY289" s="806"/>
      <c r="BZ289" s="806"/>
      <c r="CA289" s="806"/>
      <c r="CB289" s="806"/>
      <c r="CC289" s="806"/>
      <c r="CD289" s="806"/>
      <c r="CE289" s="806"/>
      <c r="CF289" s="806"/>
      <c r="CG289" s="806"/>
      <c r="CH289" s="806"/>
      <c r="CI289" s="806"/>
      <c r="CJ289" s="806"/>
      <c r="CK289" s="806"/>
      <c r="CL289" s="806"/>
      <c r="CM289" s="806"/>
      <c r="CN289" s="806"/>
      <c r="CO289" s="806"/>
      <c r="CP289" s="806"/>
      <c r="CQ289" s="806"/>
      <c r="CR289" s="806"/>
      <c r="CS289" s="806"/>
      <c r="CT289" s="806"/>
      <c r="CU289" s="806"/>
      <c r="CV289" s="806"/>
      <c r="CW289" s="806"/>
      <c r="CX289" s="806"/>
      <c r="CY289" s="806"/>
      <c r="CZ289" s="806"/>
      <c r="DA289" s="806"/>
      <c r="DB289" s="806"/>
      <c r="DC289" s="806"/>
      <c r="DD289" s="806"/>
      <c r="DE289" s="806"/>
      <c r="DF289" s="806"/>
      <c r="DG289" s="806"/>
      <c r="DH289" s="806"/>
      <c r="DI289" s="806"/>
      <c r="DJ289" s="806"/>
      <c r="DK289" s="806"/>
      <c r="DL289" s="806"/>
      <c r="DM289" s="806"/>
      <c r="DN289" s="806"/>
      <c r="DO289" s="806"/>
      <c r="DP289" s="806"/>
      <c r="DQ289" s="806"/>
      <c r="DR289" s="806"/>
      <c r="DS289" s="806"/>
      <c r="DT289" s="806"/>
      <c r="DU289" s="806"/>
      <c r="DV289" s="806"/>
      <c r="DW289" s="806"/>
      <c r="DX289" s="806"/>
      <c r="DY289" s="806"/>
      <c r="DZ289" s="806"/>
      <c r="EA289" s="806"/>
      <c r="EB289" s="806"/>
      <c r="EC289" s="806"/>
      <c r="ED289" s="806"/>
      <c r="EE289" s="806"/>
      <c r="EF289" s="806"/>
      <c r="EG289" s="806"/>
      <c r="EH289" s="806"/>
      <c r="EI289" s="806"/>
      <c r="EJ289" s="806"/>
      <c r="EK289" s="806"/>
      <c r="EL289" s="806"/>
      <c r="EM289" s="806"/>
      <c r="EN289" s="806"/>
      <c r="EO289" s="806"/>
      <c r="EP289" s="806"/>
      <c r="EQ289" s="806"/>
      <c r="ER289" s="806"/>
      <c r="ES289" s="806"/>
      <c r="ET289" s="806"/>
      <c r="EU289" s="806"/>
      <c r="EV289" s="806"/>
      <c r="EW289" s="806"/>
      <c r="EX289" s="806"/>
      <c r="EY289" s="806"/>
      <c r="EZ289" s="806"/>
      <c r="FA289" s="806"/>
      <c r="FB289" s="806"/>
      <c r="FC289" s="806"/>
      <c r="FD289" s="806"/>
      <c r="FE289" s="806"/>
      <c r="FF289" s="806"/>
      <c r="FG289" s="806"/>
      <c r="FH289" s="806"/>
      <c r="FI289" s="806"/>
      <c r="FJ289" s="806"/>
      <c r="FK289" s="806"/>
      <c r="FL289" s="806"/>
      <c r="FM289" s="806"/>
      <c r="FN289" s="806"/>
      <c r="FO289" s="806"/>
      <c r="FP289" s="806"/>
      <c r="FQ289" s="806"/>
      <c r="FR289" s="806"/>
      <c r="FS289" s="806"/>
      <c r="FT289" s="806"/>
      <c r="FU289" s="806"/>
      <c r="FV289" s="806"/>
      <c r="FW289" s="806"/>
      <c r="FX289" s="806"/>
      <c r="FY289" s="806"/>
      <c r="FZ289" s="806"/>
      <c r="GA289" s="806"/>
      <c r="GB289" s="806"/>
      <c r="GC289" s="806"/>
      <c r="GD289" s="806"/>
      <c r="GE289" s="806"/>
      <c r="GF289" s="806"/>
      <c r="GG289" s="806"/>
      <c r="GH289" s="806"/>
      <c r="GI289" s="806"/>
      <c r="GJ289" s="806"/>
      <c r="GK289" s="806"/>
      <c r="GL289" s="806"/>
      <c r="GM289" s="806"/>
      <c r="GN289" s="806"/>
      <c r="GO289" s="806"/>
      <c r="GP289" s="806"/>
      <c r="GQ289" s="806"/>
      <c r="GR289" s="806"/>
      <c r="GS289" s="806"/>
      <c r="GT289" s="806"/>
      <c r="GU289" s="806"/>
      <c r="GV289" s="806"/>
      <c r="GW289" s="806"/>
      <c r="GX289" s="806"/>
      <c r="GY289" s="806"/>
      <c r="GZ289" s="806"/>
      <c r="HA289" s="806"/>
      <c r="HB289" s="806"/>
      <c r="HC289" s="806"/>
      <c r="HD289" s="806"/>
      <c r="HE289" s="806"/>
      <c r="HF289" s="806"/>
      <c r="HG289" s="806"/>
      <c r="HH289" s="806"/>
      <c r="HI289" s="806"/>
      <c r="HJ289" s="806"/>
      <c r="HK289" s="806"/>
      <c r="HL289" s="806"/>
      <c r="HM289" s="806"/>
      <c r="HN289" s="806"/>
      <c r="HO289" s="806"/>
      <c r="HP289" s="806"/>
      <c r="HQ289" s="806"/>
      <c r="HR289" s="806"/>
      <c r="HS289" s="806"/>
      <c r="HT289" s="806"/>
      <c r="HU289" s="806"/>
      <c r="HV289" s="806"/>
      <c r="HW289" s="806"/>
      <c r="HX289" s="806"/>
      <c r="HY289" s="806"/>
      <c r="HZ289" s="806"/>
      <c r="IA289" s="806"/>
      <c r="IB289" s="806"/>
      <c r="IC289" s="806"/>
      <c r="ID289" s="806"/>
      <c r="IE289" s="806"/>
      <c r="IF289" s="806"/>
      <c r="IG289" s="806"/>
      <c r="IH289" s="806"/>
      <c r="II289" s="806"/>
      <c r="IJ289" s="806"/>
      <c r="IK289" s="806"/>
      <c r="IL289" s="806"/>
      <c r="IM289" s="806"/>
      <c r="IN289" s="806"/>
      <c r="IO289" s="806"/>
      <c r="IP289" s="806"/>
      <c r="IQ289" s="806"/>
      <c r="IR289" s="806"/>
      <c r="IS289" s="806"/>
      <c r="IT289" s="806"/>
      <c r="IU289" s="806"/>
      <c r="IV289" s="806"/>
    </row>
    <row r="290" spans="1:256" customFormat="1">
      <c r="A290" s="814"/>
      <c r="B290" s="1621"/>
      <c r="C290" s="1557"/>
      <c r="D290" s="1580"/>
      <c r="E290" s="1622" t="s">
        <v>39</v>
      </c>
      <c r="F290" s="1557">
        <v>3750600</v>
      </c>
      <c r="G290" s="1580"/>
      <c r="H290" s="806"/>
      <c r="I290" s="806"/>
      <c r="J290" s="806"/>
      <c r="K290" s="806"/>
      <c r="L290" s="806"/>
      <c r="M290" s="806"/>
      <c r="N290" s="806"/>
      <c r="O290" s="806"/>
      <c r="P290" s="806"/>
      <c r="Q290" s="806"/>
      <c r="R290" s="806"/>
      <c r="S290" s="806"/>
      <c r="T290" s="806"/>
      <c r="U290" s="806"/>
      <c r="V290" s="806"/>
      <c r="W290" s="806"/>
      <c r="X290" s="806"/>
      <c r="Y290" s="806"/>
      <c r="Z290" s="806"/>
      <c r="AA290" s="806"/>
      <c r="AB290" s="806"/>
      <c r="AC290" s="806"/>
      <c r="AD290" s="806"/>
      <c r="AE290" s="806"/>
      <c r="AF290" s="806"/>
      <c r="AG290" s="806"/>
      <c r="AH290" s="806"/>
      <c r="AI290" s="806"/>
      <c r="AJ290" s="806"/>
      <c r="AK290" s="806"/>
      <c r="AL290" s="806"/>
      <c r="AM290" s="806"/>
      <c r="AN290" s="806"/>
      <c r="AO290" s="806"/>
      <c r="AP290" s="806"/>
      <c r="AQ290" s="806"/>
      <c r="AR290" s="806"/>
      <c r="AS290" s="806"/>
      <c r="AT290" s="806"/>
      <c r="AU290" s="806"/>
      <c r="AV290" s="806"/>
      <c r="AW290" s="806"/>
      <c r="AX290" s="806"/>
      <c r="AY290" s="806"/>
      <c r="AZ290" s="806"/>
      <c r="BA290" s="806"/>
      <c r="BB290" s="806"/>
      <c r="BC290" s="806"/>
      <c r="BD290" s="806"/>
      <c r="BE290" s="806"/>
      <c r="BF290" s="806"/>
      <c r="BG290" s="806"/>
      <c r="BH290" s="806"/>
      <c r="BI290" s="806"/>
      <c r="BJ290" s="806"/>
      <c r="BK290" s="806"/>
      <c r="BL290" s="806"/>
      <c r="BM290" s="806"/>
      <c r="BN290" s="806"/>
      <c r="BO290" s="806"/>
      <c r="BP290" s="806"/>
      <c r="BQ290" s="806"/>
      <c r="BR290" s="806"/>
      <c r="BS290" s="806"/>
      <c r="BT290" s="806"/>
      <c r="BU290" s="806"/>
      <c r="BV290" s="806"/>
      <c r="BW290" s="806"/>
      <c r="BX290" s="806"/>
      <c r="BY290" s="806"/>
      <c r="BZ290" s="806"/>
      <c r="CA290" s="806"/>
      <c r="CB290" s="806"/>
      <c r="CC290" s="806"/>
      <c r="CD290" s="806"/>
      <c r="CE290" s="806"/>
      <c r="CF290" s="806"/>
      <c r="CG290" s="806"/>
      <c r="CH290" s="806"/>
      <c r="CI290" s="806"/>
      <c r="CJ290" s="806"/>
      <c r="CK290" s="806"/>
      <c r="CL290" s="806"/>
      <c r="CM290" s="806"/>
      <c r="CN290" s="806"/>
      <c r="CO290" s="806"/>
      <c r="CP290" s="806"/>
      <c r="CQ290" s="806"/>
      <c r="CR290" s="806"/>
      <c r="CS290" s="806"/>
      <c r="CT290" s="806"/>
      <c r="CU290" s="806"/>
      <c r="CV290" s="806"/>
      <c r="CW290" s="806"/>
      <c r="CX290" s="806"/>
      <c r="CY290" s="806"/>
      <c r="CZ290" s="806"/>
      <c r="DA290" s="806"/>
      <c r="DB290" s="806"/>
      <c r="DC290" s="806"/>
      <c r="DD290" s="806"/>
      <c r="DE290" s="806"/>
      <c r="DF290" s="806"/>
      <c r="DG290" s="806"/>
      <c r="DH290" s="806"/>
      <c r="DI290" s="806"/>
      <c r="DJ290" s="806"/>
      <c r="DK290" s="806"/>
      <c r="DL290" s="806"/>
      <c r="DM290" s="806"/>
      <c r="DN290" s="806"/>
      <c r="DO290" s="806"/>
      <c r="DP290" s="806"/>
      <c r="DQ290" s="806"/>
      <c r="DR290" s="806"/>
      <c r="DS290" s="806"/>
      <c r="DT290" s="806"/>
      <c r="DU290" s="806"/>
      <c r="DV290" s="806"/>
      <c r="DW290" s="806"/>
      <c r="DX290" s="806"/>
      <c r="DY290" s="806"/>
      <c r="DZ290" s="806"/>
      <c r="EA290" s="806"/>
      <c r="EB290" s="806"/>
      <c r="EC290" s="806"/>
      <c r="ED290" s="806"/>
      <c r="EE290" s="806"/>
      <c r="EF290" s="806"/>
      <c r="EG290" s="806"/>
      <c r="EH290" s="806"/>
      <c r="EI290" s="806"/>
      <c r="EJ290" s="806"/>
      <c r="EK290" s="806"/>
      <c r="EL290" s="806"/>
      <c r="EM290" s="806"/>
      <c r="EN290" s="806"/>
      <c r="EO290" s="806"/>
      <c r="EP290" s="806"/>
      <c r="EQ290" s="806"/>
      <c r="ER290" s="806"/>
      <c r="ES290" s="806"/>
      <c r="ET290" s="806"/>
      <c r="EU290" s="806"/>
      <c r="EV290" s="806"/>
      <c r="EW290" s="806"/>
      <c r="EX290" s="806"/>
      <c r="EY290" s="806"/>
      <c r="EZ290" s="806"/>
      <c r="FA290" s="806"/>
      <c r="FB290" s="806"/>
      <c r="FC290" s="806"/>
      <c r="FD290" s="806"/>
      <c r="FE290" s="806"/>
      <c r="FF290" s="806"/>
      <c r="FG290" s="806"/>
      <c r="FH290" s="806"/>
      <c r="FI290" s="806"/>
      <c r="FJ290" s="806"/>
      <c r="FK290" s="806"/>
      <c r="FL290" s="806"/>
      <c r="FM290" s="806"/>
      <c r="FN290" s="806"/>
      <c r="FO290" s="806"/>
      <c r="FP290" s="806"/>
      <c r="FQ290" s="806"/>
      <c r="FR290" s="806"/>
      <c r="FS290" s="806"/>
      <c r="FT290" s="806"/>
      <c r="FU290" s="806"/>
      <c r="FV290" s="806"/>
      <c r="FW290" s="806"/>
      <c r="FX290" s="806"/>
      <c r="FY290" s="806"/>
      <c r="FZ290" s="806"/>
      <c r="GA290" s="806"/>
      <c r="GB290" s="806"/>
      <c r="GC290" s="806"/>
      <c r="GD290" s="806"/>
      <c r="GE290" s="806"/>
      <c r="GF290" s="806"/>
      <c r="GG290" s="806"/>
      <c r="GH290" s="806"/>
      <c r="GI290" s="806"/>
      <c r="GJ290" s="806"/>
      <c r="GK290" s="806"/>
      <c r="GL290" s="806"/>
      <c r="GM290" s="806"/>
      <c r="GN290" s="806"/>
      <c r="GO290" s="806"/>
      <c r="GP290" s="806"/>
      <c r="GQ290" s="806"/>
      <c r="GR290" s="806"/>
      <c r="GS290" s="806"/>
      <c r="GT290" s="806"/>
      <c r="GU290" s="806"/>
      <c r="GV290" s="806"/>
      <c r="GW290" s="806"/>
      <c r="GX290" s="806"/>
      <c r="GY290" s="806"/>
      <c r="GZ290" s="806"/>
      <c r="HA290" s="806"/>
      <c r="HB290" s="806"/>
      <c r="HC290" s="806"/>
      <c r="HD290" s="806"/>
      <c r="HE290" s="806"/>
      <c r="HF290" s="806"/>
      <c r="HG290" s="806"/>
      <c r="HH290" s="806"/>
      <c r="HI290" s="806"/>
      <c r="HJ290" s="806"/>
      <c r="HK290" s="806"/>
      <c r="HL290" s="806"/>
      <c r="HM290" s="806"/>
      <c r="HN290" s="806"/>
      <c r="HO290" s="806"/>
      <c r="HP290" s="806"/>
      <c r="HQ290" s="806"/>
      <c r="HR290" s="806"/>
      <c r="HS290" s="806"/>
      <c r="HT290" s="806"/>
      <c r="HU290" s="806"/>
      <c r="HV290" s="806"/>
      <c r="HW290" s="806"/>
      <c r="HX290" s="806"/>
      <c r="HY290" s="806"/>
      <c r="HZ290" s="806"/>
      <c r="IA290" s="806"/>
      <c r="IB290" s="806"/>
      <c r="IC290" s="806"/>
      <c r="ID290" s="806"/>
      <c r="IE290" s="806"/>
      <c r="IF290" s="806"/>
      <c r="IG290" s="806"/>
      <c r="IH290" s="806"/>
      <c r="II290" s="806"/>
      <c r="IJ290" s="806"/>
      <c r="IK290" s="806"/>
      <c r="IL290" s="806"/>
      <c r="IM290" s="806"/>
      <c r="IN290" s="806"/>
      <c r="IO290" s="806"/>
      <c r="IP290" s="806"/>
      <c r="IQ290" s="806"/>
      <c r="IR290" s="806"/>
      <c r="IS290" s="806"/>
      <c r="IT290" s="806"/>
      <c r="IU290" s="806"/>
      <c r="IV290" s="806"/>
    </row>
    <row r="291" spans="1:256" customFormat="1">
      <c r="A291" s="814"/>
      <c r="B291" s="1622"/>
      <c r="C291" s="1557"/>
      <c r="D291" s="1580"/>
      <c r="E291" s="1621" t="s">
        <v>19</v>
      </c>
      <c r="F291" s="1557">
        <v>28520</v>
      </c>
      <c r="G291" s="1580"/>
      <c r="H291" s="806"/>
      <c r="I291" s="806"/>
      <c r="J291" s="806"/>
      <c r="K291" s="806"/>
      <c r="L291" s="806"/>
      <c r="M291" s="806"/>
      <c r="N291" s="806"/>
      <c r="O291" s="806"/>
      <c r="P291" s="806"/>
      <c r="Q291" s="806"/>
      <c r="R291" s="806"/>
      <c r="S291" s="806"/>
      <c r="T291" s="806"/>
      <c r="U291" s="806"/>
      <c r="V291" s="806"/>
      <c r="W291" s="806"/>
      <c r="X291" s="806"/>
      <c r="Y291" s="806"/>
      <c r="Z291" s="806"/>
      <c r="AA291" s="806"/>
      <c r="AB291" s="806"/>
      <c r="AC291" s="806"/>
      <c r="AD291" s="806"/>
      <c r="AE291" s="806"/>
      <c r="AF291" s="806"/>
      <c r="AG291" s="806"/>
      <c r="AH291" s="806"/>
      <c r="AI291" s="806"/>
      <c r="AJ291" s="806"/>
      <c r="AK291" s="806"/>
      <c r="AL291" s="806"/>
      <c r="AM291" s="806"/>
      <c r="AN291" s="806"/>
      <c r="AO291" s="806"/>
      <c r="AP291" s="806"/>
      <c r="AQ291" s="806"/>
      <c r="AR291" s="806"/>
      <c r="AS291" s="806"/>
      <c r="AT291" s="806"/>
      <c r="AU291" s="806"/>
      <c r="AV291" s="806"/>
      <c r="AW291" s="806"/>
      <c r="AX291" s="806"/>
      <c r="AY291" s="806"/>
      <c r="AZ291" s="806"/>
      <c r="BA291" s="806"/>
      <c r="BB291" s="806"/>
      <c r="BC291" s="806"/>
      <c r="BD291" s="806"/>
      <c r="BE291" s="806"/>
      <c r="BF291" s="806"/>
      <c r="BG291" s="806"/>
      <c r="BH291" s="806"/>
      <c r="BI291" s="806"/>
      <c r="BJ291" s="806"/>
      <c r="BK291" s="806"/>
      <c r="BL291" s="806"/>
      <c r="BM291" s="806"/>
      <c r="BN291" s="806"/>
      <c r="BO291" s="806"/>
      <c r="BP291" s="806"/>
      <c r="BQ291" s="806"/>
      <c r="BR291" s="806"/>
      <c r="BS291" s="806"/>
      <c r="BT291" s="806"/>
      <c r="BU291" s="806"/>
      <c r="BV291" s="806"/>
      <c r="BW291" s="806"/>
      <c r="BX291" s="806"/>
      <c r="BY291" s="806"/>
      <c r="BZ291" s="806"/>
      <c r="CA291" s="806"/>
      <c r="CB291" s="806"/>
      <c r="CC291" s="806"/>
      <c r="CD291" s="806"/>
      <c r="CE291" s="806"/>
      <c r="CF291" s="806"/>
      <c r="CG291" s="806"/>
      <c r="CH291" s="806"/>
      <c r="CI291" s="806"/>
      <c r="CJ291" s="806"/>
      <c r="CK291" s="806"/>
      <c r="CL291" s="806"/>
      <c r="CM291" s="806"/>
      <c r="CN291" s="806"/>
      <c r="CO291" s="806"/>
      <c r="CP291" s="806"/>
      <c r="CQ291" s="806"/>
      <c r="CR291" s="806"/>
      <c r="CS291" s="806"/>
      <c r="CT291" s="806"/>
      <c r="CU291" s="806"/>
      <c r="CV291" s="806"/>
      <c r="CW291" s="806"/>
      <c r="CX291" s="806"/>
      <c r="CY291" s="806"/>
      <c r="CZ291" s="806"/>
      <c r="DA291" s="806"/>
      <c r="DB291" s="806"/>
      <c r="DC291" s="806"/>
      <c r="DD291" s="806"/>
      <c r="DE291" s="806"/>
      <c r="DF291" s="806"/>
      <c r="DG291" s="806"/>
      <c r="DH291" s="806"/>
      <c r="DI291" s="806"/>
      <c r="DJ291" s="806"/>
      <c r="DK291" s="806"/>
      <c r="DL291" s="806"/>
      <c r="DM291" s="806"/>
      <c r="DN291" s="806"/>
      <c r="DO291" s="806"/>
      <c r="DP291" s="806"/>
      <c r="DQ291" s="806"/>
      <c r="DR291" s="806"/>
      <c r="DS291" s="806"/>
      <c r="DT291" s="806"/>
      <c r="DU291" s="806"/>
      <c r="DV291" s="806"/>
      <c r="DW291" s="806"/>
      <c r="DX291" s="806"/>
      <c r="DY291" s="806"/>
      <c r="DZ291" s="806"/>
      <c r="EA291" s="806"/>
      <c r="EB291" s="806"/>
      <c r="EC291" s="806"/>
      <c r="ED291" s="806"/>
      <c r="EE291" s="806"/>
      <c r="EF291" s="806"/>
      <c r="EG291" s="806"/>
      <c r="EH291" s="806"/>
      <c r="EI291" s="806"/>
      <c r="EJ291" s="806"/>
      <c r="EK291" s="806"/>
      <c r="EL291" s="806"/>
      <c r="EM291" s="806"/>
      <c r="EN291" s="806"/>
      <c r="EO291" s="806"/>
      <c r="EP291" s="806"/>
      <c r="EQ291" s="806"/>
      <c r="ER291" s="806"/>
      <c r="ES291" s="806"/>
      <c r="ET291" s="806"/>
      <c r="EU291" s="806"/>
      <c r="EV291" s="806"/>
      <c r="EW291" s="806"/>
      <c r="EX291" s="806"/>
      <c r="EY291" s="806"/>
      <c r="EZ291" s="806"/>
      <c r="FA291" s="806"/>
      <c r="FB291" s="806"/>
      <c r="FC291" s="806"/>
      <c r="FD291" s="806"/>
      <c r="FE291" s="806"/>
      <c r="FF291" s="806"/>
      <c r="FG291" s="806"/>
      <c r="FH291" s="806"/>
      <c r="FI291" s="806"/>
      <c r="FJ291" s="806"/>
      <c r="FK291" s="806"/>
      <c r="FL291" s="806"/>
      <c r="FM291" s="806"/>
      <c r="FN291" s="806"/>
      <c r="FO291" s="806"/>
      <c r="FP291" s="806"/>
      <c r="FQ291" s="806"/>
      <c r="FR291" s="806"/>
      <c r="FS291" s="806"/>
      <c r="FT291" s="806"/>
      <c r="FU291" s="806"/>
      <c r="FV291" s="806"/>
      <c r="FW291" s="806"/>
      <c r="FX291" s="806"/>
      <c r="FY291" s="806"/>
      <c r="FZ291" s="806"/>
      <c r="GA291" s="806"/>
      <c r="GB291" s="806"/>
      <c r="GC291" s="806"/>
      <c r="GD291" s="806"/>
      <c r="GE291" s="806"/>
      <c r="GF291" s="806"/>
      <c r="GG291" s="806"/>
      <c r="GH291" s="806"/>
      <c r="GI291" s="806"/>
      <c r="GJ291" s="806"/>
      <c r="GK291" s="806"/>
      <c r="GL291" s="806"/>
      <c r="GM291" s="806"/>
      <c r="GN291" s="806"/>
      <c r="GO291" s="806"/>
      <c r="GP291" s="806"/>
      <c r="GQ291" s="806"/>
      <c r="GR291" s="806"/>
      <c r="GS291" s="806"/>
      <c r="GT291" s="806"/>
      <c r="GU291" s="806"/>
      <c r="GV291" s="806"/>
      <c r="GW291" s="806"/>
      <c r="GX291" s="806"/>
      <c r="GY291" s="806"/>
      <c r="GZ291" s="806"/>
      <c r="HA291" s="806"/>
      <c r="HB291" s="806"/>
      <c r="HC291" s="806"/>
      <c r="HD291" s="806"/>
      <c r="HE291" s="806"/>
      <c r="HF291" s="806"/>
      <c r="HG291" s="806"/>
      <c r="HH291" s="806"/>
      <c r="HI291" s="806"/>
      <c r="HJ291" s="806"/>
      <c r="HK291" s="806"/>
      <c r="HL291" s="806"/>
      <c r="HM291" s="806"/>
      <c r="HN291" s="806"/>
      <c r="HO291" s="806"/>
      <c r="HP291" s="806"/>
      <c r="HQ291" s="806"/>
      <c r="HR291" s="806"/>
      <c r="HS291" s="806"/>
      <c r="HT291" s="806"/>
      <c r="HU291" s="806"/>
      <c r="HV291" s="806"/>
      <c r="HW291" s="806"/>
      <c r="HX291" s="806"/>
      <c r="HY291" s="806"/>
      <c r="HZ291" s="806"/>
      <c r="IA291" s="806"/>
      <c r="IB291" s="806"/>
      <c r="IC291" s="806"/>
      <c r="ID291" s="806"/>
      <c r="IE291" s="806"/>
      <c r="IF291" s="806"/>
      <c r="IG291" s="806"/>
      <c r="IH291" s="806"/>
      <c r="II291" s="806"/>
      <c r="IJ291" s="806"/>
      <c r="IK291" s="806"/>
      <c r="IL291" s="806"/>
      <c r="IM291" s="806"/>
      <c r="IN291" s="806"/>
      <c r="IO291" s="806"/>
      <c r="IP291" s="806"/>
      <c r="IQ291" s="806"/>
      <c r="IR291" s="806"/>
      <c r="IS291" s="806"/>
      <c r="IT291" s="806"/>
      <c r="IU291" s="806"/>
      <c r="IV291" s="806"/>
    </row>
    <row r="292" spans="1:256" customFormat="1">
      <c r="A292" s="814"/>
      <c r="B292" s="1622"/>
      <c r="C292" s="1557"/>
      <c r="D292" s="1580"/>
      <c r="E292" s="1622" t="s">
        <v>119</v>
      </c>
      <c r="F292" s="1557">
        <v>28520</v>
      </c>
      <c r="G292" s="1580"/>
      <c r="H292" s="806"/>
      <c r="I292" s="806"/>
      <c r="J292" s="806"/>
      <c r="K292" s="806"/>
      <c r="L292" s="806"/>
      <c r="M292" s="806"/>
      <c r="N292" s="806"/>
      <c r="O292" s="806"/>
      <c r="P292" s="806"/>
      <c r="Q292" s="806"/>
      <c r="R292" s="806"/>
      <c r="S292" s="806"/>
      <c r="T292" s="806"/>
      <c r="U292" s="806"/>
      <c r="V292" s="806"/>
      <c r="W292" s="806"/>
      <c r="X292" s="806"/>
      <c r="Y292" s="806"/>
      <c r="Z292" s="806"/>
      <c r="AA292" s="806"/>
      <c r="AB292" s="806"/>
      <c r="AC292" s="806"/>
      <c r="AD292" s="806"/>
      <c r="AE292" s="806"/>
      <c r="AF292" s="806"/>
      <c r="AG292" s="806"/>
      <c r="AH292" s="806"/>
      <c r="AI292" s="806"/>
      <c r="AJ292" s="806"/>
      <c r="AK292" s="806"/>
      <c r="AL292" s="806"/>
      <c r="AM292" s="806"/>
      <c r="AN292" s="806"/>
      <c r="AO292" s="806"/>
      <c r="AP292" s="806"/>
      <c r="AQ292" s="806"/>
      <c r="AR292" s="806"/>
      <c r="AS292" s="806"/>
      <c r="AT292" s="806"/>
      <c r="AU292" s="806"/>
      <c r="AV292" s="806"/>
      <c r="AW292" s="806"/>
      <c r="AX292" s="806"/>
      <c r="AY292" s="806"/>
      <c r="AZ292" s="806"/>
      <c r="BA292" s="806"/>
      <c r="BB292" s="806"/>
      <c r="BC292" s="806"/>
      <c r="BD292" s="806"/>
      <c r="BE292" s="806"/>
      <c r="BF292" s="806"/>
      <c r="BG292" s="806"/>
      <c r="BH292" s="806"/>
      <c r="BI292" s="806"/>
      <c r="BJ292" s="806"/>
      <c r="BK292" s="806"/>
      <c r="BL292" s="806"/>
      <c r="BM292" s="806"/>
      <c r="BN292" s="806"/>
      <c r="BO292" s="806"/>
      <c r="BP292" s="806"/>
      <c r="BQ292" s="806"/>
      <c r="BR292" s="806"/>
      <c r="BS292" s="806"/>
      <c r="BT292" s="806"/>
      <c r="BU292" s="806"/>
      <c r="BV292" s="806"/>
      <c r="BW292" s="806"/>
      <c r="BX292" s="806"/>
      <c r="BY292" s="806"/>
      <c r="BZ292" s="806"/>
      <c r="CA292" s="806"/>
      <c r="CB292" s="806"/>
      <c r="CC292" s="806"/>
      <c r="CD292" s="806"/>
      <c r="CE292" s="806"/>
      <c r="CF292" s="806"/>
      <c r="CG292" s="806"/>
      <c r="CH292" s="806"/>
      <c r="CI292" s="806"/>
      <c r="CJ292" s="806"/>
      <c r="CK292" s="806"/>
      <c r="CL292" s="806"/>
      <c r="CM292" s="806"/>
      <c r="CN292" s="806"/>
      <c r="CO292" s="806"/>
      <c r="CP292" s="806"/>
      <c r="CQ292" s="806"/>
      <c r="CR292" s="806"/>
      <c r="CS292" s="806"/>
      <c r="CT292" s="806"/>
      <c r="CU292" s="806"/>
      <c r="CV292" s="806"/>
      <c r="CW292" s="806"/>
      <c r="CX292" s="806"/>
      <c r="CY292" s="806"/>
      <c r="CZ292" s="806"/>
      <c r="DA292" s="806"/>
      <c r="DB292" s="806"/>
      <c r="DC292" s="806"/>
      <c r="DD292" s="806"/>
      <c r="DE292" s="806"/>
      <c r="DF292" s="806"/>
      <c r="DG292" s="806"/>
      <c r="DH292" s="806"/>
      <c r="DI292" s="806"/>
      <c r="DJ292" s="806"/>
      <c r="DK292" s="806"/>
      <c r="DL292" s="806"/>
      <c r="DM292" s="806"/>
      <c r="DN292" s="806"/>
      <c r="DO292" s="806"/>
      <c r="DP292" s="806"/>
      <c r="DQ292" s="806"/>
      <c r="DR292" s="806"/>
      <c r="DS292" s="806"/>
      <c r="DT292" s="806"/>
      <c r="DU292" s="806"/>
      <c r="DV292" s="806"/>
      <c r="DW292" s="806"/>
      <c r="DX292" s="806"/>
      <c r="DY292" s="806"/>
      <c r="DZ292" s="806"/>
      <c r="EA292" s="806"/>
      <c r="EB292" s="806"/>
      <c r="EC292" s="806"/>
      <c r="ED292" s="806"/>
      <c r="EE292" s="806"/>
      <c r="EF292" s="806"/>
      <c r="EG292" s="806"/>
      <c r="EH292" s="806"/>
      <c r="EI292" s="806"/>
      <c r="EJ292" s="806"/>
      <c r="EK292" s="806"/>
      <c r="EL292" s="806"/>
      <c r="EM292" s="806"/>
      <c r="EN292" s="806"/>
      <c r="EO292" s="806"/>
      <c r="EP292" s="806"/>
      <c r="EQ292" s="806"/>
      <c r="ER292" s="806"/>
      <c r="ES292" s="806"/>
      <c r="ET292" s="806"/>
      <c r="EU292" s="806"/>
      <c r="EV292" s="806"/>
      <c r="EW292" s="806"/>
      <c r="EX292" s="806"/>
      <c r="EY292" s="806"/>
      <c r="EZ292" s="806"/>
      <c r="FA292" s="806"/>
      <c r="FB292" s="806"/>
      <c r="FC292" s="806"/>
      <c r="FD292" s="806"/>
      <c r="FE292" s="806"/>
      <c r="FF292" s="806"/>
      <c r="FG292" s="806"/>
      <c r="FH292" s="806"/>
      <c r="FI292" s="806"/>
      <c r="FJ292" s="806"/>
      <c r="FK292" s="806"/>
      <c r="FL292" s="806"/>
      <c r="FM292" s="806"/>
      <c r="FN292" s="806"/>
      <c r="FO292" s="806"/>
      <c r="FP292" s="806"/>
      <c r="FQ292" s="806"/>
      <c r="FR292" s="806"/>
      <c r="FS292" s="806"/>
      <c r="FT292" s="806"/>
      <c r="FU292" s="806"/>
      <c r="FV292" s="806"/>
      <c r="FW292" s="806"/>
      <c r="FX292" s="806"/>
      <c r="FY292" s="806"/>
      <c r="FZ292" s="806"/>
      <c r="GA292" s="806"/>
      <c r="GB292" s="806"/>
      <c r="GC292" s="806"/>
      <c r="GD292" s="806"/>
      <c r="GE292" s="806"/>
      <c r="GF292" s="806"/>
      <c r="GG292" s="806"/>
      <c r="GH292" s="806"/>
      <c r="GI292" s="806"/>
      <c r="GJ292" s="806"/>
      <c r="GK292" s="806"/>
      <c r="GL292" s="806"/>
      <c r="GM292" s="806"/>
      <c r="GN292" s="806"/>
      <c r="GO292" s="806"/>
      <c r="GP292" s="806"/>
      <c r="GQ292" s="806"/>
      <c r="GR292" s="806"/>
      <c r="GS292" s="806"/>
      <c r="GT292" s="806"/>
      <c r="GU292" s="806"/>
      <c r="GV292" s="806"/>
      <c r="GW292" s="806"/>
      <c r="GX292" s="806"/>
      <c r="GY292" s="806"/>
      <c r="GZ292" s="806"/>
      <c r="HA292" s="806"/>
      <c r="HB292" s="806"/>
      <c r="HC292" s="806"/>
      <c r="HD292" s="806"/>
      <c r="HE292" s="806"/>
      <c r="HF292" s="806"/>
      <c r="HG292" s="806"/>
      <c r="HH292" s="806"/>
      <c r="HI292" s="806"/>
      <c r="HJ292" s="806"/>
      <c r="HK292" s="806"/>
      <c r="HL292" s="806"/>
      <c r="HM292" s="806"/>
      <c r="HN292" s="806"/>
      <c r="HO292" s="806"/>
      <c r="HP292" s="806"/>
      <c r="HQ292" s="806"/>
      <c r="HR292" s="806"/>
      <c r="HS292" s="806"/>
      <c r="HT292" s="806"/>
      <c r="HU292" s="806"/>
      <c r="HV292" s="806"/>
      <c r="HW292" s="806"/>
      <c r="HX292" s="806"/>
      <c r="HY292" s="806"/>
      <c r="HZ292" s="806"/>
      <c r="IA292" s="806"/>
      <c r="IB292" s="806"/>
      <c r="IC292" s="806"/>
      <c r="ID292" s="806"/>
      <c r="IE292" s="806"/>
      <c r="IF292" s="806"/>
      <c r="IG292" s="806"/>
      <c r="IH292" s="806"/>
      <c r="II292" s="806"/>
      <c r="IJ292" s="806"/>
      <c r="IK292" s="806"/>
      <c r="IL292" s="806"/>
      <c r="IM292" s="806"/>
      <c r="IN292" s="806"/>
      <c r="IO292" s="806"/>
      <c r="IP292" s="806"/>
      <c r="IQ292" s="806"/>
      <c r="IR292" s="806"/>
      <c r="IS292" s="806"/>
      <c r="IT292" s="806"/>
      <c r="IU292" s="806"/>
      <c r="IV292" s="806"/>
    </row>
    <row r="293" spans="1:256" customFormat="1" ht="26.4">
      <c r="A293" s="814"/>
      <c r="B293" s="1576"/>
      <c r="C293" s="1557"/>
      <c r="D293" s="1580"/>
      <c r="E293" s="1629" t="s">
        <v>166</v>
      </c>
      <c r="F293" s="1557">
        <v>8520</v>
      </c>
      <c r="G293" s="1580"/>
      <c r="H293" s="806"/>
      <c r="I293" s="806"/>
      <c r="J293" s="806"/>
      <c r="K293" s="806"/>
      <c r="L293" s="806"/>
      <c r="M293" s="806"/>
      <c r="N293" s="806"/>
      <c r="O293" s="806"/>
      <c r="P293" s="806"/>
      <c r="Q293" s="806"/>
      <c r="R293" s="806"/>
      <c r="S293" s="806"/>
      <c r="T293" s="806"/>
      <c r="U293" s="806"/>
      <c r="V293" s="806"/>
      <c r="W293" s="806"/>
      <c r="X293" s="806"/>
      <c r="Y293" s="806"/>
      <c r="Z293" s="806"/>
      <c r="AA293" s="806"/>
      <c r="AB293" s="806"/>
      <c r="AC293" s="806"/>
      <c r="AD293" s="806"/>
      <c r="AE293" s="806"/>
      <c r="AF293" s="806"/>
      <c r="AG293" s="806"/>
      <c r="AH293" s="806"/>
      <c r="AI293" s="806"/>
      <c r="AJ293" s="806"/>
      <c r="AK293" s="806"/>
      <c r="AL293" s="806"/>
      <c r="AM293" s="806"/>
      <c r="AN293" s="806"/>
      <c r="AO293" s="806"/>
      <c r="AP293" s="806"/>
      <c r="AQ293" s="806"/>
      <c r="AR293" s="806"/>
      <c r="AS293" s="806"/>
      <c r="AT293" s="806"/>
      <c r="AU293" s="806"/>
      <c r="AV293" s="806"/>
      <c r="AW293" s="806"/>
      <c r="AX293" s="806"/>
      <c r="AY293" s="806"/>
      <c r="AZ293" s="806"/>
      <c r="BA293" s="806"/>
      <c r="BB293" s="806"/>
      <c r="BC293" s="806"/>
      <c r="BD293" s="806"/>
      <c r="BE293" s="806"/>
      <c r="BF293" s="806"/>
      <c r="BG293" s="806"/>
      <c r="BH293" s="806"/>
      <c r="BI293" s="806"/>
      <c r="BJ293" s="806"/>
      <c r="BK293" s="806"/>
      <c r="BL293" s="806"/>
      <c r="BM293" s="806"/>
      <c r="BN293" s="806"/>
      <c r="BO293" s="806"/>
      <c r="BP293" s="806"/>
      <c r="BQ293" s="806"/>
      <c r="BR293" s="806"/>
      <c r="BS293" s="806"/>
      <c r="BT293" s="806"/>
      <c r="BU293" s="806"/>
      <c r="BV293" s="806"/>
      <c r="BW293" s="806"/>
      <c r="BX293" s="806"/>
      <c r="BY293" s="806"/>
      <c r="BZ293" s="806"/>
      <c r="CA293" s="806"/>
      <c r="CB293" s="806"/>
      <c r="CC293" s="806"/>
      <c r="CD293" s="806"/>
      <c r="CE293" s="806"/>
      <c r="CF293" s="806"/>
      <c r="CG293" s="806"/>
      <c r="CH293" s="806"/>
      <c r="CI293" s="806"/>
      <c r="CJ293" s="806"/>
      <c r="CK293" s="806"/>
      <c r="CL293" s="806"/>
      <c r="CM293" s="806"/>
      <c r="CN293" s="806"/>
      <c r="CO293" s="806"/>
      <c r="CP293" s="806"/>
      <c r="CQ293" s="806"/>
      <c r="CR293" s="806"/>
      <c r="CS293" s="806"/>
      <c r="CT293" s="806"/>
      <c r="CU293" s="806"/>
      <c r="CV293" s="806"/>
      <c r="CW293" s="806"/>
      <c r="CX293" s="806"/>
      <c r="CY293" s="806"/>
      <c r="CZ293" s="806"/>
      <c r="DA293" s="806"/>
      <c r="DB293" s="806"/>
      <c r="DC293" s="806"/>
      <c r="DD293" s="806"/>
      <c r="DE293" s="806"/>
      <c r="DF293" s="806"/>
      <c r="DG293" s="806"/>
      <c r="DH293" s="806"/>
      <c r="DI293" s="806"/>
      <c r="DJ293" s="806"/>
      <c r="DK293" s="806"/>
      <c r="DL293" s="806"/>
      <c r="DM293" s="806"/>
      <c r="DN293" s="806"/>
      <c r="DO293" s="806"/>
      <c r="DP293" s="806"/>
      <c r="DQ293" s="806"/>
      <c r="DR293" s="806"/>
      <c r="DS293" s="806"/>
      <c r="DT293" s="806"/>
      <c r="DU293" s="806"/>
      <c r="DV293" s="806"/>
      <c r="DW293" s="806"/>
      <c r="DX293" s="806"/>
      <c r="DY293" s="806"/>
      <c r="DZ293" s="806"/>
      <c r="EA293" s="806"/>
      <c r="EB293" s="806"/>
      <c r="EC293" s="806"/>
      <c r="ED293" s="806"/>
      <c r="EE293" s="806"/>
      <c r="EF293" s="806"/>
      <c r="EG293" s="806"/>
      <c r="EH293" s="806"/>
      <c r="EI293" s="806"/>
      <c r="EJ293" s="806"/>
      <c r="EK293" s="806"/>
      <c r="EL293" s="806"/>
      <c r="EM293" s="806"/>
      <c r="EN293" s="806"/>
      <c r="EO293" s="806"/>
      <c r="EP293" s="806"/>
      <c r="EQ293" s="806"/>
      <c r="ER293" s="806"/>
      <c r="ES293" s="806"/>
      <c r="ET293" s="806"/>
      <c r="EU293" s="806"/>
      <c r="EV293" s="806"/>
      <c r="EW293" s="806"/>
      <c r="EX293" s="806"/>
      <c r="EY293" s="806"/>
      <c r="EZ293" s="806"/>
      <c r="FA293" s="806"/>
      <c r="FB293" s="806"/>
      <c r="FC293" s="806"/>
      <c r="FD293" s="806"/>
      <c r="FE293" s="806"/>
      <c r="FF293" s="806"/>
      <c r="FG293" s="806"/>
      <c r="FH293" s="806"/>
      <c r="FI293" s="806"/>
      <c r="FJ293" s="806"/>
      <c r="FK293" s="806"/>
      <c r="FL293" s="806"/>
      <c r="FM293" s="806"/>
      <c r="FN293" s="806"/>
      <c r="FO293" s="806"/>
      <c r="FP293" s="806"/>
      <c r="FQ293" s="806"/>
      <c r="FR293" s="806"/>
      <c r="FS293" s="806"/>
      <c r="FT293" s="806"/>
      <c r="FU293" s="806"/>
      <c r="FV293" s="806"/>
      <c r="FW293" s="806"/>
      <c r="FX293" s="806"/>
      <c r="FY293" s="806"/>
      <c r="FZ293" s="806"/>
      <c r="GA293" s="806"/>
      <c r="GB293" s="806"/>
      <c r="GC293" s="806"/>
      <c r="GD293" s="806"/>
      <c r="GE293" s="806"/>
      <c r="GF293" s="806"/>
      <c r="GG293" s="806"/>
      <c r="GH293" s="806"/>
      <c r="GI293" s="806"/>
      <c r="GJ293" s="806"/>
      <c r="GK293" s="806"/>
      <c r="GL293" s="806"/>
      <c r="GM293" s="806"/>
      <c r="GN293" s="806"/>
      <c r="GO293" s="806"/>
      <c r="GP293" s="806"/>
      <c r="GQ293" s="806"/>
      <c r="GR293" s="806"/>
      <c r="GS293" s="806"/>
      <c r="GT293" s="806"/>
      <c r="GU293" s="806"/>
      <c r="GV293" s="806"/>
      <c r="GW293" s="806"/>
      <c r="GX293" s="806"/>
      <c r="GY293" s="806"/>
      <c r="GZ293" s="806"/>
      <c r="HA293" s="806"/>
      <c r="HB293" s="806"/>
      <c r="HC293" s="806"/>
      <c r="HD293" s="806"/>
      <c r="HE293" s="806"/>
      <c r="HF293" s="806"/>
      <c r="HG293" s="806"/>
      <c r="HH293" s="806"/>
      <c r="HI293" s="806"/>
      <c r="HJ293" s="806"/>
      <c r="HK293" s="806"/>
      <c r="HL293" s="806"/>
      <c r="HM293" s="806"/>
      <c r="HN293" s="806"/>
      <c r="HO293" s="806"/>
      <c r="HP293" s="806"/>
      <c r="HQ293" s="806"/>
      <c r="HR293" s="806"/>
      <c r="HS293" s="806"/>
      <c r="HT293" s="806"/>
      <c r="HU293" s="806"/>
      <c r="HV293" s="806"/>
      <c r="HW293" s="806"/>
      <c r="HX293" s="806"/>
      <c r="HY293" s="806"/>
      <c r="HZ293" s="806"/>
      <c r="IA293" s="806"/>
      <c r="IB293" s="806"/>
      <c r="IC293" s="806"/>
      <c r="ID293" s="806"/>
      <c r="IE293" s="806"/>
      <c r="IF293" s="806"/>
      <c r="IG293" s="806"/>
      <c r="IH293" s="806"/>
      <c r="II293" s="806"/>
      <c r="IJ293" s="806"/>
      <c r="IK293" s="806"/>
      <c r="IL293" s="806"/>
      <c r="IM293" s="806"/>
      <c r="IN293" s="806"/>
      <c r="IO293" s="806"/>
      <c r="IP293" s="806"/>
      <c r="IQ293" s="806"/>
      <c r="IR293" s="806"/>
      <c r="IS293" s="806"/>
      <c r="IT293" s="806"/>
      <c r="IU293" s="806"/>
      <c r="IV293" s="806"/>
    </row>
    <row r="294" spans="1:256" customFormat="1" ht="26.4">
      <c r="A294" s="814"/>
      <c r="B294" s="1578"/>
      <c r="C294" s="1557"/>
      <c r="D294" s="1580"/>
      <c r="E294" s="1629" t="s">
        <v>120</v>
      </c>
      <c r="F294" s="1557">
        <v>20000</v>
      </c>
      <c r="G294" s="1580"/>
      <c r="H294" s="806"/>
      <c r="I294" s="806"/>
      <c r="J294" s="806"/>
      <c r="K294" s="806"/>
      <c r="L294" s="806"/>
      <c r="M294" s="806"/>
      <c r="N294" s="806"/>
      <c r="O294" s="806"/>
      <c r="P294" s="806"/>
      <c r="Q294" s="806"/>
      <c r="R294" s="806"/>
      <c r="S294" s="806"/>
      <c r="T294" s="806"/>
      <c r="U294" s="806"/>
      <c r="V294" s="806"/>
      <c r="W294" s="806"/>
      <c r="X294" s="806"/>
      <c r="Y294" s="806"/>
      <c r="Z294" s="806"/>
      <c r="AA294" s="806"/>
      <c r="AB294" s="806"/>
      <c r="AC294" s="806"/>
      <c r="AD294" s="806"/>
      <c r="AE294" s="806"/>
      <c r="AF294" s="806"/>
      <c r="AG294" s="806"/>
      <c r="AH294" s="806"/>
      <c r="AI294" s="806"/>
      <c r="AJ294" s="806"/>
      <c r="AK294" s="806"/>
      <c r="AL294" s="806"/>
      <c r="AM294" s="806"/>
      <c r="AN294" s="806"/>
      <c r="AO294" s="806"/>
      <c r="AP294" s="806"/>
      <c r="AQ294" s="806"/>
      <c r="AR294" s="806"/>
      <c r="AS294" s="806"/>
      <c r="AT294" s="806"/>
      <c r="AU294" s="806"/>
      <c r="AV294" s="806"/>
      <c r="AW294" s="806"/>
      <c r="AX294" s="806"/>
      <c r="AY294" s="806"/>
      <c r="AZ294" s="806"/>
      <c r="BA294" s="806"/>
      <c r="BB294" s="806"/>
      <c r="BC294" s="806"/>
      <c r="BD294" s="806"/>
      <c r="BE294" s="806"/>
      <c r="BF294" s="806"/>
      <c r="BG294" s="806"/>
      <c r="BH294" s="806"/>
      <c r="BI294" s="806"/>
      <c r="BJ294" s="806"/>
      <c r="BK294" s="806"/>
      <c r="BL294" s="806"/>
      <c r="BM294" s="806"/>
      <c r="BN294" s="806"/>
      <c r="BO294" s="806"/>
      <c r="BP294" s="806"/>
      <c r="BQ294" s="806"/>
      <c r="BR294" s="806"/>
      <c r="BS294" s="806"/>
      <c r="BT294" s="806"/>
      <c r="BU294" s="806"/>
      <c r="BV294" s="806"/>
      <c r="BW294" s="806"/>
      <c r="BX294" s="806"/>
      <c r="BY294" s="806"/>
      <c r="BZ294" s="806"/>
      <c r="CA294" s="806"/>
      <c r="CB294" s="806"/>
      <c r="CC294" s="806"/>
      <c r="CD294" s="806"/>
      <c r="CE294" s="806"/>
      <c r="CF294" s="806"/>
      <c r="CG294" s="806"/>
      <c r="CH294" s="806"/>
      <c r="CI294" s="806"/>
      <c r="CJ294" s="806"/>
      <c r="CK294" s="806"/>
      <c r="CL294" s="806"/>
      <c r="CM294" s="806"/>
      <c r="CN294" s="806"/>
      <c r="CO294" s="806"/>
      <c r="CP294" s="806"/>
      <c r="CQ294" s="806"/>
      <c r="CR294" s="806"/>
      <c r="CS294" s="806"/>
      <c r="CT294" s="806"/>
      <c r="CU294" s="806"/>
      <c r="CV294" s="806"/>
      <c r="CW294" s="806"/>
      <c r="CX294" s="806"/>
      <c r="CY294" s="806"/>
      <c r="CZ294" s="806"/>
      <c r="DA294" s="806"/>
      <c r="DB294" s="806"/>
      <c r="DC294" s="806"/>
      <c r="DD294" s="806"/>
      <c r="DE294" s="806"/>
      <c r="DF294" s="806"/>
      <c r="DG294" s="806"/>
      <c r="DH294" s="806"/>
      <c r="DI294" s="806"/>
      <c r="DJ294" s="806"/>
      <c r="DK294" s="806"/>
      <c r="DL294" s="806"/>
      <c r="DM294" s="806"/>
      <c r="DN294" s="806"/>
      <c r="DO294" s="806"/>
      <c r="DP294" s="806"/>
      <c r="DQ294" s="806"/>
      <c r="DR294" s="806"/>
      <c r="DS294" s="806"/>
      <c r="DT294" s="806"/>
      <c r="DU294" s="806"/>
      <c r="DV294" s="806"/>
      <c r="DW294" s="806"/>
      <c r="DX294" s="806"/>
      <c r="DY294" s="806"/>
      <c r="DZ294" s="806"/>
      <c r="EA294" s="806"/>
      <c r="EB294" s="806"/>
      <c r="EC294" s="806"/>
      <c r="ED294" s="806"/>
      <c r="EE294" s="806"/>
      <c r="EF294" s="806"/>
      <c r="EG294" s="806"/>
      <c r="EH294" s="806"/>
      <c r="EI294" s="806"/>
      <c r="EJ294" s="806"/>
      <c r="EK294" s="806"/>
      <c r="EL294" s="806"/>
      <c r="EM294" s="806"/>
      <c r="EN294" s="806"/>
      <c r="EO294" s="806"/>
      <c r="EP294" s="806"/>
      <c r="EQ294" s="806"/>
      <c r="ER294" s="806"/>
      <c r="ES294" s="806"/>
      <c r="ET294" s="806"/>
      <c r="EU294" s="806"/>
      <c r="EV294" s="806"/>
      <c r="EW294" s="806"/>
      <c r="EX294" s="806"/>
      <c r="EY294" s="806"/>
      <c r="EZ294" s="806"/>
      <c r="FA294" s="806"/>
      <c r="FB294" s="806"/>
      <c r="FC294" s="806"/>
      <c r="FD294" s="806"/>
      <c r="FE294" s="806"/>
      <c r="FF294" s="806"/>
      <c r="FG294" s="806"/>
      <c r="FH294" s="806"/>
      <c r="FI294" s="806"/>
      <c r="FJ294" s="806"/>
      <c r="FK294" s="806"/>
      <c r="FL294" s="806"/>
      <c r="FM294" s="806"/>
      <c r="FN294" s="806"/>
      <c r="FO294" s="806"/>
      <c r="FP294" s="806"/>
      <c r="FQ294" s="806"/>
      <c r="FR294" s="806"/>
      <c r="FS294" s="806"/>
      <c r="FT294" s="806"/>
      <c r="FU294" s="806"/>
      <c r="FV294" s="806"/>
      <c r="FW294" s="806"/>
      <c r="FX294" s="806"/>
      <c r="FY294" s="806"/>
      <c r="FZ294" s="806"/>
      <c r="GA294" s="806"/>
      <c r="GB294" s="806"/>
      <c r="GC294" s="806"/>
      <c r="GD294" s="806"/>
      <c r="GE294" s="806"/>
      <c r="GF294" s="806"/>
      <c r="GG294" s="806"/>
      <c r="GH294" s="806"/>
      <c r="GI294" s="806"/>
      <c r="GJ294" s="806"/>
      <c r="GK294" s="806"/>
      <c r="GL294" s="806"/>
      <c r="GM294" s="806"/>
      <c r="GN294" s="806"/>
      <c r="GO294" s="806"/>
      <c r="GP294" s="806"/>
      <c r="GQ294" s="806"/>
      <c r="GR294" s="806"/>
      <c r="GS294" s="806"/>
      <c r="GT294" s="806"/>
      <c r="GU294" s="806"/>
      <c r="GV294" s="806"/>
      <c r="GW294" s="806"/>
      <c r="GX294" s="806"/>
      <c r="GY294" s="806"/>
      <c r="GZ294" s="806"/>
      <c r="HA294" s="806"/>
      <c r="HB294" s="806"/>
      <c r="HC294" s="806"/>
      <c r="HD294" s="806"/>
      <c r="HE294" s="806"/>
      <c r="HF294" s="806"/>
      <c r="HG294" s="806"/>
      <c r="HH294" s="806"/>
      <c r="HI294" s="806"/>
      <c r="HJ294" s="806"/>
      <c r="HK294" s="806"/>
      <c r="HL294" s="806"/>
      <c r="HM294" s="806"/>
      <c r="HN294" s="806"/>
      <c r="HO294" s="806"/>
      <c r="HP294" s="806"/>
      <c r="HQ294" s="806"/>
      <c r="HR294" s="806"/>
      <c r="HS294" s="806"/>
      <c r="HT294" s="806"/>
      <c r="HU294" s="806"/>
      <c r="HV294" s="806"/>
      <c r="HW294" s="806"/>
      <c r="HX294" s="806"/>
      <c r="HY294" s="806"/>
      <c r="HZ294" s="806"/>
      <c r="IA294" s="806"/>
      <c r="IB294" s="806"/>
      <c r="IC294" s="806"/>
      <c r="ID294" s="806"/>
      <c r="IE294" s="806"/>
      <c r="IF294" s="806"/>
      <c r="IG294" s="806"/>
      <c r="IH294" s="806"/>
      <c r="II294" s="806"/>
      <c r="IJ294" s="806"/>
      <c r="IK294" s="806"/>
      <c r="IL294" s="806"/>
      <c r="IM294" s="806"/>
      <c r="IN294" s="806"/>
      <c r="IO294" s="806"/>
      <c r="IP294" s="806"/>
      <c r="IQ294" s="806"/>
      <c r="IR294" s="806"/>
      <c r="IS294" s="806"/>
      <c r="IT294" s="806"/>
      <c r="IU294" s="806"/>
      <c r="IV294" s="806"/>
    </row>
    <row r="295" spans="1:256" customFormat="1" ht="39.6">
      <c r="A295" s="814"/>
      <c r="B295" s="1623"/>
      <c r="C295" s="1557"/>
      <c r="D295" s="1580"/>
      <c r="E295" s="1623" t="s">
        <v>71</v>
      </c>
      <c r="F295" s="1557">
        <v>20000</v>
      </c>
      <c r="G295" s="1580"/>
      <c r="H295" s="806"/>
      <c r="I295" s="806"/>
      <c r="J295" s="806"/>
      <c r="K295" s="806"/>
      <c r="L295" s="806"/>
      <c r="M295" s="806"/>
      <c r="N295" s="806"/>
      <c r="O295" s="806"/>
      <c r="P295" s="806"/>
      <c r="Q295" s="806"/>
      <c r="R295" s="806"/>
      <c r="S295" s="806"/>
      <c r="T295" s="806"/>
      <c r="U295" s="806"/>
      <c r="V295" s="806"/>
      <c r="W295" s="806"/>
      <c r="X295" s="806"/>
      <c r="Y295" s="806"/>
      <c r="Z295" s="806"/>
      <c r="AA295" s="806"/>
      <c r="AB295" s="806"/>
      <c r="AC295" s="806"/>
      <c r="AD295" s="806"/>
      <c r="AE295" s="806"/>
      <c r="AF295" s="806"/>
      <c r="AG295" s="806"/>
      <c r="AH295" s="806"/>
      <c r="AI295" s="806"/>
      <c r="AJ295" s="806"/>
      <c r="AK295" s="806"/>
      <c r="AL295" s="806"/>
      <c r="AM295" s="806"/>
      <c r="AN295" s="806"/>
      <c r="AO295" s="806"/>
      <c r="AP295" s="806"/>
      <c r="AQ295" s="806"/>
      <c r="AR295" s="806"/>
      <c r="AS295" s="806"/>
      <c r="AT295" s="806"/>
      <c r="AU295" s="806"/>
      <c r="AV295" s="806"/>
      <c r="AW295" s="806"/>
      <c r="AX295" s="806"/>
      <c r="AY295" s="806"/>
      <c r="AZ295" s="806"/>
      <c r="BA295" s="806"/>
      <c r="BB295" s="806"/>
      <c r="BC295" s="806"/>
      <c r="BD295" s="806"/>
      <c r="BE295" s="806"/>
      <c r="BF295" s="806"/>
      <c r="BG295" s="806"/>
      <c r="BH295" s="806"/>
      <c r="BI295" s="806"/>
      <c r="BJ295" s="806"/>
      <c r="BK295" s="806"/>
      <c r="BL295" s="806"/>
      <c r="BM295" s="806"/>
      <c r="BN295" s="806"/>
      <c r="BO295" s="806"/>
      <c r="BP295" s="806"/>
      <c r="BQ295" s="806"/>
      <c r="BR295" s="806"/>
      <c r="BS295" s="806"/>
      <c r="BT295" s="806"/>
      <c r="BU295" s="806"/>
      <c r="BV295" s="806"/>
      <c r="BW295" s="806"/>
      <c r="BX295" s="806"/>
      <c r="BY295" s="806"/>
      <c r="BZ295" s="806"/>
      <c r="CA295" s="806"/>
      <c r="CB295" s="806"/>
      <c r="CC295" s="806"/>
      <c r="CD295" s="806"/>
      <c r="CE295" s="806"/>
      <c r="CF295" s="806"/>
      <c r="CG295" s="806"/>
      <c r="CH295" s="806"/>
      <c r="CI295" s="806"/>
      <c r="CJ295" s="806"/>
      <c r="CK295" s="806"/>
      <c r="CL295" s="806"/>
      <c r="CM295" s="806"/>
      <c r="CN295" s="806"/>
      <c r="CO295" s="806"/>
      <c r="CP295" s="806"/>
      <c r="CQ295" s="806"/>
      <c r="CR295" s="806"/>
      <c r="CS295" s="806"/>
      <c r="CT295" s="806"/>
      <c r="CU295" s="806"/>
      <c r="CV295" s="806"/>
      <c r="CW295" s="806"/>
      <c r="CX295" s="806"/>
      <c r="CY295" s="806"/>
      <c r="CZ295" s="806"/>
      <c r="DA295" s="806"/>
      <c r="DB295" s="806"/>
      <c r="DC295" s="806"/>
      <c r="DD295" s="806"/>
      <c r="DE295" s="806"/>
      <c r="DF295" s="806"/>
      <c r="DG295" s="806"/>
      <c r="DH295" s="806"/>
      <c r="DI295" s="806"/>
      <c r="DJ295" s="806"/>
      <c r="DK295" s="806"/>
      <c r="DL295" s="806"/>
      <c r="DM295" s="806"/>
      <c r="DN295" s="806"/>
      <c r="DO295" s="806"/>
      <c r="DP295" s="806"/>
      <c r="DQ295" s="806"/>
      <c r="DR295" s="806"/>
      <c r="DS295" s="806"/>
      <c r="DT295" s="806"/>
      <c r="DU295" s="806"/>
      <c r="DV295" s="806"/>
      <c r="DW295" s="806"/>
      <c r="DX295" s="806"/>
      <c r="DY295" s="806"/>
      <c r="DZ295" s="806"/>
      <c r="EA295" s="806"/>
      <c r="EB295" s="806"/>
      <c r="EC295" s="806"/>
      <c r="ED295" s="806"/>
      <c r="EE295" s="806"/>
      <c r="EF295" s="806"/>
      <c r="EG295" s="806"/>
      <c r="EH295" s="806"/>
      <c r="EI295" s="806"/>
      <c r="EJ295" s="806"/>
      <c r="EK295" s="806"/>
      <c r="EL295" s="806"/>
      <c r="EM295" s="806"/>
      <c r="EN295" s="806"/>
      <c r="EO295" s="806"/>
      <c r="EP295" s="806"/>
      <c r="EQ295" s="806"/>
      <c r="ER295" s="806"/>
      <c r="ES295" s="806"/>
      <c r="ET295" s="806"/>
      <c r="EU295" s="806"/>
      <c r="EV295" s="806"/>
      <c r="EW295" s="806"/>
      <c r="EX295" s="806"/>
      <c r="EY295" s="806"/>
      <c r="EZ295" s="806"/>
      <c r="FA295" s="806"/>
      <c r="FB295" s="806"/>
      <c r="FC295" s="806"/>
      <c r="FD295" s="806"/>
      <c r="FE295" s="806"/>
      <c r="FF295" s="806"/>
      <c r="FG295" s="806"/>
      <c r="FH295" s="806"/>
      <c r="FI295" s="806"/>
      <c r="FJ295" s="806"/>
      <c r="FK295" s="806"/>
      <c r="FL295" s="806"/>
      <c r="FM295" s="806"/>
      <c r="FN295" s="806"/>
      <c r="FO295" s="806"/>
      <c r="FP295" s="806"/>
      <c r="FQ295" s="806"/>
      <c r="FR295" s="806"/>
      <c r="FS295" s="806"/>
      <c r="FT295" s="806"/>
      <c r="FU295" s="806"/>
      <c r="FV295" s="806"/>
      <c r="FW295" s="806"/>
      <c r="FX295" s="806"/>
      <c r="FY295" s="806"/>
      <c r="FZ295" s="806"/>
      <c r="GA295" s="806"/>
      <c r="GB295" s="806"/>
      <c r="GC295" s="806"/>
      <c r="GD295" s="806"/>
      <c r="GE295" s="806"/>
      <c r="GF295" s="806"/>
      <c r="GG295" s="806"/>
      <c r="GH295" s="806"/>
      <c r="GI295" s="806"/>
      <c r="GJ295" s="806"/>
      <c r="GK295" s="806"/>
      <c r="GL295" s="806"/>
      <c r="GM295" s="806"/>
      <c r="GN295" s="806"/>
      <c r="GO295" s="806"/>
      <c r="GP295" s="806"/>
      <c r="GQ295" s="806"/>
      <c r="GR295" s="806"/>
      <c r="GS295" s="806"/>
      <c r="GT295" s="806"/>
      <c r="GU295" s="806"/>
      <c r="GV295" s="806"/>
      <c r="GW295" s="806"/>
      <c r="GX295" s="806"/>
      <c r="GY295" s="806"/>
      <c r="GZ295" s="806"/>
      <c r="HA295" s="806"/>
      <c r="HB295" s="806"/>
      <c r="HC295" s="806"/>
      <c r="HD295" s="806"/>
      <c r="HE295" s="806"/>
      <c r="HF295" s="806"/>
      <c r="HG295" s="806"/>
      <c r="HH295" s="806"/>
      <c r="HI295" s="806"/>
      <c r="HJ295" s="806"/>
      <c r="HK295" s="806"/>
      <c r="HL295" s="806"/>
      <c r="HM295" s="806"/>
      <c r="HN295" s="806"/>
      <c r="HO295" s="806"/>
      <c r="HP295" s="806"/>
      <c r="HQ295" s="806"/>
      <c r="HR295" s="806"/>
      <c r="HS295" s="806"/>
      <c r="HT295" s="806"/>
      <c r="HU295" s="806"/>
      <c r="HV295" s="806"/>
      <c r="HW295" s="806"/>
      <c r="HX295" s="806"/>
      <c r="HY295" s="806"/>
      <c r="HZ295" s="806"/>
      <c r="IA295" s="806"/>
      <c r="IB295" s="806"/>
      <c r="IC295" s="806"/>
      <c r="ID295" s="806"/>
      <c r="IE295" s="806"/>
      <c r="IF295" s="806"/>
      <c r="IG295" s="806"/>
      <c r="IH295" s="806"/>
      <c r="II295" s="806"/>
      <c r="IJ295" s="806"/>
      <c r="IK295" s="806"/>
      <c r="IL295" s="806"/>
      <c r="IM295" s="806"/>
      <c r="IN295" s="806"/>
      <c r="IO295" s="806"/>
      <c r="IP295" s="806"/>
      <c r="IQ295" s="806"/>
      <c r="IR295" s="806"/>
      <c r="IS295" s="806"/>
      <c r="IT295" s="806"/>
      <c r="IU295" s="806"/>
      <c r="IV295" s="806"/>
    </row>
    <row r="296" spans="1:256" customFormat="1">
      <c r="A296" s="814"/>
      <c r="B296" s="1576"/>
      <c r="C296" s="1557"/>
      <c r="D296" s="1580"/>
      <c r="E296" s="1576" t="s">
        <v>3</v>
      </c>
      <c r="F296" s="1557">
        <v>595186</v>
      </c>
      <c r="G296" s="1580"/>
      <c r="H296" s="806"/>
      <c r="I296" s="806"/>
      <c r="J296" s="806"/>
      <c r="K296" s="806"/>
      <c r="L296" s="806"/>
      <c r="M296" s="806"/>
      <c r="N296" s="806"/>
      <c r="O296" s="806"/>
      <c r="P296" s="806"/>
      <c r="Q296" s="806"/>
      <c r="R296" s="806"/>
      <c r="S296" s="806"/>
      <c r="T296" s="806"/>
      <c r="U296" s="806"/>
      <c r="V296" s="806"/>
      <c r="W296" s="806"/>
      <c r="X296" s="806"/>
      <c r="Y296" s="806"/>
      <c r="Z296" s="806"/>
      <c r="AA296" s="806"/>
      <c r="AB296" s="806"/>
      <c r="AC296" s="806"/>
      <c r="AD296" s="806"/>
      <c r="AE296" s="806"/>
      <c r="AF296" s="806"/>
      <c r="AG296" s="806"/>
      <c r="AH296" s="806"/>
      <c r="AI296" s="806"/>
      <c r="AJ296" s="806"/>
      <c r="AK296" s="806"/>
      <c r="AL296" s="806"/>
      <c r="AM296" s="806"/>
      <c r="AN296" s="806"/>
      <c r="AO296" s="806"/>
      <c r="AP296" s="806"/>
      <c r="AQ296" s="806"/>
      <c r="AR296" s="806"/>
      <c r="AS296" s="806"/>
      <c r="AT296" s="806"/>
      <c r="AU296" s="806"/>
      <c r="AV296" s="806"/>
      <c r="AW296" s="806"/>
      <c r="AX296" s="806"/>
      <c r="AY296" s="806"/>
      <c r="AZ296" s="806"/>
      <c r="BA296" s="806"/>
      <c r="BB296" s="806"/>
      <c r="BC296" s="806"/>
      <c r="BD296" s="806"/>
      <c r="BE296" s="806"/>
      <c r="BF296" s="806"/>
      <c r="BG296" s="806"/>
      <c r="BH296" s="806"/>
      <c r="BI296" s="806"/>
      <c r="BJ296" s="806"/>
      <c r="BK296" s="806"/>
      <c r="BL296" s="806"/>
      <c r="BM296" s="806"/>
      <c r="BN296" s="806"/>
      <c r="BO296" s="806"/>
      <c r="BP296" s="806"/>
      <c r="BQ296" s="806"/>
      <c r="BR296" s="806"/>
      <c r="BS296" s="806"/>
      <c r="BT296" s="806"/>
      <c r="BU296" s="806"/>
      <c r="BV296" s="806"/>
      <c r="BW296" s="806"/>
      <c r="BX296" s="806"/>
      <c r="BY296" s="806"/>
      <c r="BZ296" s="806"/>
      <c r="CA296" s="806"/>
      <c r="CB296" s="806"/>
      <c r="CC296" s="806"/>
      <c r="CD296" s="806"/>
      <c r="CE296" s="806"/>
      <c r="CF296" s="806"/>
      <c r="CG296" s="806"/>
      <c r="CH296" s="806"/>
      <c r="CI296" s="806"/>
      <c r="CJ296" s="806"/>
      <c r="CK296" s="806"/>
      <c r="CL296" s="806"/>
      <c r="CM296" s="806"/>
      <c r="CN296" s="806"/>
      <c r="CO296" s="806"/>
      <c r="CP296" s="806"/>
      <c r="CQ296" s="806"/>
      <c r="CR296" s="806"/>
      <c r="CS296" s="806"/>
      <c r="CT296" s="806"/>
      <c r="CU296" s="806"/>
      <c r="CV296" s="806"/>
      <c r="CW296" s="806"/>
      <c r="CX296" s="806"/>
      <c r="CY296" s="806"/>
      <c r="CZ296" s="806"/>
      <c r="DA296" s="806"/>
      <c r="DB296" s="806"/>
      <c r="DC296" s="806"/>
      <c r="DD296" s="806"/>
      <c r="DE296" s="806"/>
      <c r="DF296" s="806"/>
      <c r="DG296" s="806"/>
      <c r="DH296" s="806"/>
      <c r="DI296" s="806"/>
      <c r="DJ296" s="806"/>
      <c r="DK296" s="806"/>
      <c r="DL296" s="806"/>
      <c r="DM296" s="806"/>
      <c r="DN296" s="806"/>
      <c r="DO296" s="806"/>
      <c r="DP296" s="806"/>
      <c r="DQ296" s="806"/>
      <c r="DR296" s="806"/>
      <c r="DS296" s="806"/>
      <c r="DT296" s="806"/>
      <c r="DU296" s="806"/>
      <c r="DV296" s="806"/>
      <c r="DW296" s="806"/>
      <c r="DX296" s="806"/>
      <c r="DY296" s="806"/>
      <c r="DZ296" s="806"/>
      <c r="EA296" s="806"/>
      <c r="EB296" s="806"/>
      <c r="EC296" s="806"/>
      <c r="ED296" s="806"/>
      <c r="EE296" s="806"/>
      <c r="EF296" s="806"/>
      <c r="EG296" s="806"/>
      <c r="EH296" s="806"/>
      <c r="EI296" s="806"/>
      <c r="EJ296" s="806"/>
      <c r="EK296" s="806"/>
      <c r="EL296" s="806"/>
      <c r="EM296" s="806"/>
      <c r="EN296" s="806"/>
      <c r="EO296" s="806"/>
      <c r="EP296" s="806"/>
      <c r="EQ296" s="806"/>
      <c r="ER296" s="806"/>
      <c r="ES296" s="806"/>
      <c r="ET296" s="806"/>
      <c r="EU296" s="806"/>
      <c r="EV296" s="806"/>
      <c r="EW296" s="806"/>
      <c r="EX296" s="806"/>
      <c r="EY296" s="806"/>
      <c r="EZ296" s="806"/>
      <c r="FA296" s="806"/>
      <c r="FB296" s="806"/>
      <c r="FC296" s="806"/>
      <c r="FD296" s="806"/>
      <c r="FE296" s="806"/>
      <c r="FF296" s="806"/>
      <c r="FG296" s="806"/>
      <c r="FH296" s="806"/>
      <c r="FI296" s="806"/>
      <c r="FJ296" s="806"/>
      <c r="FK296" s="806"/>
      <c r="FL296" s="806"/>
      <c r="FM296" s="806"/>
      <c r="FN296" s="806"/>
      <c r="FO296" s="806"/>
      <c r="FP296" s="806"/>
      <c r="FQ296" s="806"/>
      <c r="FR296" s="806"/>
      <c r="FS296" s="806"/>
      <c r="FT296" s="806"/>
      <c r="FU296" s="806"/>
      <c r="FV296" s="806"/>
      <c r="FW296" s="806"/>
      <c r="FX296" s="806"/>
      <c r="FY296" s="806"/>
      <c r="FZ296" s="806"/>
      <c r="GA296" s="806"/>
      <c r="GB296" s="806"/>
      <c r="GC296" s="806"/>
      <c r="GD296" s="806"/>
      <c r="GE296" s="806"/>
      <c r="GF296" s="806"/>
      <c r="GG296" s="806"/>
      <c r="GH296" s="806"/>
      <c r="GI296" s="806"/>
      <c r="GJ296" s="806"/>
      <c r="GK296" s="806"/>
      <c r="GL296" s="806"/>
      <c r="GM296" s="806"/>
      <c r="GN296" s="806"/>
      <c r="GO296" s="806"/>
      <c r="GP296" s="806"/>
      <c r="GQ296" s="806"/>
      <c r="GR296" s="806"/>
      <c r="GS296" s="806"/>
      <c r="GT296" s="806"/>
      <c r="GU296" s="806"/>
      <c r="GV296" s="806"/>
      <c r="GW296" s="806"/>
      <c r="GX296" s="806"/>
      <c r="GY296" s="806"/>
      <c r="GZ296" s="806"/>
      <c r="HA296" s="806"/>
      <c r="HB296" s="806"/>
      <c r="HC296" s="806"/>
      <c r="HD296" s="806"/>
      <c r="HE296" s="806"/>
      <c r="HF296" s="806"/>
      <c r="HG296" s="806"/>
      <c r="HH296" s="806"/>
      <c r="HI296" s="806"/>
      <c r="HJ296" s="806"/>
      <c r="HK296" s="806"/>
      <c r="HL296" s="806"/>
      <c r="HM296" s="806"/>
      <c r="HN296" s="806"/>
      <c r="HO296" s="806"/>
      <c r="HP296" s="806"/>
      <c r="HQ296" s="806"/>
      <c r="HR296" s="806"/>
      <c r="HS296" s="806"/>
      <c r="HT296" s="806"/>
      <c r="HU296" s="806"/>
      <c r="HV296" s="806"/>
      <c r="HW296" s="806"/>
      <c r="HX296" s="806"/>
      <c r="HY296" s="806"/>
      <c r="HZ296" s="806"/>
      <c r="IA296" s="806"/>
      <c r="IB296" s="806"/>
      <c r="IC296" s="806"/>
      <c r="ID296" s="806"/>
      <c r="IE296" s="806"/>
      <c r="IF296" s="806"/>
      <c r="IG296" s="806"/>
      <c r="IH296" s="806"/>
      <c r="II296" s="806"/>
      <c r="IJ296" s="806"/>
      <c r="IK296" s="806"/>
      <c r="IL296" s="806"/>
      <c r="IM296" s="806"/>
      <c r="IN296" s="806"/>
      <c r="IO296" s="806"/>
      <c r="IP296" s="806"/>
      <c r="IQ296" s="806"/>
      <c r="IR296" s="806"/>
      <c r="IS296" s="806"/>
      <c r="IT296" s="806"/>
      <c r="IU296" s="806"/>
      <c r="IV296" s="806"/>
    </row>
    <row r="297" spans="1:256" customFormat="1" ht="13.8" thickBot="1">
      <c r="A297" s="814"/>
      <c r="B297" s="1624"/>
      <c r="C297" s="1625"/>
      <c r="D297" s="1649"/>
      <c r="E297" s="1624" t="s">
        <v>20</v>
      </c>
      <c r="F297" s="1625">
        <v>595186</v>
      </c>
      <c r="G297" s="1649"/>
      <c r="H297" s="806"/>
      <c r="I297" s="806"/>
      <c r="J297" s="806"/>
      <c r="K297" s="806"/>
      <c r="L297" s="806"/>
      <c r="M297" s="806"/>
      <c r="N297" s="806"/>
      <c r="O297" s="806"/>
      <c r="P297" s="806"/>
      <c r="Q297" s="806"/>
      <c r="R297" s="806"/>
      <c r="S297" s="806"/>
      <c r="T297" s="806"/>
      <c r="U297" s="806"/>
      <c r="V297" s="806"/>
      <c r="W297" s="806"/>
      <c r="X297" s="806"/>
      <c r="Y297" s="806"/>
      <c r="Z297" s="806"/>
      <c r="AA297" s="806"/>
      <c r="AB297" s="806"/>
      <c r="AC297" s="806"/>
      <c r="AD297" s="806"/>
      <c r="AE297" s="806"/>
      <c r="AF297" s="806"/>
      <c r="AG297" s="806"/>
      <c r="AH297" s="806"/>
      <c r="AI297" s="806"/>
      <c r="AJ297" s="806"/>
      <c r="AK297" s="806"/>
      <c r="AL297" s="806"/>
      <c r="AM297" s="806"/>
      <c r="AN297" s="806"/>
      <c r="AO297" s="806"/>
      <c r="AP297" s="806"/>
      <c r="AQ297" s="806"/>
      <c r="AR297" s="806"/>
      <c r="AS297" s="806"/>
      <c r="AT297" s="806"/>
      <c r="AU297" s="806"/>
      <c r="AV297" s="806"/>
      <c r="AW297" s="806"/>
      <c r="AX297" s="806"/>
      <c r="AY297" s="806"/>
      <c r="AZ297" s="806"/>
      <c r="BA297" s="806"/>
      <c r="BB297" s="806"/>
      <c r="BC297" s="806"/>
      <c r="BD297" s="806"/>
      <c r="BE297" s="806"/>
      <c r="BF297" s="806"/>
      <c r="BG297" s="806"/>
      <c r="BH297" s="806"/>
      <c r="BI297" s="806"/>
      <c r="BJ297" s="806"/>
      <c r="BK297" s="806"/>
      <c r="BL297" s="806"/>
      <c r="BM297" s="806"/>
      <c r="BN297" s="806"/>
      <c r="BO297" s="806"/>
      <c r="BP297" s="806"/>
      <c r="BQ297" s="806"/>
      <c r="BR297" s="806"/>
      <c r="BS297" s="806"/>
      <c r="BT297" s="806"/>
      <c r="BU297" s="806"/>
      <c r="BV297" s="806"/>
      <c r="BW297" s="806"/>
      <c r="BX297" s="806"/>
      <c r="BY297" s="806"/>
      <c r="BZ297" s="806"/>
      <c r="CA297" s="806"/>
      <c r="CB297" s="806"/>
      <c r="CC297" s="806"/>
      <c r="CD297" s="806"/>
      <c r="CE297" s="806"/>
      <c r="CF297" s="806"/>
      <c r="CG297" s="806"/>
      <c r="CH297" s="806"/>
      <c r="CI297" s="806"/>
      <c r="CJ297" s="806"/>
      <c r="CK297" s="806"/>
      <c r="CL297" s="806"/>
      <c r="CM297" s="806"/>
      <c r="CN297" s="806"/>
      <c r="CO297" s="806"/>
      <c r="CP297" s="806"/>
      <c r="CQ297" s="806"/>
      <c r="CR297" s="806"/>
      <c r="CS297" s="806"/>
      <c r="CT297" s="806"/>
      <c r="CU297" s="806"/>
      <c r="CV297" s="806"/>
      <c r="CW297" s="806"/>
      <c r="CX297" s="806"/>
      <c r="CY297" s="806"/>
      <c r="CZ297" s="806"/>
      <c r="DA297" s="806"/>
      <c r="DB297" s="806"/>
      <c r="DC297" s="806"/>
      <c r="DD297" s="806"/>
      <c r="DE297" s="806"/>
      <c r="DF297" s="806"/>
      <c r="DG297" s="806"/>
      <c r="DH297" s="806"/>
      <c r="DI297" s="806"/>
      <c r="DJ297" s="806"/>
      <c r="DK297" s="806"/>
      <c r="DL297" s="806"/>
      <c r="DM297" s="806"/>
      <c r="DN297" s="806"/>
      <c r="DO297" s="806"/>
      <c r="DP297" s="806"/>
      <c r="DQ297" s="806"/>
      <c r="DR297" s="806"/>
      <c r="DS297" s="806"/>
      <c r="DT297" s="806"/>
      <c r="DU297" s="806"/>
      <c r="DV297" s="806"/>
      <c r="DW297" s="806"/>
      <c r="DX297" s="806"/>
      <c r="DY297" s="806"/>
      <c r="DZ297" s="806"/>
      <c r="EA297" s="806"/>
      <c r="EB297" s="806"/>
      <c r="EC297" s="806"/>
      <c r="ED297" s="806"/>
      <c r="EE297" s="806"/>
      <c r="EF297" s="806"/>
      <c r="EG297" s="806"/>
      <c r="EH297" s="806"/>
      <c r="EI297" s="806"/>
      <c r="EJ297" s="806"/>
      <c r="EK297" s="806"/>
      <c r="EL297" s="806"/>
      <c r="EM297" s="806"/>
      <c r="EN297" s="806"/>
      <c r="EO297" s="806"/>
      <c r="EP297" s="806"/>
      <c r="EQ297" s="806"/>
      <c r="ER297" s="806"/>
      <c r="ES297" s="806"/>
      <c r="ET297" s="806"/>
      <c r="EU297" s="806"/>
      <c r="EV297" s="806"/>
      <c r="EW297" s="806"/>
      <c r="EX297" s="806"/>
      <c r="EY297" s="806"/>
      <c r="EZ297" s="806"/>
      <c r="FA297" s="806"/>
      <c r="FB297" s="806"/>
      <c r="FC297" s="806"/>
      <c r="FD297" s="806"/>
      <c r="FE297" s="806"/>
      <c r="FF297" s="806"/>
      <c r="FG297" s="806"/>
      <c r="FH297" s="806"/>
      <c r="FI297" s="806"/>
      <c r="FJ297" s="806"/>
      <c r="FK297" s="806"/>
      <c r="FL297" s="806"/>
      <c r="FM297" s="806"/>
      <c r="FN297" s="806"/>
      <c r="FO297" s="806"/>
      <c r="FP297" s="806"/>
      <c r="FQ297" s="806"/>
      <c r="FR297" s="806"/>
      <c r="FS297" s="806"/>
      <c r="FT297" s="806"/>
      <c r="FU297" s="806"/>
      <c r="FV297" s="806"/>
      <c r="FW297" s="806"/>
      <c r="FX297" s="806"/>
      <c r="FY297" s="806"/>
      <c r="FZ297" s="806"/>
      <c r="GA297" s="806"/>
      <c r="GB297" s="806"/>
      <c r="GC297" s="806"/>
      <c r="GD297" s="806"/>
      <c r="GE297" s="806"/>
      <c r="GF297" s="806"/>
      <c r="GG297" s="806"/>
      <c r="GH297" s="806"/>
      <c r="GI297" s="806"/>
      <c r="GJ297" s="806"/>
      <c r="GK297" s="806"/>
      <c r="GL297" s="806"/>
      <c r="GM297" s="806"/>
      <c r="GN297" s="806"/>
      <c r="GO297" s="806"/>
      <c r="GP297" s="806"/>
      <c r="GQ297" s="806"/>
      <c r="GR297" s="806"/>
      <c r="GS297" s="806"/>
      <c r="GT297" s="806"/>
      <c r="GU297" s="806"/>
      <c r="GV297" s="806"/>
      <c r="GW297" s="806"/>
      <c r="GX297" s="806"/>
      <c r="GY297" s="806"/>
      <c r="GZ297" s="806"/>
      <c r="HA297" s="806"/>
      <c r="HB297" s="806"/>
      <c r="HC297" s="806"/>
      <c r="HD297" s="806"/>
      <c r="HE297" s="806"/>
      <c r="HF297" s="806"/>
      <c r="HG297" s="806"/>
      <c r="HH297" s="806"/>
      <c r="HI297" s="806"/>
      <c r="HJ297" s="806"/>
      <c r="HK297" s="806"/>
      <c r="HL297" s="806"/>
      <c r="HM297" s="806"/>
      <c r="HN297" s="806"/>
      <c r="HO297" s="806"/>
      <c r="HP297" s="806"/>
      <c r="HQ297" s="806"/>
      <c r="HR297" s="806"/>
      <c r="HS297" s="806"/>
      <c r="HT297" s="806"/>
      <c r="HU297" s="806"/>
      <c r="HV297" s="806"/>
      <c r="HW297" s="806"/>
      <c r="HX297" s="806"/>
      <c r="HY297" s="806"/>
      <c r="HZ297" s="806"/>
      <c r="IA297" s="806"/>
      <c r="IB297" s="806"/>
      <c r="IC297" s="806"/>
      <c r="ID297" s="806"/>
      <c r="IE297" s="806"/>
      <c r="IF297" s="806"/>
      <c r="IG297" s="806"/>
      <c r="IH297" s="806"/>
      <c r="II297" s="806"/>
      <c r="IJ297" s="806"/>
      <c r="IK297" s="806"/>
      <c r="IL297" s="806"/>
      <c r="IM297" s="806"/>
      <c r="IN297" s="806"/>
      <c r="IO297" s="806"/>
      <c r="IP297" s="806"/>
      <c r="IQ297" s="806"/>
      <c r="IR297" s="806"/>
      <c r="IS297" s="806"/>
      <c r="IT297" s="806"/>
      <c r="IU297" s="806"/>
      <c r="IV297" s="806"/>
    </row>
    <row r="298" spans="1:256" customFormat="1" ht="69.599999999999994" customHeight="1" thickBot="1">
      <c r="A298" s="814"/>
      <c r="B298" s="3620" t="s">
        <v>548</v>
      </c>
      <c r="C298" s="3621"/>
      <c r="D298" s="3621"/>
      <c r="E298" s="3621"/>
      <c r="F298" s="3621"/>
      <c r="G298" s="3622"/>
      <c r="H298" s="806"/>
      <c r="I298" s="806"/>
      <c r="J298" s="806"/>
      <c r="K298" s="806"/>
      <c r="L298" s="806"/>
      <c r="M298" s="806"/>
      <c r="N298" s="806"/>
      <c r="O298" s="806"/>
      <c r="P298" s="806"/>
      <c r="Q298" s="806"/>
      <c r="R298" s="806"/>
      <c r="S298" s="806"/>
      <c r="T298" s="806"/>
      <c r="U298" s="806"/>
      <c r="V298" s="806"/>
      <c r="W298" s="806"/>
      <c r="X298" s="806"/>
      <c r="Y298" s="806"/>
      <c r="Z298" s="806"/>
      <c r="AA298" s="806"/>
      <c r="AB298" s="806"/>
      <c r="AC298" s="806"/>
      <c r="AD298" s="806"/>
      <c r="AE298" s="806"/>
      <c r="AF298" s="806"/>
      <c r="AG298" s="806"/>
      <c r="AH298" s="806"/>
      <c r="AI298" s="806"/>
      <c r="AJ298" s="806"/>
      <c r="AK298" s="806"/>
      <c r="AL298" s="806"/>
      <c r="AM298" s="806"/>
      <c r="AN298" s="806"/>
      <c r="AO298" s="806"/>
      <c r="AP298" s="806"/>
      <c r="AQ298" s="806"/>
      <c r="AR298" s="806"/>
      <c r="AS298" s="806"/>
      <c r="AT298" s="806"/>
      <c r="AU298" s="806"/>
      <c r="AV298" s="806"/>
      <c r="AW298" s="806"/>
      <c r="AX298" s="806"/>
      <c r="AY298" s="806"/>
      <c r="AZ298" s="806"/>
      <c r="BA298" s="806"/>
      <c r="BB298" s="806"/>
      <c r="BC298" s="806"/>
      <c r="BD298" s="806"/>
      <c r="BE298" s="806"/>
      <c r="BF298" s="806"/>
      <c r="BG298" s="806"/>
      <c r="BH298" s="806"/>
      <c r="BI298" s="806"/>
      <c r="BJ298" s="806"/>
      <c r="BK298" s="806"/>
      <c r="BL298" s="806"/>
      <c r="BM298" s="806"/>
      <c r="BN298" s="806"/>
      <c r="BO298" s="806"/>
      <c r="BP298" s="806"/>
      <c r="BQ298" s="806"/>
      <c r="BR298" s="806"/>
      <c r="BS298" s="806"/>
      <c r="BT298" s="806"/>
      <c r="BU298" s="806"/>
      <c r="BV298" s="806"/>
      <c r="BW298" s="806"/>
      <c r="BX298" s="806"/>
      <c r="BY298" s="806"/>
      <c r="BZ298" s="806"/>
      <c r="CA298" s="806"/>
      <c r="CB298" s="806"/>
      <c r="CC298" s="806"/>
      <c r="CD298" s="806"/>
      <c r="CE298" s="806"/>
      <c r="CF298" s="806"/>
      <c r="CG298" s="806"/>
      <c r="CH298" s="806"/>
      <c r="CI298" s="806"/>
      <c r="CJ298" s="806"/>
      <c r="CK298" s="806"/>
      <c r="CL298" s="806"/>
      <c r="CM298" s="806"/>
      <c r="CN298" s="806"/>
      <c r="CO298" s="806"/>
      <c r="CP298" s="806"/>
      <c r="CQ298" s="806"/>
      <c r="CR298" s="806"/>
      <c r="CS298" s="806"/>
      <c r="CT298" s="806"/>
      <c r="CU298" s="806"/>
      <c r="CV298" s="806"/>
      <c r="CW298" s="806"/>
      <c r="CX298" s="806"/>
      <c r="CY298" s="806"/>
      <c r="CZ298" s="806"/>
      <c r="DA298" s="806"/>
      <c r="DB298" s="806"/>
      <c r="DC298" s="806"/>
      <c r="DD298" s="806"/>
      <c r="DE298" s="806"/>
      <c r="DF298" s="806"/>
      <c r="DG298" s="806"/>
      <c r="DH298" s="806"/>
      <c r="DI298" s="806"/>
      <c r="DJ298" s="806"/>
      <c r="DK298" s="806"/>
      <c r="DL298" s="806"/>
      <c r="DM298" s="806"/>
      <c r="DN298" s="806"/>
      <c r="DO298" s="806"/>
      <c r="DP298" s="806"/>
      <c r="DQ298" s="806"/>
      <c r="DR298" s="806"/>
      <c r="DS298" s="806"/>
      <c r="DT298" s="806"/>
      <c r="DU298" s="806"/>
      <c r="DV298" s="806"/>
      <c r="DW298" s="806"/>
      <c r="DX298" s="806"/>
      <c r="DY298" s="806"/>
      <c r="DZ298" s="806"/>
      <c r="EA298" s="806"/>
      <c r="EB298" s="806"/>
      <c r="EC298" s="806"/>
      <c r="ED298" s="806"/>
      <c r="EE298" s="806"/>
      <c r="EF298" s="806"/>
      <c r="EG298" s="806"/>
      <c r="EH298" s="806"/>
      <c r="EI298" s="806"/>
      <c r="EJ298" s="806"/>
      <c r="EK298" s="806"/>
      <c r="EL298" s="806"/>
      <c r="EM298" s="806"/>
      <c r="EN298" s="806"/>
      <c r="EO298" s="806"/>
      <c r="EP298" s="806"/>
      <c r="EQ298" s="806"/>
      <c r="ER298" s="806"/>
      <c r="ES298" s="806"/>
      <c r="ET298" s="806"/>
      <c r="EU298" s="806"/>
      <c r="EV298" s="806"/>
      <c r="EW298" s="806"/>
      <c r="EX298" s="806"/>
      <c r="EY298" s="806"/>
      <c r="EZ298" s="806"/>
      <c r="FA298" s="806"/>
      <c r="FB298" s="806"/>
      <c r="FC298" s="806"/>
      <c r="FD298" s="806"/>
      <c r="FE298" s="806"/>
      <c r="FF298" s="806"/>
      <c r="FG298" s="806"/>
      <c r="FH298" s="806"/>
      <c r="FI298" s="806"/>
      <c r="FJ298" s="806"/>
      <c r="FK298" s="806"/>
      <c r="FL298" s="806"/>
      <c r="FM298" s="806"/>
      <c r="FN298" s="806"/>
      <c r="FO298" s="806"/>
      <c r="FP298" s="806"/>
      <c r="FQ298" s="806"/>
      <c r="FR298" s="806"/>
      <c r="FS298" s="806"/>
      <c r="FT298" s="806"/>
      <c r="FU298" s="806"/>
      <c r="FV298" s="806"/>
      <c r="FW298" s="806"/>
      <c r="FX298" s="806"/>
      <c r="FY298" s="806"/>
      <c r="FZ298" s="806"/>
      <c r="GA298" s="806"/>
      <c r="GB298" s="806"/>
      <c r="GC298" s="806"/>
      <c r="GD298" s="806"/>
      <c r="GE298" s="806"/>
      <c r="GF298" s="806"/>
      <c r="GG298" s="806"/>
      <c r="GH298" s="806"/>
      <c r="GI298" s="806"/>
      <c r="GJ298" s="806"/>
      <c r="GK298" s="806"/>
      <c r="GL298" s="806"/>
      <c r="GM298" s="806"/>
      <c r="GN298" s="806"/>
      <c r="GO298" s="806"/>
      <c r="GP298" s="806"/>
      <c r="GQ298" s="806"/>
      <c r="GR298" s="806"/>
      <c r="GS298" s="806"/>
      <c r="GT298" s="806"/>
      <c r="GU298" s="806"/>
      <c r="GV298" s="806"/>
      <c r="GW298" s="806"/>
      <c r="GX298" s="806"/>
      <c r="GY298" s="806"/>
      <c r="GZ298" s="806"/>
      <c r="HA298" s="806"/>
      <c r="HB298" s="806"/>
      <c r="HC298" s="806"/>
      <c r="HD298" s="806"/>
      <c r="HE298" s="806"/>
      <c r="HF298" s="806"/>
      <c r="HG298" s="806"/>
      <c r="HH298" s="806"/>
      <c r="HI298" s="806"/>
      <c r="HJ298" s="806"/>
      <c r="HK298" s="806"/>
      <c r="HL298" s="806"/>
      <c r="HM298" s="806"/>
      <c r="HN298" s="806"/>
      <c r="HO298" s="806"/>
      <c r="HP298" s="806"/>
      <c r="HQ298" s="806"/>
      <c r="HR298" s="806"/>
      <c r="HS298" s="806"/>
      <c r="HT298" s="806"/>
      <c r="HU298" s="806"/>
      <c r="HV298" s="806"/>
      <c r="HW298" s="806"/>
      <c r="HX298" s="806"/>
      <c r="HY298" s="806"/>
      <c r="HZ298" s="806"/>
      <c r="IA298" s="806"/>
      <c r="IB298" s="806"/>
      <c r="IC298" s="806"/>
      <c r="ID298" s="806"/>
      <c r="IE298" s="806"/>
      <c r="IF298" s="806"/>
      <c r="IG298" s="806"/>
      <c r="IH298" s="806"/>
      <c r="II298" s="806"/>
      <c r="IJ298" s="806"/>
      <c r="IK298" s="806"/>
      <c r="IL298" s="806"/>
      <c r="IM298" s="806"/>
      <c r="IN298" s="806"/>
      <c r="IO298" s="806"/>
      <c r="IP298" s="806"/>
      <c r="IQ298" s="806"/>
      <c r="IR298" s="806"/>
      <c r="IS298" s="806"/>
      <c r="IT298" s="806"/>
      <c r="IU298" s="806"/>
      <c r="IV298" s="806"/>
    </row>
    <row r="299" spans="1:256" s="806" customFormat="1">
      <c r="A299" s="814"/>
      <c r="B299" s="815"/>
      <c r="C299" s="816"/>
      <c r="D299" s="816"/>
      <c r="E299" s="817"/>
      <c r="F299" s="815"/>
      <c r="G299" s="815"/>
    </row>
    <row r="300" spans="1:256" s="806" customFormat="1">
      <c r="A300" s="814"/>
      <c r="B300" s="815"/>
      <c r="C300" s="816"/>
      <c r="D300" s="816"/>
      <c r="E300" s="817"/>
      <c r="F300" s="815"/>
      <c r="G300" s="815"/>
    </row>
    <row r="301" spans="1:256" s="806" customFormat="1">
      <c r="A301" s="814"/>
      <c r="B301" s="815"/>
      <c r="C301" s="816"/>
      <c r="D301" s="816"/>
      <c r="E301" s="817"/>
      <c r="F301" s="815"/>
      <c r="G301" s="815"/>
    </row>
  </sheetData>
  <mergeCells count="14">
    <mergeCell ref="B73:G73"/>
    <mergeCell ref="H1:H2"/>
    <mergeCell ref="C1:C2"/>
    <mergeCell ref="D1:D2"/>
    <mergeCell ref="F1:F2"/>
    <mergeCell ref="G1:G2"/>
    <mergeCell ref="B268:G268"/>
    <mergeCell ref="B298:G298"/>
    <mergeCell ref="A74:G74"/>
    <mergeCell ref="B103:G103"/>
    <mergeCell ref="B216:G216"/>
    <mergeCell ref="B246:G246"/>
    <mergeCell ref="B125:G125"/>
    <mergeCell ref="B197:G197"/>
  </mergeCells>
  <pageMargins left="0.19685039370078741" right="0.15748031496062992" top="0.35" bottom="0.46" header="0.18" footer="0.2"/>
  <pageSetup paperSize="9" scale="80" fitToHeight="4" orientation="landscape" r:id="rId1"/>
  <headerFooter alignWithMargins="0">
    <oddFooter>&amp;L&amp;"Arial,Slīpraksts"&amp;8&amp;F&amp;C&amp;P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603"/>
  <sheetViews>
    <sheetView zoomScale="73" zoomScaleNormal="73" workbookViewId="0">
      <selection activeCell="C22" sqref="C22"/>
    </sheetView>
  </sheetViews>
  <sheetFormatPr defaultColWidth="9.109375" defaultRowHeight="13.2"/>
  <cols>
    <col min="1" max="1" width="7.33203125" style="38" customWidth="1"/>
    <col min="2" max="2" width="52.6640625" style="36" customWidth="1"/>
    <col min="3" max="3" width="13.44140625" style="37" customWidth="1"/>
    <col min="4" max="4" width="13.6640625" style="37" customWidth="1"/>
    <col min="5" max="5" width="50.109375" style="35" customWidth="1"/>
    <col min="6" max="6" width="13.5546875" style="35" customWidth="1"/>
    <col min="7" max="7" width="14.109375" style="35" customWidth="1"/>
    <col min="8" max="8" width="12.88671875" style="996" customWidth="1"/>
    <col min="9" max="16384" width="9.109375" style="32"/>
  </cols>
  <sheetData>
    <row r="1" spans="1:8">
      <c r="B1" s="30"/>
      <c r="C1" s="3603" t="s">
        <v>147</v>
      </c>
      <c r="D1" s="3603" t="s">
        <v>30</v>
      </c>
      <c r="E1" s="73"/>
      <c r="F1" s="3603" t="s">
        <v>147</v>
      </c>
      <c r="G1" s="3603" t="s">
        <v>30</v>
      </c>
      <c r="H1" s="3598" t="s">
        <v>44</v>
      </c>
    </row>
    <row r="2" spans="1:8" ht="13.8" thickBot="1">
      <c r="B2" s="33"/>
      <c r="C2" s="3604"/>
      <c r="D2" s="3604"/>
      <c r="E2" s="74"/>
      <c r="F2" s="3604"/>
      <c r="G2" s="3604"/>
      <c r="H2" s="3599"/>
    </row>
    <row r="3" spans="1:8">
      <c r="A3" s="39"/>
      <c r="B3" s="1"/>
      <c r="C3" s="34"/>
      <c r="D3" s="34"/>
      <c r="E3" s="5"/>
      <c r="F3" s="34"/>
      <c r="G3" s="34"/>
    </row>
    <row r="4" spans="1:8">
      <c r="A4" s="39"/>
      <c r="B4" s="265" t="s">
        <v>87</v>
      </c>
      <c r="C4" s="34"/>
      <c r="D4" s="34"/>
      <c r="E4" s="5"/>
      <c r="F4" s="34"/>
      <c r="G4" s="34"/>
    </row>
    <row r="5" spans="1:8" s="9" customFormat="1">
      <c r="A5" s="126"/>
      <c r="B5" s="25" t="s">
        <v>48</v>
      </c>
      <c r="C5" s="41"/>
      <c r="D5" s="41"/>
      <c r="E5" s="76" t="s">
        <v>50</v>
      </c>
      <c r="F5" s="11"/>
      <c r="G5" s="11"/>
      <c r="H5" s="755"/>
    </row>
    <row r="6" spans="1:8" s="9" customFormat="1">
      <c r="A6" s="126"/>
      <c r="B6" s="8" t="s">
        <v>52</v>
      </c>
      <c r="C6" s="160"/>
      <c r="D6" s="164"/>
      <c r="E6" s="8" t="s">
        <v>52</v>
      </c>
      <c r="F6" s="160"/>
      <c r="G6" s="164"/>
      <c r="H6" s="756"/>
    </row>
    <row r="7" spans="1:8" s="9" customFormat="1">
      <c r="A7" s="126"/>
      <c r="B7" s="563" t="s">
        <v>168</v>
      </c>
      <c r="C7" s="564">
        <v>-134838215</v>
      </c>
      <c r="D7" s="164"/>
      <c r="E7" s="563" t="s">
        <v>168</v>
      </c>
      <c r="F7" s="564">
        <v>-134838215</v>
      </c>
      <c r="G7" s="164"/>
      <c r="H7" s="756"/>
    </row>
    <row r="8" spans="1:8" s="9" customFormat="1">
      <c r="A8" s="126"/>
      <c r="B8" s="563" t="s">
        <v>169</v>
      </c>
      <c r="C8" s="564">
        <v>-64961594</v>
      </c>
      <c r="D8" s="164"/>
      <c r="E8" s="563" t="s">
        <v>169</v>
      </c>
      <c r="F8" s="564">
        <v>-64961594</v>
      </c>
      <c r="G8" s="164"/>
      <c r="H8" s="756"/>
    </row>
    <row r="9" spans="1:8" s="9" customFormat="1">
      <c r="A9" s="126"/>
      <c r="B9" s="563" t="s">
        <v>170</v>
      </c>
      <c r="C9" s="564">
        <v>145783954</v>
      </c>
      <c r="D9" s="164"/>
      <c r="E9" s="563" t="s">
        <v>170</v>
      </c>
      <c r="F9" s="564">
        <v>145783954</v>
      </c>
      <c r="G9" s="164"/>
      <c r="H9" s="756"/>
    </row>
    <row r="10" spans="1:8" s="9" customFormat="1" hidden="1">
      <c r="A10" s="126"/>
      <c r="B10" s="26" t="s">
        <v>43</v>
      </c>
      <c r="C10" s="565"/>
      <c r="D10" s="164"/>
      <c r="E10" s="26" t="s">
        <v>43</v>
      </c>
      <c r="F10" s="565"/>
      <c r="G10" s="164"/>
      <c r="H10" s="756"/>
    </row>
    <row r="11" spans="1:8" s="9" customFormat="1" hidden="1">
      <c r="A11" s="126"/>
      <c r="B11" s="563" t="s">
        <v>168</v>
      </c>
      <c r="C11" s="565">
        <v>16497394</v>
      </c>
      <c r="D11" s="164"/>
      <c r="E11" s="563" t="s">
        <v>168</v>
      </c>
      <c r="F11" s="565">
        <v>16497394</v>
      </c>
      <c r="G11" s="164"/>
      <c r="H11" s="756"/>
    </row>
    <row r="12" spans="1:8" s="9" customFormat="1" hidden="1">
      <c r="A12" s="126"/>
      <c r="B12" s="563" t="s">
        <v>169</v>
      </c>
      <c r="C12" s="565">
        <v>16263210</v>
      </c>
      <c r="D12" s="164"/>
      <c r="E12" s="563" t="s">
        <v>169</v>
      </c>
      <c r="F12" s="565">
        <v>16263210</v>
      </c>
      <c r="G12" s="164"/>
      <c r="H12" s="756"/>
    </row>
    <row r="13" spans="1:8" s="9" customFormat="1" hidden="1">
      <c r="A13" s="126"/>
      <c r="B13" s="563" t="s">
        <v>170</v>
      </c>
      <c r="C13" s="565">
        <v>16292128</v>
      </c>
      <c r="D13" s="164"/>
      <c r="E13" s="563" t="s">
        <v>170</v>
      </c>
      <c r="F13" s="565">
        <v>16292128</v>
      </c>
      <c r="G13" s="164"/>
      <c r="H13" s="756"/>
    </row>
    <row r="14" spans="1:8" s="9" customFormat="1" ht="39.6">
      <c r="A14" s="126"/>
      <c r="B14" s="26" t="s">
        <v>173</v>
      </c>
      <c r="C14" s="565"/>
      <c r="D14" s="164"/>
      <c r="E14" s="26" t="s">
        <v>173</v>
      </c>
      <c r="F14" s="565"/>
      <c r="G14" s="164"/>
      <c r="H14" s="756"/>
    </row>
    <row r="15" spans="1:8" s="9" customFormat="1">
      <c r="A15" s="126"/>
      <c r="B15" s="563" t="s">
        <v>168</v>
      </c>
      <c r="C15" s="566">
        <v>50507066</v>
      </c>
      <c r="D15" s="164">
        <f>D97</f>
        <v>-1059244</v>
      </c>
      <c r="E15" s="563" t="s">
        <v>168</v>
      </c>
      <c r="F15" s="566">
        <v>50507066</v>
      </c>
      <c r="G15" s="164">
        <f>D97</f>
        <v>-1059244</v>
      </c>
      <c r="H15" s="756"/>
    </row>
    <row r="16" spans="1:8" s="9" customFormat="1">
      <c r="A16" s="126"/>
      <c r="B16" s="563" t="s">
        <v>169</v>
      </c>
      <c r="C16" s="566">
        <v>595875296</v>
      </c>
      <c r="D16" s="164"/>
      <c r="E16" s="563" t="s">
        <v>169</v>
      </c>
      <c r="F16" s="566">
        <v>595875296</v>
      </c>
      <c r="G16" s="164"/>
      <c r="H16" s="756"/>
    </row>
    <row r="17" spans="1:8" s="9" customFormat="1">
      <c r="A17" s="126"/>
      <c r="B17" s="563" t="s">
        <v>170</v>
      </c>
      <c r="C17" s="566">
        <v>679004229</v>
      </c>
      <c r="D17" s="164"/>
      <c r="E17" s="563" t="s">
        <v>170</v>
      </c>
      <c r="F17" s="566">
        <v>679004229</v>
      </c>
      <c r="G17" s="164"/>
      <c r="H17" s="756"/>
    </row>
    <row r="18" spans="1:8" s="9" customFormat="1" hidden="1">
      <c r="A18" s="126"/>
      <c r="B18" s="567" t="s">
        <v>172</v>
      </c>
      <c r="C18" s="566"/>
      <c r="D18" s="164"/>
      <c r="E18" s="567" t="s">
        <v>172</v>
      </c>
      <c r="F18" s="566"/>
      <c r="G18" s="164"/>
      <c r="H18" s="756"/>
    </row>
    <row r="19" spans="1:8" s="9" customFormat="1" hidden="1">
      <c r="A19" s="126"/>
      <c r="B19" s="563" t="s">
        <v>168</v>
      </c>
      <c r="C19" s="159">
        <v>255217102</v>
      </c>
      <c r="D19" s="164"/>
      <c r="E19" s="563" t="s">
        <v>168</v>
      </c>
      <c r="F19" s="159">
        <v>255217102</v>
      </c>
      <c r="G19" s="164"/>
      <c r="H19" s="756"/>
    </row>
    <row r="20" spans="1:8" s="9" customFormat="1" hidden="1">
      <c r="A20" s="126"/>
      <c r="B20" s="563" t="s">
        <v>169</v>
      </c>
      <c r="C20" s="159">
        <v>323187319</v>
      </c>
      <c r="D20" s="164"/>
      <c r="E20" s="563" t="s">
        <v>169</v>
      </c>
      <c r="F20" s="159">
        <v>323187319</v>
      </c>
      <c r="G20" s="164"/>
      <c r="H20" s="756"/>
    </row>
    <row r="21" spans="1:8" s="9" customFormat="1" hidden="1">
      <c r="A21" s="126"/>
      <c r="B21" s="563" t="s">
        <v>170</v>
      </c>
      <c r="C21" s="159">
        <v>356418969</v>
      </c>
      <c r="D21" s="164"/>
      <c r="E21" s="563" t="s">
        <v>170</v>
      </c>
      <c r="F21" s="159">
        <v>356418969</v>
      </c>
      <c r="G21" s="164"/>
      <c r="H21" s="756"/>
    </row>
    <row r="22" spans="1:8" s="9" customFormat="1">
      <c r="A22" s="126"/>
      <c r="B22" s="567" t="s">
        <v>174</v>
      </c>
      <c r="C22" s="159"/>
      <c r="D22" s="164"/>
      <c r="E22" s="567" t="s">
        <v>174</v>
      </c>
      <c r="F22" s="159"/>
      <c r="G22" s="164"/>
      <c r="H22" s="756"/>
    </row>
    <row r="23" spans="1:8" s="9" customFormat="1">
      <c r="A23" s="126"/>
      <c r="B23" s="563" t="s">
        <v>168</v>
      </c>
      <c r="C23" s="159">
        <v>5787995</v>
      </c>
      <c r="D23" s="164">
        <f>D268+D353+D467+D554</f>
        <v>-281932</v>
      </c>
      <c r="E23" s="563" t="s">
        <v>168</v>
      </c>
      <c r="F23" s="159">
        <v>5787995</v>
      </c>
      <c r="G23" s="164">
        <f>D268+D353+D467+D554</f>
        <v>-281932</v>
      </c>
      <c r="H23" s="756"/>
    </row>
    <row r="24" spans="1:8" s="9" customFormat="1">
      <c r="A24" s="126"/>
      <c r="B24" s="563" t="s">
        <v>169</v>
      </c>
      <c r="C24" s="159">
        <v>2925386</v>
      </c>
      <c r="D24" s="164">
        <f>D330+D444+D531</f>
        <v>-87020</v>
      </c>
      <c r="E24" s="563" t="s">
        <v>169</v>
      </c>
      <c r="F24" s="159">
        <v>2925386</v>
      </c>
      <c r="G24" s="164">
        <f>D330+D444+D531</f>
        <v>-87020</v>
      </c>
      <c r="H24" s="756"/>
    </row>
    <row r="25" spans="1:8" s="9" customFormat="1">
      <c r="A25" s="126"/>
      <c r="B25" s="563" t="s">
        <v>170</v>
      </c>
      <c r="C25" s="159">
        <v>0</v>
      </c>
      <c r="D25" s="164"/>
      <c r="E25" s="563" t="s">
        <v>170</v>
      </c>
      <c r="F25" s="159">
        <v>0</v>
      </c>
      <c r="G25" s="164"/>
      <c r="H25" s="756"/>
    </row>
    <row r="26" spans="1:8" s="9" customFormat="1" hidden="1">
      <c r="A26" s="126"/>
      <c r="B26" s="615" t="s">
        <v>225</v>
      </c>
      <c r="C26" s="616"/>
      <c r="D26" s="617"/>
      <c r="E26" s="615" t="s">
        <v>225</v>
      </c>
      <c r="F26" s="616"/>
      <c r="G26" s="617"/>
      <c r="H26" s="756"/>
    </row>
    <row r="27" spans="1:8" s="9" customFormat="1" hidden="1">
      <c r="A27" s="126"/>
      <c r="B27" s="563" t="s">
        <v>168</v>
      </c>
      <c r="C27" s="618">
        <v>1116286580</v>
      </c>
      <c r="D27" s="618"/>
      <c r="E27" s="563" t="s">
        <v>168</v>
      </c>
      <c r="F27" s="618">
        <v>1116286580</v>
      </c>
      <c r="G27" s="618"/>
      <c r="H27" s="757"/>
    </row>
    <row r="28" spans="1:8" s="9" customFormat="1" hidden="1">
      <c r="A28" s="126"/>
      <c r="B28" s="563" t="s">
        <v>169</v>
      </c>
      <c r="C28" s="618">
        <v>1183186580</v>
      </c>
      <c r="D28" s="618"/>
      <c r="E28" s="563" t="s">
        <v>169</v>
      </c>
      <c r="F28" s="618">
        <v>1183186580</v>
      </c>
      <c r="G28" s="618"/>
      <c r="H28" s="757"/>
    </row>
    <row r="29" spans="1:8" s="9" customFormat="1" hidden="1">
      <c r="A29" s="126"/>
      <c r="B29" s="563" t="s">
        <v>170</v>
      </c>
      <c r="C29" s="618">
        <v>1249486580</v>
      </c>
      <c r="D29" s="618"/>
      <c r="E29" s="563" t="s">
        <v>170</v>
      </c>
      <c r="F29" s="618">
        <v>1249486580</v>
      </c>
      <c r="G29" s="618"/>
      <c r="H29" s="757"/>
    </row>
    <row r="30" spans="1:8" s="9" customFormat="1" ht="26.4" hidden="1">
      <c r="A30" s="126"/>
      <c r="B30" s="620" t="s">
        <v>226</v>
      </c>
      <c r="C30" s="618"/>
      <c r="D30" s="621"/>
      <c r="E30" s="620" t="s">
        <v>226</v>
      </c>
      <c r="F30" s="618"/>
      <c r="G30" s="621"/>
      <c r="H30" s="757"/>
    </row>
    <row r="31" spans="1:8" s="9" customFormat="1" hidden="1">
      <c r="A31" s="126"/>
      <c r="B31" s="563" t="s">
        <v>168</v>
      </c>
      <c r="C31" s="80">
        <v>78000000</v>
      </c>
      <c r="D31" s="80"/>
      <c r="E31" s="563" t="s">
        <v>168</v>
      </c>
      <c r="F31" s="80">
        <v>78000000</v>
      </c>
      <c r="G31" s="80"/>
      <c r="H31" s="757"/>
    </row>
    <row r="32" spans="1:8" s="9" customFormat="1" hidden="1">
      <c r="A32" s="126"/>
      <c r="B32" s="563" t="s">
        <v>169</v>
      </c>
      <c r="C32" s="80">
        <v>77500000</v>
      </c>
      <c r="D32" s="80"/>
      <c r="E32" s="563" t="s">
        <v>169</v>
      </c>
      <c r="F32" s="80">
        <v>77500000</v>
      </c>
      <c r="G32" s="80"/>
      <c r="H32" s="757"/>
    </row>
    <row r="33" spans="1:8" s="9" customFormat="1" hidden="1">
      <c r="A33" s="126"/>
      <c r="B33" s="563" t="s">
        <v>170</v>
      </c>
      <c r="C33" s="80">
        <v>73600000</v>
      </c>
      <c r="D33" s="80"/>
      <c r="E33" s="563" t="s">
        <v>170</v>
      </c>
      <c r="F33" s="80">
        <v>73600000</v>
      </c>
      <c r="G33" s="80"/>
      <c r="H33" s="757"/>
    </row>
    <row r="34" spans="1:8" s="9" customFormat="1" hidden="1">
      <c r="A34" s="126"/>
      <c r="B34" s="622" t="s">
        <v>224</v>
      </c>
      <c r="C34" s="80"/>
      <c r="D34" s="80"/>
      <c r="E34" s="622" t="s">
        <v>224</v>
      </c>
      <c r="F34" s="80"/>
      <c r="G34" s="80"/>
      <c r="H34" s="757"/>
    </row>
    <row r="35" spans="1:8" s="9" customFormat="1" hidden="1">
      <c r="A35" s="126"/>
      <c r="B35" s="563" t="s">
        <v>168</v>
      </c>
      <c r="C35" s="80">
        <v>450000</v>
      </c>
      <c r="D35" s="80"/>
      <c r="E35" s="563" t="s">
        <v>168</v>
      </c>
      <c r="F35" s="80">
        <v>450000</v>
      </c>
      <c r="G35" s="80"/>
      <c r="H35" s="757"/>
    </row>
    <row r="36" spans="1:8" s="9" customFormat="1" hidden="1">
      <c r="A36" s="126"/>
      <c r="B36" s="563" t="s">
        <v>169</v>
      </c>
      <c r="C36" s="80">
        <v>450000</v>
      </c>
      <c r="D36" s="80"/>
      <c r="E36" s="563" t="s">
        <v>169</v>
      </c>
      <c r="F36" s="80">
        <v>450000</v>
      </c>
      <c r="G36" s="80"/>
      <c r="H36" s="757"/>
    </row>
    <row r="37" spans="1:8" s="9" customFormat="1" hidden="1">
      <c r="A37" s="126"/>
      <c r="B37" s="563" t="s">
        <v>170</v>
      </c>
      <c r="C37" s="80">
        <v>450000</v>
      </c>
      <c r="D37" s="80"/>
      <c r="E37" s="563" t="s">
        <v>170</v>
      </c>
      <c r="F37" s="80">
        <v>450000</v>
      </c>
      <c r="G37" s="80"/>
      <c r="H37" s="757"/>
    </row>
    <row r="40" spans="1:8" s="81" customFormat="1">
      <c r="A40" s="194"/>
      <c r="B40" s="2890" t="s">
        <v>113</v>
      </c>
      <c r="C40" s="198"/>
      <c r="D40" s="198"/>
      <c r="E40" s="5"/>
      <c r="F40" s="199"/>
      <c r="G40" s="199"/>
      <c r="H40" s="114"/>
    </row>
    <row r="41" spans="1:8" s="81" customFormat="1" ht="13.8" thickBot="1">
      <c r="A41" s="194"/>
      <c r="B41" s="197"/>
      <c r="C41" s="198"/>
      <c r="D41" s="198"/>
      <c r="E41" s="5"/>
      <c r="F41" s="199"/>
      <c r="G41" s="199"/>
      <c r="H41" s="114"/>
    </row>
    <row r="42" spans="1:8" s="81" customFormat="1">
      <c r="A42" s="2889">
        <f>'11'!A250+1</f>
        <v>14</v>
      </c>
      <c r="B42" s="148" t="s">
        <v>84</v>
      </c>
      <c r="C42" s="149"/>
      <c r="D42" s="150"/>
      <c r="H42" s="79" t="s">
        <v>34</v>
      </c>
    </row>
    <row r="43" spans="1:8" s="81" customFormat="1">
      <c r="A43" s="194"/>
      <c r="B43" s="113" t="s">
        <v>22</v>
      </c>
      <c r="C43" s="99"/>
      <c r="D43" s="143"/>
      <c r="H43" s="114"/>
    </row>
    <row r="44" spans="1:8" s="81" customFormat="1">
      <c r="A44" s="194"/>
      <c r="B44" s="322" t="s">
        <v>114</v>
      </c>
      <c r="C44" s="323"/>
      <c r="D44" s="324"/>
      <c r="H44" s="114"/>
    </row>
    <row r="45" spans="1:8" s="81" customFormat="1">
      <c r="A45" s="194"/>
      <c r="B45" s="325" t="s">
        <v>4</v>
      </c>
      <c r="C45" s="137">
        <f>C46+C47</f>
        <v>3216800</v>
      </c>
      <c r="D45" s="138">
        <f>D46+D47</f>
        <v>148465</v>
      </c>
      <c r="H45" s="114"/>
    </row>
    <row r="46" spans="1:8" s="81" customFormat="1" ht="26.4">
      <c r="A46" s="326"/>
      <c r="B46" s="327" t="s">
        <v>37</v>
      </c>
      <c r="C46" s="139">
        <v>100000</v>
      </c>
      <c r="D46" s="140">
        <v>148465</v>
      </c>
      <c r="H46" s="114"/>
    </row>
    <row r="47" spans="1:8" s="81" customFormat="1">
      <c r="A47" s="194"/>
      <c r="B47" s="327" t="s">
        <v>10</v>
      </c>
      <c r="C47" s="139">
        <f>C48</f>
        <v>3116800</v>
      </c>
      <c r="D47" s="140">
        <f>D48</f>
        <v>0</v>
      </c>
      <c r="H47" s="114"/>
    </row>
    <row r="48" spans="1:8" s="81" customFormat="1" ht="26.4">
      <c r="A48" s="194"/>
      <c r="B48" s="328" t="s">
        <v>11</v>
      </c>
      <c r="C48" s="139">
        <v>3116800</v>
      </c>
      <c r="D48" s="140"/>
      <c r="H48" s="114"/>
    </row>
    <row r="49" spans="1:8" s="81" customFormat="1">
      <c r="A49" s="194"/>
      <c r="B49" s="329" t="s">
        <v>28</v>
      </c>
      <c r="C49" s="137">
        <f>C50+C57</f>
        <v>3216800</v>
      </c>
      <c r="D49" s="138">
        <f>D50+D57</f>
        <v>148465</v>
      </c>
      <c r="H49" s="114"/>
    </row>
    <row r="50" spans="1:8" s="81" customFormat="1">
      <c r="A50" s="194"/>
      <c r="B50" s="330" t="s">
        <v>2</v>
      </c>
      <c r="C50" s="139">
        <f>C51+C55</f>
        <v>3209000</v>
      </c>
      <c r="D50" s="140">
        <f>D51+D55</f>
        <v>148465</v>
      </c>
      <c r="H50" s="114"/>
    </row>
    <row r="51" spans="1:8" s="81" customFormat="1">
      <c r="A51" s="194"/>
      <c r="B51" s="331" t="s">
        <v>12</v>
      </c>
      <c r="C51" s="139">
        <f>C52+C54</f>
        <v>3013890</v>
      </c>
      <c r="D51" s="140">
        <f>D52+D54</f>
        <v>148465</v>
      </c>
      <c r="H51" s="114"/>
    </row>
    <row r="52" spans="1:8" s="81" customFormat="1">
      <c r="A52" s="194"/>
      <c r="B52" s="332" t="s">
        <v>38</v>
      </c>
      <c r="C52" s="139">
        <v>2285473</v>
      </c>
      <c r="D52" s="140"/>
      <c r="H52" s="114"/>
    </row>
    <row r="53" spans="1:8" s="81" customFormat="1">
      <c r="A53" s="194"/>
      <c r="B53" s="333" t="s">
        <v>36</v>
      </c>
      <c r="C53" s="139">
        <v>1713868</v>
      </c>
      <c r="D53" s="140"/>
      <c r="H53" s="114"/>
    </row>
    <row r="54" spans="1:8" s="81" customFormat="1">
      <c r="A54" s="194"/>
      <c r="B54" s="332" t="s">
        <v>15</v>
      </c>
      <c r="C54" s="139">
        <v>728417</v>
      </c>
      <c r="D54" s="140">
        <f>128500+19965</f>
        <v>148465</v>
      </c>
      <c r="H54" s="114"/>
    </row>
    <row r="55" spans="1:8" s="81" customFormat="1" ht="26.4">
      <c r="A55" s="194"/>
      <c r="B55" s="334" t="s">
        <v>54</v>
      </c>
      <c r="C55" s="139">
        <f>C56</f>
        <v>195110</v>
      </c>
      <c r="D55" s="140">
        <f>D56</f>
        <v>0</v>
      </c>
      <c r="H55" s="114"/>
    </row>
    <row r="56" spans="1:8" s="81" customFormat="1">
      <c r="A56" s="194"/>
      <c r="B56" s="332" t="s">
        <v>39</v>
      </c>
      <c r="C56" s="139">
        <v>195110</v>
      </c>
      <c r="D56" s="140"/>
      <c r="H56" s="114"/>
    </row>
    <row r="57" spans="1:8" s="81" customFormat="1">
      <c r="A57" s="194"/>
      <c r="B57" s="335" t="s">
        <v>3</v>
      </c>
      <c r="C57" s="139">
        <f>C58</f>
        <v>7800</v>
      </c>
      <c r="D57" s="140">
        <f>D58</f>
        <v>0</v>
      </c>
      <c r="H57" s="114"/>
    </row>
    <row r="58" spans="1:8" s="81" customFormat="1" ht="13.8" thickBot="1">
      <c r="A58" s="326"/>
      <c r="B58" s="336" t="s">
        <v>20</v>
      </c>
      <c r="C58" s="201">
        <v>7800</v>
      </c>
      <c r="D58" s="200"/>
      <c r="H58" s="114"/>
    </row>
    <row r="59" spans="1:8" s="81" customFormat="1" ht="27.6" customHeight="1" thickBot="1">
      <c r="A59" s="194"/>
      <c r="B59" s="3608" t="s">
        <v>550</v>
      </c>
      <c r="C59" s="3609"/>
      <c r="D59" s="3610"/>
      <c r="H59" s="114"/>
    </row>
    <row r="60" spans="1:8" s="81" customFormat="1">
      <c r="A60" s="194"/>
      <c r="B60" s="337"/>
      <c r="C60" s="337"/>
      <c r="D60" s="337"/>
      <c r="H60" s="114"/>
    </row>
    <row r="61" spans="1:8" s="284" customFormat="1">
      <c r="A61" s="338"/>
      <c r="B61" s="2891" t="s">
        <v>115</v>
      </c>
      <c r="C61" s="340"/>
      <c r="D61" s="340"/>
      <c r="H61" s="114"/>
    </row>
    <row r="62" spans="1:8" s="81" customFormat="1" ht="13.8" thickBot="1">
      <c r="A62" s="194"/>
      <c r="B62" s="337"/>
      <c r="C62" s="337"/>
      <c r="D62" s="337"/>
      <c r="H62" s="114"/>
    </row>
    <row r="63" spans="1:8" s="52" customFormat="1" ht="13.8">
      <c r="A63" s="175">
        <f>'11'!A272+1</f>
        <v>14</v>
      </c>
      <c r="B63" s="148" t="s">
        <v>84</v>
      </c>
      <c r="C63" s="341"/>
      <c r="D63" s="342"/>
      <c r="E63" s="81"/>
      <c r="F63" s="81"/>
      <c r="G63" s="81"/>
      <c r="H63" s="79" t="s">
        <v>34</v>
      </c>
    </row>
    <row r="64" spans="1:8" s="52" customFormat="1">
      <c r="A64" s="81"/>
      <c r="B64" s="280" t="s">
        <v>116</v>
      </c>
      <c r="C64" s="343"/>
      <c r="D64" s="344"/>
      <c r="E64" s="81"/>
      <c r="F64" s="81"/>
      <c r="G64" s="81"/>
      <c r="H64" s="570"/>
    </row>
    <row r="65" spans="1:8" s="52" customFormat="1">
      <c r="A65" s="81"/>
      <c r="B65" s="345" t="s">
        <v>117</v>
      </c>
      <c r="C65" s="346"/>
      <c r="D65" s="344"/>
      <c r="E65" s="81"/>
      <c r="F65" s="81"/>
      <c r="G65" s="81"/>
      <c r="H65" s="570"/>
    </row>
    <row r="66" spans="1:8" s="52" customFormat="1">
      <c r="A66" s="81"/>
      <c r="B66" s="347" t="s">
        <v>118</v>
      </c>
      <c r="C66" s="346"/>
      <c r="D66" s="344"/>
      <c r="E66" s="81"/>
      <c r="F66" s="81"/>
      <c r="G66" s="81"/>
      <c r="H66" s="570"/>
    </row>
    <row r="67" spans="1:8" s="52" customFormat="1">
      <c r="A67" s="81"/>
      <c r="B67" s="325" t="s">
        <v>4</v>
      </c>
      <c r="C67" s="348">
        <f>C68+C69</f>
        <v>35815130</v>
      </c>
      <c r="D67" s="349">
        <f>D68+D69</f>
        <v>148465</v>
      </c>
      <c r="E67" s="81"/>
      <c r="F67" s="81"/>
      <c r="G67" s="81"/>
      <c r="H67" s="570"/>
    </row>
    <row r="68" spans="1:8" s="52" customFormat="1" ht="26.4">
      <c r="A68" s="81"/>
      <c r="B68" s="327" t="s">
        <v>37</v>
      </c>
      <c r="C68" s="350">
        <v>636781</v>
      </c>
      <c r="D68" s="351">
        <v>148465</v>
      </c>
      <c r="E68" s="81"/>
      <c r="F68" s="81"/>
      <c r="G68" s="81"/>
      <c r="H68" s="570"/>
    </row>
    <row r="69" spans="1:8" s="52" customFormat="1">
      <c r="A69" s="81"/>
      <c r="B69" s="327" t="s">
        <v>10</v>
      </c>
      <c r="C69" s="350">
        <f>C70</f>
        <v>35178349</v>
      </c>
      <c r="D69" s="351">
        <f>D70</f>
        <v>0</v>
      </c>
      <c r="E69" s="81"/>
      <c r="F69" s="81"/>
      <c r="G69" s="81"/>
      <c r="H69" s="570"/>
    </row>
    <row r="70" spans="1:8" s="52" customFormat="1" ht="26.4">
      <c r="A70" s="81"/>
      <c r="B70" s="328" t="s">
        <v>11</v>
      </c>
      <c r="C70" s="350">
        <v>35178349</v>
      </c>
      <c r="D70" s="351"/>
      <c r="E70" s="81"/>
      <c r="F70" s="81"/>
      <c r="G70" s="81"/>
      <c r="H70" s="570"/>
    </row>
    <row r="71" spans="1:8" s="52" customFormat="1">
      <c r="A71" s="81"/>
      <c r="B71" s="325" t="s">
        <v>28</v>
      </c>
      <c r="C71" s="348">
        <f>C72+C85</f>
        <v>35815130</v>
      </c>
      <c r="D71" s="349">
        <f>D72+D85</f>
        <v>148465</v>
      </c>
      <c r="E71" s="81"/>
      <c r="F71" s="217"/>
      <c r="G71" s="81"/>
      <c r="H71" s="570"/>
    </row>
    <row r="72" spans="1:8" s="52" customFormat="1">
      <c r="A72" s="81"/>
      <c r="B72" s="327" t="s">
        <v>2</v>
      </c>
      <c r="C72" s="350">
        <f>C73+C77+C79+C81</f>
        <v>35428090</v>
      </c>
      <c r="D72" s="351">
        <f>D73+D77+D79+D81</f>
        <v>148465</v>
      </c>
      <c r="E72" s="81"/>
      <c r="F72" s="81"/>
      <c r="G72" s="81"/>
      <c r="H72" s="570"/>
    </row>
    <row r="73" spans="1:8" s="52" customFormat="1">
      <c r="A73" s="81"/>
      <c r="B73" s="328" t="s">
        <v>12</v>
      </c>
      <c r="C73" s="350">
        <f>C74+C76</f>
        <v>34770576</v>
      </c>
      <c r="D73" s="351">
        <f>D74+D76</f>
        <v>148465</v>
      </c>
      <c r="E73" s="81"/>
      <c r="F73" s="81"/>
      <c r="G73" s="81"/>
      <c r="H73" s="570"/>
    </row>
    <row r="74" spans="1:8" s="52" customFormat="1">
      <c r="A74" s="81"/>
      <c r="B74" s="352" t="s">
        <v>38</v>
      </c>
      <c r="C74" s="350">
        <v>10466666</v>
      </c>
      <c r="D74" s="351"/>
      <c r="E74" s="81"/>
      <c r="F74" s="81"/>
      <c r="G74" s="81"/>
      <c r="H74" s="570"/>
    </row>
    <row r="75" spans="1:8" s="52" customFormat="1">
      <c r="A75" s="81"/>
      <c r="B75" s="353" t="s">
        <v>36</v>
      </c>
      <c r="C75" s="350">
        <v>7715983</v>
      </c>
      <c r="D75" s="351"/>
      <c r="E75" s="81"/>
      <c r="F75" s="81"/>
      <c r="G75" s="81"/>
      <c r="H75" s="570"/>
    </row>
    <row r="76" spans="1:8" s="52" customFormat="1">
      <c r="A76" s="81"/>
      <c r="B76" s="352" t="s">
        <v>15</v>
      </c>
      <c r="C76" s="350">
        <v>24303910</v>
      </c>
      <c r="D76" s="351">
        <f>128500+19965</f>
        <v>148465</v>
      </c>
      <c r="E76" s="81"/>
      <c r="F76" s="81"/>
      <c r="G76" s="81"/>
      <c r="H76" s="570"/>
    </row>
    <row r="77" spans="1:8" s="52" customFormat="1">
      <c r="A77" s="81"/>
      <c r="B77" s="328" t="s">
        <v>16</v>
      </c>
      <c r="C77" s="350">
        <f>C78</f>
        <v>253454</v>
      </c>
      <c r="D77" s="351">
        <f>D78</f>
        <v>0</v>
      </c>
      <c r="E77" s="81"/>
      <c r="F77" s="81"/>
      <c r="G77" s="81"/>
      <c r="H77" s="570"/>
    </row>
    <row r="78" spans="1:8" s="52" customFormat="1">
      <c r="A78" s="81"/>
      <c r="B78" s="352" t="s">
        <v>17</v>
      </c>
      <c r="C78" s="354">
        <v>253454</v>
      </c>
      <c r="D78" s="355"/>
      <c r="E78" s="81"/>
      <c r="F78" s="81"/>
      <c r="G78" s="81"/>
      <c r="H78" s="570"/>
    </row>
    <row r="79" spans="1:8" s="52" customFormat="1" ht="26.4">
      <c r="A79" s="81"/>
      <c r="B79" s="328" t="s">
        <v>54</v>
      </c>
      <c r="C79" s="354">
        <f>C80</f>
        <v>204060</v>
      </c>
      <c r="D79" s="355">
        <f>D80</f>
        <v>0</v>
      </c>
      <c r="E79" s="81"/>
      <c r="F79" s="81"/>
      <c r="G79" s="81"/>
      <c r="H79" s="570"/>
    </row>
    <row r="80" spans="1:8" s="52" customFormat="1">
      <c r="A80" s="81"/>
      <c r="B80" s="352" t="s">
        <v>39</v>
      </c>
      <c r="C80" s="354">
        <v>204060</v>
      </c>
      <c r="D80" s="355"/>
      <c r="E80" s="81"/>
      <c r="F80" s="81"/>
      <c r="G80" s="81"/>
      <c r="H80" s="570"/>
    </row>
    <row r="81" spans="1:8" s="357" customFormat="1">
      <c r="A81" s="356"/>
      <c r="B81" s="328" t="s">
        <v>19</v>
      </c>
      <c r="C81" s="354">
        <f t="shared" ref="C81:D83" si="0">C82</f>
        <v>200000</v>
      </c>
      <c r="D81" s="355">
        <f t="shared" si="0"/>
        <v>0</v>
      </c>
      <c r="E81" s="356"/>
      <c r="F81" s="356"/>
      <c r="G81" s="356"/>
      <c r="H81" s="574"/>
    </row>
    <row r="82" spans="1:8" s="52" customFormat="1">
      <c r="A82" s="81"/>
      <c r="B82" s="352" t="s">
        <v>119</v>
      </c>
      <c r="C82" s="354">
        <f t="shared" si="0"/>
        <v>200000</v>
      </c>
      <c r="D82" s="355">
        <f t="shared" si="0"/>
        <v>0</v>
      </c>
      <c r="E82" s="81"/>
      <c r="F82" s="81"/>
      <c r="G82" s="81"/>
      <c r="H82" s="570"/>
    </row>
    <row r="83" spans="1:8" s="52" customFormat="1" ht="26.4">
      <c r="A83" s="81"/>
      <c r="B83" s="353" t="s">
        <v>120</v>
      </c>
      <c r="C83" s="354">
        <f t="shared" si="0"/>
        <v>200000</v>
      </c>
      <c r="D83" s="355">
        <f t="shared" si="0"/>
        <v>0</v>
      </c>
      <c r="E83" s="81"/>
      <c r="F83" s="81"/>
      <c r="G83" s="81"/>
      <c r="H83" s="570"/>
    </row>
    <row r="84" spans="1:8" s="52" customFormat="1" ht="39.6">
      <c r="A84" s="81"/>
      <c r="B84" s="358" t="s">
        <v>71</v>
      </c>
      <c r="C84" s="354">
        <v>200000</v>
      </c>
      <c r="D84" s="355"/>
      <c r="E84" s="81"/>
      <c r="F84" s="81"/>
      <c r="G84" s="81"/>
      <c r="H84" s="570"/>
    </row>
    <row r="85" spans="1:8" s="357" customFormat="1">
      <c r="A85" s="356"/>
      <c r="B85" s="359" t="s">
        <v>3</v>
      </c>
      <c r="C85" s="354">
        <f>C86</f>
        <v>387040</v>
      </c>
      <c r="D85" s="355">
        <f>D86</f>
        <v>0</v>
      </c>
      <c r="E85" s="356"/>
      <c r="F85" s="356"/>
      <c r="G85" s="356"/>
      <c r="H85" s="574"/>
    </row>
    <row r="86" spans="1:8" s="52" customFormat="1" ht="13.8" thickBot="1">
      <c r="A86" s="81"/>
      <c r="B86" s="413" t="s">
        <v>20</v>
      </c>
      <c r="C86" s="360">
        <v>387040</v>
      </c>
      <c r="D86" s="361"/>
      <c r="E86" s="81"/>
      <c r="F86" s="81"/>
      <c r="G86" s="81"/>
      <c r="H86" s="570"/>
    </row>
    <row r="87" spans="1:8" s="81" customFormat="1" ht="29.4" customHeight="1" thickBot="1">
      <c r="A87" s="194"/>
      <c r="B87" s="3608" t="s">
        <v>549</v>
      </c>
      <c r="C87" s="3609"/>
      <c r="D87" s="3610"/>
      <c r="H87" s="114"/>
    </row>
    <row r="88" spans="1:8" s="81" customFormat="1">
      <c r="A88" s="194"/>
      <c r="B88" s="362"/>
      <c r="C88" s="362"/>
      <c r="D88" s="362"/>
      <c r="H88" s="114"/>
    </row>
    <row r="89" spans="1:8" s="81" customFormat="1">
      <c r="A89" s="194"/>
      <c r="B89" s="2890" t="s">
        <v>113</v>
      </c>
      <c r="C89" s="198"/>
      <c r="D89" s="198"/>
      <c r="E89" s="5"/>
      <c r="F89" s="199"/>
      <c r="G89" s="199"/>
      <c r="H89" s="114"/>
    </row>
    <row r="90" spans="1:8" s="81" customFormat="1" ht="13.8" thickBot="1">
      <c r="A90" s="194"/>
      <c r="B90" s="337"/>
      <c r="C90" s="337"/>
      <c r="D90" s="337"/>
      <c r="H90" s="114"/>
    </row>
    <row r="91" spans="1:8" s="81" customFormat="1">
      <c r="A91" s="2889">
        <f>A42+1</f>
        <v>15</v>
      </c>
      <c r="B91" s="363" t="s">
        <v>29</v>
      </c>
      <c r="C91" s="364"/>
      <c r="D91" s="365"/>
      <c r="E91" s="148" t="s">
        <v>84</v>
      </c>
      <c r="F91" s="149"/>
      <c r="G91" s="150"/>
      <c r="H91" s="79" t="s">
        <v>34</v>
      </c>
    </row>
    <row r="92" spans="1:8" s="81" customFormat="1">
      <c r="A92" s="194"/>
      <c r="B92" s="280" t="s">
        <v>22</v>
      </c>
      <c r="C92" s="343"/>
      <c r="D92" s="344"/>
      <c r="E92" s="113" t="s">
        <v>22</v>
      </c>
      <c r="F92" s="99"/>
      <c r="G92" s="143"/>
      <c r="H92" s="114"/>
    </row>
    <row r="93" spans="1:8" s="81" customFormat="1" ht="39.6">
      <c r="A93" s="194"/>
      <c r="B93" s="366" t="s">
        <v>121</v>
      </c>
      <c r="C93" s="367"/>
      <c r="D93" s="368"/>
      <c r="E93" s="322" t="s">
        <v>85</v>
      </c>
      <c r="F93" s="323"/>
      <c r="G93" s="324"/>
      <c r="H93" s="114"/>
    </row>
    <row r="94" spans="1:8" s="81" customFormat="1">
      <c r="A94" s="194"/>
      <c r="B94" s="239" t="s">
        <v>4</v>
      </c>
      <c r="C94" s="369">
        <f>C95</f>
        <v>50507066</v>
      </c>
      <c r="D94" s="289">
        <f>D95</f>
        <v>-1059244</v>
      </c>
      <c r="E94" s="325" t="s">
        <v>4</v>
      </c>
      <c r="F94" s="137">
        <f>F95</f>
        <v>48572611</v>
      </c>
      <c r="G94" s="138">
        <f>G95</f>
        <v>1059244</v>
      </c>
      <c r="H94" s="114"/>
    </row>
    <row r="95" spans="1:8" s="81" customFormat="1">
      <c r="A95" s="194"/>
      <c r="B95" s="213" t="s">
        <v>10</v>
      </c>
      <c r="C95" s="370">
        <f>C96</f>
        <v>50507066</v>
      </c>
      <c r="D95" s="288">
        <f>D96</f>
        <v>-1059244</v>
      </c>
      <c r="E95" s="327" t="s">
        <v>10</v>
      </c>
      <c r="F95" s="139">
        <f>F96</f>
        <v>48572611</v>
      </c>
      <c r="G95" s="140">
        <f>G96</f>
        <v>1059244</v>
      </c>
      <c r="H95" s="114"/>
    </row>
    <row r="96" spans="1:8" s="81" customFormat="1" ht="26.4">
      <c r="A96" s="194"/>
      <c r="B96" s="214" t="s">
        <v>11</v>
      </c>
      <c r="C96" s="370">
        <v>50507066</v>
      </c>
      <c r="D96" s="288">
        <v>-1059244</v>
      </c>
      <c r="E96" s="328" t="s">
        <v>11</v>
      </c>
      <c r="F96" s="139">
        <v>48572611</v>
      </c>
      <c r="G96" s="140">
        <v>1059244</v>
      </c>
      <c r="H96" s="114"/>
    </row>
    <row r="97" spans="1:8" s="81" customFormat="1">
      <c r="A97" s="194"/>
      <c r="B97" s="239" t="s">
        <v>28</v>
      </c>
      <c r="C97" s="369">
        <f t="shared" ref="C97:D99" si="1">C98</f>
        <v>50507066</v>
      </c>
      <c r="D97" s="289">
        <f t="shared" si="1"/>
        <v>-1059244</v>
      </c>
      <c r="E97" s="325" t="s">
        <v>28</v>
      </c>
      <c r="F97" s="137">
        <f>F98+F109</f>
        <v>48572611</v>
      </c>
      <c r="G97" s="138">
        <f>G98+G109</f>
        <v>1059244</v>
      </c>
      <c r="H97" s="114"/>
    </row>
    <row r="98" spans="1:8" s="81" customFormat="1">
      <c r="A98" s="194"/>
      <c r="B98" s="213" t="s">
        <v>2</v>
      </c>
      <c r="C98" s="370">
        <f t="shared" si="1"/>
        <v>50507066</v>
      </c>
      <c r="D98" s="288">
        <f t="shared" si="1"/>
        <v>-1059244</v>
      </c>
      <c r="E98" s="327" t="s">
        <v>2</v>
      </c>
      <c r="F98" s="139">
        <f>F99+F103+F105</f>
        <v>45793527</v>
      </c>
      <c r="G98" s="140">
        <f>G99+G103+G105</f>
        <v>154886</v>
      </c>
      <c r="H98" s="114"/>
    </row>
    <row r="99" spans="1:8" s="81" customFormat="1">
      <c r="A99" s="194"/>
      <c r="B99" s="214" t="s">
        <v>16</v>
      </c>
      <c r="C99" s="370">
        <f t="shared" si="1"/>
        <v>50507066</v>
      </c>
      <c r="D99" s="288">
        <f t="shared" si="1"/>
        <v>-1059244</v>
      </c>
      <c r="E99" s="328" t="s">
        <v>12</v>
      </c>
      <c r="F99" s="139">
        <f>F100+F102</f>
        <v>5366873</v>
      </c>
      <c r="G99" s="140">
        <f>G100+G102</f>
        <v>154886</v>
      </c>
      <c r="H99" s="114"/>
    </row>
    <row r="100" spans="1:8" s="81" customFormat="1">
      <c r="A100" s="194"/>
      <c r="B100" s="215" t="s">
        <v>17</v>
      </c>
      <c r="C100" s="370">
        <v>50507066</v>
      </c>
      <c r="D100" s="288">
        <v>-1059244</v>
      </c>
      <c r="E100" s="352" t="s">
        <v>38</v>
      </c>
      <c r="F100" s="139">
        <v>337528</v>
      </c>
      <c r="G100" s="140">
        <v>34186</v>
      </c>
      <c r="H100" s="114"/>
    </row>
    <row r="101" spans="1:8" s="81" customFormat="1">
      <c r="A101" s="194"/>
      <c r="B101" s="280"/>
      <c r="C101" s="371"/>
      <c r="D101" s="372"/>
      <c r="E101" s="353" t="s">
        <v>36</v>
      </c>
      <c r="F101" s="139">
        <v>196361</v>
      </c>
      <c r="G101" s="140">
        <v>26503</v>
      </c>
      <c r="H101" s="114"/>
    </row>
    <row r="102" spans="1:8" s="81" customFormat="1">
      <c r="A102" s="194"/>
      <c r="B102" s="161"/>
      <c r="C102" s="373"/>
      <c r="D102" s="374"/>
      <c r="E102" s="352" t="s">
        <v>15</v>
      </c>
      <c r="F102" s="139">
        <v>5029345</v>
      </c>
      <c r="G102" s="140">
        <v>120700</v>
      </c>
      <c r="H102" s="114"/>
    </row>
    <row r="103" spans="1:8" s="81" customFormat="1">
      <c r="A103" s="194"/>
      <c r="B103" s="161"/>
      <c r="C103" s="373"/>
      <c r="D103" s="374"/>
      <c r="E103" s="328" t="s">
        <v>16</v>
      </c>
      <c r="F103" s="139">
        <f>F104</f>
        <v>40036291</v>
      </c>
      <c r="G103" s="140">
        <f>G104</f>
        <v>0</v>
      </c>
      <c r="H103" s="114"/>
    </row>
    <row r="104" spans="1:8" s="81" customFormat="1">
      <c r="A104" s="194"/>
      <c r="B104" s="161"/>
      <c r="C104" s="373"/>
      <c r="D104" s="374"/>
      <c r="E104" s="352" t="s">
        <v>17</v>
      </c>
      <c r="F104" s="139">
        <v>40036291</v>
      </c>
      <c r="G104" s="140"/>
      <c r="H104" s="114"/>
    </row>
    <row r="105" spans="1:8" s="81" customFormat="1">
      <c r="A105" s="194"/>
      <c r="B105" s="161"/>
      <c r="C105" s="373"/>
      <c r="D105" s="374"/>
      <c r="E105" s="328" t="s">
        <v>19</v>
      </c>
      <c r="F105" s="139">
        <f>F106</f>
        <v>390363</v>
      </c>
      <c r="G105" s="140">
        <f>G106</f>
        <v>0</v>
      </c>
      <c r="H105" s="114"/>
    </row>
    <row r="106" spans="1:8" s="81" customFormat="1" ht="26.4">
      <c r="A106" s="194"/>
      <c r="B106" s="161"/>
      <c r="C106" s="373"/>
      <c r="D106" s="374"/>
      <c r="E106" s="352" t="s">
        <v>56</v>
      </c>
      <c r="F106" s="139">
        <f>F107+F108</f>
        <v>390363</v>
      </c>
      <c r="G106" s="140">
        <f>G107+G108</f>
        <v>0</v>
      </c>
      <c r="H106" s="114"/>
    </row>
    <row r="107" spans="1:8" s="81" customFormat="1" ht="52.8">
      <c r="A107" s="194"/>
      <c r="B107" s="161"/>
      <c r="C107" s="373"/>
      <c r="D107" s="374"/>
      <c r="E107" s="353" t="s">
        <v>77</v>
      </c>
      <c r="F107" s="139">
        <v>41835</v>
      </c>
      <c r="G107" s="140"/>
      <c r="H107" s="114"/>
    </row>
    <row r="108" spans="1:8" s="81" customFormat="1" ht="52.8">
      <c r="A108" s="194"/>
      <c r="B108" s="260"/>
      <c r="C108" s="375"/>
      <c r="D108" s="259"/>
      <c r="E108" s="353" t="s">
        <v>58</v>
      </c>
      <c r="F108" s="139">
        <v>348528</v>
      </c>
      <c r="G108" s="140"/>
      <c r="H108" s="114"/>
    </row>
    <row r="109" spans="1:8" s="81" customFormat="1">
      <c r="A109" s="194"/>
      <c r="B109" s="376"/>
      <c r="C109" s="375"/>
      <c r="D109" s="259"/>
      <c r="E109" s="327" t="s">
        <v>3</v>
      </c>
      <c r="F109" s="139">
        <f>F110+F111</f>
        <v>2779084</v>
      </c>
      <c r="G109" s="140">
        <f>G110+G111</f>
        <v>904358</v>
      </c>
      <c r="H109" s="114"/>
    </row>
    <row r="110" spans="1:8" s="81" customFormat="1">
      <c r="A110" s="194"/>
      <c r="B110" s="377"/>
      <c r="C110" s="375"/>
      <c r="D110" s="259"/>
      <c r="E110" s="328" t="s">
        <v>20</v>
      </c>
      <c r="F110" s="139"/>
      <c r="G110" s="140">
        <v>904358</v>
      </c>
      <c r="H110" s="114"/>
    </row>
    <row r="111" spans="1:8" s="81" customFormat="1">
      <c r="A111" s="194"/>
      <c r="B111" s="281"/>
      <c r="C111" s="375"/>
      <c r="D111" s="259"/>
      <c r="E111" s="328" t="s">
        <v>61</v>
      </c>
      <c r="F111" s="139">
        <f>F112</f>
        <v>2779084</v>
      </c>
      <c r="G111" s="140">
        <f>G112</f>
        <v>0</v>
      </c>
      <c r="H111" s="114"/>
    </row>
    <row r="112" spans="1:8" s="81" customFormat="1" ht="26.4">
      <c r="A112" s="194"/>
      <c r="B112" s="239"/>
      <c r="C112" s="370"/>
      <c r="D112" s="378"/>
      <c r="E112" s="352" t="s">
        <v>62</v>
      </c>
      <c r="F112" s="139">
        <f>F113</f>
        <v>2779084</v>
      </c>
      <c r="G112" s="140">
        <f>G113</f>
        <v>0</v>
      </c>
      <c r="H112" s="114"/>
    </row>
    <row r="113" spans="1:8" s="81" customFormat="1" ht="52.8">
      <c r="A113" s="194"/>
      <c r="B113" s="213"/>
      <c r="C113" s="370"/>
      <c r="D113" s="283"/>
      <c r="E113" s="353" t="s">
        <v>86</v>
      </c>
      <c r="F113" s="139">
        <v>2779084</v>
      </c>
      <c r="G113" s="140"/>
      <c r="H113" s="114"/>
    </row>
    <row r="114" spans="1:8" s="81" customFormat="1">
      <c r="A114" s="194"/>
      <c r="B114" s="214"/>
      <c r="C114" s="370"/>
      <c r="D114" s="283"/>
      <c r="E114" s="195" t="s">
        <v>59</v>
      </c>
      <c r="F114" s="379"/>
      <c r="G114" s="380"/>
      <c r="H114" s="114"/>
    </row>
    <row r="115" spans="1:8" s="81" customFormat="1" ht="26.4">
      <c r="A115" s="194"/>
      <c r="B115" s="239"/>
      <c r="C115" s="370"/>
      <c r="D115" s="378"/>
      <c r="E115" s="381" t="s">
        <v>122</v>
      </c>
      <c r="F115" s="141"/>
      <c r="G115" s="142"/>
      <c r="H115" s="114"/>
    </row>
    <row r="116" spans="1:8" s="81" customFormat="1">
      <c r="A116" s="194"/>
      <c r="B116" s="213"/>
      <c r="C116" s="370"/>
      <c r="D116" s="283"/>
      <c r="E116" s="382" t="s">
        <v>118</v>
      </c>
      <c r="F116" s="196"/>
      <c r="G116" s="142"/>
      <c r="H116" s="114"/>
    </row>
    <row r="117" spans="1:8" s="81" customFormat="1">
      <c r="A117" s="194"/>
      <c r="B117" s="214"/>
      <c r="C117" s="370"/>
      <c r="D117" s="283"/>
      <c r="E117" s="383" t="s">
        <v>4</v>
      </c>
      <c r="F117" s="137">
        <f>F118</f>
        <v>48572611</v>
      </c>
      <c r="G117" s="138">
        <f>G118</f>
        <v>1059244</v>
      </c>
      <c r="H117" s="114"/>
    </row>
    <row r="118" spans="1:8" s="81" customFormat="1">
      <c r="A118" s="194"/>
      <c r="B118" s="215"/>
      <c r="C118" s="370"/>
      <c r="D118" s="283"/>
      <c r="E118" s="327" t="s">
        <v>10</v>
      </c>
      <c r="F118" s="139">
        <f>F119</f>
        <v>48572611</v>
      </c>
      <c r="G118" s="140">
        <f>G119</f>
        <v>1059244</v>
      </c>
      <c r="H118" s="114"/>
    </row>
    <row r="119" spans="1:8" s="81" customFormat="1" ht="26.4">
      <c r="A119" s="194"/>
      <c r="B119" s="161"/>
      <c r="C119" s="373"/>
      <c r="D119" s="374"/>
      <c r="E119" s="328" t="s">
        <v>11</v>
      </c>
      <c r="F119" s="139">
        <v>48572611</v>
      </c>
      <c r="G119" s="140">
        <v>1059244</v>
      </c>
      <c r="H119" s="114"/>
    </row>
    <row r="120" spans="1:8" s="81" customFormat="1">
      <c r="A120" s="194"/>
      <c r="B120" s="161"/>
      <c r="C120" s="373"/>
      <c r="D120" s="374"/>
      <c r="E120" s="325" t="s">
        <v>28</v>
      </c>
      <c r="F120" s="137">
        <f>F121+F132</f>
        <v>48572611</v>
      </c>
      <c r="G120" s="138">
        <f>G121+G132</f>
        <v>1059244</v>
      </c>
      <c r="H120" s="114"/>
    </row>
    <row r="121" spans="1:8" s="81" customFormat="1">
      <c r="A121" s="194"/>
      <c r="B121" s="161"/>
      <c r="C121" s="373"/>
      <c r="D121" s="374"/>
      <c r="E121" s="327" t="s">
        <v>2</v>
      </c>
      <c r="F121" s="139">
        <f>F122+F126+F128</f>
        <v>45793527</v>
      </c>
      <c r="G121" s="140">
        <f>G122+G126+G128</f>
        <v>154886</v>
      </c>
      <c r="H121" s="114"/>
    </row>
    <row r="122" spans="1:8" s="81" customFormat="1">
      <c r="A122" s="194"/>
      <c r="B122" s="161"/>
      <c r="C122" s="373"/>
      <c r="D122" s="374"/>
      <c r="E122" s="328" t="s">
        <v>12</v>
      </c>
      <c r="F122" s="139">
        <f>F123+F125</f>
        <v>5366873</v>
      </c>
      <c r="G122" s="140">
        <f>G123+G125</f>
        <v>154886</v>
      </c>
      <c r="H122" s="114"/>
    </row>
    <row r="123" spans="1:8" s="81" customFormat="1">
      <c r="A123" s="194"/>
      <c r="B123" s="161"/>
      <c r="C123" s="373"/>
      <c r="D123" s="374"/>
      <c r="E123" s="352" t="s">
        <v>38</v>
      </c>
      <c r="F123" s="139">
        <v>337528</v>
      </c>
      <c r="G123" s="140">
        <v>34186</v>
      </c>
      <c r="H123" s="114"/>
    </row>
    <row r="124" spans="1:8" s="81" customFormat="1">
      <c r="A124" s="194"/>
      <c r="B124" s="161"/>
      <c r="C124" s="373"/>
      <c r="D124" s="374"/>
      <c r="E124" s="353" t="s">
        <v>36</v>
      </c>
      <c r="F124" s="139">
        <v>196361</v>
      </c>
      <c r="G124" s="140">
        <v>26503</v>
      </c>
      <c r="H124" s="114"/>
    </row>
    <row r="125" spans="1:8" s="81" customFormat="1">
      <c r="A125" s="194"/>
      <c r="B125" s="161"/>
      <c r="C125" s="373"/>
      <c r="D125" s="374"/>
      <c r="E125" s="352" t="s">
        <v>15</v>
      </c>
      <c r="F125" s="139">
        <v>5029345</v>
      </c>
      <c r="G125" s="140">
        <v>120700</v>
      </c>
      <c r="H125" s="114"/>
    </row>
    <row r="126" spans="1:8" s="81" customFormat="1">
      <c r="A126" s="194"/>
      <c r="B126" s="161"/>
      <c r="C126" s="373"/>
      <c r="D126" s="374"/>
      <c r="E126" s="328" t="s">
        <v>16</v>
      </c>
      <c r="F126" s="139">
        <f>F127</f>
        <v>40036291</v>
      </c>
      <c r="G126" s="140">
        <f>G127</f>
        <v>0</v>
      </c>
      <c r="H126" s="114"/>
    </row>
    <row r="127" spans="1:8" s="81" customFormat="1">
      <c r="A127" s="194"/>
      <c r="B127" s="161"/>
      <c r="C127" s="373"/>
      <c r="D127" s="374"/>
      <c r="E127" s="352" t="s">
        <v>17</v>
      </c>
      <c r="F127" s="139">
        <v>40036291</v>
      </c>
      <c r="G127" s="140"/>
      <c r="H127" s="114"/>
    </row>
    <row r="128" spans="1:8" s="81" customFormat="1">
      <c r="A128" s="194"/>
      <c r="B128" s="161"/>
      <c r="C128" s="373"/>
      <c r="D128" s="374"/>
      <c r="E128" s="328" t="s">
        <v>19</v>
      </c>
      <c r="F128" s="139">
        <f>F129</f>
        <v>390363</v>
      </c>
      <c r="G128" s="140">
        <f>G129</f>
        <v>0</v>
      </c>
      <c r="H128" s="114"/>
    </row>
    <row r="129" spans="1:8" s="81" customFormat="1" ht="26.4">
      <c r="A129" s="194"/>
      <c r="B129" s="161"/>
      <c r="C129" s="373"/>
      <c r="D129" s="374"/>
      <c r="E129" s="352" t="s">
        <v>56</v>
      </c>
      <c r="F129" s="139">
        <f>F130+F131</f>
        <v>390363</v>
      </c>
      <c r="G129" s="140">
        <f>G130+G131</f>
        <v>0</v>
      </c>
      <c r="H129" s="114"/>
    </row>
    <row r="130" spans="1:8" s="81" customFormat="1" ht="52.8">
      <c r="A130" s="194"/>
      <c r="B130" s="161"/>
      <c r="C130" s="373"/>
      <c r="D130" s="374"/>
      <c r="E130" s="353" t="s">
        <v>77</v>
      </c>
      <c r="F130" s="139">
        <v>41835</v>
      </c>
      <c r="G130" s="140"/>
      <c r="H130" s="114"/>
    </row>
    <row r="131" spans="1:8" s="81" customFormat="1" ht="52.8">
      <c r="A131" s="194"/>
      <c r="B131" s="161"/>
      <c r="C131" s="373"/>
      <c r="D131" s="374"/>
      <c r="E131" s="353" t="s">
        <v>58</v>
      </c>
      <c r="F131" s="139">
        <v>348528</v>
      </c>
      <c r="G131" s="140"/>
      <c r="H131" s="114"/>
    </row>
    <row r="132" spans="1:8" s="81" customFormat="1">
      <c r="A132" s="194"/>
      <c r="B132" s="161"/>
      <c r="C132" s="373"/>
      <c r="D132" s="374"/>
      <c r="E132" s="327" t="s">
        <v>3</v>
      </c>
      <c r="F132" s="139">
        <f>F133+F134</f>
        <v>2779084</v>
      </c>
      <c r="G132" s="140">
        <f>G133+G134</f>
        <v>904358</v>
      </c>
      <c r="H132" s="114"/>
    </row>
    <row r="133" spans="1:8" s="81" customFormat="1">
      <c r="A133" s="194"/>
      <c r="B133" s="161"/>
      <c r="C133" s="373"/>
      <c r="D133" s="374"/>
      <c r="E133" s="328" t="s">
        <v>20</v>
      </c>
      <c r="F133" s="139"/>
      <c r="G133" s="140">
        <v>904358</v>
      </c>
      <c r="H133" s="114"/>
    </row>
    <row r="134" spans="1:8" s="81" customFormat="1">
      <c r="A134" s="194"/>
      <c r="B134" s="161"/>
      <c r="C134" s="373"/>
      <c r="D134" s="374"/>
      <c r="E134" s="328" t="s">
        <v>61</v>
      </c>
      <c r="F134" s="139">
        <f>F135</f>
        <v>2779084</v>
      </c>
      <c r="G134" s="140">
        <f>G135</f>
        <v>0</v>
      </c>
      <c r="H134" s="114"/>
    </row>
    <row r="135" spans="1:8" s="81" customFormat="1" ht="26.4">
      <c r="A135" s="194"/>
      <c r="B135" s="161"/>
      <c r="C135" s="373"/>
      <c r="D135" s="374"/>
      <c r="E135" s="352" t="s">
        <v>62</v>
      </c>
      <c r="F135" s="139">
        <f>F136</f>
        <v>2779084</v>
      </c>
      <c r="G135" s="140">
        <f>G136</f>
        <v>0</v>
      </c>
      <c r="H135" s="114"/>
    </row>
    <row r="136" spans="1:8" s="81" customFormat="1" ht="53.4" thickBot="1">
      <c r="A136" s="194"/>
      <c r="B136" s="384"/>
      <c r="C136" s="385"/>
      <c r="D136" s="386"/>
      <c r="E136" s="387" t="s">
        <v>86</v>
      </c>
      <c r="F136" s="201">
        <v>2779084</v>
      </c>
      <c r="G136" s="200"/>
      <c r="H136" s="114"/>
    </row>
    <row r="137" spans="1:8" s="81" customFormat="1" ht="42" customHeight="1" thickBot="1">
      <c r="A137" s="194"/>
      <c r="B137" s="3608" t="s">
        <v>551</v>
      </c>
      <c r="C137" s="3609"/>
      <c r="D137" s="3609"/>
      <c r="E137" s="3609"/>
      <c r="F137" s="3609"/>
      <c r="G137" s="3610"/>
      <c r="H137" s="114"/>
    </row>
    <row r="138" spans="1:8" s="81" customFormat="1">
      <c r="A138" s="194"/>
      <c r="B138" s="337"/>
      <c r="C138" s="337"/>
      <c r="D138" s="337"/>
      <c r="H138" s="114"/>
    </row>
    <row r="139" spans="1:8" s="284" customFormat="1">
      <c r="A139" s="338"/>
      <c r="B139" s="2891" t="s">
        <v>115</v>
      </c>
      <c r="C139" s="340"/>
      <c r="D139" s="340"/>
      <c r="H139" s="114"/>
    </row>
    <row r="140" spans="1:8" s="81" customFormat="1" ht="13.8" thickBot="1">
      <c r="A140" s="194"/>
      <c r="B140" s="337"/>
      <c r="C140" s="337"/>
      <c r="D140" s="337"/>
      <c r="H140" s="114"/>
    </row>
    <row r="141" spans="1:8" s="52" customFormat="1" ht="13.8">
      <c r="A141" s="175">
        <f>A63+1</f>
        <v>15</v>
      </c>
      <c r="B141" s="363" t="s">
        <v>29</v>
      </c>
      <c r="C141" s="364"/>
      <c r="D141" s="365"/>
      <c r="E141" s="148" t="s">
        <v>84</v>
      </c>
      <c r="F141" s="341"/>
      <c r="G141" s="342"/>
      <c r="H141" s="79" t="s">
        <v>34</v>
      </c>
    </row>
    <row r="142" spans="1:8" s="52" customFormat="1" ht="13.8">
      <c r="A142" s="81"/>
      <c r="B142" s="280" t="s">
        <v>116</v>
      </c>
      <c r="C142" s="388"/>
      <c r="D142" s="344"/>
      <c r="E142" s="280" t="s">
        <v>116</v>
      </c>
      <c r="F142" s="343"/>
      <c r="G142" s="344"/>
      <c r="H142" s="570"/>
    </row>
    <row r="143" spans="1:8" s="52" customFormat="1" ht="26.4">
      <c r="A143" s="81"/>
      <c r="B143" s="345" t="s">
        <v>123</v>
      </c>
      <c r="C143" s="389"/>
      <c r="D143" s="289"/>
      <c r="E143" s="345" t="s">
        <v>123</v>
      </c>
      <c r="F143" s="346"/>
      <c r="G143" s="344"/>
      <c r="H143" s="570"/>
    </row>
    <row r="144" spans="1:8" s="52" customFormat="1">
      <c r="A144" s="81"/>
      <c r="B144" s="281" t="s">
        <v>118</v>
      </c>
      <c r="C144" s="389"/>
      <c r="D144" s="289"/>
      <c r="E144" s="390" t="s">
        <v>118</v>
      </c>
      <c r="F144" s="346"/>
      <c r="G144" s="344"/>
      <c r="H144" s="570"/>
    </row>
    <row r="145" spans="1:8" s="52" customFormat="1">
      <c r="A145" s="81"/>
      <c r="B145" s="325" t="s">
        <v>4</v>
      </c>
      <c r="C145" s="348">
        <f>C146</f>
        <v>50507066</v>
      </c>
      <c r="D145" s="289">
        <f>D146</f>
        <v>-1059244</v>
      </c>
      <c r="E145" s="391" t="s">
        <v>4</v>
      </c>
      <c r="F145" s="348">
        <f>F146+F148</f>
        <v>84635293</v>
      </c>
      <c r="G145" s="349">
        <f>G146+G148</f>
        <v>1059244</v>
      </c>
      <c r="H145" s="570"/>
    </row>
    <row r="146" spans="1:8" s="52" customFormat="1">
      <c r="A146" s="81"/>
      <c r="B146" s="327" t="s">
        <v>10</v>
      </c>
      <c r="C146" s="350">
        <f>C147</f>
        <v>50507066</v>
      </c>
      <c r="D146" s="288">
        <f>D147</f>
        <v>-1059244</v>
      </c>
      <c r="E146" s="392" t="s">
        <v>75</v>
      </c>
      <c r="F146" s="350">
        <v>427021</v>
      </c>
      <c r="G146" s="351"/>
      <c r="H146" s="570"/>
    </row>
    <row r="147" spans="1:8" s="52" customFormat="1" ht="26.4">
      <c r="A147" s="81"/>
      <c r="B147" s="328" t="s">
        <v>11</v>
      </c>
      <c r="C147" s="350">
        <v>50507066</v>
      </c>
      <c r="D147" s="288">
        <v>-1059244</v>
      </c>
      <c r="E147" s="393" t="s">
        <v>6</v>
      </c>
      <c r="F147" s="350">
        <v>152882</v>
      </c>
      <c r="G147" s="351"/>
      <c r="H147" s="570"/>
    </row>
    <row r="148" spans="1:8" s="52" customFormat="1">
      <c r="A148" s="81"/>
      <c r="B148" s="325" t="s">
        <v>28</v>
      </c>
      <c r="C148" s="348">
        <f t="shared" ref="C148:D150" si="2">C149</f>
        <v>50507066</v>
      </c>
      <c r="D148" s="289">
        <f t="shared" si="2"/>
        <v>-1059244</v>
      </c>
      <c r="E148" s="392" t="s">
        <v>10</v>
      </c>
      <c r="F148" s="350">
        <f>F149+F150</f>
        <v>84208272</v>
      </c>
      <c r="G148" s="351">
        <f>G149+G150</f>
        <v>1059244</v>
      </c>
      <c r="H148" s="570"/>
    </row>
    <row r="149" spans="1:8" s="52" customFormat="1" ht="26.4">
      <c r="A149" s="81"/>
      <c r="B149" s="327" t="s">
        <v>2</v>
      </c>
      <c r="C149" s="350">
        <f t="shared" si="2"/>
        <v>50507066</v>
      </c>
      <c r="D149" s="288">
        <f t="shared" si="2"/>
        <v>-1059244</v>
      </c>
      <c r="E149" s="394" t="s">
        <v>11</v>
      </c>
      <c r="F149" s="354">
        <v>80052217</v>
      </c>
      <c r="G149" s="355">
        <v>1059244</v>
      </c>
      <c r="H149" s="570"/>
    </row>
    <row r="150" spans="1:8" s="52" customFormat="1" ht="26.4">
      <c r="A150" s="81"/>
      <c r="B150" s="328" t="s">
        <v>16</v>
      </c>
      <c r="C150" s="350">
        <f t="shared" si="2"/>
        <v>50507066</v>
      </c>
      <c r="D150" s="288">
        <f t="shared" si="2"/>
        <v>-1059244</v>
      </c>
      <c r="E150" s="394" t="s">
        <v>67</v>
      </c>
      <c r="F150" s="354">
        <v>4156055</v>
      </c>
      <c r="G150" s="355"/>
      <c r="H150" s="570"/>
    </row>
    <row r="151" spans="1:8" s="357" customFormat="1">
      <c r="A151" s="356"/>
      <c r="B151" s="352" t="s">
        <v>17</v>
      </c>
      <c r="C151" s="350">
        <v>50507066</v>
      </c>
      <c r="D151" s="288">
        <v>-1059244</v>
      </c>
      <c r="E151" s="391" t="s">
        <v>28</v>
      </c>
      <c r="F151" s="348">
        <f>F152+F166</f>
        <v>84641793</v>
      </c>
      <c r="G151" s="349">
        <f>G152+G166</f>
        <v>1059244</v>
      </c>
      <c r="H151" s="574"/>
    </row>
    <row r="152" spans="1:8" s="52" customFormat="1">
      <c r="A152" s="81"/>
      <c r="B152" s="395"/>
      <c r="C152" s="396"/>
      <c r="D152" s="397"/>
      <c r="E152" s="392" t="s">
        <v>2</v>
      </c>
      <c r="F152" s="350">
        <f>F153+F157+F159+F161</f>
        <v>81848909</v>
      </c>
      <c r="G152" s="351">
        <f>G153+G157+G159+G161</f>
        <v>154886</v>
      </c>
      <c r="H152" s="570"/>
    </row>
    <row r="153" spans="1:8" s="52" customFormat="1">
      <c r="A153" s="81"/>
      <c r="B153" s="395"/>
      <c r="C153" s="396"/>
      <c r="D153" s="397"/>
      <c r="E153" s="394" t="s">
        <v>12</v>
      </c>
      <c r="F153" s="350">
        <f>F154+F156</f>
        <v>9151057</v>
      </c>
      <c r="G153" s="351">
        <f>G154+G156</f>
        <v>154886</v>
      </c>
      <c r="H153" s="570"/>
    </row>
    <row r="154" spans="1:8" s="52" customFormat="1">
      <c r="A154" s="81"/>
      <c r="B154" s="395"/>
      <c r="C154" s="396"/>
      <c r="D154" s="397"/>
      <c r="E154" s="393" t="s">
        <v>38</v>
      </c>
      <c r="F154" s="350">
        <v>2742421</v>
      </c>
      <c r="G154" s="351">
        <v>34186</v>
      </c>
      <c r="H154" s="570"/>
    </row>
    <row r="155" spans="1:8" s="52" customFormat="1">
      <c r="A155" s="81"/>
      <c r="B155" s="395"/>
      <c r="C155" s="396"/>
      <c r="D155" s="397"/>
      <c r="E155" s="398" t="s">
        <v>36</v>
      </c>
      <c r="F155" s="354">
        <v>2073286</v>
      </c>
      <c r="G155" s="355">
        <v>26503</v>
      </c>
      <c r="H155" s="570"/>
    </row>
    <row r="156" spans="1:8" s="52" customFormat="1">
      <c r="A156" s="81"/>
      <c r="B156" s="395"/>
      <c r="C156" s="396"/>
      <c r="D156" s="397"/>
      <c r="E156" s="393" t="s">
        <v>15</v>
      </c>
      <c r="F156" s="354">
        <v>6408636</v>
      </c>
      <c r="G156" s="355">
        <v>120700</v>
      </c>
      <c r="H156" s="570"/>
    </row>
    <row r="157" spans="1:8" s="357" customFormat="1">
      <c r="A157" s="356"/>
      <c r="B157" s="399"/>
      <c r="C157" s="400"/>
      <c r="D157" s="401"/>
      <c r="E157" s="394" t="s">
        <v>16</v>
      </c>
      <c r="F157" s="354">
        <f>F158</f>
        <v>67988170</v>
      </c>
      <c r="G157" s="355">
        <f>G158</f>
        <v>0</v>
      </c>
      <c r="H157" s="574"/>
    </row>
    <row r="158" spans="1:8" s="52" customFormat="1">
      <c r="A158" s="81"/>
      <c r="B158" s="395"/>
      <c r="C158" s="396"/>
      <c r="D158" s="397"/>
      <c r="E158" s="393" t="s">
        <v>17</v>
      </c>
      <c r="F158" s="354">
        <v>67988170</v>
      </c>
      <c r="G158" s="355"/>
      <c r="H158" s="570"/>
    </row>
    <row r="159" spans="1:8" s="357" customFormat="1" ht="26.4">
      <c r="A159" s="356"/>
      <c r="B159" s="399"/>
      <c r="C159" s="400"/>
      <c r="D159" s="401"/>
      <c r="E159" s="394" t="s">
        <v>54</v>
      </c>
      <c r="F159" s="354">
        <f>F160</f>
        <v>10382</v>
      </c>
      <c r="G159" s="355">
        <f>G160</f>
        <v>0</v>
      </c>
      <c r="H159" s="574"/>
    </row>
    <row r="160" spans="1:8" s="52" customFormat="1">
      <c r="A160" s="81"/>
      <c r="B160" s="395"/>
      <c r="C160" s="396"/>
      <c r="D160" s="397"/>
      <c r="E160" s="393" t="s">
        <v>39</v>
      </c>
      <c r="F160" s="354">
        <v>10382</v>
      </c>
      <c r="G160" s="355"/>
      <c r="H160" s="570"/>
    </row>
    <row r="161" spans="1:8" s="357" customFormat="1">
      <c r="A161" s="356"/>
      <c r="B161" s="399"/>
      <c r="C161" s="400"/>
      <c r="D161" s="401"/>
      <c r="E161" s="394" t="s">
        <v>19</v>
      </c>
      <c r="F161" s="354">
        <f>F162+F165</f>
        <v>4699300</v>
      </c>
      <c r="G161" s="355">
        <f>G162+G165</f>
        <v>0</v>
      </c>
      <c r="H161" s="574"/>
    </row>
    <row r="162" spans="1:8" s="52" customFormat="1" ht="26.4">
      <c r="A162" s="81"/>
      <c r="B162" s="395"/>
      <c r="C162" s="396"/>
      <c r="D162" s="397"/>
      <c r="E162" s="393" t="s">
        <v>56</v>
      </c>
      <c r="F162" s="354">
        <f>F163+F164</f>
        <v>390363</v>
      </c>
      <c r="G162" s="355">
        <f>G163+G164</f>
        <v>0</v>
      </c>
      <c r="H162" s="570"/>
    </row>
    <row r="163" spans="1:8" s="52" customFormat="1" ht="52.8">
      <c r="A163" s="81"/>
      <c r="B163" s="395"/>
      <c r="C163" s="396"/>
      <c r="D163" s="397"/>
      <c r="E163" s="398" t="s">
        <v>77</v>
      </c>
      <c r="F163" s="354">
        <v>41835</v>
      </c>
      <c r="G163" s="355"/>
      <c r="H163" s="570"/>
    </row>
    <row r="164" spans="1:8" s="52" customFormat="1" ht="52.8">
      <c r="A164" s="81"/>
      <c r="B164" s="395"/>
      <c r="C164" s="396"/>
      <c r="D164" s="397"/>
      <c r="E164" s="398" t="s">
        <v>58</v>
      </c>
      <c r="F164" s="354">
        <v>348528</v>
      </c>
      <c r="G164" s="355"/>
      <c r="H164" s="570"/>
    </row>
    <row r="165" spans="1:8" s="52" customFormat="1" ht="26.4">
      <c r="A165" s="81"/>
      <c r="B165" s="395"/>
      <c r="C165" s="396"/>
      <c r="D165" s="397"/>
      <c r="E165" s="393" t="s">
        <v>105</v>
      </c>
      <c r="F165" s="354">
        <v>4308937</v>
      </c>
      <c r="G165" s="355"/>
      <c r="H165" s="570"/>
    </row>
    <row r="166" spans="1:8" s="357" customFormat="1">
      <c r="A166" s="356"/>
      <c r="B166" s="399"/>
      <c r="C166" s="400"/>
      <c r="D166" s="401"/>
      <c r="E166" s="392" t="s">
        <v>3</v>
      </c>
      <c r="F166" s="354">
        <f>F167+F168</f>
        <v>2792884</v>
      </c>
      <c r="G166" s="355">
        <f>G167+G168</f>
        <v>904358</v>
      </c>
      <c r="H166" s="574"/>
    </row>
    <row r="167" spans="1:8" s="52" customFormat="1">
      <c r="A167" s="81"/>
      <c r="B167" s="395"/>
      <c r="C167" s="396"/>
      <c r="D167" s="397"/>
      <c r="E167" s="394" t="s">
        <v>20</v>
      </c>
      <c r="F167" s="354">
        <v>13800</v>
      </c>
      <c r="G167" s="355">
        <v>904358</v>
      </c>
      <c r="H167" s="570"/>
    </row>
    <row r="168" spans="1:8" s="52" customFormat="1">
      <c r="A168" s="81"/>
      <c r="B168" s="395"/>
      <c r="C168" s="396"/>
      <c r="D168" s="397"/>
      <c r="E168" s="394" t="s">
        <v>61</v>
      </c>
      <c r="F168" s="354">
        <f>F169</f>
        <v>2779084</v>
      </c>
      <c r="G168" s="355">
        <f>G169</f>
        <v>0</v>
      </c>
      <c r="H168" s="570"/>
    </row>
    <row r="169" spans="1:8" s="52" customFormat="1" ht="26.4">
      <c r="A169" s="81"/>
      <c r="B169" s="395"/>
      <c r="C169" s="396"/>
      <c r="D169" s="397"/>
      <c r="E169" s="393" t="s">
        <v>62</v>
      </c>
      <c r="F169" s="354">
        <f>F170</f>
        <v>2779084</v>
      </c>
      <c r="G169" s="355">
        <f>G170</f>
        <v>0</v>
      </c>
      <c r="H169" s="570"/>
    </row>
    <row r="170" spans="1:8" s="52" customFormat="1" ht="52.8">
      <c r="A170" s="81"/>
      <c r="B170" s="395"/>
      <c r="C170" s="396"/>
      <c r="D170" s="397"/>
      <c r="E170" s="398" t="s">
        <v>86</v>
      </c>
      <c r="F170" s="354">
        <v>2779084</v>
      </c>
      <c r="G170" s="355"/>
      <c r="H170" s="570"/>
    </row>
    <row r="171" spans="1:8" s="357" customFormat="1">
      <c r="A171" s="356"/>
      <c r="B171" s="399"/>
      <c r="C171" s="400"/>
      <c r="D171" s="401"/>
      <c r="E171" s="402" t="s">
        <v>68</v>
      </c>
      <c r="F171" s="354">
        <f>F145-F151</f>
        <v>-6500</v>
      </c>
      <c r="G171" s="355">
        <f>G145-G151</f>
        <v>0</v>
      </c>
      <c r="H171" s="574"/>
    </row>
    <row r="172" spans="1:8" s="52" customFormat="1">
      <c r="A172" s="81"/>
      <c r="B172" s="395"/>
      <c r="C172" s="396"/>
      <c r="D172" s="397"/>
      <c r="E172" s="403" t="s">
        <v>23</v>
      </c>
      <c r="F172" s="354">
        <f>F173</f>
        <v>6500</v>
      </c>
      <c r="G172" s="355">
        <f>G173</f>
        <v>0</v>
      </c>
      <c r="H172" s="570"/>
    </row>
    <row r="173" spans="1:8" s="52" customFormat="1">
      <c r="A173" s="81"/>
      <c r="B173" s="395"/>
      <c r="C173" s="396"/>
      <c r="D173" s="397"/>
      <c r="E173" s="392" t="s">
        <v>24</v>
      </c>
      <c r="F173" s="354">
        <f>F174</f>
        <v>6500</v>
      </c>
      <c r="G173" s="355">
        <f>G174</f>
        <v>0</v>
      </c>
      <c r="H173" s="570"/>
    </row>
    <row r="174" spans="1:8" s="52" customFormat="1" ht="27" thickBot="1">
      <c r="A174" s="81"/>
      <c r="B174" s="404"/>
      <c r="C174" s="405"/>
      <c r="D174" s="406"/>
      <c r="E174" s="407" t="s">
        <v>25</v>
      </c>
      <c r="F174" s="408">
        <v>6500</v>
      </c>
      <c r="G174" s="409"/>
      <c r="H174" s="570"/>
    </row>
    <row r="175" spans="1:8" s="81" customFormat="1" ht="44.4" customHeight="1" thickBot="1">
      <c r="A175" s="194"/>
      <c r="B175" s="3608" t="s">
        <v>551</v>
      </c>
      <c r="C175" s="3609"/>
      <c r="D175" s="3609"/>
      <c r="E175" s="3609"/>
      <c r="F175" s="3609"/>
      <c r="G175" s="3610"/>
      <c r="H175" s="114"/>
    </row>
    <row r="176" spans="1:8" s="81" customFormat="1">
      <c r="A176" s="194"/>
      <c r="B176" s="337"/>
      <c r="C176" s="337"/>
      <c r="D176" s="337"/>
      <c r="H176" s="114"/>
    </row>
    <row r="177" spans="1:8" s="81" customFormat="1">
      <c r="A177" s="194"/>
      <c r="B177" s="2890" t="s">
        <v>113</v>
      </c>
      <c r="C177" s="198"/>
      <c r="D177" s="198"/>
      <c r="E177" s="5"/>
      <c r="F177" s="199"/>
      <c r="G177" s="199"/>
      <c r="H177" s="114"/>
    </row>
    <row r="178" spans="1:8" s="81" customFormat="1" ht="13.8" thickBot="1">
      <c r="A178" s="194"/>
      <c r="B178" s="337"/>
      <c r="C178" s="337"/>
      <c r="D178" s="337"/>
      <c r="H178" s="114"/>
    </row>
    <row r="179" spans="1:8" s="81" customFormat="1">
      <c r="A179" s="2889">
        <f>A91+1</f>
        <v>16</v>
      </c>
      <c r="B179" s="363" t="s">
        <v>29</v>
      </c>
      <c r="C179" s="364"/>
      <c r="D179" s="365"/>
      <c r="E179" s="148" t="s">
        <v>84</v>
      </c>
      <c r="F179" s="149"/>
      <c r="G179" s="150"/>
      <c r="H179" s="1657" t="s">
        <v>232</v>
      </c>
    </row>
    <row r="180" spans="1:8" s="81" customFormat="1">
      <c r="A180" s="194"/>
      <c r="B180" s="280" t="s">
        <v>22</v>
      </c>
      <c r="C180" s="343"/>
      <c r="D180" s="344"/>
      <c r="E180" s="113" t="s">
        <v>22</v>
      </c>
      <c r="F180" s="99"/>
      <c r="G180" s="143"/>
      <c r="H180" s="114"/>
    </row>
    <row r="181" spans="1:8" s="81" customFormat="1">
      <c r="A181" s="194"/>
      <c r="B181" s="366" t="s">
        <v>124</v>
      </c>
      <c r="C181" s="367"/>
      <c r="D181" s="368"/>
      <c r="E181" s="322" t="s">
        <v>114</v>
      </c>
      <c r="F181" s="323"/>
      <c r="G181" s="324"/>
      <c r="H181" s="114"/>
    </row>
    <row r="182" spans="1:8" s="81" customFormat="1">
      <c r="A182" s="194"/>
      <c r="B182" s="239" t="s">
        <v>4</v>
      </c>
      <c r="C182" s="369">
        <f>C183</f>
        <v>1500000</v>
      </c>
      <c r="D182" s="289">
        <f>D183</f>
        <v>-68271</v>
      </c>
      <c r="E182" s="325" t="s">
        <v>4</v>
      </c>
      <c r="F182" s="137">
        <f>F183+F184</f>
        <v>3216800</v>
      </c>
      <c r="G182" s="138">
        <f>G183+G184</f>
        <v>68271</v>
      </c>
      <c r="H182" s="114"/>
    </row>
    <row r="183" spans="1:8" s="81" customFormat="1" ht="26.4">
      <c r="A183" s="326"/>
      <c r="B183" s="213" t="s">
        <v>10</v>
      </c>
      <c r="C183" s="370">
        <f>C184</f>
        <v>1500000</v>
      </c>
      <c r="D183" s="288">
        <f>D184</f>
        <v>-68271</v>
      </c>
      <c r="E183" s="327" t="s">
        <v>37</v>
      </c>
      <c r="F183" s="139">
        <v>100000</v>
      </c>
      <c r="G183" s="140"/>
      <c r="H183" s="114"/>
    </row>
    <row r="184" spans="1:8" s="81" customFormat="1" ht="26.4">
      <c r="A184" s="194"/>
      <c r="B184" s="214" t="s">
        <v>11</v>
      </c>
      <c r="C184" s="370">
        <v>1500000</v>
      </c>
      <c r="D184" s="288">
        <v>-68271</v>
      </c>
      <c r="E184" s="327" t="s">
        <v>10</v>
      </c>
      <c r="F184" s="139">
        <f>F185</f>
        <v>3116800</v>
      </c>
      <c r="G184" s="140">
        <f>G185</f>
        <v>68271</v>
      </c>
      <c r="H184" s="114"/>
    </row>
    <row r="185" spans="1:8" s="81" customFormat="1" ht="26.4">
      <c r="A185" s="194"/>
      <c r="B185" s="239" t="s">
        <v>28</v>
      </c>
      <c r="C185" s="369">
        <f t="shared" ref="C185:D187" si="3">C186</f>
        <v>1500000</v>
      </c>
      <c r="D185" s="289">
        <f t="shared" si="3"/>
        <v>-68271</v>
      </c>
      <c r="E185" s="328" t="s">
        <v>11</v>
      </c>
      <c r="F185" s="139">
        <v>3116800</v>
      </c>
      <c r="G185" s="140">
        <v>68271</v>
      </c>
      <c r="H185" s="114"/>
    </row>
    <row r="186" spans="1:8" s="81" customFormat="1">
      <c r="A186" s="194"/>
      <c r="B186" s="213" t="s">
        <v>2</v>
      </c>
      <c r="C186" s="370">
        <f t="shared" si="3"/>
        <v>1500000</v>
      </c>
      <c r="D186" s="288">
        <f t="shared" si="3"/>
        <v>-68271</v>
      </c>
      <c r="E186" s="329" t="s">
        <v>28</v>
      </c>
      <c r="F186" s="137">
        <f>F187+F194</f>
        <v>3216800</v>
      </c>
      <c r="G186" s="138">
        <f>G187+G194</f>
        <v>68271</v>
      </c>
      <c r="H186" s="114"/>
    </row>
    <row r="187" spans="1:8" s="81" customFormat="1">
      <c r="A187" s="194"/>
      <c r="B187" s="214" t="s">
        <v>16</v>
      </c>
      <c r="C187" s="370">
        <f t="shared" si="3"/>
        <v>1500000</v>
      </c>
      <c r="D187" s="288">
        <f t="shared" si="3"/>
        <v>-68271</v>
      </c>
      <c r="E187" s="330" t="s">
        <v>2</v>
      </c>
      <c r="F187" s="139">
        <f>F188+F192</f>
        <v>3209000</v>
      </c>
      <c r="G187" s="140">
        <f>G188+G192</f>
        <v>59771</v>
      </c>
      <c r="H187" s="114"/>
    </row>
    <row r="188" spans="1:8" s="81" customFormat="1">
      <c r="A188" s="194"/>
      <c r="B188" s="215" t="s">
        <v>17</v>
      </c>
      <c r="C188" s="370">
        <v>1500000</v>
      </c>
      <c r="D188" s="288">
        <v>-68271</v>
      </c>
      <c r="E188" s="331" t="s">
        <v>12</v>
      </c>
      <c r="F188" s="139">
        <f>F189+F191</f>
        <v>3013890</v>
      </c>
      <c r="G188" s="140">
        <f>G189+G191</f>
        <v>59771</v>
      </c>
      <c r="H188" s="114"/>
    </row>
    <row r="189" spans="1:8" s="81" customFormat="1">
      <c r="A189" s="194"/>
      <c r="B189" s="161"/>
      <c r="C189" s="373"/>
      <c r="D189" s="374"/>
      <c r="E189" s="332" t="s">
        <v>38</v>
      </c>
      <c r="F189" s="139">
        <v>2285473</v>
      </c>
      <c r="G189" s="140">
        <v>16676</v>
      </c>
      <c r="H189" s="114"/>
    </row>
    <row r="190" spans="1:8" s="81" customFormat="1">
      <c r="A190" s="194"/>
      <c r="B190" s="161"/>
      <c r="C190" s="373"/>
      <c r="D190" s="374"/>
      <c r="E190" s="333" t="s">
        <v>36</v>
      </c>
      <c r="F190" s="139">
        <v>1713868</v>
      </c>
      <c r="G190" s="140">
        <v>12927</v>
      </c>
      <c r="H190" s="114"/>
    </row>
    <row r="191" spans="1:8" s="81" customFormat="1">
      <c r="A191" s="194"/>
      <c r="B191" s="161"/>
      <c r="C191" s="373"/>
      <c r="D191" s="374"/>
      <c r="E191" s="332" t="s">
        <v>15</v>
      </c>
      <c r="F191" s="139">
        <v>728417</v>
      </c>
      <c r="G191" s="140">
        <v>43095</v>
      </c>
      <c r="H191" s="114"/>
    </row>
    <row r="192" spans="1:8" s="81" customFormat="1" ht="26.4">
      <c r="A192" s="194"/>
      <c r="B192" s="161"/>
      <c r="C192" s="373"/>
      <c r="D192" s="374"/>
      <c r="E192" s="334" t="s">
        <v>54</v>
      </c>
      <c r="F192" s="139">
        <f>F193</f>
        <v>195110</v>
      </c>
      <c r="G192" s="140">
        <f>G193</f>
        <v>0</v>
      </c>
      <c r="H192" s="114"/>
    </row>
    <row r="193" spans="1:8" s="81" customFormat="1">
      <c r="A193" s="194"/>
      <c r="B193" s="161"/>
      <c r="C193" s="373"/>
      <c r="D193" s="374"/>
      <c r="E193" s="332" t="s">
        <v>39</v>
      </c>
      <c r="F193" s="139">
        <v>195110</v>
      </c>
      <c r="G193" s="140"/>
      <c r="H193" s="114"/>
    </row>
    <row r="194" spans="1:8" s="81" customFormat="1">
      <c r="A194" s="194"/>
      <c r="B194" s="161"/>
      <c r="C194" s="373"/>
      <c r="D194" s="374"/>
      <c r="E194" s="335" t="s">
        <v>3</v>
      </c>
      <c r="F194" s="139">
        <f>F195</f>
        <v>7800</v>
      </c>
      <c r="G194" s="140">
        <f>G195</f>
        <v>8500</v>
      </c>
      <c r="H194" s="114"/>
    </row>
    <row r="195" spans="1:8" s="81" customFormat="1" ht="13.8" thickBot="1">
      <c r="A195" s="326"/>
      <c r="B195" s="384"/>
      <c r="C195" s="385"/>
      <c r="D195" s="386"/>
      <c r="E195" s="336" t="s">
        <v>20</v>
      </c>
      <c r="F195" s="201">
        <v>7800</v>
      </c>
      <c r="G195" s="200">
        <v>8500</v>
      </c>
      <c r="H195" s="114"/>
    </row>
    <row r="196" spans="1:8" s="81" customFormat="1" ht="29.4" customHeight="1" thickBot="1">
      <c r="A196" s="194"/>
      <c r="B196" s="3608" t="s">
        <v>552</v>
      </c>
      <c r="C196" s="3609"/>
      <c r="D196" s="3609"/>
      <c r="E196" s="3609"/>
      <c r="F196" s="3609"/>
      <c r="G196" s="3610"/>
      <c r="H196" s="114"/>
    </row>
    <row r="197" spans="1:8" s="81" customFormat="1">
      <c r="A197" s="194"/>
      <c r="B197" s="337"/>
      <c r="C197" s="337"/>
      <c r="D197" s="337"/>
      <c r="H197" s="114"/>
    </row>
    <row r="198" spans="1:8" s="284" customFormat="1">
      <c r="A198" s="338"/>
      <c r="B198" s="2891" t="s">
        <v>115</v>
      </c>
      <c r="C198" s="340"/>
      <c r="D198" s="340"/>
      <c r="H198" s="114"/>
    </row>
    <row r="199" spans="1:8" s="81" customFormat="1" ht="13.8" thickBot="1">
      <c r="A199" s="194"/>
      <c r="B199" s="337"/>
      <c r="C199" s="337"/>
      <c r="D199" s="337"/>
      <c r="H199" s="114"/>
    </row>
    <row r="200" spans="1:8" s="52" customFormat="1" ht="13.8">
      <c r="A200" s="175">
        <f>A141+1</f>
        <v>16</v>
      </c>
      <c r="B200" s="363" t="s">
        <v>29</v>
      </c>
      <c r="C200" s="364"/>
      <c r="D200" s="365"/>
      <c r="E200" s="148" t="s">
        <v>84</v>
      </c>
      <c r="F200" s="341"/>
      <c r="G200" s="342"/>
      <c r="H200" s="1657" t="s">
        <v>232</v>
      </c>
    </row>
    <row r="201" spans="1:8" s="52" customFormat="1" ht="13.8">
      <c r="A201" s="81"/>
      <c r="B201" s="280" t="s">
        <v>116</v>
      </c>
      <c r="C201" s="388"/>
      <c r="D201" s="344"/>
      <c r="E201" s="280" t="s">
        <v>116</v>
      </c>
      <c r="F201" s="343"/>
      <c r="G201" s="344"/>
      <c r="H201" s="570"/>
    </row>
    <row r="202" spans="1:8" s="52" customFormat="1">
      <c r="A202" s="81"/>
      <c r="B202" s="345" t="s">
        <v>117</v>
      </c>
      <c r="C202" s="389"/>
      <c r="D202" s="289"/>
      <c r="E202" s="345" t="s">
        <v>117</v>
      </c>
      <c r="F202" s="346"/>
      <c r="G202" s="344"/>
      <c r="H202" s="570"/>
    </row>
    <row r="203" spans="1:8" s="52" customFormat="1">
      <c r="A203" s="81"/>
      <c r="B203" s="281" t="s">
        <v>118</v>
      </c>
      <c r="C203" s="389"/>
      <c r="D203" s="289"/>
      <c r="E203" s="410" t="s">
        <v>118</v>
      </c>
      <c r="F203" s="346"/>
      <c r="G203" s="344"/>
      <c r="H203" s="570"/>
    </row>
    <row r="204" spans="1:8" s="52" customFormat="1">
      <c r="A204" s="81"/>
      <c r="B204" s="325" t="s">
        <v>4</v>
      </c>
      <c r="C204" s="348">
        <f>C205</f>
        <v>23785389</v>
      </c>
      <c r="D204" s="289">
        <f>D205</f>
        <v>-68271</v>
      </c>
      <c r="E204" s="325" t="s">
        <v>4</v>
      </c>
      <c r="F204" s="348">
        <f>F205+F206</f>
        <v>35815130</v>
      </c>
      <c r="G204" s="349">
        <f>G205+G206</f>
        <v>68271</v>
      </c>
      <c r="H204" s="570"/>
    </row>
    <row r="205" spans="1:8" s="52" customFormat="1" ht="26.4">
      <c r="A205" s="81"/>
      <c r="B205" s="327" t="s">
        <v>10</v>
      </c>
      <c r="C205" s="350">
        <f>C206</f>
        <v>23785389</v>
      </c>
      <c r="D205" s="288">
        <f>D206</f>
        <v>-68271</v>
      </c>
      <c r="E205" s="327" t="s">
        <v>37</v>
      </c>
      <c r="F205" s="350">
        <v>636781</v>
      </c>
      <c r="G205" s="351"/>
      <c r="H205" s="570"/>
    </row>
    <row r="206" spans="1:8" s="52" customFormat="1" ht="26.4">
      <c r="A206" s="81"/>
      <c r="B206" s="328" t="s">
        <v>11</v>
      </c>
      <c r="C206" s="350">
        <v>23785389</v>
      </c>
      <c r="D206" s="288">
        <v>-68271</v>
      </c>
      <c r="E206" s="327" t="s">
        <v>10</v>
      </c>
      <c r="F206" s="350">
        <f>F207</f>
        <v>35178349</v>
      </c>
      <c r="G206" s="351">
        <f>G207</f>
        <v>68271</v>
      </c>
      <c r="H206" s="570"/>
    </row>
    <row r="207" spans="1:8" s="52" customFormat="1" ht="26.4">
      <c r="A207" s="81"/>
      <c r="B207" s="325" t="s">
        <v>28</v>
      </c>
      <c r="C207" s="348">
        <f t="shared" ref="C207:D209" si="4">C208</f>
        <v>23785389</v>
      </c>
      <c r="D207" s="289">
        <f t="shared" si="4"/>
        <v>-68271</v>
      </c>
      <c r="E207" s="328" t="s">
        <v>11</v>
      </c>
      <c r="F207" s="350">
        <v>35178349</v>
      </c>
      <c r="G207" s="351">
        <v>68271</v>
      </c>
      <c r="H207" s="570"/>
    </row>
    <row r="208" spans="1:8" s="52" customFormat="1">
      <c r="A208" s="81"/>
      <c r="B208" s="327" t="s">
        <v>2</v>
      </c>
      <c r="C208" s="350">
        <f t="shared" si="4"/>
        <v>23785389</v>
      </c>
      <c r="D208" s="288">
        <f t="shared" si="4"/>
        <v>-68271</v>
      </c>
      <c r="E208" s="325" t="s">
        <v>28</v>
      </c>
      <c r="F208" s="348">
        <f>F209+F222</f>
        <v>35815130</v>
      </c>
      <c r="G208" s="349">
        <f>G209+G222</f>
        <v>68271</v>
      </c>
      <c r="H208" s="570"/>
    </row>
    <row r="209" spans="1:8" s="52" customFormat="1">
      <c r="A209" s="81"/>
      <c r="B209" s="328" t="s">
        <v>16</v>
      </c>
      <c r="C209" s="350">
        <f t="shared" si="4"/>
        <v>23785389</v>
      </c>
      <c r="D209" s="288">
        <f t="shared" si="4"/>
        <v>-68271</v>
      </c>
      <c r="E209" s="327" t="s">
        <v>2</v>
      </c>
      <c r="F209" s="350">
        <f>F210+F214+F216+F218</f>
        <v>35428090</v>
      </c>
      <c r="G209" s="351">
        <f>G210+G214+G216+G218</f>
        <v>59771</v>
      </c>
      <c r="H209" s="570"/>
    </row>
    <row r="210" spans="1:8" s="52" customFormat="1">
      <c r="A210" s="81"/>
      <c r="B210" s="352" t="s">
        <v>17</v>
      </c>
      <c r="C210" s="350">
        <v>23785389</v>
      </c>
      <c r="D210" s="288">
        <v>-68271</v>
      </c>
      <c r="E210" s="328" t="s">
        <v>12</v>
      </c>
      <c r="F210" s="350">
        <f>F211+F213</f>
        <v>34770576</v>
      </c>
      <c r="G210" s="351">
        <f>G211+G213</f>
        <v>59771</v>
      </c>
      <c r="H210" s="570"/>
    </row>
    <row r="211" spans="1:8" s="52" customFormat="1">
      <c r="A211" s="81"/>
      <c r="B211" s="395"/>
      <c r="C211" s="396"/>
      <c r="D211" s="397"/>
      <c r="E211" s="352" t="s">
        <v>38</v>
      </c>
      <c r="F211" s="350">
        <v>10466666</v>
      </c>
      <c r="G211" s="351">
        <v>16676</v>
      </c>
      <c r="H211" s="570"/>
    </row>
    <row r="212" spans="1:8" s="52" customFormat="1">
      <c r="A212" s="81"/>
      <c r="B212" s="395"/>
      <c r="C212" s="396"/>
      <c r="D212" s="397"/>
      <c r="E212" s="353" t="s">
        <v>36</v>
      </c>
      <c r="F212" s="350">
        <v>7715983</v>
      </c>
      <c r="G212" s="351">
        <v>12927</v>
      </c>
      <c r="H212" s="570"/>
    </row>
    <row r="213" spans="1:8" s="52" customFormat="1">
      <c r="A213" s="81"/>
      <c r="B213" s="395"/>
      <c r="C213" s="396"/>
      <c r="D213" s="397"/>
      <c r="E213" s="352" t="s">
        <v>15</v>
      </c>
      <c r="F213" s="350">
        <v>24303910</v>
      </c>
      <c r="G213" s="351">
        <v>43095</v>
      </c>
      <c r="H213" s="570"/>
    </row>
    <row r="214" spans="1:8" s="52" customFormat="1">
      <c r="A214" s="81"/>
      <c r="B214" s="395"/>
      <c r="C214" s="396"/>
      <c r="D214" s="397"/>
      <c r="E214" s="328" t="s">
        <v>16</v>
      </c>
      <c r="F214" s="350">
        <f>F215</f>
        <v>253454</v>
      </c>
      <c r="G214" s="351">
        <f>G215</f>
        <v>0</v>
      </c>
      <c r="H214" s="570"/>
    </row>
    <row r="215" spans="1:8" s="52" customFormat="1">
      <c r="A215" s="81"/>
      <c r="B215" s="395"/>
      <c r="C215" s="396"/>
      <c r="D215" s="397"/>
      <c r="E215" s="352" t="s">
        <v>17</v>
      </c>
      <c r="F215" s="350">
        <v>253454</v>
      </c>
      <c r="G215" s="351"/>
      <c r="H215" s="570"/>
    </row>
    <row r="216" spans="1:8" s="52" customFormat="1" ht="26.4">
      <c r="A216" s="81"/>
      <c r="B216" s="395"/>
      <c r="C216" s="396"/>
      <c r="D216" s="397"/>
      <c r="E216" s="328" t="s">
        <v>54</v>
      </c>
      <c r="F216" s="354">
        <f>F217</f>
        <v>204060</v>
      </c>
      <c r="G216" s="355">
        <f>G217</f>
        <v>0</v>
      </c>
      <c r="H216" s="570"/>
    </row>
    <row r="217" spans="1:8" s="52" customFormat="1">
      <c r="A217" s="81"/>
      <c r="B217" s="395"/>
      <c r="C217" s="396"/>
      <c r="D217" s="397"/>
      <c r="E217" s="352" t="s">
        <v>39</v>
      </c>
      <c r="F217" s="354">
        <v>204060</v>
      </c>
      <c r="G217" s="355"/>
      <c r="H217" s="570"/>
    </row>
    <row r="218" spans="1:8" s="357" customFormat="1">
      <c r="A218" s="356"/>
      <c r="B218" s="399"/>
      <c r="C218" s="400"/>
      <c r="D218" s="401"/>
      <c r="E218" s="328" t="s">
        <v>19</v>
      </c>
      <c r="F218" s="354">
        <f t="shared" ref="F218:G220" si="5">F219</f>
        <v>200000</v>
      </c>
      <c r="G218" s="355">
        <f t="shared" si="5"/>
        <v>0</v>
      </c>
      <c r="H218" s="574"/>
    </row>
    <row r="219" spans="1:8" s="52" customFormat="1">
      <c r="A219" s="81"/>
      <c r="B219" s="395"/>
      <c r="C219" s="396"/>
      <c r="D219" s="397"/>
      <c r="E219" s="352" t="s">
        <v>119</v>
      </c>
      <c r="F219" s="354">
        <f t="shared" si="5"/>
        <v>200000</v>
      </c>
      <c r="G219" s="355">
        <f t="shared" si="5"/>
        <v>0</v>
      </c>
      <c r="H219" s="570"/>
    </row>
    <row r="220" spans="1:8" s="52" customFormat="1" ht="26.4">
      <c r="A220" s="81"/>
      <c r="B220" s="395"/>
      <c r="C220" s="396"/>
      <c r="D220" s="397"/>
      <c r="E220" s="353" t="s">
        <v>120</v>
      </c>
      <c r="F220" s="354">
        <f t="shared" si="5"/>
        <v>200000</v>
      </c>
      <c r="G220" s="355">
        <f t="shared" si="5"/>
        <v>0</v>
      </c>
      <c r="H220" s="570"/>
    </row>
    <row r="221" spans="1:8" s="52" customFormat="1" ht="39.6">
      <c r="A221" s="81"/>
      <c r="B221" s="395"/>
      <c r="C221" s="396"/>
      <c r="D221" s="397"/>
      <c r="E221" s="358" t="s">
        <v>71</v>
      </c>
      <c r="F221" s="354">
        <v>200000</v>
      </c>
      <c r="G221" s="355"/>
      <c r="H221" s="570"/>
    </row>
    <row r="222" spans="1:8" s="357" customFormat="1">
      <c r="A222" s="356"/>
      <c r="B222" s="399"/>
      <c r="C222" s="400"/>
      <c r="D222" s="401"/>
      <c r="E222" s="327" t="s">
        <v>3</v>
      </c>
      <c r="F222" s="354">
        <f>F223</f>
        <v>387040</v>
      </c>
      <c r="G222" s="355">
        <f>G223</f>
        <v>8500</v>
      </c>
      <c r="H222" s="574"/>
    </row>
    <row r="223" spans="1:8" s="52" customFormat="1">
      <c r="A223" s="81"/>
      <c r="B223" s="395"/>
      <c r="C223" s="396"/>
      <c r="D223" s="397"/>
      <c r="E223" s="328" t="s">
        <v>20</v>
      </c>
      <c r="F223" s="354">
        <v>387040</v>
      </c>
      <c r="G223" s="355">
        <v>8500</v>
      </c>
      <c r="H223" s="570"/>
    </row>
    <row r="224" spans="1:8" s="52" customFormat="1">
      <c r="A224" s="81"/>
      <c r="B224" s="395"/>
      <c r="C224" s="396"/>
      <c r="D224" s="397"/>
      <c r="E224" s="410" t="s">
        <v>125</v>
      </c>
      <c r="F224" s="411"/>
      <c r="G224" s="412"/>
      <c r="H224" s="570"/>
    </row>
    <row r="225" spans="1:8" s="52" customFormat="1">
      <c r="A225" s="81"/>
      <c r="B225" s="395"/>
      <c r="C225" s="396"/>
      <c r="D225" s="397"/>
      <c r="E225" s="325" t="s">
        <v>4</v>
      </c>
      <c r="F225" s="348">
        <f>F226+F227</f>
        <v>35617940</v>
      </c>
      <c r="G225" s="349">
        <f>G226+G227</f>
        <v>192757</v>
      </c>
      <c r="H225" s="570"/>
    </row>
    <row r="226" spans="1:8" s="52" customFormat="1" ht="26.4">
      <c r="A226" s="81"/>
      <c r="B226" s="395"/>
      <c r="C226" s="396"/>
      <c r="D226" s="397"/>
      <c r="E226" s="327" t="s">
        <v>37</v>
      </c>
      <c r="F226" s="350">
        <v>632063</v>
      </c>
      <c r="G226" s="351"/>
      <c r="H226" s="570"/>
    </row>
    <row r="227" spans="1:8" s="52" customFormat="1">
      <c r="A227" s="81"/>
      <c r="B227" s="395"/>
      <c r="C227" s="396"/>
      <c r="D227" s="397"/>
      <c r="E227" s="327" t="s">
        <v>10</v>
      </c>
      <c r="F227" s="350">
        <f>F228</f>
        <v>34985877</v>
      </c>
      <c r="G227" s="351">
        <f>G228</f>
        <v>192757</v>
      </c>
      <c r="H227" s="570"/>
    </row>
    <row r="228" spans="1:8" s="52" customFormat="1" ht="26.4">
      <c r="A228" s="81"/>
      <c r="B228" s="395"/>
      <c r="C228" s="396"/>
      <c r="D228" s="397"/>
      <c r="E228" s="328" t="s">
        <v>11</v>
      </c>
      <c r="F228" s="350">
        <v>34985877</v>
      </c>
      <c r="G228" s="351">
        <v>192757</v>
      </c>
      <c r="H228" s="570"/>
    </row>
    <row r="229" spans="1:8" s="52" customFormat="1">
      <c r="A229" s="81"/>
      <c r="B229" s="395"/>
      <c r="C229" s="396"/>
      <c r="D229" s="397"/>
      <c r="E229" s="325" t="s">
        <v>28</v>
      </c>
      <c r="F229" s="348">
        <f>F230+F239</f>
        <v>35617940</v>
      </c>
      <c r="G229" s="349">
        <f>G230+G239</f>
        <v>192757</v>
      </c>
      <c r="H229" s="570"/>
    </row>
    <row r="230" spans="1:8" s="52" customFormat="1">
      <c r="A230" s="81"/>
      <c r="B230" s="395"/>
      <c r="C230" s="396"/>
      <c r="D230" s="397"/>
      <c r="E230" s="327" t="s">
        <v>2</v>
      </c>
      <c r="F230" s="350">
        <f>F231+F235+F237</f>
        <v>35416100</v>
      </c>
      <c r="G230" s="351">
        <f>G231+G235+G237</f>
        <v>182027</v>
      </c>
      <c r="H230" s="570"/>
    </row>
    <row r="231" spans="1:8" s="52" customFormat="1">
      <c r="A231" s="81"/>
      <c r="B231" s="395"/>
      <c r="C231" s="396"/>
      <c r="D231" s="397"/>
      <c r="E231" s="328" t="s">
        <v>12</v>
      </c>
      <c r="F231" s="350">
        <f>F232+F234</f>
        <v>34985596</v>
      </c>
      <c r="G231" s="351">
        <f>G232+G234</f>
        <v>182027</v>
      </c>
      <c r="H231" s="570"/>
    </row>
    <row r="232" spans="1:8" s="52" customFormat="1">
      <c r="A232" s="81"/>
      <c r="B232" s="395"/>
      <c r="C232" s="396"/>
      <c r="D232" s="397"/>
      <c r="E232" s="352" t="s">
        <v>38</v>
      </c>
      <c r="F232" s="350">
        <v>10638817</v>
      </c>
      <c r="G232" s="351">
        <v>50020</v>
      </c>
      <c r="H232" s="570"/>
    </row>
    <row r="233" spans="1:8" s="52" customFormat="1">
      <c r="A233" s="81"/>
      <c r="B233" s="395"/>
      <c r="C233" s="396"/>
      <c r="D233" s="397"/>
      <c r="E233" s="353" t="s">
        <v>36</v>
      </c>
      <c r="F233" s="350">
        <v>7721221</v>
      </c>
      <c r="G233" s="351">
        <v>38775</v>
      </c>
      <c r="H233" s="570"/>
    </row>
    <row r="234" spans="1:8" s="52" customFormat="1">
      <c r="A234" s="81"/>
      <c r="B234" s="395"/>
      <c r="C234" s="396"/>
      <c r="D234" s="397"/>
      <c r="E234" s="352" t="s">
        <v>15</v>
      </c>
      <c r="F234" s="350">
        <v>24346779</v>
      </c>
      <c r="G234" s="351">
        <v>132007</v>
      </c>
      <c r="H234" s="570"/>
    </row>
    <row r="235" spans="1:8" s="52" customFormat="1">
      <c r="A235" s="81"/>
      <c r="B235" s="395"/>
      <c r="C235" s="396"/>
      <c r="D235" s="397"/>
      <c r="E235" s="328" t="s">
        <v>16</v>
      </c>
      <c r="F235" s="350">
        <f>F236</f>
        <v>261804</v>
      </c>
      <c r="G235" s="351">
        <f>G236</f>
        <v>0</v>
      </c>
      <c r="H235" s="570"/>
    </row>
    <row r="236" spans="1:8" s="52" customFormat="1">
      <c r="A236" s="81"/>
      <c r="B236" s="395"/>
      <c r="C236" s="396"/>
      <c r="D236" s="397"/>
      <c r="E236" s="352" t="s">
        <v>17</v>
      </c>
      <c r="F236" s="350">
        <v>261804</v>
      </c>
      <c r="G236" s="351"/>
      <c r="H236" s="570"/>
    </row>
    <row r="237" spans="1:8" s="52" customFormat="1" ht="26.4">
      <c r="A237" s="81"/>
      <c r="B237" s="395"/>
      <c r="C237" s="396"/>
      <c r="D237" s="397"/>
      <c r="E237" s="328" t="s">
        <v>54</v>
      </c>
      <c r="F237" s="354">
        <f>F238</f>
        <v>168700</v>
      </c>
      <c r="G237" s="355">
        <f>G238</f>
        <v>0</v>
      </c>
      <c r="H237" s="570"/>
    </row>
    <row r="238" spans="1:8" s="52" customFormat="1">
      <c r="A238" s="81"/>
      <c r="B238" s="395"/>
      <c r="C238" s="396"/>
      <c r="D238" s="397"/>
      <c r="E238" s="352" t="s">
        <v>39</v>
      </c>
      <c r="F238" s="354">
        <v>168700</v>
      </c>
      <c r="G238" s="355"/>
      <c r="H238" s="570"/>
    </row>
    <row r="239" spans="1:8" s="357" customFormat="1">
      <c r="A239" s="356"/>
      <c r="B239" s="399"/>
      <c r="C239" s="400"/>
      <c r="D239" s="401"/>
      <c r="E239" s="327" t="s">
        <v>3</v>
      </c>
      <c r="F239" s="354">
        <f>F240</f>
        <v>201840</v>
      </c>
      <c r="G239" s="355">
        <f>G240</f>
        <v>10730</v>
      </c>
      <c r="H239" s="574"/>
    </row>
    <row r="240" spans="1:8" s="52" customFormat="1">
      <c r="A240" s="81"/>
      <c r="B240" s="395"/>
      <c r="C240" s="396"/>
      <c r="D240" s="397"/>
      <c r="E240" s="328" t="s">
        <v>20</v>
      </c>
      <c r="F240" s="354">
        <v>201840</v>
      </c>
      <c r="G240" s="355">
        <v>10730</v>
      </c>
      <c r="H240" s="570"/>
    </row>
    <row r="241" spans="1:8" s="52" customFormat="1">
      <c r="A241" s="81"/>
      <c r="B241" s="395"/>
      <c r="C241" s="396"/>
      <c r="D241" s="397"/>
      <c r="E241" s="410" t="s">
        <v>126</v>
      </c>
      <c r="F241" s="411"/>
      <c r="G241" s="412"/>
      <c r="H241" s="570"/>
    </row>
    <row r="242" spans="1:8" s="52" customFormat="1">
      <c r="A242" s="81"/>
      <c r="B242" s="395"/>
      <c r="C242" s="396"/>
      <c r="D242" s="397"/>
      <c r="E242" s="325" t="s">
        <v>4</v>
      </c>
      <c r="F242" s="348">
        <f>F243+F244</f>
        <v>35135679</v>
      </c>
      <c r="G242" s="349">
        <f>G243+G244</f>
        <v>192757</v>
      </c>
      <c r="H242" s="570"/>
    </row>
    <row r="243" spans="1:8" s="52" customFormat="1" ht="26.4">
      <c r="A243" s="81"/>
      <c r="B243" s="395"/>
      <c r="C243" s="396"/>
      <c r="D243" s="397"/>
      <c r="E243" s="327" t="s">
        <v>37</v>
      </c>
      <c r="F243" s="350">
        <v>567451</v>
      </c>
      <c r="G243" s="351"/>
      <c r="H243" s="570"/>
    </row>
    <row r="244" spans="1:8" s="52" customFormat="1">
      <c r="A244" s="81"/>
      <c r="B244" s="395"/>
      <c r="C244" s="396"/>
      <c r="D244" s="397"/>
      <c r="E244" s="327" t="s">
        <v>10</v>
      </c>
      <c r="F244" s="350">
        <f>F245</f>
        <v>34568228</v>
      </c>
      <c r="G244" s="351">
        <f>G245</f>
        <v>192757</v>
      </c>
      <c r="H244" s="570"/>
    </row>
    <row r="245" spans="1:8" s="52" customFormat="1" ht="26.4">
      <c r="A245" s="81"/>
      <c r="B245" s="395"/>
      <c r="C245" s="396"/>
      <c r="D245" s="397"/>
      <c r="E245" s="328" t="s">
        <v>11</v>
      </c>
      <c r="F245" s="350">
        <v>34568228</v>
      </c>
      <c r="G245" s="351">
        <v>192757</v>
      </c>
      <c r="H245" s="570"/>
    </row>
    <row r="246" spans="1:8" s="52" customFormat="1">
      <c r="A246" s="81"/>
      <c r="B246" s="395"/>
      <c r="C246" s="396"/>
      <c r="D246" s="397"/>
      <c r="E246" s="325" t="s">
        <v>28</v>
      </c>
      <c r="F246" s="348">
        <f>F247+F256</f>
        <v>35135679</v>
      </c>
      <c r="G246" s="349">
        <f>G247+G256</f>
        <v>192757</v>
      </c>
      <c r="H246" s="570"/>
    </row>
    <row r="247" spans="1:8" s="52" customFormat="1">
      <c r="A247" s="81"/>
      <c r="B247" s="395"/>
      <c r="C247" s="396"/>
      <c r="D247" s="397"/>
      <c r="E247" s="327" t="s">
        <v>2</v>
      </c>
      <c r="F247" s="350">
        <f>F248+F252+F254</f>
        <v>34956839</v>
      </c>
      <c r="G247" s="351">
        <f>G248+G252+G254</f>
        <v>182027</v>
      </c>
      <c r="H247" s="570"/>
    </row>
    <row r="248" spans="1:8" s="52" customFormat="1">
      <c r="A248" s="81"/>
      <c r="B248" s="395"/>
      <c r="C248" s="396"/>
      <c r="D248" s="397"/>
      <c r="E248" s="328" t="s">
        <v>12</v>
      </c>
      <c r="F248" s="350">
        <f>F249+F251</f>
        <v>34526335</v>
      </c>
      <c r="G248" s="351">
        <f>G249+G251</f>
        <v>182027</v>
      </c>
      <c r="H248" s="570"/>
    </row>
    <row r="249" spans="1:8" s="52" customFormat="1">
      <c r="A249" s="81"/>
      <c r="B249" s="395"/>
      <c r="C249" s="396"/>
      <c r="D249" s="397"/>
      <c r="E249" s="352" t="s">
        <v>38</v>
      </c>
      <c r="F249" s="350">
        <v>10366487</v>
      </c>
      <c r="G249" s="351">
        <v>50020</v>
      </c>
      <c r="H249" s="570"/>
    </row>
    <row r="250" spans="1:8" s="52" customFormat="1">
      <c r="A250" s="81"/>
      <c r="B250" s="395"/>
      <c r="C250" s="396"/>
      <c r="D250" s="397"/>
      <c r="E250" s="353" t="s">
        <v>36</v>
      </c>
      <c r="F250" s="350">
        <v>7645564</v>
      </c>
      <c r="G250" s="351">
        <v>38775</v>
      </c>
      <c r="H250" s="570"/>
    </row>
    <row r="251" spans="1:8" s="52" customFormat="1">
      <c r="A251" s="81"/>
      <c r="B251" s="395"/>
      <c r="C251" s="396"/>
      <c r="D251" s="397"/>
      <c r="E251" s="352" t="s">
        <v>15</v>
      </c>
      <c r="F251" s="350">
        <v>24159848</v>
      </c>
      <c r="G251" s="351">
        <v>132007</v>
      </c>
      <c r="H251" s="570"/>
    </row>
    <row r="252" spans="1:8" s="52" customFormat="1">
      <c r="A252" s="81"/>
      <c r="B252" s="395"/>
      <c r="C252" s="396"/>
      <c r="D252" s="397"/>
      <c r="E252" s="328" t="s">
        <v>16</v>
      </c>
      <c r="F252" s="350">
        <f>F253</f>
        <v>261804</v>
      </c>
      <c r="G252" s="351">
        <f>G253</f>
        <v>0</v>
      </c>
      <c r="H252" s="570"/>
    </row>
    <row r="253" spans="1:8" s="52" customFormat="1">
      <c r="A253" s="81"/>
      <c r="B253" s="395"/>
      <c r="C253" s="396"/>
      <c r="D253" s="397"/>
      <c r="E253" s="352" t="s">
        <v>17</v>
      </c>
      <c r="F253" s="350">
        <v>261804</v>
      </c>
      <c r="G253" s="351"/>
      <c r="H253" s="570"/>
    </row>
    <row r="254" spans="1:8" s="52" customFormat="1" ht="26.4">
      <c r="A254" s="81"/>
      <c r="B254" s="395"/>
      <c r="C254" s="396"/>
      <c r="D254" s="397"/>
      <c r="E254" s="328" t="s">
        <v>54</v>
      </c>
      <c r="F254" s="354">
        <f>F255</f>
        <v>168700</v>
      </c>
      <c r="G254" s="355">
        <f>G255</f>
        <v>0</v>
      </c>
      <c r="H254" s="570"/>
    </row>
    <row r="255" spans="1:8" s="52" customFormat="1">
      <c r="A255" s="81"/>
      <c r="B255" s="395"/>
      <c r="C255" s="396"/>
      <c r="D255" s="397"/>
      <c r="E255" s="352" t="s">
        <v>39</v>
      </c>
      <c r="F255" s="354">
        <v>168700</v>
      </c>
      <c r="G255" s="355"/>
      <c r="H255" s="570"/>
    </row>
    <row r="256" spans="1:8" s="357" customFormat="1">
      <c r="A256" s="356"/>
      <c r="B256" s="399"/>
      <c r="C256" s="400"/>
      <c r="D256" s="401"/>
      <c r="E256" s="327" t="s">
        <v>3</v>
      </c>
      <c r="F256" s="354">
        <f>F257</f>
        <v>178840</v>
      </c>
      <c r="G256" s="355">
        <f>G257</f>
        <v>10730</v>
      </c>
      <c r="H256" s="574"/>
    </row>
    <row r="257" spans="1:8" s="52" customFormat="1" ht="13.8" thickBot="1">
      <c r="A257" s="81"/>
      <c r="B257" s="404"/>
      <c r="C257" s="405"/>
      <c r="D257" s="406"/>
      <c r="E257" s="413" t="s">
        <v>20</v>
      </c>
      <c r="F257" s="414">
        <v>178840</v>
      </c>
      <c r="G257" s="361">
        <v>10730</v>
      </c>
      <c r="H257" s="570"/>
    </row>
    <row r="258" spans="1:8" s="81" customFormat="1" ht="28.2" customHeight="1" thickBot="1">
      <c r="A258" s="194"/>
      <c r="B258" s="3608" t="s">
        <v>553</v>
      </c>
      <c r="C258" s="3609"/>
      <c r="D258" s="3609"/>
      <c r="E258" s="3609"/>
      <c r="F258" s="3609"/>
      <c r="G258" s="3610"/>
      <c r="H258" s="114"/>
    </row>
    <row r="259" spans="1:8" s="81" customFormat="1">
      <c r="A259" s="194"/>
      <c r="B259" s="199"/>
      <c r="C259" s="199"/>
      <c r="D259" s="199"/>
      <c r="E259" s="199"/>
      <c r="F259" s="199"/>
      <c r="G259" s="199"/>
      <c r="H259" s="114"/>
    </row>
    <row r="260" spans="1:8" s="81" customFormat="1">
      <c r="A260" s="194"/>
      <c r="B260" s="2890" t="s">
        <v>113</v>
      </c>
      <c r="C260" s="198"/>
      <c r="D260" s="198"/>
      <c r="E260" s="5"/>
      <c r="F260" s="199"/>
      <c r="G260" s="199"/>
      <c r="H260" s="114"/>
    </row>
    <row r="261" spans="1:8" s="81" customFormat="1" ht="13.8" thickBot="1">
      <c r="A261" s="194"/>
      <c r="B261" s="337"/>
      <c r="C261" s="337"/>
      <c r="D261" s="337"/>
      <c r="H261" s="114"/>
    </row>
    <row r="262" spans="1:8" s="81" customFormat="1">
      <c r="A262" s="2889">
        <f>A179+1</f>
        <v>17</v>
      </c>
      <c r="B262" s="363" t="s">
        <v>29</v>
      </c>
      <c r="C262" s="364"/>
      <c r="D262" s="365"/>
      <c r="E262" s="148" t="s">
        <v>84</v>
      </c>
      <c r="F262" s="149"/>
      <c r="G262" s="150"/>
      <c r="H262" s="79" t="s">
        <v>34</v>
      </c>
    </row>
    <row r="263" spans="1:8" s="81" customFormat="1">
      <c r="A263" s="194"/>
      <c r="B263" s="280" t="s">
        <v>22</v>
      </c>
      <c r="C263" s="343"/>
      <c r="D263" s="344"/>
      <c r="E263" s="113" t="s">
        <v>22</v>
      </c>
      <c r="F263" s="99"/>
      <c r="G263" s="143"/>
      <c r="H263" s="114"/>
    </row>
    <row r="264" spans="1:8" s="81" customFormat="1">
      <c r="A264" s="194"/>
      <c r="B264" s="366" t="s">
        <v>127</v>
      </c>
      <c r="C264" s="367"/>
      <c r="D264" s="368"/>
      <c r="E264" s="322" t="s">
        <v>114</v>
      </c>
      <c r="F264" s="323"/>
      <c r="G264" s="324"/>
      <c r="H264" s="114"/>
    </row>
    <row r="265" spans="1:8" s="81" customFormat="1">
      <c r="A265" s="194"/>
      <c r="B265" s="239" t="s">
        <v>4</v>
      </c>
      <c r="C265" s="369">
        <f>C266</f>
        <v>5787995</v>
      </c>
      <c r="D265" s="289">
        <f>D266</f>
        <v>-138702</v>
      </c>
      <c r="E265" s="325" t="s">
        <v>4</v>
      </c>
      <c r="F265" s="137">
        <f>F266+F267</f>
        <v>3216800</v>
      </c>
      <c r="G265" s="138">
        <f>G266+G267</f>
        <v>138702</v>
      </c>
      <c r="H265" s="114"/>
    </row>
    <row r="266" spans="1:8" s="81" customFormat="1" ht="26.4">
      <c r="A266" s="326"/>
      <c r="B266" s="213" t="s">
        <v>10</v>
      </c>
      <c r="C266" s="370">
        <f>C267</f>
        <v>5787995</v>
      </c>
      <c r="D266" s="288">
        <f>D267</f>
        <v>-138702</v>
      </c>
      <c r="E266" s="327" t="s">
        <v>37</v>
      </c>
      <c r="F266" s="139">
        <v>100000</v>
      </c>
      <c r="G266" s="140"/>
      <c r="H266" s="114"/>
    </row>
    <row r="267" spans="1:8" s="81" customFormat="1" ht="13.5" customHeight="1">
      <c r="A267" s="194"/>
      <c r="B267" s="214" t="s">
        <v>11</v>
      </c>
      <c r="C267" s="370">
        <v>5787995</v>
      </c>
      <c r="D267" s="288">
        <v>-138702</v>
      </c>
      <c r="E267" s="327" t="s">
        <v>10</v>
      </c>
      <c r="F267" s="139">
        <f>F268</f>
        <v>3116800</v>
      </c>
      <c r="G267" s="140">
        <f>G268</f>
        <v>138702</v>
      </c>
      <c r="H267" s="114"/>
    </row>
    <row r="268" spans="1:8" s="81" customFormat="1" ht="26.4">
      <c r="A268" s="194"/>
      <c r="B268" s="239" t="s">
        <v>28</v>
      </c>
      <c r="C268" s="369">
        <f t="shared" ref="C268:D270" si="6">C269</f>
        <v>5787995</v>
      </c>
      <c r="D268" s="289">
        <f t="shared" si="6"/>
        <v>-138702</v>
      </c>
      <c r="E268" s="328" t="s">
        <v>11</v>
      </c>
      <c r="F268" s="139">
        <v>3116800</v>
      </c>
      <c r="G268" s="140">
        <v>138702</v>
      </c>
      <c r="H268" s="114"/>
    </row>
    <row r="269" spans="1:8" s="81" customFormat="1">
      <c r="A269" s="194"/>
      <c r="B269" s="213" t="s">
        <v>2</v>
      </c>
      <c r="C269" s="370">
        <f t="shared" si="6"/>
        <v>5787995</v>
      </c>
      <c r="D269" s="288">
        <f t="shared" si="6"/>
        <v>-138702</v>
      </c>
      <c r="E269" s="325" t="s">
        <v>28</v>
      </c>
      <c r="F269" s="137">
        <f>F270+F277</f>
        <v>3216800</v>
      </c>
      <c r="G269" s="138">
        <f>G270+G277</f>
        <v>138702</v>
      </c>
      <c r="H269" s="114"/>
    </row>
    <row r="270" spans="1:8" s="81" customFormat="1">
      <c r="A270" s="194"/>
      <c r="B270" s="214" t="s">
        <v>16</v>
      </c>
      <c r="C270" s="370">
        <f t="shared" si="6"/>
        <v>5787995</v>
      </c>
      <c r="D270" s="288">
        <f t="shared" si="6"/>
        <v>-138702</v>
      </c>
      <c r="E270" s="335" t="s">
        <v>2</v>
      </c>
      <c r="F270" s="139">
        <f>F271+F275</f>
        <v>3209000</v>
      </c>
      <c r="G270" s="140">
        <f>G271+G275</f>
        <v>138702</v>
      </c>
      <c r="H270" s="114"/>
    </row>
    <row r="271" spans="1:8" s="81" customFormat="1">
      <c r="A271" s="194"/>
      <c r="B271" s="215" t="s">
        <v>17</v>
      </c>
      <c r="C271" s="370">
        <v>5787995</v>
      </c>
      <c r="D271" s="288">
        <v>-138702</v>
      </c>
      <c r="E271" s="334" t="s">
        <v>12</v>
      </c>
      <c r="F271" s="139">
        <f>F272+F274</f>
        <v>3013890</v>
      </c>
      <c r="G271" s="140">
        <f>G272+G274</f>
        <v>138702</v>
      </c>
      <c r="H271" s="114"/>
    </row>
    <row r="272" spans="1:8" s="81" customFormat="1">
      <c r="A272" s="194"/>
      <c r="B272" s="280"/>
      <c r="C272" s="371"/>
      <c r="D272" s="372"/>
      <c r="E272" s="332" t="s">
        <v>38</v>
      </c>
      <c r="F272" s="139">
        <v>2285473</v>
      </c>
      <c r="G272" s="140"/>
      <c r="H272" s="114"/>
    </row>
    <row r="273" spans="1:8" s="81" customFormat="1">
      <c r="A273" s="194"/>
      <c r="B273" s="161"/>
      <c r="C273" s="373"/>
      <c r="D273" s="374"/>
      <c r="E273" s="333" t="s">
        <v>36</v>
      </c>
      <c r="F273" s="139">
        <v>1713868</v>
      </c>
      <c r="G273" s="140"/>
      <c r="H273" s="114"/>
    </row>
    <row r="274" spans="1:8" s="81" customFormat="1">
      <c r="A274" s="194"/>
      <c r="B274" s="161"/>
      <c r="C274" s="373"/>
      <c r="D274" s="374"/>
      <c r="E274" s="332" t="s">
        <v>15</v>
      </c>
      <c r="F274" s="139">
        <v>728417</v>
      </c>
      <c r="G274" s="140">
        <v>138702</v>
      </c>
      <c r="H274" s="114"/>
    </row>
    <row r="275" spans="1:8" s="81" customFormat="1" ht="26.4">
      <c r="A275" s="194"/>
      <c r="B275" s="161"/>
      <c r="C275" s="373"/>
      <c r="D275" s="374"/>
      <c r="E275" s="334" t="s">
        <v>54</v>
      </c>
      <c r="F275" s="139">
        <f>F276</f>
        <v>195110</v>
      </c>
      <c r="G275" s="138">
        <f>G276</f>
        <v>0</v>
      </c>
      <c r="H275" s="114"/>
    </row>
    <row r="276" spans="1:8" s="81" customFormat="1">
      <c r="A276" s="194"/>
      <c r="B276" s="161"/>
      <c r="C276" s="373"/>
      <c r="D276" s="374"/>
      <c r="E276" s="332" t="s">
        <v>39</v>
      </c>
      <c r="F276" s="139">
        <v>195110</v>
      </c>
      <c r="G276" s="140"/>
      <c r="H276" s="114"/>
    </row>
    <row r="277" spans="1:8" s="81" customFormat="1">
      <c r="A277" s="194"/>
      <c r="B277" s="161"/>
      <c r="C277" s="373"/>
      <c r="D277" s="374"/>
      <c r="E277" s="335" t="s">
        <v>3</v>
      </c>
      <c r="F277" s="139">
        <f>F278</f>
        <v>7800</v>
      </c>
      <c r="G277" s="138">
        <f>G278</f>
        <v>0</v>
      </c>
      <c r="H277" s="114"/>
    </row>
    <row r="278" spans="1:8" s="81" customFormat="1">
      <c r="A278" s="194"/>
      <c r="B278" s="161"/>
      <c r="C278" s="373"/>
      <c r="D278" s="374"/>
      <c r="E278" s="334" t="s">
        <v>20</v>
      </c>
      <c r="F278" s="139">
        <v>7800</v>
      </c>
      <c r="G278" s="138"/>
      <c r="H278" s="114"/>
    </row>
    <row r="279" spans="1:8" s="81" customFormat="1">
      <c r="A279" s="194"/>
      <c r="B279" s="280" t="s">
        <v>59</v>
      </c>
      <c r="C279" s="375"/>
      <c r="D279" s="259"/>
      <c r="E279" s="195" t="s">
        <v>59</v>
      </c>
      <c r="F279" s="415"/>
      <c r="G279" s="142"/>
      <c r="H279" s="114"/>
    </row>
    <row r="280" spans="1:8" s="81" customFormat="1">
      <c r="A280" s="194"/>
      <c r="B280" s="376" t="s">
        <v>128</v>
      </c>
      <c r="C280" s="375"/>
      <c r="D280" s="259"/>
      <c r="E280" s="376" t="s">
        <v>128</v>
      </c>
      <c r="F280" s="141"/>
      <c r="G280" s="142"/>
      <c r="H280" s="114"/>
    </row>
    <row r="281" spans="1:8" s="81" customFormat="1" ht="26.4">
      <c r="A281" s="194"/>
      <c r="B281" s="377" t="s">
        <v>129</v>
      </c>
      <c r="C281" s="375"/>
      <c r="D281" s="259"/>
      <c r="E281" s="377" t="s">
        <v>130</v>
      </c>
      <c r="F281" s="141"/>
      <c r="G281" s="142"/>
      <c r="H281" s="114"/>
    </row>
    <row r="282" spans="1:8" s="81" customFormat="1">
      <c r="A282" s="194"/>
      <c r="B282" s="281" t="s">
        <v>118</v>
      </c>
      <c r="C282" s="375"/>
      <c r="D282" s="259"/>
      <c r="E282" s="282" t="s">
        <v>118</v>
      </c>
      <c r="F282" s="196"/>
      <c r="G282" s="142"/>
      <c r="H282" s="114"/>
    </row>
    <row r="283" spans="1:8" s="81" customFormat="1">
      <c r="A283" s="194"/>
      <c r="B283" s="239" t="s">
        <v>4</v>
      </c>
      <c r="C283" s="369">
        <f>C284</f>
        <v>5787995</v>
      </c>
      <c r="D283" s="378">
        <f>D284</f>
        <v>-138702</v>
      </c>
      <c r="E283" s="325" t="s">
        <v>4</v>
      </c>
      <c r="F283" s="137"/>
      <c r="G283" s="138">
        <f>G284</f>
        <v>138702</v>
      </c>
      <c r="H283" s="114"/>
    </row>
    <row r="284" spans="1:8" s="81" customFormat="1">
      <c r="A284" s="194"/>
      <c r="B284" s="213" t="s">
        <v>10</v>
      </c>
      <c r="C284" s="370">
        <f>C285</f>
        <v>5787995</v>
      </c>
      <c r="D284" s="283">
        <f>D285</f>
        <v>-138702</v>
      </c>
      <c r="E284" s="327" t="s">
        <v>10</v>
      </c>
      <c r="F284" s="139"/>
      <c r="G284" s="140">
        <f>G285</f>
        <v>138702</v>
      </c>
      <c r="H284" s="114"/>
    </row>
    <row r="285" spans="1:8" s="81" customFormat="1" ht="26.4">
      <c r="A285" s="194"/>
      <c r="B285" s="214" t="s">
        <v>11</v>
      </c>
      <c r="C285" s="370">
        <v>5787995</v>
      </c>
      <c r="D285" s="283">
        <v>-138702</v>
      </c>
      <c r="E285" s="328" t="s">
        <v>11</v>
      </c>
      <c r="F285" s="139"/>
      <c r="G285" s="140">
        <v>138702</v>
      </c>
      <c r="H285" s="114"/>
    </row>
    <row r="286" spans="1:8" s="356" customFormat="1">
      <c r="A286" s="194"/>
      <c r="B286" s="239" t="s">
        <v>28</v>
      </c>
      <c r="C286" s="369">
        <f t="shared" ref="C286:D288" si="7">C287</f>
        <v>5787995</v>
      </c>
      <c r="D286" s="378">
        <f t="shared" si="7"/>
        <v>-138702</v>
      </c>
      <c r="E286" s="329" t="s">
        <v>28</v>
      </c>
      <c r="F286" s="137"/>
      <c r="G286" s="138">
        <f>G287</f>
        <v>138702</v>
      </c>
      <c r="H286" s="79"/>
    </row>
    <row r="287" spans="1:8" s="81" customFormat="1">
      <c r="A287" s="194"/>
      <c r="B287" s="213" t="s">
        <v>2</v>
      </c>
      <c r="C287" s="370">
        <f t="shared" si="7"/>
        <v>5787995</v>
      </c>
      <c r="D287" s="283">
        <f t="shared" si="7"/>
        <v>-138702</v>
      </c>
      <c r="E287" s="330" t="s">
        <v>2</v>
      </c>
      <c r="F287" s="139"/>
      <c r="G287" s="140">
        <f>G288</f>
        <v>138702</v>
      </c>
      <c r="H287" s="114"/>
    </row>
    <row r="288" spans="1:8" s="81" customFormat="1">
      <c r="A288" s="194"/>
      <c r="B288" s="214" t="s">
        <v>16</v>
      </c>
      <c r="C288" s="370">
        <f t="shared" si="7"/>
        <v>5787995</v>
      </c>
      <c r="D288" s="283">
        <f t="shared" si="7"/>
        <v>-138702</v>
      </c>
      <c r="E288" s="331" t="s">
        <v>12</v>
      </c>
      <c r="F288" s="139"/>
      <c r="G288" s="140">
        <f>G289</f>
        <v>138702</v>
      </c>
      <c r="H288" s="114"/>
    </row>
    <row r="289" spans="1:9" s="81" customFormat="1">
      <c r="A289" s="194"/>
      <c r="B289" s="215" t="s">
        <v>17</v>
      </c>
      <c r="C289" s="370">
        <v>5787995</v>
      </c>
      <c r="D289" s="283">
        <v>-138702</v>
      </c>
      <c r="E289" s="332" t="s">
        <v>15</v>
      </c>
      <c r="F289" s="139"/>
      <c r="G289" s="140">
        <v>138702</v>
      </c>
      <c r="H289" s="114"/>
      <c r="I289" s="108"/>
    </row>
    <row r="290" spans="1:9" s="81" customFormat="1">
      <c r="A290" s="194"/>
      <c r="B290" s="416" t="s">
        <v>125</v>
      </c>
      <c r="C290" s="375"/>
      <c r="D290" s="417"/>
      <c r="E290" s="282" t="s">
        <v>125</v>
      </c>
      <c r="F290" s="196"/>
      <c r="G290" s="142"/>
      <c r="H290" s="114"/>
    </row>
    <row r="291" spans="1:9" s="81" customFormat="1">
      <c r="A291" s="194"/>
      <c r="B291" s="239" t="s">
        <v>4</v>
      </c>
      <c r="C291" s="369">
        <f>C292</f>
        <v>2925386</v>
      </c>
      <c r="D291" s="418">
        <f>D292</f>
        <v>-46782</v>
      </c>
      <c r="E291" s="325" t="s">
        <v>4</v>
      </c>
      <c r="F291" s="137"/>
      <c r="G291" s="138">
        <f>G292</f>
        <v>46782</v>
      </c>
      <c r="H291" s="114"/>
    </row>
    <row r="292" spans="1:9" s="81" customFormat="1">
      <c r="A292" s="194"/>
      <c r="B292" s="213" t="s">
        <v>10</v>
      </c>
      <c r="C292" s="370">
        <f>C293</f>
        <v>2925386</v>
      </c>
      <c r="D292" s="283">
        <f>D293</f>
        <v>-46782</v>
      </c>
      <c r="E292" s="327" t="s">
        <v>10</v>
      </c>
      <c r="F292" s="139"/>
      <c r="G292" s="140">
        <f>G293</f>
        <v>46782</v>
      </c>
      <c r="H292" s="114"/>
    </row>
    <row r="293" spans="1:9" s="81" customFormat="1" ht="26.4">
      <c r="A293" s="194"/>
      <c r="B293" s="214" t="s">
        <v>11</v>
      </c>
      <c r="C293" s="370">
        <v>2925386</v>
      </c>
      <c r="D293" s="283">
        <v>-46782</v>
      </c>
      <c r="E293" s="328" t="s">
        <v>11</v>
      </c>
      <c r="F293" s="137"/>
      <c r="G293" s="138">
        <v>46782</v>
      </c>
      <c r="H293" s="114"/>
    </row>
    <row r="294" spans="1:9" s="81" customFormat="1">
      <c r="A294" s="194"/>
      <c r="B294" s="239" t="s">
        <v>28</v>
      </c>
      <c r="C294" s="369">
        <f t="shared" ref="C294:D296" si="8">C295</f>
        <v>2925386</v>
      </c>
      <c r="D294" s="378">
        <f t="shared" si="8"/>
        <v>-46782</v>
      </c>
      <c r="E294" s="325" t="s">
        <v>28</v>
      </c>
      <c r="F294" s="139"/>
      <c r="G294" s="140">
        <f>G295</f>
        <v>46782</v>
      </c>
      <c r="H294" s="114"/>
    </row>
    <row r="295" spans="1:9" s="81" customFormat="1">
      <c r="A295" s="194"/>
      <c r="B295" s="213" t="s">
        <v>2</v>
      </c>
      <c r="C295" s="370">
        <f t="shared" si="8"/>
        <v>2925386</v>
      </c>
      <c r="D295" s="283">
        <f t="shared" si="8"/>
        <v>-46782</v>
      </c>
      <c r="E295" s="330" t="s">
        <v>2</v>
      </c>
      <c r="F295" s="419"/>
      <c r="G295" s="420">
        <f>G296</f>
        <v>46782</v>
      </c>
      <c r="H295" s="114"/>
    </row>
    <row r="296" spans="1:9" s="81" customFormat="1">
      <c r="A296" s="194"/>
      <c r="B296" s="214" t="s">
        <v>16</v>
      </c>
      <c r="C296" s="370">
        <f t="shared" si="8"/>
        <v>2925386</v>
      </c>
      <c r="D296" s="283">
        <f t="shared" si="8"/>
        <v>-46782</v>
      </c>
      <c r="E296" s="331" t="s">
        <v>12</v>
      </c>
      <c r="F296" s="139"/>
      <c r="G296" s="140">
        <f>G297</f>
        <v>46782</v>
      </c>
      <c r="H296" s="114"/>
    </row>
    <row r="297" spans="1:9" s="81" customFormat="1" ht="13.8" thickBot="1">
      <c r="A297" s="326"/>
      <c r="B297" s="421" t="s">
        <v>17</v>
      </c>
      <c r="C297" s="422">
        <v>2925386</v>
      </c>
      <c r="D297" s="283">
        <v>-46782</v>
      </c>
      <c r="E297" s="332" t="s">
        <v>15</v>
      </c>
      <c r="F297" s="139"/>
      <c r="G297" s="140">
        <v>46782</v>
      </c>
      <c r="H297" s="114"/>
    </row>
    <row r="298" spans="1:9" s="81" customFormat="1" ht="42" customHeight="1" thickBot="1">
      <c r="A298" s="194"/>
      <c r="B298" s="3600" t="s">
        <v>554</v>
      </c>
      <c r="C298" s="3601"/>
      <c r="D298" s="3601"/>
      <c r="E298" s="3601"/>
      <c r="F298" s="3601"/>
      <c r="G298" s="3602"/>
      <c r="H298" s="114"/>
    </row>
    <row r="299" spans="1:9" s="81" customFormat="1">
      <c r="A299" s="194"/>
      <c r="B299" s="423"/>
      <c r="C299" s="423"/>
      <c r="D299" s="423"/>
      <c r="E299" s="423"/>
      <c r="F299" s="423"/>
      <c r="G299" s="423"/>
      <c r="H299" s="114"/>
    </row>
    <row r="300" spans="1:9" s="284" customFormat="1">
      <c r="A300" s="338"/>
      <c r="B300" s="2891" t="s">
        <v>115</v>
      </c>
      <c r="C300" s="340"/>
      <c r="D300" s="340"/>
      <c r="H300" s="114"/>
    </row>
    <row r="301" spans="1:9" s="284" customFormat="1" ht="13.8" thickBot="1">
      <c r="A301" s="338"/>
      <c r="B301" s="339"/>
      <c r="C301" s="340"/>
      <c r="D301" s="340"/>
      <c r="H301" s="114"/>
    </row>
    <row r="302" spans="1:9" s="52" customFormat="1" ht="13.8">
      <c r="A302" s="175">
        <f>A200+1</f>
        <v>17</v>
      </c>
      <c r="B302" s="363" t="s">
        <v>29</v>
      </c>
      <c r="C302" s="364"/>
      <c r="D302" s="365"/>
      <c r="E302" s="148" t="s">
        <v>84</v>
      </c>
      <c r="F302" s="341"/>
      <c r="G302" s="342"/>
      <c r="H302" s="79" t="s">
        <v>34</v>
      </c>
    </row>
    <row r="303" spans="1:9" s="52" customFormat="1" ht="13.8">
      <c r="A303" s="81"/>
      <c r="B303" s="280" t="s">
        <v>116</v>
      </c>
      <c r="C303" s="388"/>
      <c r="D303" s="344"/>
      <c r="E303" s="280" t="s">
        <v>116</v>
      </c>
      <c r="F303" s="343"/>
      <c r="G303" s="344"/>
      <c r="H303" s="570"/>
    </row>
    <row r="304" spans="1:9" s="52" customFormat="1">
      <c r="A304" s="81"/>
      <c r="B304" s="345" t="s">
        <v>117</v>
      </c>
      <c r="C304" s="389"/>
      <c r="D304" s="289"/>
      <c r="E304" s="345" t="s">
        <v>117</v>
      </c>
      <c r="F304" s="346"/>
      <c r="G304" s="344"/>
      <c r="H304" s="570"/>
    </row>
    <row r="305" spans="1:8" s="52" customFormat="1">
      <c r="A305" s="81"/>
      <c r="B305" s="281" t="s">
        <v>118</v>
      </c>
      <c r="C305" s="389"/>
      <c r="D305" s="289"/>
      <c r="E305" s="281" t="s">
        <v>118</v>
      </c>
      <c r="F305" s="346"/>
      <c r="G305" s="344"/>
      <c r="H305" s="570"/>
    </row>
    <row r="306" spans="1:8" s="52" customFormat="1">
      <c r="A306" s="81"/>
      <c r="B306" s="325" t="s">
        <v>4</v>
      </c>
      <c r="C306" s="348">
        <f>C307</f>
        <v>23785389</v>
      </c>
      <c r="D306" s="289">
        <f>D307</f>
        <v>-138702</v>
      </c>
      <c r="E306" s="325" t="s">
        <v>4</v>
      </c>
      <c r="F306" s="348">
        <f>F307+F308</f>
        <v>35815130</v>
      </c>
      <c r="G306" s="349">
        <f>G307+G308</f>
        <v>138702</v>
      </c>
      <c r="H306" s="570"/>
    </row>
    <row r="307" spans="1:8" s="52" customFormat="1" ht="26.4">
      <c r="A307" s="81"/>
      <c r="B307" s="327" t="s">
        <v>10</v>
      </c>
      <c r="C307" s="350">
        <f>C308</f>
        <v>23785389</v>
      </c>
      <c r="D307" s="288">
        <f>D308</f>
        <v>-138702</v>
      </c>
      <c r="E307" s="327" t="s">
        <v>37</v>
      </c>
      <c r="F307" s="350">
        <v>636781</v>
      </c>
      <c r="G307" s="351"/>
      <c r="H307" s="570"/>
    </row>
    <row r="308" spans="1:8" s="52" customFormat="1" ht="26.4">
      <c r="A308" s="81"/>
      <c r="B308" s="328" t="s">
        <v>11</v>
      </c>
      <c r="C308" s="350">
        <v>23785389</v>
      </c>
      <c r="D308" s="288">
        <v>-138702</v>
      </c>
      <c r="E308" s="327" t="s">
        <v>10</v>
      </c>
      <c r="F308" s="350">
        <f>F309</f>
        <v>35178349</v>
      </c>
      <c r="G308" s="351">
        <f>G309</f>
        <v>138702</v>
      </c>
      <c r="H308" s="570"/>
    </row>
    <row r="309" spans="1:8" s="52" customFormat="1" ht="26.4">
      <c r="A309" s="81"/>
      <c r="B309" s="325" t="s">
        <v>28</v>
      </c>
      <c r="C309" s="348">
        <f t="shared" ref="C309:D311" si="9">C310</f>
        <v>23785389</v>
      </c>
      <c r="D309" s="289">
        <f t="shared" si="9"/>
        <v>-138702</v>
      </c>
      <c r="E309" s="328" t="s">
        <v>11</v>
      </c>
      <c r="F309" s="350">
        <v>35178349</v>
      </c>
      <c r="G309" s="351">
        <v>138702</v>
      </c>
      <c r="H309" s="570"/>
    </row>
    <row r="310" spans="1:8" s="52" customFormat="1">
      <c r="A310" s="81"/>
      <c r="B310" s="327" t="s">
        <v>2</v>
      </c>
      <c r="C310" s="350">
        <f t="shared" si="9"/>
        <v>23785389</v>
      </c>
      <c r="D310" s="288">
        <f t="shared" si="9"/>
        <v>-138702</v>
      </c>
      <c r="E310" s="325" t="s">
        <v>28</v>
      </c>
      <c r="F310" s="348">
        <f>F311+F324</f>
        <v>35815130</v>
      </c>
      <c r="G310" s="349">
        <f>G311+G324</f>
        <v>138702</v>
      </c>
      <c r="H310" s="570"/>
    </row>
    <row r="311" spans="1:8" s="52" customFormat="1">
      <c r="A311" s="81"/>
      <c r="B311" s="328" t="s">
        <v>16</v>
      </c>
      <c r="C311" s="350">
        <f t="shared" si="9"/>
        <v>23785389</v>
      </c>
      <c r="D311" s="288">
        <f t="shared" si="9"/>
        <v>-138702</v>
      </c>
      <c r="E311" s="327" t="s">
        <v>2</v>
      </c>
      <c r="F311" s="350">
        <f>F312+F316+F318+F320</f>
        <v>35428090</v>
      </c>
      <c r="G311" s="351">
        <f>G312+G316+G318+G320</f>
        <v>138702</v>
      </c>
      <c r="H311" s="570"/>
    </row>
    <row r="312" spans="1:8" s="52" customFormat="1">
      <c r="A312" s="81"/>
      <c r="B312" s="352" t="s">
        <v>17</v>
      </c>
      <c r="C312" s="350">
        <v>23785389</v>
      </c>
      <c r="D312" s="397">
        <v>-138702</v>
      </c>
      <c r="E312" s="328" t="s">
        <v>12</v>
      </c>
      <c r="F312" s="350">
        <f>F313+F315</f>
        <v>34770576</v>
      </c>
      <c r="G312" s="351">
        <f>G313+G315</f>
        <v>138702</v>
      </c>
      <c r="H312" s="570"/>
    </row>
    <row r="313" spans="1:8" s="52" customFormat="1">
      <c r="A313" s="81"/>
      <c r="B313" s="395"/>
      <c r="C313" s="396"/>
      <c r="D313" s="397"/>
      <c r="E313" s="352" t="s">
        <v>38</v>
      </c>
      <c r="F313" s="350">
        <v>10466666</v>
      </c>
      <c r="G313" s="351"/>
      <c r="H313" s="570"/>
    </row>
    <row r="314" spans="1:8" s="52" customFormat="1">
      <c r="A314" s="81"/>
      <c r="B314" s="395"/>
      <c r="C314" s="396"/>
      <c r="D314" s="397"/>
      <c r="E314" s="353" t="s">
        <v>36</v>
      </c>
      <c r="F314" s="350">
        <v>7715983</v>
      </c>
      <c r="G314" s="351"/>
      <c r="H314" s="570"/>
    </row>
    <row r="315" spans="1:8" s="52" customFormat="1">
      <c r="A315" s="81"/>
      <c r="B315" s="395"/>
      <c r="C315" s="396"/>
      <c r="D315" s="397"/>
      <c r="E315" s="352" t="s">
        <v>15</v>
      </c>
      <c r="F315" s="350">
        <v>24303910</v>
      </c>
      <c r="G315" s="351">
        <v>138702</v>
      </c>
      <c r="H315" s="570"/>
    </row>
    <row r="316" spans="1:8" s="52" customFormat="1">
      <c r="A316" s="81"/>
      <c r="B316" s="395"/>
      <c r="C316" s="396"/>
      <c r="D316" s="397"/>
      <c r="E316" s="328" t="s">
        <v>16</v>
      </c>
      <c r="F316" s="350">
        <f>F317</f>
        <v>253454</v>
      </c>
      <c r="G316" s="351">
        <f>G317</f>
        <v>0</v>
      </c>
      <c r="H316" s="570"/>
    </row>
    <row r="317" spans="1:8" s="52" customFormat="1">
      <c r="A317" s="81"/>
      <c r="B317" s="395"/>
      <c r="C317" s="396"/>
      <c r="D317" s="397"/>
      <c r="E317" s="352" t="s">
        <v>17</v>
      </c>
      <c r="F317" s="354">
        <v>253454</v>
      </c>
      <c r="G317" s="355"/>
      <c r="H317" s="570"/>
    </row>
    <row r="318" spans="1:8" s="52" customFormat="1" ht="26.4">
      <c r="A318" s="81"/>
      <c r="B318" s="395"/>
      <c r="C318" s="396"/>
      <c r="D318" s="397"/>
      <c r="E318" s="328" t="s">
        <v>54</v>
      </c>
      <c r="F318" s="354">
        <f>F319</f>
        <v>204060</v>
      </c>
      <c r="G318" s="355">
        <f>G319</f>
        <v>0</v>
      </c>
      <c r="H318" s="570"/>
    </row>
    <row r="319" spans="1:8" s="52" customFormat="1">
      <c r="A319" s="81"/>
      <c r="B319" s="395"/>
      <c r="C319" s="396"/>
      <c r="D319" s="397"/>
      <c r="E319" s="352" t="s">
        <v>39</v>
      </c>
      <c r="F319" s="354">
        <v>204060</v>
      </c>
      <c r="G319" s="355"/>
      <c r="H319" s="570"/>
    </row>
    <row r="320" spans="1:8" s="357" customFormat="1">
      <c r="A320" s="356"/>
      <c r="B320" s="399"/>
      <c r="C320" s="400"/>
      <c r="D320" s="401"/>
      <c r="E320" s="328" t="s">
        <v>19</v>
      </c>
      <c r="F320" s="354">
        <f t="shared" ref="F320:G322" si="10">F321</f>
        <v>200000</v>
      </c>
      <c r="G320" s="355">
        <f t="shared" si="10"/>
        <v>0</v>
      </c>
      <c r="H320" s="574"/>
    </row>
    <row r="321" spans="1:8" s="52" customFormat="1">
      <c r="A321" s="81"/>
      <c r="B321" s="395"/>
      <c r="C321" s="396"/>
      <c r="D321" s="397"/>
      <c r="E321" s="352" t="s">
        <v>119</v>
      </c>
      <c r="F321" s="354">
        <f t="shared" si="10"/>
        <v>200000</v>
      </c>
      <c r="G321" s="355">
        <f t="shared" si="10"/>
        <v>0</v>
      </c>
      <c r="H321" s="570"/>
    </row>
    <row r="322" spans="1:8" s="52" customFormat="1" ht="26.4">
      <c r="A322" s="81"/>
      <c r="B322" s="395"/>
      <c r="C322" s="396"/>
      <c r="D322" s="397"/>
      <c r="E322" s="353" t="s">
        <v>120</v>
      </c>
      <c r="F322" s="354">
        <f t="shared" si="10"/>
        <v>200000</v>
      </c>
      <c r="G322" s="355">
        <f t="shared" si="10"/>
        <v>0</v>
      </c>
      <c r="H322" s="570"/>
    </row>
    <row r="323" spans="1:8" s="52" customFormat="1" ht="39.6">
      <c r="A323" s="81"/>
      <c r="B323" s="395"/>
      <c r="C323" s="396"/>
      <c r="D323" s="397"/>
      <c r="E323" s="358" t="s">
        <v>71</v>
      </c>
      <c r="F323" s="354">
        <v>200000</v>
      </c>
      <c r="G323" s="355"/>
      <c r="H323" s="570"/>
    </row>
    <row r="324" spans="1:8" s="357" customFormat="1">
      <c r="A324" s="356"/>
      <c r="B324" s="399"/>
      <c r="C324" s="400"/>
      <c r="D324" s="401"/>
      <c r="E324" s="327" t="s">
        <v>3</v>
      </c>
      <c r="F324" s="354">
        <f>F325</f>
        <v>387040</v>
      </c>
      <c r="G324" s="355">
        <f>G325</f>
        <v>0</v>
      </c>
      <c r="H324" s="574"/>
    </row>
    <row r="325" spans="1:8" s="52" customFormat="1">
      <c r="A325" s="81"/>
      <c r="B325" s="395"/>
      <c r="C325" s="396"/>
      <c r="D325" s="397"/>
      <c r="E325" s="328" t="s">
        <v>20</v>
      </c>
      <c r="F325" s="354">
        <v>387040</v>
      </c>
      <c r="G325" s="355"/>
      <c r="H325" s="570"/>
    </row>
    <row r="326" spans="1:8" s="52" customFormat="1">
      <c r="A326" s="81"/>
      <c r="B326" s="424" t="s">
        <v>125</v>
      </c>
      <c r="C326" s="425"/>
      <c r="D326" s="287"/>
      <c r="E326" s="424" t="s">
        <v>125</v>
      </c>
      <c r="F326" s="411"/>
      <c r="G326" s="412"/>
      <c r="H326" s="570"/>
    </row>
    <row r="327" spans="1:8" s="52" customFormat="1">
      <c r="A327" s="81"/>
      <c r="B327" s="325" t="s">
        <v>4</v>
      </c>
      <c r="C327" s="348">
        <f>C328</f>
        <v>47031271</v>
      </c>
      <c r="D327" s="289">
        <f>D328</f>
        <v>-46782</v>
      </c>
      <c r="E327" s="325" t="s">
        <v>4</v>
      </c>
      <c r="F327" s="348">
        <f>F328+F329</f>
        <v>35617940</v>
      </c>
      <c r="G327" s="349">
        <f>G328+G329</f>
        <v>46782</v>
      </c>
      <c r="H327" s="570"/>
    </row>
    <row r="328" spans="1:8" s="52" customFormat="1" ht="26.4">
      <c r="A328" s="81"/>
      <c r="B328" s="327" t="s">
        <v>10</v>
      </c>
      <c r="C328" s="350">
        <f>C329</f>
        <v>47031271</v>
      </c>
      <c r="D328" s="288">
        <f>D329</f>
        <v>-46782</v>
      </c>
      <c r="E328" s="327" t="s">
        <v>37</v>
      </c>
      <c r="F328" s="350">
        <v>632063</v>
      </c>
      <c r="G328" s="351"/>
      <c r="H328" s="570"/>
    </row>
    <row r="329" spans="1:8" s="52" customFormat="1" ht="26.4">
      <c r="A329" s="81"/>
      <c r="B329" s="328" t="s">
        <v>11</v>
      </c>
      <c r="C329" s="350">
        <v>47031271</v>
      </c>
      <c r="D329" s="288">
        <v>-46782</v>
      </c>
      <c r="E329" s="327" t="s">
        <v>10</v>
      </c>
      <c r="F329" s="350">
        <f>F330</f>
        <v>34985877</v>
      </c>
      <c r="G329" s="351">
        <f>G330</f>
        <v>46782</v>
      </c>
      <c r="H329" s="570"/>
    </row>
    <row r="330" spans="1:8" s="52" customFormat="1" ht="26.4">
      <c r="A330" s="81"/>
      <c r="B330" s="325" t="s">
        <v>28</v>
      </c>
      <c r="C330" s="348">
        <f t="shared" ref="C330:D332" si="11">C331</f>
        <v>47031271</v>
      </c>
      <c r="D330" s="289">
        <f t="shared" si="11"/>
        <v>-46782</v>
      </c>
      <c r="E330" s="328" t="s">
        <v>11</v>
      </c>
      <c r="F330" s="350">
        <v>34985877</v>
      </c>
      <c r="G330" s="351">
        <v>46782</v>
      </c>
      <c r="H330" s="570"/>
    </row>
    <row r="331" spans="1:8" s="52" customFormat="1">
      <c r="A331" s="81"/>
      <c r="B331" s="327" t="s">
        <v>2</v>
      </c>
      <c r="C331" s="350">
        <f t="shared" si="11"/>
        <v>47031271</v>
      </c>
      <c r="D331" s="288">
        <f t="shared" si="11"/>
        <v>-46782</v>
      </c>
      <c r="E331" s="325" t="s">
        <v>28</v>
      </c>
      <c r="F331" s="348">
        <f>F332+F341</f>
        <v>35617940</v>
      </c>
      <c r="G331" s="349">
        <f>G332+G341</f>
        <v>46782</v>
      </c>
      <c r="H331" s="570"/>
    </row>
    <row r="332" spans="1:8" s="52" customFormat="1">
      <c r="A332" s="81"/>
      <c r="B332" s="328" t="s">
        <v>16</v>
      </c>
      <c r="C332" s="350">
        <f t="shared" si="11"/>
        <v>47031271</v>
      </c>
      <c r="D332" s="288">
        <f t="shared" si="11"/>
        <v>-46782</v>
      </c>
      <c r="E332" s="327" t="s">
        <v>2</v>
      </c>
      <c r="F332" s="350">
        <f>F333+F337+F339</f>
        <v>35416100</v>
      </c>
      <c r="G332" s="351">
        <f>G333+G337+G339</f>
        <v>46782</v>
      </c>
      <c r="H332" s="570"/>
    </row>
    <row r="333" spans="1:8" s="52" customFormat="1">
      <c r="A333" s="81"/>
      <c r="B333" s="352" t="s">
        <v>17</v>
      </c>
      <c r="C333" s="350">
        <v>47031271</v>
      </c>
      <c r="D333" s="397">
        <v>-46782</v>
      </c>
      <c r="E333" s="328" t="s">
        <v>12</v>
      </c>
      <c r="F333" s="350">
        <f>F334+F336</f>
        <v>34985596</v>
      </c>
      <c r="G333" s="351">
        <f>G334+G336</f>
        <v>46782</v>
      </c>
      <c r="H333" s="570"/>
    </row>
    <row r="334" spans="1:8" s="52" customFormat="1">
      <c r="A334" s="81"/>
      <c r="B334" s="395"/>
      <c r="C334" s="396"/>
      <c r="D334" s="397"/>
      <c r="E334" s="352" t="s">
        <v>38</v>
      </c>
      <c r="F334" s="350">
        <v>10638817</v>
      </c>
      <c r="G334" s="351"/>
      <c r="H334" s="570"/>
    </row>
    <row r="335" spans="1:8" s="52" customFormat="1">
      <c r="A335" s="81"/>
      <c r="B335" s="395"/>
      <c r="C335" s="396"/>
      <c r="D335" s="397"/>
      <c r="E335" s="353" t="s">
        <v>36</v>
      </c>
      <c r="F335" s="350">
        <v>7721221</v>
      </c>
      <c r="G335" s="351"/>
      <c r="H335" s="570"/>
    </row>
    <row r="336" spans="1:8" s="52" customFormat="1">
      <c r="A336" s="81"/>
      <c r="B336" s="395"/>
      <c r="C336" s="396"/>
      <c r="D336" s="397"/>
      <c r="E336" s="352" t="s">
        <v>15</v>
      </c>
      <c r="F336" s="350">
        <v>24346779</v>
      </c>
      <c r="G336" s="351">
        <v>46782</v>
      </c>
      <c r="H336" s="570"/>
    </row>
    <row r="337" spans="1:8" s="52" customFormat="1">
      <c r="A337" s="81"/>
      <c r="B337" s="395"/>
      <c r="C337" s="396"/>
      <c r="D337" s="397"/>
      <c r="E337" s="328" t="s">
        <v>16</v>
      </c>
      <c r="F337" s="350">
        <f>F338</f>
        <v>261804</v>
      </c>
      <c r="G337" s="351">
        <f>G338</f>
        <v>0</v>
      </c>
      <c r="H337" s="570"/>
    </row>
    <row r="338" spans="1:8" s="52" customFormat="1">
      <c r="A338" s="81"/>
      <c r="B338" s="395"/>
      <c r="C338" s="396"/>
      <c r="D338" s="397"/>
      <c r="E338" s="352" t="s">
        <v>17</v>
      </c>
      <c r="F338" s="354">
        <v>261804</v>
      </c>
      <c r="G338" s="355"/>
      <c r="H338" s="570"/>
    </row>
    <row r="339" spans="1:8" s="52" customFormat="1" ht="26.4">
      <c r="A339" s="81"/>
      <c r="B339" s="395"/>
      <c r="C339" s="396"/>
      <c r="D339" s="397"/>
      <c r="E339" s="328" t="s">
        <v>54</v>
      </c>
      <c r="F339" s="354">
        <f>F340</f>
        <v>168700</v>
      </c>
      <c r="G339" s="355">
        <f>G340</f>
        <v>0</v>
      </c>
      <c r="H339" s="570"/>
    </row>
    <row r="340" spans="1:8" s="52" customFormat="1">
      <c r="A340" s="81"/>
      <c r="B340" s="395"/>
      <c r="C340" s="396"/>
      <c r="D340" s="397"/>
      <c r="E340" s="352" t="s">
        <v>39</v>
      </c>
      <c r="F340" s="354">
        <v>168700</v>
      </c>
      <c r="G340" s="355"/>
      <c r="H340" s="570"/>
    </row>
    <row r="341" spans="1:8" s="357" customFormat="1">
      <c r="A341" s="356"/>
      <c r="B341" s="399"/>
      <c r="C341" s="400"/>
      <c r="D341" s="401"/>
      <c r="E341" s="327" t="s">
        <v>3</v>
      </c>
      <c r="F341" s="354">
        <f>F342</f>
        <v>201840</v>
      </c>
      <c r="G341" s="355">
        <f>G342</f>
        <v>0</v>
      </c>
      <c r="H341" s="574"/>
    </row>
    <row r="342" spans="1:8" s="52" customFormat="1" ht="13.8" thickBot="1">
      <c r="A342" s="81"/>
      <c r="B342" s="404"/>
      <c r="C342" s="405"/>
      <c r="D342" s="406"/>
      <c r="E342" s="413" t="s">
        <v>20</v>
      </c>
      <c r="F342" s="414">
        <v>201840</v>
      </c>
      <c r="G342" s="361"/>
      <c r="H342" s="570"/>
    </row>
    <row r="343" spans="1:8" s="81" customFormat="1" ht="43.95" customHeight="1" thickBot="1">
      <c r="A343" s="194"/>
      <c r="B343" s="3600" t="s">
        <v>554</v>
      </c>
      <c r="C343" s="3601"/>
      <c r="D343" s="3601"/>
      <c r="E343" s="3601"/>
      <c r="F343" s="3601"/>
      <c r="G343" s="3602"/>
      <c r="H343" s="114"/>
    </row>
    <row r="344" spans="1:8" s="81" customFormat="1">
      <c r="A344" s="194"/>
      <c r="B344" s="337"/>
      <c r="C344" s="337"/>
      <c r="D344" s="337"/>
      <c r="H344" s="114"/>
    </row>
    <row r="345" spans="1:8" s="81" customFormat="1">
      <c r="A345" s="194"/>
      <c r="B345" s="2890" t="s">
        <v>113</v>
      </c>
      <c r="C345" s="198"/>
      <c r="D345" s="198"/>
      <c r="E345" s="5"/>
      <c r="F345" s="199"/>
      <c r="G345" s="199"/>
      <c r="H345" s="114"/>
    </row>
    <row r="346" spans="1:8" s="81" customFormat="1" ht="13.8" thickBot="1">
      <c r="A346" s="194"/>
      <c r="B346" s="337"/>
      <c r="C346" s="362"/>
      <c r="D346" s="362"/>
      <c r="H346" s="114"/>
    </row>
    <row r="347" spans="1:8" s="81" customFormat="1">
      <c r="A347" s="2889">
        <f>A262+1</f>
        <v>18</v>
      </c>
      <c r="B347" s="363" t="s">
        <v>29</v>
      </c>
      <c r="C347" s="364"/>
      <c r="D347" s="365"/>
      <c r="E347" s="148" t="s">
        <v>84</v>
      </c>
      <c r="F347" s="149"/>
      <c r="G347" s="150"/>
      <c r="H347" s="79" t="s">
        <v>34</v>
      </c>
    </row>
    <row r="348" spans="1:8" s="81" customFormat="1">
      <c r="A348" s="194"/>
      <c r="B348" s="280" t="s">
        <v>22</v>
      </c>
      <c r="C348" s="343"/>
      <c r="D348" s="344"/>
      <c r="E348" s="113" t="s">
        <v>22</v>
      </c>
      <c r="F348" s="99"/>
      <c r="G348" s="143"/>
      <c r="H348" s="114"/>
    </row>
    <row r="349" spans="1:8" s="81" customFormat="1">
      <c r="A349" s="194"/>
      <c r="B349" s="366" t="s">
        <v>127</v>
      </c>
      <c r="C349" s="367"/>
      <c r="D349" s="368"/>
      <c r="E349" s="322" t="s">
        <v>131</v>
      </c>
      <c r="F349" s="323"/>
      <c r="G349" s="324"/>
      <c r="H349" s="114"/>
    </row>
    <row r="350" spans="1:8" s="81" customFormat="1">
      <c r="A350" s="194"/>
      <c r="B350" s="239" t="s">
        <v>4</v>
      </c>
      <c r="C350" s="369">
        <f>C351</f>
        <v>5787995</v>
      </c>
      <c r="D350" s="289">
        <f>D351</f>
        <v>-60500</v>
      </c>
      <c r="E350" s="281" t="s">
        <v>118</v>
      </c>
      <c r="F350" s="141"/>
      <c r="G350" s="142"/>
      <c r="H350" s="114"/>
    </row>
    <row r="351" spans="1:8" s="81" customFormat="1">
      <c r="A351" s="194"/>
      <c r="B351" s="213" t="s">
        <v>10</v>
      </c>
      <c r="C351" s="370">
        <f>C352</f>
        <v>5787995</v>
      </c>
      <c r="D351" s="288">
        <f>D352</f>
        <v>-60500</v>
      </c>
      <c r="E351" s="325" t="s">
        <v>4</v>
      </c>
      <c r="F351" s="137">
        <f>F352+F353</f>
        <v>6227438</v>
      </c>
      <c r="G351" s="138">
        <f>G352+G353</f>
        <v>60500</v>
      </c>
      <c r="H351" s="114"/>
    </row>
    <row r="352" spans="1:8" s="81" customFormat="1" ht="26.4">
      <c r="A352" s="326"/>
      <c r="B352" s="214" t="s">
        <v>11</v>
      </c>
      <c r="C352" s="370">
        <v>5787995</v>
      </c>
      <c r="D352" s="288">
        <v>-60500</v>
      </c>
      <c r="E352" s="327" t="s">
        <v>37</v>
      </c>
      <c r="F352" s="139">
        <v>107748</v>
      </c>
      <c r="G352" s="140"/>
      <c r="H352" s="114"/>
    </row>
    <row r="353" spans="1:8" s="81" customFormat="1">
      <c r="A353" s="194"/>
      <c r="B353" s="239" t="s">
        <v>28</v>
      </c>
      <c r="C353" s="369">
        <f t="shared" ref="C353:D355" si="12">C354</f>
        <v>5787995</v>
      </c>
      <c r="D353" s="289">
        <f t="shared" si="12"/>
        <v>-60500</v>
      </c>
      <c r="E353" s="327" t="s">
        <v>10</v>
      </c>
      <c r="F353" s="139">
        <f>F354</f>
        <v>6119690</v>
      </c>
      <c r="G353" s="140">
        <f>G354</f>
        <v>60500</v>
      </c>
      <c r="H353" s="114"/>
    </row>
    <row r="354" spans="1:8" s="81" customFormat="1" ht="26.4">
      <c r="A354" s="194"/>
      <c r="B354" s="213" t="s">
        <v>2</v>
      </c>
      <c r="C354" s="370">
        <f t="shared" si="12"/>
        <v>5787995</v>
      </c>
      <c r="D354" s="288">
        <f t="shared" si="12"/>
        <v>-60500</v>
      </c>
      <c r="E354" s="328" t="s">
        <v>11</v>
      </c>
      <c r="F354" s="139">
        <v>6119690</v>
      </c>
      <c r="G354" s="140">
        <v>60500</v>
      </c>
      <c r="H354" s="114"/>
    </row>
    <row r="355" spans="1:8" s="81" customFormat="1">
      <c r="A355" s="194"/>
      <c r="B355" s="214" t="s">
        <v>16</v>
      </c>
      <c r="C355" s="370">
        <f t="shared" si="12"/>
        <v>5787995</v>
      </c>
      <c r="D355" s="288">
        <f t="shared" si="12"/>
        <v>-60500</v>
      </c>
      <c r="E355" s="329" t="s">
        <v>28</v>
      </c>
      <c r="F355" s="137">
        <f>F356+F365</f>
        <v>6227438</v>
      </c>
      <c r="G355" s="138">
        <f>G356+G365</f>
        <v>60500</v>
      </c>
      <c r="H355" s="114"/>
    </row>
    <row r="356" spans="1:8" s="81" customFormat="1">
      <c r="A356" s="194"/>
      <c r="B356" s="215" t="s">
        <v>17</v>
      </c>
      <c r="C356" s="370">
        <v>5787995</v>
      </c>
      <c r="D356" s="288">
        <v>-60500</v>
      </c>
      <c r="E356" s="330" t="s">
        <v>2</v>
      </c>
      <c r="F356" s="139">
        <f>F357+F363</f>
        <v>5912398</v>
      </c>
      <c r="G356" s="140">
        <f>G357+G363</f>
        <v>500</v>
      </c>
      <c r="H356" s="114"/>
    </row>
    <row r="357" spans="1:8" s="81" customFormat="1">
      <c r="A357" s="194"/>
      <c r="B357" s="161"/>
      <c r="C357" s="373"/>
      <c r="D357" s="374"/>
      <c r="E357" s="331" t="s">
        <v>12</v>
      </c>
      <c r="F357" s="139">
        <f>F358+F360</f>
        <v>5712398</v>
      </c>
      <c r="G357" s="140">
        <f>G358+G360</f>
        <v>500</v>
      </c>
      <c r="H357" s="114"/>
    </row>
    <row r="358" spans="1:8" s="81" customFormat="1">
      <c r="A358" s="194"/>
      <c r="B358" s="161"/>
      <c r="C358" s="373"/>
      <c r="D358" s="374"/>
      <c r="E358" s="332" t="s">
        <v>38</v>
      </c>
      <c r="F358" s="139">
        <v>4818151</v>
      </c>
      <c r="G358" s="140"/>
      <c r="H358" s="114"/>
    </row>
    <row r="359" spans="1:8" s="81" customFormat="1">
      <c r="A359" s="194"/>
      <c r="B359" s="161"/>
      <c r="C359" s="373"/>
      <c r="D359" s="374"/>
      <c r="E359" s="333" t="s">
        <v>36</v>
      </c>
      <c r="F359" s="139">
        <v>3674208</v>
      </c>
      <c r="G359" s="140"/>
      <c r="H359" s="114"/>
    </row>
    <row r="360" spans="1:8" s="81" customFormat="1">
      <c r="A360" s="194"/>
      <c r="B360" s="161"/>
      <c r="C360" s="373"/>
      <c r="D360" s="374"/>
      <c r="E360" s="332" t="s">
        <v>15</v>
      </c>
      <c r="F360" s="139">
        <v>894247</v>
      </c>
      <c r="G360" s="140">
        <v>500</v>
      </c>
      <c r="H360" s="114"/>
    </row>
    <row r="361" spans="1:8" s="81" customFormat="1">
      <c r="A361" s="194"/>
      <c r="B361" s="161"/>
      <c r="C361" s="373"/>
      <c r="D361" s="374"/>
      <c r="E361" s="426" t="s">
        <v>19</v>
      </c>
      <c r="F361" s="139">
        <f t="shared" ref="F361:G363" si="13">F362</f>
        <v>200000</v>
      </c>
      <c r="G361" s="140">
        <f t="shared" si="13"/>
        <v>0</v>
      </c>
      <c r="H361" s="114"/>
    </row>
    <row r="362" spans="1:8" s="81" customFormat="1">
      <c r="A362" s="194"/>
      <c r="B362" s="161"/>
      <c r="C362" s="373"/>
      <c r="D362" s="374"/>
      <c r="E362" s="427" t="s">
        <v>119</v>
      </c>
      <c r="F362" s="139">
        <f t="shared" si="13"/>
        <v>200000</v>
      </c>
      <c r="G362" s="140">
        <f t="shared" si="13"/>
        <v>0</v>
      </c>
      <c r="H362" s="114"/>
    </row>
    <row r="363" spans="1:8" s="81" customFormat="1" ht="26.4">
      <c r="A363" s="194"/>
      <c r="B363" s="161"/>
      <c r="C363" s="373"/>
      <c r="D363" s="374"/>
      <c r="E363" s="428" t="s">
        <v>120</v>
      </c>
      <c r="F363" s="139">
        <f t="shared" si="13"/>
        <v>200000</v>
      </c>
      <c r="G363" s="140">
        <f t="shared" si="13"/>
        <v>0</v>
      </c>
      <c r="H363" s="114"/>
    </row>
    <row r="364" spans="1:8" s="81" customFormat="1" ht="39.6">
      <c r="A364" s="194"/>
      <c r="B364" s="161"/>
      <c r="C364" s="373"/>
      <c r="D364" s="374"/>
      <c r="E364" s="429" t="s">
        <v>71</v>
      </c>
      <c r="F364" s="139">
        <v>200000</v>
      </c>
      <c r="G364" s="140"/>
      <c r="H364" s="114"/>
    </row>
    <row r="365" spans="1:8" s="81" customFormat="1">
      <c r="A365" s="194"/>
      <c r="B365" s="161"/>
      <c r="C365" s="373"/>
      <c r="D365" s="374"/>
      <c r="E365" s="335" t="s">
        <v>3</v>
      </c>
      <c r="F365" s="139">
        <f>F366</f>
        <v>315040</v>
      </c>
      <c r="G365" s="140">
        <f>G366</f>
        <v>60000</v>
      </c>
      <c r="H365" s="114"/>
    </row>
    <row r="366" spans="1:8" s="81" customFormat="1">
      <c r="A366" s="194"/>
      <c r="B366" s="161"/>
      <c r="C366" s="373"/>
      <c r="D366" s="374"/>
      <c r="E366" s="334" t="s">
        <v>20</v>
      </c>
      <c r="F366" s="139">
        <v>315040</v>
      </c>
      <c r="G366" s="140">
        <v>60000</v>
      </c>
      <c r="H366" s="114"/>
    </row>
    <row r="367" spans="1:8" s="81" customFormat="1">
      <c r="A367" s="194"/>
      <c r="B367" s="280" t="s">
        <v>59</v>
      </c>
      <c r="C367" s="375"/>
      <c r="D367" s="259"/>
      <c r="E367" s="195" t="s">
        <v>59</v>
      </c>
      <c r="F367" s="379"/>
      <c r="G367" s="142"/>
      <c r="H367" s="114"/>
    </row>
    <row r="368" spans="1:8" s="81" customFormat="1">
      <c r="A368" s="194"/>
      <c r="B368" s="376" t="s">
        <v>128</v>
      </c>
      <c r="C368" s="375"/>
      <c r="D368" s="259"/>
      <c r="E368" s="376" t="s">
        <v>128</v>
      </c>
      <c r="F368" s="141"/>
      <c r="G368" s="142"/>
      <c r="H368" s="114"/>
    </row>
    <row r="369" spans="1:8" s="81" customFormat="1">
      <c r="A369" s="194"/>
      <c r="B369" s="377" t="s">
        <v>129</v>
      </c>
      <c r="C369" s="375"/>
      <c r="D369" s="259"/>
      <c r="E369" s="282" t="s">
        <v>118</v>
      </c>
      <c r="F369" s="196"/>
      <c r="G369" s="142"/>
      <c r="H369" s="114"/>
    </row>
    <row r="370" spans="1:8" s="81" customFormat="1">
      <c r="A370" s="194"/>
      <c r="B370" s="281" t="s">
        <v>118</v>
      </c>
      <c r="C370" s="375"/>
      <c r="D370" s="259"/>
      <c r="E370" s="325" t="s">
        <v>4</v>
      </c>
      <c r="F370" s="139">
        <f>F371</f>
        <v>1772475</v>
      </c>
      <c r="G370" s="140">
        <f>G371</f>
        <v>60500</v>
      </c>
      <c r="H370" s="114"/>
    </row>
    <row r="371" spans="1:8" s="81" customFormat="1">
      <c r="A371" s="194"/>
      <c r="B371" s="239" t="s">
        <v>4</v>
      </c>
      <c r="C371" s="370">
        <f>C372</f>
        <v>5787995</v>
      </c>
      <c r="D371" s="378">
        <f>D372</f>
        <v>-60500</v>
      </c>
      <c r="E371" s="327" t="s">
        <v>10</v>
      </c>
      <c r="F371" s="139">
        <f>F372</f>
        <v>1772475</v>
      </c>
      <c r="G371" s="140">
        <f>G372</f>
        <v>60500</v>
      </c>
      <c r="H371" s="114"/>
    </row>
    <row r="372" spans="1:8" s="81" customFormat="1" ht="26.4">
      <c r="A372" s="194"/>
      <c r="B372" s="213" t="s">
        <v>10</v>
      </c>
      <c r="C372" s="370">
        <f>C373</f>
        <v>5787995</v>
      </c>
      <c r="D372" s="283">
        <f>D373</f>
        <v>-60500</v>
      </c>
      <c r="E372" s="328" t="s">
        <v>11</v>
      </c>
      <c r="F372" s="139">
        <v>1772475</v>
      </c>
      <c r="G372" s="140">
        <v>60500</v>
      </c>
      <c r="H372" s="114"/>
    </row>
    <row r="373" spans="1:8" s="81" customFormat="1" ht="26.4">
      <c r="A373" s="194"/>
      <c r="B373" s="214" t="s">
        <v>11</v>
      </c>
      <c r="C373" s="370">
        <v>5787995</v>
      </c>
      <c r="D373" s="283">
        <v>-60500</v>
      </c>
      <c r="E373" s="329" t="s">
        <v>28</v>
      </c>
      <c r="F373" s="139">
        <f>F374</f>
        <v>1772475</v>
      </c>
      <c r="G373" s="140">
        <f>G374+G379</f>
        <v>60500</v>
      </c>
      <c r="H373" s="114"/>
    </row>
    <row r="374" spans="1:8" s="81" customFormat="1">
      <c r="A374" s="194"/>
      <c r="B374" s="239" t="s">
        <v>28</v>
      </c>
      <c r="C374" s="370">
        <f t="shared" ref="C374:D376" si="14">C375</f>
        <v>5787995</v>
      </c>
      <c r="D374" s="378">
        <f t="shared" si="14"/>
        <v>-60500</v>
      </c>
      <c r="E374" s="330" t="s">
        <v>2</v>
      </c>
      <c r="F374" s="139">
        <f>F375</f>
        <v>1772475</v>
      </c>
      <c r="G374" s="140">
        <f>G375</f>
        <v>500</v>
      </c>
      <c r="H374" s="114"/>
    </row>
    <row r="375" spans="1:8" s="81" customFormat="1">
      <c r="A375" s="194"/>
      <c r="B375" s="213" t="s">
        <v>2</v>
      </c>
      <c r="C375" s="370">
        <f t="shared" si="14"/>
        <v>5787995</v>
      </c>
      <c r="D375" s="283">
        <f t="shared" si="14"/>
        <v>-60500</v>
      </c>
      <c r="E375" s="331" t="s">
        <v>12</v>
      </c>
      <c r="F375" s="139">
        <f>F376+F378</f>
        <v>1772475</v>
      </c>
      <c r="G375" s="140">
        <f>G376+G378</f>
        <v>500</v>
      </c>
      <c r="H375" s="114"/>
    </row>
    <row r="376" spans="1:8" s="81" customFormat="1">
      <c r="A376" s="194"/>
      <c r="B376" s="214" t="s">
        <v>16</v>
      </c>
      <c r="C376" s="370">
        <f t="shared" si="14"/>
        <v>5787995</v>
      </c>
      <c r="D376" s="283">
        <f t="shared" si="14"/>
        <v>-60500</v>
      </c>
      <c r="E376" s="332" t="s">
        <v>38</v>
      </c>
      <c r="F376" s="139">
        <v>1235777</v>
      </c>
      <c r="G376" s="140"/>
      <c r="H376" s="114"/>
    </row>
    <row r="377" spans="1:8" s="81" customFormat="1">
      <c r="A377" s="194"/>
      <c r="B377" s="215" t="s">
        <v>17</v>
      </c>
      <c r="C377" s="370">
        <v>5787995</v>
      </c>
      <c r="D377" s="283">
        <v>-60500</v>
      </c>
      <c r="E377" s="333" t="s">
        <v>36</v>
      </c>
      <c r="F377" s="139">
        <v>896366</v>
      </c>
      <c r="G377" s="140"/>
      <c r="H377" s="114"/>
    </row>
    <row r="378" spans="1:8" s="81" customFormat="1">
      <c r="A378" s="194"/>
      <c r="B378" s="161"/>
      <c r="C378" s="373"/>
      <c r="D378" s="374"/>
      <c r="E378" s="332" t="s">
        <v>15</v>
      </c>
      <c r="F378" s="139">
        <v>536698</v>
      </c>
      <c r="G378" s="140">
        <v>500</v>
      </c>
      <c r="H378" s="114"/>
    </row>
    <row r="379" spans="1:8" s="81" customFormat="1">
      <c r="A379" s="194"/>
      <c r="B379" s="161"/>
      <c r="C379" s="373"/>
      <c r="D379" s="374"/>
      <c r="E379" s="335" t="s">
        <v>3</v>
      </c>
      <c r="F379" s="139"/>
      <c r="G379" s="140">
        <f>G380</f>
        <v>60000</v>
      </c>
      <c r="H379" s="114"/>
    </row>
    <row r="380" spans="1:8" s="81" customFormat="1">
      <c r="A380" s="194"/>
      <c r="B380" s="161"/>
      <c r="C380" s="373"/>
      <c r="D380" s="374"/>
      <c r="E380" s="334" t="s">
        <v>20</v>
      </c>
      <c r="F380" s="139"/>
      <c r="G380" s="140">
        <v>60000</v>
      </c>
      <c r="H380" s="114"/>
    </row>
    <row r="381" spans="1:8" s="81" customFormat="1">
      <c r="A381" s="194"/>
      <c r="B381" s="161"/>
      <c r="C381" s="373"/>
      <c r="D381" s="374"/>
      <c r="E381" s="381" t="s">
        <v>69</v>
      </c>
      <c r="F381" s="141"/>
      <c r="G381" s="142"/>
      <c r="H381" s="114"/>
    </row>
    <row r="382" spans="1:8" s="81" customFormat="1" ht="26.4">
      <c r="A382" s="194"/>
      <c r="B382" s="377"/>
      <c r="C382" s="375"/>
      <c r="D382" s="259"/>
      <c r="E382" s="377" t="s">
        <v>130</v>
      </c>
      <c r="F382" s="141"/>
      <c r="G382" s="142"/>
      <c r="H382" s="114"/>
    </row>
    <row r="383" spans="1:8" s="81" customFormat="1">
      <c r="A383" s="194"/>
      <c r="B383" s="161"/>
      <c r="C383" s="373"/>
      <c r="D383" s="374"/>
      <c r="E383" s="325" t="s">
        <v>4</v>
      </c>
      <c r="F383" s="137"/>
      <c r="G383" s="138">
        <f>G384</f>
        <v>60500</v>
      </c>
      <c r="H383" s="114"/>
    </row>
    <row r="384" spans="1:8" s="81" customFormat="1">
      <c r="A384" s="194"/>
      <c r="B384" s="161"/>
      <c r="C384" s="373"/>
      <c r="D384" s="374"/>
      <c r="E384" s="327" t="s">
        <v>10</v>
      </c>
      <c r="F384" s="139"/>
      <c r="G384" s="140">
        <f>G385</f>
        <v>60500</v>
      </c>
      <c r="H384" s="114"/>
    </row>
    <row r="385" spans="1:8" s="81" customFormat="1" ht="26.4">
      <c r="A385" s="194"/>
      <c r="B385" s="161"/>
      <c r="C385" s="373"/>
      <c r="D385" s="374"/>
      <c r="E385" s="328" t="s">
        <v>11</v>
      </c>
      <c r="F385" s="137"/>
      <c r="G385" s="140">
        <v>60500</v>
      </c>
      <c r="H385" s="114"/>
    </row>
    <row r="386" spans="1:8" s="81" customFormat="1">
      <c r="A386" s="194"/>
      <c r="B386" s="161"/>
      <c r="C386" s="373"/>
      <c r="D386" s="374"/>
      <c r="E386" s="329" t="s">
        <v>28</v>
      </c>
      <c r="F386" s="139"/>
      <c r="G386" s="140">
        <f>G387+G390</f>
        <v>60500</v>
      </c>
      <c r="H386" s="114"/>
    </row>
    <row r="387" spans="1:8" s="81" customFormat="1">
      <c r="A387" s="194"/>
      <c r="B387" s="161"/>
      <c r="C387" s="373"/>
      <c r="D387" s="374"/>
      <c r="E387" s="330" t="s">
        <v>2</v>
      </c>
      <c r="F387" s="139"/>
      <c r="G387" s="140">
        <f>G388</f>
        <v>500</v>
      </c>
      <c r="H387" s="114"/>
    </row>
    <row r="388" spans="1:8" s="81" customFormat="1">
      <c r="A388" s="194"/>
      <c r="B388" s="161"/>
      <c r="C388" s="373"/>
      <c r="D388" s="374"/>
      <c r="E388" s="331" t="s">
        <v>12</v>
      </c>
      <c r="F388" s="139"/>
      <c r="G388" s="140">
        <f>G389</f>
        <v>500</v>
      </c>
      <c r="H388" s="114"/>
    </row>
    <row r="389" spans="1:8" s="81" customFormat="1">
      <c r="A389" s="194"/>
      <c r="B389" s="161"/>
      <c r="C389" s="373"/>
      <c r="D389" s="374"/>
      <c r="E389" s="332" t="s">
        <v>15</v>
      </c>
      <c r="F389" s="137"/>
      <c r="G389" s="138">
        <v>500</v>
      </c>
      <c r="H389" s="114"/>
    </row>
    <row r="390" spans="1:8" s="81" customFormat="1">
      <c r="A390" s="194"/>
      <c r="B390" s="161"/>
      <c r="C390" s="373"/>
      <c r="D390" s="374"/>
      <c r="E390" s="335" t="s">
        <v>3</v>
      </c>
      <c r="F390" s="139"/>
      <c r="G390" s="140">
        <f>G391</f>
        <v>60000</v>
      </c>
      <c r="H390" s="114"/>
    </row>
    <row r="391" spans="1:8" s="81" customFormat="1">
      <c r="A391" s="194"/>
      <c r="B391" s="161"/>
      <c r="C391" s="373"/>
      <c r="D391" s="374"/>
      <c r="E391" s="334" t="s">
        <v>20</v>
      </c>
      <c r="F391" s="139"/>
      <c r="G391" s="140">
        <v>60000</v>
      </c>
      <c r="H391" s="114"/>
    </row>
    <row r="392" spans="1:8" s="81" customFormat="1">
      <c r="A392" s="194"/>
      <c r="B392" s="416" t="s">
        <v>125</v>
      </c>
      <c r="C392" s="375"/>
      <c r="D392" s="259"/>
      <c r="E392" s="430" t="s">
        <v>125</v>
      </c>
      <c r="F392" s="431"/>
      <c r="G392" s="380"/>
      <c r="H392" s="114"/>
    </row>
    <row r="393" spans="1:8" s="81" customFormat="1">
      <c r="A393" s="194"/>
      <c r="B393" s="239" t="s">
        <v>4</v>
      </c>
      <c r="C393" s="370">
        <f>C394</f>
        <v>2925386</v>
      </c>
      <c r="D393" s="378">
        <f>D394</f>
        <v>-2978</v>
      </c>
      <c r="E393" s="325" t="s">
        <v>4</v>
      </c>
      <c r="F393" s="139">
        <f>F394</f>
        <v>1772475</v>
      </c>
      <c r="G393" s="140">
        <f>G394</f>
        <v>2978</v>
      </c>
      <c r="H393" s="114"/>
    </row>
    <row r="394" spans="1:8" s="81" customFormat="1">
      <c r="A394" s="194"/>
      <c r="B394" s="213" t="s">
        <v>10</v>
      </c>
      <c r="C394" s="370">
        <f>C395</f>
        <v>2925386</v>
      </c>
      <c r="D394" s="283">
        <f>D395</f>
        <v>-2978</v>
      </c>
      <c r="E394" s="327" t="s">
        <v>10</v>
      </c>
      <c r="F394" s="139">
        <f>F395</f>
        <v>1772475</v>
      </c>
      <c r="G394" s="140">
        <f>G395</f>
        <v>2978</v>
      </c>
      <c r="H394" s="114"/>
    </row>
    <row r="395" spans="1:8" s="81" customFormat="1" ht="26.4">
      <c r="A395" s="194"/>
      <c r="B395" s="214" t="s">
        <v>11</v>
      </c>
      <c r="C395" s="370">
        <v>2925386</v>
      </c>
      <c r="D395" s="283">
        <v>-2978</v>
      </c>
      <c r="E395" s="328" t="s">
        <v>11</v>
      </c>
      <c r="F395" s="139">
        <v>1772475</v>
      </c>
      <c r="G395" s="140">
        <v>2978</v>
      </c>
      <c r="H395" s="114"/>
    </row>
    <row r="396" spans="1:8" s="81" customFormat="1">
      <c r="A396" s="194"/>
      <c r="B396" s="239" t="s">
        <v>28</v>
      </c>
      <c r="C396" s="370">
        <f t="shared" ref="C396:D398" si="15">C397</f>
        <v>2925386</v>
      </c>
      <c r="D396" s="378">
        <f t="shared" si="15"/>
        <v>-2978</v>
      </c>
      <c r="E396" s="329" t="s">
        <v>28</v>
      </c>
      <c r="F396" s="139">
        <f>F397</f>
        <v>1772475</v>
      </c>
      <c r="G396" s="140">
        <f>G397</f>
        <v>2978</v>
      </c>
      <c r="H396" s="114"/>
    </row>
    <row r="397" spans="1:8" s="81" customFormat="1">
      <c r="A397" s="194"/>
      <c r="B397" s="213" t="s">
        <v>2</v>
      </c>
      <c r="C397" s="370">
        <f t="shared" si="15"/>
        <v>2925386</v>
      </c>
      <c r="D397" s="283">
        <f t="shared" si="15"/>
        <v>-2978</v>
      </c>
      <c r="E397" s="330" t="s">
        <v>2</v>
      </c>
      <c r="F397" s="139">
        <f>F398</f>
        <v>1772475</v>
      </c>
      <c r="G397" s="140">
        <f>G398</f>
        <v>2978</v>
      </c>
      <c r="H397" s="114"/>
    </row>
    <row r="398" spans="1:8" s="81" customFormat="1">
      <c r="A398" s="194"/>
      <c r="B398" s="214" t="s">
        <v>16</v>
      </c>
      <c r="C398" s="370">
        <f t="shared" si="15"/>
        <v>2925386</v>
      </c>
      <c r="D398" s="283">
        <f t="shared" si="15"/>
        <v>-2978</v>
      </c>
      <c r="E398" s="331" t="s">
        <v>12</v>
      </c>
      <c r="F398" s="139">
        <f>F399+F401</f>
        <v>1772475</v>
      </c>
      <c r="G398" s="140">
        <f>G399+G401</f>
        <v>2978</v>
      </c>
      <c r="H398" s="114"/>
    </row>
    <row r="399" spans="1:8" s="81" customFormat="1">
      <c r="A399" s="194"/>
      <c r="B399" s="215" t="s">
        <v>17</v>
      </c>
      <c r="C399" s="370">
        <v>2925386</v>
      </c>
      <c r="D399" s="283">
        <v>-2978</v>
      </c>
      <c r="E399" s="332" t="s">
        <v>38</v>
      </c>
      <c r="F399" s="139">
        <v>1235777</v>
      </c>
      <c r="G399" s="140">
        <v>2978</v>
      </c>
      <c r="H399" s="114"/>
    </row>
    <row r="400" spans="1:8" s="81" customFormat="1">
      <c r="A400" s="194"/>
      <c r="B400" s="215"/>
      <c r="C400" s="370"/>
      <c r="D400" s="283"/>
      <c r="E400" s="333" t="s">
        <v>36</v>
      </c>
      <c r="F400" s="139">
        <v>896366</v>
      </c>
      <c r="G400" s="140">
        <v>2400</v>
      </c>
      <c r="H400" s="114"/>
    </row>
    <row r="401" spans="1:8" s="81" customFormat="1">
      <c r="A401" s="194"/>
      <c r="B401" s="161"/>
      <c r="C401" s="373"/>
      <c r="D401" s="374"/>
      <c r="E401" s="332" t="s">
        <v>15</v>
      </c>
      <c r="F401" s="139">
        <v>536698</v>
      </c>
      <c r="G401" s="140"/>
      <c r="H401" s="114"/>
    </row>
    <row r="402" spans="1:8" s="81" customFormat="1">
      <c r="A402" s="194"/>
      <c r="B402" s="161"/>
      <c r="C402" s="373"/>
      <c r="D402" s="374"/>
      <c r="E402" s="381" t="s">
        <v>69</v>
      </c>
      <c r="F402" s="141"/>
      <c r="G402" s="142"/>
      <c r="H402" s="114"/>
    </row>
    <row r="403" spans="1:8" s="81" customFormat="1" ht="26.4">
      <c r="A403" s="194"/>
      <c r="B403" s="377"/>
      <c r="C403" s="375"/>
      <c r="D403" s="259"/>
      <c r="E403" s="377" t="s">
        <v>130</v>
      </c>
      <c r="F403" s="141"/>
      <c r="G403" s="142"/>
      <c r="H403" s="114"/>
    </row>
    <row r="404" spans="1:8" s="81" customFormat="1">
      <c r="A404" s="194"/>
      <c r="B404" s="161"/>
      <c r="C404" s="373"/>
      <c r="D404" s="374"/>
      <c r="E404" s="325" t="s">
        <v>4</v>
      </c>
      <c r="F404" s="137"/>
      <c r="G404" s="138">
        <f>G405</f>
        <v>2978</v>
      </c>
      <c r="H404" s="114"/>
    </row>
    <row r="405" spans="1:8" s="81" customFormat="1">
      <c r="A405" s="194"/>
      <c r="B405" s="161"/>
      <c r="C405" s="373"/>
      <c r="D405" s="374"/>
      <c r="E405" s="327" t="s">
        <v>10</v>
      </c>
      <c r="F405" s="139"/>
      <c r="G405" s="140">
        <f>G406</f>
        <v>2978</v>
      </c>
      <c r="H405" s="114"/>
    </row>
    <row r="406" spans="1:8" s="81" customFormat="1" ht="26.4">
      <c r="A406" s="194"/>
      <c r="B406" s="161"/>
      <c r="C406" s="373"/>
      <c r="D406" s="374"/>
      <c r="E406" s="328" t="s">
        <v>11</v>
      </c>
      <c r="F406" s="137"/>
      <c r="G406" s="140">
        <v>2978</v>
      </c>
      <c r="H406" s="114"/>
    </row>
    <row r="407" spans="1:8" s="81" customFormat="1">
      <c r="A407" s="194"/>
      <c r="B407" s="161"/>
      <c r="C407" s="373"/>
      <c r="D407" s="374"/>
      <c r="E407" s="329" t="s">
        <v>28</v>
      </c>
      <c r="F407" s="139"/>
      <c r="G407" s="140">
        <f>G408</f>
        <v>2978</v>
      </c>
      <c r="H407" s="114"/>
    </row>
    <row r="408" spans="1:8" s="81" customFormat="1">
      <c r="A408" s="194"/>
      <c r="B408" s="161"/>
      <c r="C408" s="373"/>
      <c r="D408" s="374"/>
      <c r="E408" s="330" t="s">
        <v>2</v>
      </c>
      <c r="F408" s="139"/>
      <c r="G408" s="140">
        <f>G409</f>
        <v>2978</v>
      </c>
      <c r="H408" s="114"/>
    </row>
    <row r="409" spans="1:8" s="81" customFormat="1">
      <c r="A409" s="194"/>
      <c r="B409" s="161"/>
      <c r="C409" s="373"/>
      <c r="D409" s="374"/>
      <c r="E409" s="331" t="s">
        <v>12</v>
      </c>
      <c r="F409" s="139"/>
      <c r="G409" s="140">
        <f>G410</f>
        <v>2978</v>
      </c>
      <c r="H409" s="114"/>
    </row>
    <row r="410" spans="1:8" s="81" customFormat="1">
      <c r="A410" s="194"/>
      <c r="B410" s="161"/>
      <c r="C410" s="373"/>
      <c r="D410" s="374"/>
      <c r="E410" s="332" t="s">
        <v>38</v>
      </c>
      <c r="F410" s="139"/>
      <c r="G410" s="140">
        <v>2978</v>
      </c>
      <c r="H410" s="114"/>
    </row>
    <row r="411" spans="1:8" s="81" customFormat="1" ht="13.8" thickBot="1">
      <c r="A411" s="194"/>
      <c r="B411" s="161"/>
      <c r="C411" s="373"/>
      <c r="D411" s="374"/>
      <c r="E411" s="333" t="s">
        <v>36</v>
      </c>
      <c r="F411" s="139"/>
      <c r="G411" s="140">
        <v>2400</v>
      </c>
      <c r="H411" s="114"/>
    </row>
    <row r="412" spans="1:8" s="81" customFormat="1" ht="41.4" customHeight="1" thickBot="1">
      <c r="A412" s="194"/>
      <c r="B412" s="3600" t="s">
        <v>555</v>
      </c>
      <c r="C412" s="3601"/>
      <c r="D412" s="3601"/>
      <c r="E412" s="3601"/>
      <c r="F412" s="3601"/>
      <c r="G412" s="3602"/>
      <c r="H412" s="114"/>
    </row>
    <row r="413" spans="1:8" s="81" customFormat="1">
      <c r="A413" s="194"/>
      <c r="B413" s="337"/>
      <c r="C413" s="362"/>
      <c r="D413" s="362"/>
      <c r="H413" s="114"/>
    </row>
    <row r="414" spans="1:8" s="284" customFormat="1">
      <c r="A414" s="338"/>
      <c r="B414" s="2891" t="s">
        <v>115</v>
      </c>
      <c r="C414" s="340"/>
      <c r="D414" s="340"/>
      <c r="H414" s="114"/>
    </row>
    <row r="415" spans="1:8" s="81" customFormat="1" ht="13.8" thickBot="1">
      <c r="A415" s="194"/>
      <c r="B415" s="337"/>
      <c r="C415" s="337"/>
      <c r="D415" s="337"/>
      <c r="H415" s="114"/>
    </row>
    <row r="416" spans="1:8" s="52" customFormat="1" ht="13.8">
      <c r="A416" s="175">
        <f>A302+1</f>
        <v>18</v>
      </c>
      <c r="B416" s="363" t="s">
        <v>29</v>
      </c>
      <c r="C416" s="364"/>
      <c r="D416" s="365"/>
      <c r="E416" s="148" t="s">
        <v>84</v>
      </c>
      <c r="F416" s="341"/>
      <c r="G416" s="342"/>
      <c r="H416" s="79" t="s">
        <v>34</v>
      </c>
    </row>
    <row r="417" spans="1:8" s="52" customFormat="1" ht="13.8">
      <c r="A417" s="81"/>
      <c r="B417" s="280" t="s">
        <v>116</v>
      </c>
      <c r="C417" s="388"/>
      <c r="D417" s="344"/>
      <c r="E417" s="280" t="s">
        <v>116</v>
      </c>
      <c r="F417" s="343"/>
      <c r="G417" s="344"/>
      <c r="H417" s="570"/>
    </row>
    <row r="418" spans="1:8" s="52" customFormat="1">
      <c r="A418" s="81"/>
      <c r="B418" s="345" t="s">
        <v>117</v>
      </c>
      <c r="C418" s="389"/>
      <c r="D418" s="289"/>
      <c r="E418" s="345" t="s">
        <v>117</v>
      </c>
      <c r="F418" s="346"/>
      <c r="G418" s="344"/>
      <c r="H418" s="570"/>
    </row>
    <row r="419" spans="1:8" s="52" customFormat="1">
      <c r="A419" s="81"/>
      <c r="B419" s="281" t="s">
        <v>118</v>
      </c>
      <c r="C419" s="389"/>
      <c r="D419" s="289"/>
      <c r="E419" s="281" t="s">
        <v>118</v>
      </c>
      <c r="F419" s="346"/>
      <c r="G419" s="344"/>
      <c r="H419" s="570"/>
    </row>
    <row r="420" spans="1:8" s="52" customFormat="1">
      <c r="A420" s="81"/>
      <c r="B420" s="325" t="s">
        <v>4</v>
      </c>
      <c r="C420" s="348">
        <f>C421</f>
        <v>23785389</v>
      </c>
      <c r="D420" s="289">
        <f>D421</f>
        <v>-60500</v>
      </c>
      <c r="E420" s="325" t="s">
        <v>4</v>
      </c>
      <c r="F420" s="348">
        <f>F421+F422</f>
        <v>35815130</v>
      </c>
      <c r="G420" s="349">
        <f>G421+G422</f>
        <v>60500</v>
      </c>
      <c r="H420" s="570"/>
    </row>
    <row r="421" spans="1:8" s="52" customFormat="1" ht="26.4">
      <c r="A421" s="81"/>
      <c r="B421" s="327" t="s">
        <v>10</v>
      </c>
      <c r="C421" s="350">
        <f>C422</f>
        <v>23785389</v>
      </c>
      <c r="D421" s="288">
        <f>D422</f>
        <v>-60500</v>
      </c>
      <c r="E421" s="327" t="s">
        <v>37</v>
      </c>
      <c r="F421" s="350">
        <v>636781</v>
      </c>
      <c r="G421" s="351"/>
      <c r="H421" s="570"/>
    </row>
    <row r="422" spans="1:8" s="52" customFormat="1" ht="26.4">
      <c r="A422" s="81"/>
      <c r="B422" s="328" t="s">
        <v>11</v>
      </c>
      <c r="C422" s="350">
        <v>23785389</v>
      </c>
      <c r="D422" s="288">
        <v>-60500</v>
      </c>
      <c r="E422" s="327" t="s">
        <v>10</v>
      </c>
      <c r="F422" s="350">
        <f>F423</f>
        <v>35178349</v>
      </c>
      <c r="G422" s="351">
        <f>G423</f>
        <v>60500</v>
      </c>
      <c r="H422" s="570"/>
    </row>
    <row r="423" spans="1:8" s="52" customFormat="1" ht="26.4">
      <c r="A423" s="81"/>
      <c r="B423" s="325" t="s">
        <v>28</v>
      </c>
      <c r="C423" s="348">
        <f t="shared" ref="C423:D425" si="16">C424</f>
        <v>23785389</v>
      </c>
      <c r="D423" s="289">
        <f t="shared" si="16"/>
        <v>-60500</v>
      </c>
      <c r="E423" s="328" t="s">
        <v>11</v>
      </c>
      <c r="F423" s="350">
        <v>35178349</v>
      </c>
      <c r="G423" s="351">
        <v>60500</v>
      </c>
      <c r="H423" s="570"/>
    </row>
    <row r="424" spans="1:8" s="52" customFormat="1">
      <c r="A424" s="81"/>
      <c r="B424" s="327" t="s">
        <v>2</v>
      </c>
      <c r="C424" s="350">
        <f t="shared" si="16"/>
        <v>23785389</v>
      </c>
      <c r="D424" s="288">
        <f t="shared" si="16"/>
        <v>-60500</v>
      </c>
      <c r="E424" s="325" t="s">
        <v>28</v>
      </c>
      <c r="F424" s="348">
        <f>F425+F438</f>
        <v>35815130</v>
      </c>
      <c r="G424" s="349">
        <f>G425+G438</f>
        <v>60500</v>
      </c>
      <c r="H424" s="570"/>
    </row>
    <row r="425" spans="1:8" s="52" customFormat="1">
      <c r="A425" s="81"/>
      <c r="B425" s="328" t="s">
        <v>16</v>
      </c>
      <c r="C425" s="350">
        <f t="shared" si="16"/>
        <v>23785389</v>
      </c>
      <c r="D425" s="288">
        <f t="shared" si="16"/>
        <v>-60500</v>
      </c>
      <c r="E425" s="327" t="s">
        <v>2</v>
      </c>
      <c r="F425" s="350">
        <f>F426+F430+F432+F434</f>
        <v>35428090</v>
      </c>
      <c r="G425" s="351">
        <f>G426+G430+G432+G434</f>
        <v>500</v>
      </c>
      <c r="H425" s="570"/>
    </row>
    <row r="426" spans="1:8" s="52" customFormat="1">
      <c r="A426" s="81"/>
      <c r="B426" s="352" t="s">
        <v>17</v>
      </c>
      <c r="C426" s="350">
        <v>23785389</v>
      </c>
      <c r="D426" s="350">
        <v>-60500</v>
      </c>
      <c r="E426" s="328" t="s">
        <v>12</v>
      </c>
      <c r="F426" s="350">
        <f>F427+F429</f>
        <v>34770576</v>
      </c>
      <c r="G426" s="351">
        <f>G427+G429</f>
        <v>500</v>
      </c>
      <c r="H426" s="570"/>
    </row>
    <row r="427" spans="1:8" s="52" customFormat="1">
      <c r="A427" s="81"/>
      <c r="B427" s="395"/>
      <c r="C427" s="396"/>
      <c r="D427" s="397"/>
      <c r="E427" s="352" t="s">
        <v>38</v>
      </c>
      <c r="F427" s="350">
        <v>10466666</v>
      </c>
      <c r="G427" s="351"/>
      <c r="H427" s="570"/>
    </row>
    <row r="428" spans="1:8" s="52" customFormat="1">
      <c r="A428" s="81"/>
      <c r="B428" s="395"/>
      <c r="C428" s="396"/>
      <c r="D428" s="397"/>
      <c r="E428" s="353" t="s">
        <v>36</v>
      </c>
      <c r="F428" s="350">
        <v>7715983</v>
      </c>
      <c r="G428" s="351"/>
      <c r="H428" s="570"/>
    </row>
    <row r="429" spans="1:8" s="52" customFormat="1">
      <c r="A429" s="81"/>
      <c r="B429" s="395"/>
      <c r="C429" s="396"/>
      <c r="D429" s="397"/>
      <c r="E429" s="352" t="s">
        <v>15</v>
      </c>
      <c r="F429" s="350">
        <v>24303910</v>
      </c>
      <c r="G429" s="351">
        <v>500</v>
      </c>
      <c r="H429" s="570"/>
    </row>
    <row r="430" spans="1:8" s="52" customFormat="1">
      <c r="A430" s="81"/>
      <c r="B430" s="395"/>
      <c r="C430" s="396"/>
      <c r="D430" s="397"/>
      <c r="E430" s="328" t="s">
        <v>16</v>
      </c>
      <c r="F430" s="350">
        <f>F431</f>
        <v>253454</v>
      </c>
      <c r="G430" s="351">
        <f>G431</f>
        <v>0</v>
      </c>
      <c r="H430" s="570"/>
    </row>
    <row r="431" spans="1:8" s="52" customFormat="1">
      <c r="A431" s="81"/>
      <c r="B431" s="395"/>
      <c r="C431" s="396"/>
      <c r="D431" s="397"/>
      <c r="E431" s="352" t="s">
        <v>17</v>
      </c>
      <c r="F431" s="354">
        <v>253454</v>
      </c>
      <c r="G431" s="355"/>
      <c r="H431" s="570"/>
    </row>
    <row r="432" spans="1:8" s="52" customFormat="1" ht="26.4">
      <c r="A432" s="81"/>
      <c r="B432" s="395"/>
      <c r="C432" s="396"/>
      <c r="D432" s="397"/>
      <c r="E432" s="328" t="s">
        <v>54</v>
      </c>
      <c r="F432" s="354">
        <f>F433</f>
        <v>204060</v>
      </c>
      <c r="G432" s="355">
        <f>G433</f>
        <v>0</v>
      </c>
      <c r="H432" s="570"/>
    </row>
    <row r="433" spans="1:8" s="52" customFormat="1">
      <c r="A433" s="81"/>
      <c r="B433" s="395"/>
      <c r="C433" s="396"/>
      <c r="D433" s="397"/>
      <c r="E433" s="352" t="s">
        <v>39</v>
      </c>
      <c r="F433" s="354">
        <v>204060</v>
      </c>
      <c r="G433" s="355"/>
      <c r="H433" s="570"/>
    </row>
    <row r="434" spans="1:8" s="357" customFormat="1">
      <c r="A434" s="356"/>
      <c r="B434" s="399"/>
      <c r="C434" s="400"/>
      <c r="D434" s="401"/>
      <c r="E434" s="328" t="s">
        <v>19</v>
      </c>
      <c r="F434" s="354">
        <f t="shared" ref="F434:G436" si="17">F435</f>
        <v>200000</v>
      </c>
      <c r="G434" s="355">
        <f t="shared" si="17"/>
        <v>0</v>
      </c>
      <c r="H434" s="574"/>
    </row>
    <row r="435" spans="1:8" s="52" customFormat="1">
      <c r="A435" s="81"/>
      <c r="B435" s="395"/>
      <c r="C435" s="396"/>
      <c r="D435" s="397"/>
      <c r="E435" s="352" t="s">
        <v>119</v>
      </c>
      <c r="F435" s="354">
        <f t="shared" si="17"/>
        <v>200000</v>
      </c>
      <c r="G435" s="355">
        <f t="shared" si="17"/>
        <v>0</v>
      </c>
      <c r="H435" s="570"/>
    </row>
    <row r="436" spans="1:8" s="52" customFormat="1" ht="26.4">
      <c r="A436" s="81"/>
      <c r="B436" s="395"/>
      <c r="C436" s="396"/>
      <c r="D436" s="397"/>
      <c r="E436" s="353" t="s">
        <v>120</v>
      </c>
      <c r="F436" s="354">
        <f t="shared" si="17"/>
        <v>200000</v>
      </c>
      <c r="G436" s="355">
        <f t="shared" si="17"/>
        <v>0</v>
      </c>
      <c r="H436" s="570"/>
    </row>
    <row r="437" spans="1:8" s="52" customFormat="1" ht="39.6">
      <c r="A437" s="81"/>
      <c r="B437" s="395"/>
      <c r="C437" s="396"/>
      <c r="D437" s="397"/>
      <c r="E437" s="358" t="s">
        <v>71</v>
      </c>
      <c r="F437" s="354">
        <v>200000</v>
      </c>
      <c r="G437" s="355"/>
      <c r="H437" s="570"/>
    </row>
    <row r="438" spans="1:8" s="357" customFormat="1">
      <c r="A438" s="356"/>
      <c r="B438" s="399"/>
      <c r="C438" s="400"/>
      <c r="D438" s="401"/>
      <c r="E438" s="327" t="s">
        <v>3</v>
      </c>
      <c r="F438" s="354">
        <f>F439</f>
        <v>387040</v>
      </c>
      <c r="G438" s="355">
        <f>G439</f>
        <v>60000</v>
      </c>
      <c r="H438" s="574"/>
    </row>
    <row r="439" spans="1:8" s="52" customFormat="1">
      <c r="A439" s="81"/>
      <c r="B439" s="395"/>
      <c r="C439" s="396"/>
      <c r="D439" s="397"/>
      <c r="E439" s="328" t="s">
        <v>20</v>
      </c>
      <c r="F439" s="354">
        <v>387040</v>
      </c>
      <c r="G439" s="355">
        <v>60000</v>
      </c>
      <c r="H439" s="570"/>
    </row>
    <row r="440" spans="1:8" s="52" customFormat="1">
      <c r="A440" s="81"/>
      <c r="B440" s="424" t="s">
        <v>125</v>
      </c>
      <c r="C440" s="425"/>
      <c r="D440" s="287"/>
      <c r="E440" s="424" t="s">
        <v>125</v>
      </c>
      <c r="F440" s="411"/>
      <c r="G440" s="412"/>
      <c r="H440" s="570"/>
    </row>
    <row r="441" spans="1:8" s="52" customFormat="1">
      <c r="A441" s="81"/>
      <c r="B441" s="325" t="s">
        <v>4</v>
      </c>
      <c r="C441" s="348">
        <f>C442</f>
        <v>47031271</v>
      </c>
      <c r="D441" s="289">
        <f>D442</f>
        <v>-2978</v>
      </c>
      <c r="E441" s="325" t="s">
        <v>4</v>
      </c>
      <c r="F441" s="348">
        <f>F442+F443</f>
        <v>35617940</v>
      </c>
      <c r="G441" s="349">
        <f>G442+G443</f>
        <v>2978</v>
      </c>
      <c r="H441" s="570"/>
    </row>
    <row r="442" spans="1:8" s="52" customFormat="1" ht="26.4">
      <c r="A442" s="81"/>
      <c r="B442" s="327" t="s">
        <v>10</v>
      </c>
      <c r="C442" s="350">
        <f>C443</f>
        <v>47031271</v>
      </c>
      <c r="D442" s="288">
        <f>D443</f>
        <v>-2978</v>
      </c>
      <c r="E442" s="327" t="s">
        <v>37</v>
      </c>
      <c r="F442" s="350">
        <v>632063</v>
      </c>
      <c r="G442" s="351"/>
      <c r="H442" s="570"/>
    </row>
    <row r="443" spans="1:8" s="52" customFormat="1" ht="26.4">
      <c r="A443" s="81"/>
      <c r="B443" s="328" t="s">
        <v>11</v>
      </c>
      <c r="C443" s="350">
        <v>47031271</v>
      </c>
      <c r="D443" s="288">
        <v>-2978</v>
      </c>
      <c r="E443" s="327" t="s">
        <v>10</v>
      </c>
      <c r="F443" s="350">
        <f>F444</f>
        <v>34985877</v>
      </c>
      <c r="G443" s="351">
        <f>G444</f>
        <v>2978</v>
      </c>
      <c r="H443" s="570"/>
    </row>
    <row r="444" spans="1:8" s="52" customFormat="1" ht="26.4">
      <c r="A444" s="81"/>
      <c r="B444" s="325" t="s">
        <v>28</v>
      </c>
      <c r="C444" s="348">
        <f t="shared" ref="C444:D446" si="18">C445</f>
        <v>47031271</v>
      </c>
      <c r="D444" s="289">
        <f t="shared" si="18"/>
        <v>-2978</v>
      </c>
      <c r="E444" s="328" t="s">
        <v>11</v>
      </c>
      <c r="F444" s="350">
        <v>34985877</v>
      </c>
      <c r="G444" s="351">
        <v>2978</v>
      </c>
      <c r="H444" s="570"/>
    </row>
    <row r="445" spans="1:8" s="52" customFormat="1">
      <c r="A445" s="81"/>
      <c r="B445" s="327" t="s">
        <v>2</v>
      </c>
      <c r="C445" s="350">
        <f t="shared" si="18"/>
        <v>47031271</v>
      </c>
      <c r="D445" s="288">
        <f t="shared" si="18"/>
        <v>-2978</v>
      </c>
      <c r="E445" s="325" t="s">
        <v>28</v>
      </c>
      <c r="F445" s="348">
        <f>F446+F455</f>
        <v>35617940</v>
      </c>
      <c r="G445" s="349">
        <f>G446+G455</f>
        <v>2978</v>
      </c>
      <c r="H445" s="570"/>
    </row>
    <row r="446" spans="1:8" s="52" customFormat="1">
      <c r="A446" s="81"/>
      <c r="B446" s="328" t="s">
        <v>16</v>
      </c>
      <c r="C446" s="350">
        <f t="shared" si="18"/>
        <v>47031271</v>
      </c>
      <c r="D446" s="288">
        <f t="shared" si="18"/>
        <v>-2978</v>
      </c>
      <c r="E446" s="327" t="s">
        <v>2</v>
      </c>
      <c r="F446" s="350">
        <f>F447+F451+F453</f>
        <v>35416100</v>
      </c>
      <c r="G446" s="351">
        <f>G447+G451+G453</f>
        <v>2978</v>
      </c>
      <c r="H446" s="570"/>
    </row>
    <row r="447" spans="1:8" s="52" customFormat="1">
      <c r="A447" s="81"/>
      <c r="B447" s="352" t="s">
        <v>17</v>
      </c>
      <c r="C447" s="350">
        <v>47031271</v>
      </c>
      <c r="D447" s="350">
        <v>-2978</v>
      </c>
      <c r="E447" s="328" t="s">
        <v>12</v>
      </c>
      <c r="F447" s="350">
        <f>F448+F450</f>
        <v>34985596</v>
      </c>
      <c r="G447" s="351">
        <f>G448+G450</f>
        <v>2978</v>
      </c>
      <c r="H447" s="570"/>
    </row>
    <row r="448" spans="1:8" s="52" customFormat="1">
      <c r="A448" s="81"/>
      <c r="B448" s="395"/>
      <c r="C448" s="396"/>
      <c r="D448" s="397"/>
      <c r="E448" s="352" t="s">
        <v>38</v>
      </c>
      <c r="F448" s="350">
        <v>10638817</v>
      </c>
      <c r="G448" s="351">
        <v>2978</v>
      </c>
      <c r="H448" s="570"/>
    </row>
    <row r="449" spans="1:8" s="52" customFormat="1">
      <c r="A449" s="81"/>
      <c r="B449" s="395"/>
      <c r="C449" s="396"/>
      <c r="D449" s="397"/>
      <c r="E449" s="353" t="s">
        <v>36</v>
      </c>
      <c r="F449" s="350">
        <v>7721221</v>
      </c>
      <c r="G449" s="351">
        <v>2400</v>
      </c>
      <c r="H449" s="570"/>
    </row>
    <row r="450" spans="1:8" s="52" customFormat="1">
      <c r="A450" s="81"/>
      <c r="B450" s="395"/>
      <c r="C450" s="396"/>
      <c r="D450" s="397"/>
      <c r="E450" s="352" t="s">
        <v>15</v>
      </c>
      <c r="F450" s="350">
        <v>24346779</v>
      </c>
      <c r="G450" s="351"/>
      <c r="H450" s="570"/>
    </row>
    <row r="451" spans="1:8" s="52" customFormat="1">
      <c r="A451" s="81"/>
      <c r="B451" s="395"/>
      <c r="C451" s="396"/>
      <c r="D451" s="397"/>
      <c r="E451" s="328" t="s">
        <v>16</v>
      </c>
      <c r="F451" s="350">
        <f>F452</f>
        <v>261804</v>
      </c>
      <c r="G451" s="351">
        <f>G452</f>
        <v>0</v>
      </c>
      <c r="H451" s="570"/>
    </row>
    <row r="452" spans="1:8" s="52" customFormat="1">
      <c r="A452" s="81"/>
      <c r="B452" s="395"/>
      <c r="C452" s="396"/>
      <c r="D452" s="397"/>
      <c r="E452" s="352" t="s">
        <v>17</v>
      </c>
      <c r="F452" s="354">
        <v>261804</v>
      </c>
      <c r="G452" s="355"/>
      <c r="H452" s="570"/>
    </row>
    <row r="453" spans="1:8" s="52" customFormat="1" ht="26.4">
      <c r="A453" s="81"/>
      <c r="B453" s="395"/>
      <c r="C453" s="396"/>
      <c r="D453" s="397"/>
      <c r="E453" s="328" t="s">
        <v>54</v>
      </c>
      <c r="F453" s="354">
        <f>F454</f>
        <v>168700</v>
      </c>
      <c r="G453" s="355">
        <f>G454</f>
        <v>0</v>
      </c>
      <c r="H453" s="570"/>
    </row>
    <row r="454" spans="1:8" s="52" customFormat="1">
      <c r="A454" s="81"/>
      <c r="B454" s="395"/>
      <c r="C454" s="396"/>
      <c r="D454" s="397"/>
      <c r="E454" s="352" t="s">
        <v>39</v>
      </c>
      <c r="F454" s="354">
        <v>168700</v>
      </c>
      <c r="G454" s="355"/>
      <c r="H454" s="570"/>
    </row>
    <row r="455" spans="1:8" s="357" customFormat="1">
      <c r="A455" s="356"/>
      <c r="B455" s="399"/>
      <c r="C455" s="400"/>
      <c r="D455" s="401"/>
      <c r="E455" s="327" t="s">
        <v>3</v>
      </c>
      <c r="F455" s="354">
        <f>F456</f>
        <v>201840</v>
      </c>
      <c r="G455" s="355">
        <f>G456</f>
        <v>0</v>
      </c>
      <c r="H455" s="574"/>
    </row>
    <row r="456" spans="1:8" s="52" customFormat="1" ht="13.8" thickBot="1">
      <c r="A456" s="81"/>
      <c r="B456" s="404"/>
      <c r="C456" s="405"/>
      <c r="D456" s="406"/>
      <c r="E456" s="413" t="s">
        <v>20</v>
      </c>
      <c r="F456" s="414">
        <v>201840</v>
      </c>
      <c r="G456" s="361"/>
      <c r="H456" s="570"/>
    </row>
    <row r="457" spans="1:8" s="81" customFormat="1" ht="43.95" customHeight="1" thickBot="1">
      <c r="A457" s="194"/>
      <c r="B457" s="3600" t="s">
        <v>555</v>
      </c>
      <c r="C457" s="3601"/>
      <c r="D457" s="3601"/>
      <c r="E457" s="3601"/>
      <c r="F457" s="3601"/>
      <c r="G457" s="3602"/>
      <c r="H457" s="114"/>
    </row>
    <row r="458" spans="1:8" s="81" customFormat="1">
      <c r="A458" s="194"/>
      <c r="B458" s="337"/>
      <c r="C458" s="362"/>
      <c r="D458" s="362"/>
      <c r="H458" s="114"/>
    </row>
    <row r="459" spans="1:8" s="81" customFormat="1">
      <c r="A459" s="194"/>
      <c r="B459" s="2890" t="s">
        <v>113</v>
      </c>
      <c r="C459" s="198"/>
      <c r="D459" s="198"/>
      <c r="E459" s="5"/>
      <c r="F459" s="199"/>
      <c r="G459" s="199"/>
      <c r="H459" s="114"/>
    </row>
    <row r="460" spans="1:8" s="81" customFormat="1" ht="13.8" thickBot="1">
      <c r="A460" s="194"/>
      <c r="B460" s="337"/>
      <c r="C460" s="362"/>
      <c r="D460" s="362"/>
      <c r="H460" s="114"/>
    </row>
    <row r="461" spans="1:8" s="81" customFormat="1">
      <c r="A461" s="2889">
        <f>A347+1</f>
        <v>19</v>
      </c>
      <c r="B461" s="363" t="s">
        <v>29</v>
      </c>
      <c r="C461" s="364"/>
      <c r="D461" s="365"/>
      <c r="E461" s="148" t="s">
        <v>84</v>
      </c>
      <c r="F461" s="149"/>
      <c r="G461" s="150"/>
      <c r="H461" s="79" t="s">
        <v>34</v>
      </c>
    </row>
    <row r="462" spans="1:8" s="81" customFormat="1">
      <c r="A462" s="194"/>
      <c r="B462" s="280" t="s">
        <v>22</v>
      </c>
      <c r="C462" s="343"/>
      <c r="D462" s="344"/>
      <c r="E462" s="113" t="s">
        <v>22</v>
      </c>
      <c r="F462" s="99"/>
      <c r="G462" s="143"/>
      <c r="H462" s="114"/>
    </row>
    <row r="463" spans="1:8" s="81" customFormat="1">
      <c r="A463" s="194"/>
      <c r="B463" s="366" t="s">
        <v>127</v>
      </c>
      <c r="C463" s="367"/>
      <c r="D463" s="368"/>
      <c r="E463" s="322" t="s">
        <v>132</v>
      </c>
      <c r="F463" s="323"/>
      <c r="G463" s="324"/>
      <c r="H463" s="114"/>
    </row>
    <row r="464" spans="1:8" s="81" customFormat="1">
      <c r="A464" s="194"/>
      <c r="B464" s="239" t="s">
        <v>4</v>
      </c>
      <c r="C464" s="369">
        <f>C465</f>
        <v>5787995</v>
      </c>
      <c r="D464" s="289">
        <f>D465</f>
        <v>-57730</v>
      </c>
      <c r="E464" s="325" t="s">
        <v>4</v>
      </c>
      <c r="F464" s="137">
        <f>F465+F466</f>
        <v>1270813</v>
      </c>
      <c r="G464" s="138">
        <f>G465+G466</f>
        <v>57730</v>
      </c>
      <c r="H464" s="114"/>
    </row>
    <row r="465" spans="1:8" s="81" customFormat="1" ht="26.4">
      <c r="A465" s="326"/>
      <c r="B465" s="213" t="s">
        <v>10</v>
      </c>
      <c r="C465" s="370">
        <f>C466</f>
        <v>5787995</v>
      </c>
      <c r="D465" s="288">
        <f>D466</f>
        <v>-57730</v>
      </c>
      <c r="E465" s="327" t="s">
        <v>37</v>
      </c>
      <c r="F465" s="139">
        <v>16033</v>
      </c>
      <c r="G465" s="140"/>
      <c r="H465" s="114"/>
    </row>
    <row r="466" spans="1:8" s="81" customFormat="1" ht="26.4">
      <c r="A466" s="194"/>
      <c r="B466" s="214" t="s">
        <v>11</v>
      </c>
      <c r="C466" s="370">
        <v>5787995</v>
      </c>
      <c r="D466" s="288">
        <v>-57730</v>
      </c>
      <c r="E466" s="327" t="s">
        <v>10</v>
      </c>
      <c r="F466" s="139">
        <f>F467</f>
        <v>1254780</v>
      </c>
      <c r="G466" s="140">
        <f>G467</f>
        <v>57730</v>
      </c>
      <c r="H466" s="114"/>
    </row>
    <row r="467" spans="1:8" s="81" customFormat="1" ht="26.4">
      <c r="A467" s="194"/>
      <c r="B467" s="239" t="s">
        <v>28</v>
      </c>
      <c r="C467" s="369">
        <f t="shared" ref="C467:D469" si="19">C468</f>
        <v>5787995</v>
      </c>
      <c r="D467" s="289">
        <f t="shared" si="19"/>
        <v>-57730</v>
      </c>
      <c r="E467" s="328" t="s">
        <v>11</v>
      </c>
      <c r="F467" s="139">
        <v>1254780</v>
      </c>
      <c r="G467" s="140">
        <v>57730</v>
      </c>
      <c r="H467" s="114"/>
    </row>
    <row r="468" spans="1:8" s="81" customFormat="1">
      <c r="A468" s="194"/>
      <c r="B468" s="213" t="s">
        <v>2</v>
      </c>
      <c r="C468" s="370">
        <f t="shared" si="19"/>
        <v>5787995</v>
      </c>
      <c r="D468" s="288">
        <f t="shared" si="19"/>
        <v>-57730</v>
      </c>
      <c r="E468" s="432" t="s">
        <v>28</v>
      </c>
      <c r="F468" s="137">
        <f>F469+F474</f>
        <v>1270813</v>
      </c>
      <c r="G468" s="138">
        <f>G469+G474</f>
        <v>57730</v>
      </c>
      <c r="H468" s="114"/>
    </row>
    <row r="469" spans="1:8" s="81" customFormat="1">
      <c r="A469" s="194"/>
      <c r="B469" s="214" t="s">
        <v>16</v>
      </c>
      <c r="C469" s="370">
        <f t="shared" si="19"/>
        <v>5787995</v>
      </c>
      <c r="D469" s="288">
        <f t="shared" si="19"/>
        <v>-57730</v>
      </c>
      <c r="E469" s="330" t="s">
        <v>2</v>
      </c>
      <c r="F469" s="139">
        <f>F470</f>
        <v>1236613</v>
      </c>
      <c r="G469" s="140">
        <f>G470</f>
        <v>57730</v>
      </c>
      <c r="H469" s="114"/>
    </row>
    <row r="470" spans="1:8" s="81" customFormat="1">
      <c r="A470" s="194"/>
      <c r="B470" s="215" t="s">
        <v>17</v>
      </c>
      <c r="C470" s="370">
        <v>5787995</v>
      </c>
      <c r="D470" s="288">
        <v>-57730</v>
      </c>
      <c r="E470" s="331" t="s">
        <v>12</v>
      </c>
      <c r="F470" s="139">
        <f>F471+F473</f>
        <v>1236613</v>
      </c>
      <c r="G470" s="140">
        <f>G471+G473</f>
        <v>57730</v>
      </c>
      <c r="H470" s="114"/>
    </row>
    <row r="471" spans="1:8" s="81" customFormat="1">
      <c r="A471" s="194"/>
      <c r="B471" s="316"/>
      <c r="C471" s="433"/>
      <c r="D471" s="434"/>
      <c r="E471" s="332" t="s">
        <v>38</v>
      </c>
      <c r="F471" s="139">
        <v>930888</v>
      </c>
      <c r="G471" s="140">
        <v>12545</v>
      </c>
      <c r="H471" s="114"/>
    </row>
    <row r="472" spans="1:8" s="81" customFormat="1">
      <c r="A472" s="194"/>
      <c r="B472" s="316"/>
      <c r="C472" s="433"/>
      <c r="D472" s="434"/>
      <c r="E472" s="333" t="s">
        <v>36</v>
      </c>
      <c r="F472" s="139">
        <v>718868</v>
      </c>
      <c r="G472" s="140">
        <v>10110</v>
      </c>
      <c r="H472" s="114"/>
    </row>
    <row r="473" spans="1:8" s="81" customFormat="1">
      <c r="A473" s="194"/>
      <c r="B473" s="316"/>
      <c r="C473" s="433"/>
      <c r="D473" s="434"/>
      <c r="E473" s="332" t="s">
        <v>15</v>
      </c>
      <c r="F473" s="139">
        <v>305725</v>
      </c>
      <c r="G473" s="140">
        <v>45185</v>
      </c>
      <c r="H473" s="114"/>
    </row>
    <row r="474" spans="1:8" s="81" customFormat="1">
      <c r="A474" s="194"/>
      <c r="B474" s="316"/>
      <c r="C474" s="433"/>
      <c r="D474" s="434"/>
      <c r="E474" s="335" t="s">
        <v>3</v>
      </c>
      <c r="F474" s="139">
        <f>F475</f>
        <v>34200</v>
      </c>
      <c r="G474" s="140">
        <f>G475</f>
        <v>0</v>
      </c>
      <c r="H474" s="114"/>
    </row>
    <row r="475" spans="1:8" s="81" customFormat="1">
      <c r="A475" s="194"/>
      <c r="B475" s="316"/>
      <c r="C475" s="433"/>
      <c r="D475" s="434"/>
      <c r="E475" s="334" t="s">
        <v>20</v>
      </c>
      <c r="F475" s="139">
        <v>34200</v>
      </c>
      <c r="G475" s="140"/>
      <c r="H475" s="114"/>
    </row>
    <row r="476" spans="1:8" s="81" customFormat="1">
      <c r="A476" s="194"/>
      <c r="B476" s="280" t="s">
        <v>59</v>
      </c>
      <c r="C476" s="375"/>
      <c r="D476" s="259"/>
      <c r="E476" s="195" t="s">
        <v>59</v>
      </c>
      <c r="F476" s="379"/>
      <c r="G476" s="380"/>
      <c r="H476" s="114"/>
    </row>
    <row r="477" spans="1:8" s="81" customFormat="1">
      <c r="A477" s="194"/>
      <c r="B477" s="376" t="s">
        <v>128</v>
      </c>
      <c r="C477" s="375"/>
      <c r="D477" s="259"/>
      <c r="E477" s="435" t="s">
        <v>103</v>
      </c>
      <c r="F477" s="141"/>
      <c r="G477" s="142"/>
      <c r="H477" s="114"/>
    </row>
    <row r="478" spans="1:8" s="81" customFormat="1" ht="26.4">
      <c r="A478" s="194"/>
      <c r="B478" s="377" t="s">
        <v>129</v>
      </c>
      <c r="C478" s="375"/>
      <c r="D478" s="259"/>
      <c r="E478" s="377" t="s">
        <v>130</v>
      </c>
      <c r="F478" s="141"/>
      <c r="G478" s="142"/>
      <c r="H478" s="114"/>
    </row>
    <row r="479" spans="1:8" s="81" customFormat="1">
      <c r="A479" s="194"/>
      <c r="B479" s="281" t="s">
        <v>118</v>
      </c>
      <c r="C479" s="375"/>
      <c r="D479" s="259"/>
      <c r="E479" s="282" t="s">
        <v>118</v>
      </c>
      <c r="F479" s="196"/>
      <c r="G479" s="142"/>
      <c r="H479" s="114"/>
    </row>
    <row r="480" spans="1:8" s="81" customFormat="1">
      <c r="A480" s="194"/>
      <c r="B480" s="239" t="s">
        <v>4</v>
      </c>
      <c r="C480" s="370">
        <f>C481</f>
        <v>5787995</v>
      </c>
      <c r="D480" s="378">
        <f>D481</f>
        <v>-57730</v>
      </c>
      <c r="E480" s="325" t="s">
        <v>4</v>
      </c>
      <c r="F480" s="137"/>
      <c r="G480" s="138">
        <f>G481</f>
        <v>57730</v>
      </c>
      <c r="H480" s="114"/>
    </row>
    <row r="481" spans="1:8" s="81" customFormat="1">
      <c r="A481" s="194"/>
      <c r="B481" s="213" t="s">
        <v>10</v>
      </c>
      <c r="C481" s="370">
        <f>C482</f>
        <v>5787995</v>
      </c>
      <c r="D481" s="283">
        <f>D482</f>
        <v>-57730</v>
      </c>
      <c r="E481" s="327" t="s">
        <v>10</v>
      </c>
      <c r="F481" s="139"/>
      <c r="G481" s="140">
        <f>G482</f>
        <v>57730</v>
      </c>
      <c r="H481" s="114"/>
    </row>
    <row r="482" spans="1:8" s="81" customFormat="1" ht="26.4">
      <c r="A482" s="194"/>
      <c r="B482" s="214" t="s">
        <v>11</v>
      </c>
      <c r="C482" s="370">
        <v>5787995</v>
      </c>
      <c r="D482" s="283">
        <v>-57730</v>
      </c>
      <c r="E482" s="328" t="s">
        <v>11</v>
      </c>
      <c r="F482" s="137"/>
      <c r="G482" s="138">
        <v>57730</v>
      </c>
      <c r="H482" s="114"/>
    </row>
    <row r="483" spans="1:8" s="81" customFormat="1">
      <c r="A483" s="194"/>
      <c r="B483" s="239" t="s">
        <v>28</v>
      </c>
      <c r="C483" s="370">
        <f t="shared" ref="C483:D485" si="20">C484</f>
        <v>5787995</v>
      </c>
      <c r="D483" s="378">
        <f t="shared" si="20"/>
        <v>-57730</v>
      </c>
      <c r="E483" s="329" t="s">
        <v>28</v>
      </c>
      <c r="F483" s="139"/>
      <c r="G483" s="140">
        <f>G484</f>
        <v>57730</v>
      </c>
      <c r="H483" s="114"/>
    </row>
    <row r="484" spans="1:8" s="81" customFormat="1">
      <c r="A484" s="194"/>
      <c r="B484" s="213" t="s">
        <v>2</v>
      </c>
      <c r="C484" s="370">
        <f t="shared" si="20"/>
        <v>5787995</v>
      </c>
      <c r="D484" s="283">
        <f t="shared" si="20"/>
        <v>-57730</v>
      </c>
      <c r="E484" s="330" t="s">
        <v>2</v>
      </c>
      <c r="F484" s="139"/>
      <c r="G484" s="140">
        <f>G485</f>
        <v>57730</v>
      </c>
      <c r="H484" s="114"/>
    </row>
    <row r="485" spans="1:8" s="81" customFormat="1">
      <c r="A485" s="194"/>
      <c r="B485" s="214" t="s">
        <v>16</v>
      </c>
      <c r="C485" s="370">
        <f t="shared" si="20"/>
        <v>5787995</v>
      </c>
      <c r="D485" s="283">
        <f t="shared" si="20"/>
        <v>-57730</v>
      </c>
      <c r="E485" s="331" t="s">
        <v>12</v>
      </c>
      <c r="F485" s="139"/>
      <c r="G485" s="140">
        <f>G486+G488</f>
        <v>57730</v>
      </c>
      <c r="H485" s="114"/>
    </row>
    <row r="486" spans="1:8" s="81" customFormat="1">
      <c r="A486" s="194"/>
      <c r="B486" s="215" t="s">
        <v>17</v>
      </c>
      <c r="C486" s="370">
        <v>5787995</v>
      </c>
      <c r="D486" s="283">
        <v>-57730</v>
      </c>
      <c r="E486" s="332" t="s">
        <v>38</v>
      </c>
      <c r="F486" s="139"/>
      <c r="G486" s="140">
        <v>12545</v>
      </c>
      <c r="H486" s="114"/>
    </row>
    <row r="487" spans="1:8" s="81" customFormat="1">
      <c r="A487" s="194"/>
      <c r="B487" s="316"/>
      <c r="C487" s="433"/>
      <c r="D487" s="434"/>
      <c r="E487" s="333" t="s">
        <v>36</v>
      </c>
      <c r="F487" s="139"/>
      <c r="G487" s="140">
        <v>10110</v>
      </c>
      <c r="H487" s="114"/>
    </row>
    <row r="488" spans="1:8" s="81" customFormat="1">
      <c r="A488" s="194"/>
      <c r="B488" s="316"/>
      <c r="C488" s="433"/>
      <c r="D488" s="434"/>
      <c r="E488" s="332" t="s">
        <v>15</v>
      </c>
      <c r="F488" s="137"/>
      <c r="G488" s="140">
        <v>45185</v>
      </c>
      <c r="H488" s="114"/>
    </row>
    <row r="489" spans="1:8" s="81" customFormat="1">
      <c r="A489" s="194"/>
      <c r="B489" s="416" t="s">
        <v>125</v>
      </c>
      <c r="C489" s="375"/>
      <c r="D489" s="259"/>
      <c r="E489" s="430" t="s">
        <v>125</v>
      </c>
      <c r="F489" s="431"/>
      <c r="G489" s="380"/>
      <c r="H489" s="114"/>
    </row>
    <row r="490" spans="1:8" s="81" customFormat="1">
      <c r="A490" s="194"/>
      <c r="B490" s="239" t="s">
        <v>4</v>
      </c>
      <c r="C490" s="370">
        <f>C491</f>
        <v>2925386</v>
      </c>
      <c r="D490" s="378">
        <f>D491</f>
        <v>-37260</v>
      </c>
      <c r="E490" s="325" t="s">
        <v>4</v>
      </c>
      <c r="F490" s="137"/>
      <c r="G490" s="138">
        <f>G491</f>
        <v>37260</v>
      </c>
      <c r="H490" s="114"/>
    </row>
    <row r="491" spans="1:8" s="81" customFormat="1">
      <c r="A491" s="194"/>
      <c r="B491" s="213" t="s">
        <v>10</v>
      </c>
      <c r="C491" s="370">
        <f>C492</f>
        <v>2925386</v>
      </c>
      <c r="D491" s="283">
        <f>D492</f>
        <v>-37260</v>
      </c>
      <c r="E491" s="327" t="s">
        <v>10</v>
      </c>
      <c r="F491" s="139"/>
      <c r="G491" s="140">
        <f>G492</f>
        <v>37260</v>
      </c>
      <c r="H491" s="114"/>
    </row>
    <row r="492" spans="1:8" s="81" customFormat="1" ht="26.4">
      <c r="A492" s="194"/>
      <c r="B492" s="214" t="s">
        <v>11</v>
      </c>
      <c r="C492" s="370">
        <v>2925386</v>
      </c>
      <c r="D492" s="283">
        <v>-37260</v>
      </c>
      <c r="E492" s="328" t="s">
        <v>11</v>
      </c>
      <c r="F492" s="137"/>
      <c r="G492" s="140">
        <v>37260</v>
      </c>
      <c r="H492" s="114"/>
    </row>
    <row r="493" spans="1:8" s="81" customFormat="1">
      <c r="A493" s="194"/>
      <c r="B493" s="239" t="s">
        <v>28</v>
      </c>
      <c r="C493" s="370">
        <f t="shared" ref="C493:D495" si="21">C494</f>
        <v>2925386</v>
      </c>
      <c r="D493" s="378">
        <f t="shared" si="21"/>
        <v>-37260</v>
      </c>
      <c r="E493" s="329" t="s">
        <v>28</v>
      </c>
      <c r="F493" s="137"/>
      <c r="G493" s="138">
        <f>G494</f>
        <v>37260</v>
      </c>
      <c r="H493" s="114"/>
    </row>
    <row r="494" spans="1:8" s="81" customFormat="1">
      <c r="A494" s="194"/>
      <c r="B494" s="213" t="s">
        <v>2</v>
      </c>
      <c r="C494" s="370">
        <f t="shared" si="21"/>
        <v>2925386</v>
      </c>
      <c r="D494" s="283">
        <f t="shared" si="21"/>
        <v>-37260</v>
      </c>
      <c r="E494" s="330" t="s">
        <v>2</v>
      </c>
      <c r="F494" s="139"/>
      <c r="G494" s="140">
        <f>G495</f>
        <v>37260</v>
      </c>
      <c r="H494" s="114"/>
    </row>
    <row r="495" spans="1:8" s="81" customFormat="1">
      <c r="A495" s="194"/>
      <c r="B495" s="214" t="s">
        <v>16</v>
      </c>
      <c r="C495" s="370">
        <f t="shared" si="21"/>
        <v>2925386</v>
      </c>
      <c r="D495" s="283">
        <f t="shared" si="21"/>
        <v>-37260</v>
      </c>
      <c r="E495" s="331" t="s">
        <v>12</v>
      </c>
      <c r="F495" s="139"/>
      <c r="G495" s="140">
        <f>G496+G498</f>
        <v>37260</v>
      </c>
      <c r="H495" s="114"/>
    </row>
    <row r="496" spans="1:8" s="81" customFormat="1">
      <c r="A496" s="194"/>
      <c r="B496" s="215" t="s">
        <v>17</v>
      </c>
      <c r="C496" s="370">
        <v>2925386</v>
      </c>
      <c r="D496" s="283">
        <v>-37260</v>
      </c>
      <c r="E496" s="332" t="s">
        <v>38</v>
      </c>
      <c r="F496" s="139"/>
      <c r="G496" s="140">
        <v>12545</v>
      </c>
      <c r="H496" s="114"/>
    </row>
    <row r="497" spans="1:8" s="81" customFormat="1">
      <c r="A497" s="194"/>
      <c r="B497" s="316"/>
      <c r="C497" s="433"/>
      <c r="D497" s="434"/>
      <c r="E497" s="333" t="s">
        <v>36</v>
      </c>
      <c r="F497" s="139"/>
      <c r="G497" s="140">
        <v>10110</v>
      </c>
      <c r="H497" s="114"/>
    </row>
    <row r="498" spans="1:8" s="81" customFormat="1" ht="13.8" thickBot="1">
      <c r="A498" s="194"/>
      <c r="B498" s="316"/>
      <c r="C498" s="433"/>
      <c r="D498" s="434"/>
      <c r="E498" s="332" t="s">
        <v>15</v>
      </c>
      <c r="F498" s="137"/>
      <c r="G498" s="140">
        <v>24715</v>
      </c>
      <c r="H498" s="114"/>
    </row>
    <row r="499" spans="1:8" s="81" customFormat="1" ht="42" customHeight="1" thickBot="1">
      <c r="A499" s="194"/>
      <c r="B499" s="3600" t="s">
        <v>556</v>
      </c>
      <c r="C499" s="3601"/>
      <c r="D499" s="3601"/>
      <c r="E499" s="3601"/>
      <c r="F499" s="3601"/>
      <c r="G499" s="3602"/>
      <c r="H499" s="114"/>
    </row>
    <row r="500" spans="1:8" s="81" customFormat="1">
      <c r="A500" s="194"/>
      <c r="B500" s="337"/>
      <c r="C500" s="362"/>
      <c r="D500" s="362"/>
      <c r="H500" s="114"/>
    </row>
    <row r="501" spans="1:8" s="284" customFormat="1">
      <c r="A501" s="338"/>
      <c r="B501" s="2891" t="s">
        <v>115</v>
      </c>
      <c r="C501" s="340"/>
      <c r="D501" s="340"/>
      <c r="H501" s="114"/>
    </row>
    <row r="502" spans="1:8" s="81" customFormat="1" ht="13.8" thickBot="1">
      <c r="A502" s="194"/>
      <c r="B502" s="337"/>
      <c r="C502" s="337"/>
      <c r="D502" s="337"/>
      <c r="H502" s="114"/>
    </row>
    <row r="503" spans="1:8" s="52" customFormat="1" ht="13.8">
      <c r="A503" s="175">
        <f>A416+1</f>
        <v>19</v>
      </c>
      <c r="B503" s="363" t="s">
        <v>29</v>
      </c>
      <c r="C503" s="364"/>
      <c r="D503" s="365"/>
      <c r="E503" s="148" t="s">
        <v>84</v>
      </c>
      <c r="F503" s="341"/>
      <c r="G503" s="342"/>
      <c r="H503" s="79" t="s">
        <v>34</v>
      </c>
    </row>
    <row r="504" spans="1:8" s="52" customFormat="1" ht="13.8">
      <c r="A504" s="81"/>
      <c r="B504" s="280" t="s">
        <v>116</v>
      </c>
      <c r="C504" s="388"/>
      <c r="D504" s="344"/>
      <c r="E504" s="280" t="s">
        <v>116</v>
      </c>
      <c r="F504" s="343"/>
      <c r="G504" s="344"/>
      <c r="H504" s="570"/>
    </row>
    <row r="505" spans="1:8" s="52" customFormat="1">
      <c r="A505" s="81"/>
      <c r="B505" s="345" t="s">
        <v>117</v>
      </c>
      <c r="C505" s="389"/>
      <c r="D505" s="289"/>
      <c r="E505" s="345" t="s">
        <v>117</v>
      </c>
      <c r="F505" s="346"/>
      <c r="G505" s="344"/>
      <c r="H505" s="570"/>
    </row>
    <row r="506" spans="1:8" s="52" customFormat="1">
      <c r="A506" s="81"/>
      <c r="B506" s="281" t="s">
        <v>118</v>
      </c>
      <c r="C506" s="389"/>
      <c r="D506" s="289"/>
      <c r="E506" s="281" t="s">
        <v>118</v>
      </c>
      <c r="F506" s="346"/>
      <c r="G506" s="344"/>
      <c r="H506" s="570"/>
    </row>
    <row r="507" spans="1:8" s="52" customFormat="1">
      <c r="A507" s="81"/>
      <c r="B507" s="325" t="s">
        <v>4</v>
      </c>
      <c r="C507" s="348">
        <f>C508</f>
        <v>23785389</v>
      </c>
      <c r="D507" s="289">
        <f>D508</f>
        <v>-57730</v>
      </c>
      <c r="E507" s="325" t="s">
        <v>4</v>
      </c>
      <c r="F507" s="348">
        <f>F508+F509</f>
        <v>35815130</v>
      </c>
      <c r="G507" s="349">
        <f>G508+G509</f>
        <v>57730</v>
      </c>
      <c r="H507" s="570"/>
    </row>
    <row r="508" spans="1:8" s="52" customFormat="1" ht="26.4">
      <c r="A508" s="81"/>
      <c r="B508" s="327" t="s">
        <v>10</v>
      </c>
      <c r="C508" s="350">
        <f>C509</f>
        <v>23785389</v>
      </c>
      <c r="D508" s="288">
        <f>D509</f>
        <v>-57730</v>
      </c>
      <c r="E508" s="327" t="s">
        <v>37</v>
      </c>
      <c r="F508" s="350">
        <v>636781</v>
      </c>
      <c r="G508" s="351"/>
      <c r="H508" s="570"/>
    </row>
    <row r="509" spans="1:8" s="52" customFormat="1" ht="26.4">
      <c r="A509" s="81"/>
      <c r="B509" s="328" t="s">
        <v>11</v>
      </c>
      <c r="C509" s="350">
        <v>23785389</v>
      </c>
      <c r="D509" s="288">
        <v>-57730</v>
      </c>
      <c r="E509" s="327" t="s">
        <v>10</v>
      </c>
      <c r="F509" s="350">
        <f>F510</f>
        <v>35178349</v>
      </c>
      <c r="G509" s="351">
        <f>G510</f>
        <v>57730</v>
      </c>
      <c r="H509" s="570"/>
    </row>
    <row r="510" spans="1:8" s="52" customFormat="1" ht="26.4">
      <c r="A510" s="81"/>
      <c r="B510" s="325" t="s">
        <v>28</v>
      </c>
      <c r="C510" s="348">
        <f t="shared" ref="C510:D512" si="22">C511</f>
        <v>23785389</v>
      </c>
      <c r="D510" s="289">
        <f t="shared" si="22"/>
        <v>-57730</v>
      </c>
      <c r="E510" s="328" t="s">
        <v>11</v>
      </c>
      <c r="F510" s="350">
        <v>35178349</v>
      </c>
      <c r="G510" s="351">
        <v>57730</v>
      </c>
      <c r="H510" s="570"/>
    </row>
    <row r="511" spans="1:8" s="52" customFormat="1">
      <c r="A511" s="81"/>
      <c r="B511" s="327" t="s">
        <v>2</v>
      </c>
      <c r="C511" s="350">
        <f t="shared" si="22"/>
        <v>23785389</v>
      </c>
      <c r="D511" s="288">
        <f t="shared" si="22"/>
        <v>-57730</v>
      </c>
      <c r="E511" s="325" t="s">
        <v>28</v>
      </c>
      <c r="F511" s="348">
        <f>F512+F525</f>
        <v>35815130</v>
      </c>
      <c r="G511" s="349">
        <f>G512+G525</f>
        <v>57730</v>
      </c>
      <c r="H511" s="570"/>
    </row>
    <row r="512" spans="1:8" s="52" customFormat="1">
      <c r="A512" s="81"/>
      <c r="B512" s="328" t="s">
        <v>16</v>
      </c>
      <c r="C512" s="350">
        <f t="shared" si="22"/>
        <v>23785389</v>
      </c>
      <c r="D512" s="288">
        <f t="shared" si="22"/>
        <v>-57730</v>
      </c>
      <c r="E512" s="327" t="s">
        <v>2</v>
      </c>
      <c r="F512" s="350">
        <f>F513+F517+F519+F521</f>
        <v>35428090</v>
      </c>
      <c r="G512" s="351">
        <f>G513+G517+G519+G521</f>
        <v>57730</v>
      </c>
      <c r="H512" s="570"/>
    </row>
    <row r="513" spans="1:8" s="52" customFormat="1">
      <c r="A513" s="81"/>
      <c r="B513" s="352" t="s">
        <v>17</v>
      </c>
      <c r="C513" s="350">
        <v>23785389</v>
      </c>
      <c r="D513" s="350">
        <v>-57730</v>
      </c>
      <c r="E513" s="328" t="s">
        <v>12</v>
      </c>
      <c r="F513" s="350">
        <f>F514+F516</f>
        <v>34770576</v>
      </c>
      <c r="G513" s="351">
        <f>G514+G516</f>
        <v>57730</v>
      </c>
      <c r="H513" s="570"/>
    </row>
    <row r="514" spans="1:8" s="52" customFormat="1">
      <c r="A514" s="81"/>
      <c r="B514" s="395"/>
      <c r="C514" s="396"/>
      <c r="D514" s="397"/>
      <c r="E514" s="352" t="s">
        <v>38</v>
      </c>
      <c r="F514" s="350">
        <v>10466666</v>
      </c>
      <c r="G514" s="351">
        <v>12545</v>
      </c>
      <c r="H514" s="570"/>
    </row>
    <row r="515" spans="1:8" s="52" customFormat="1">
      <c r="A515" s="81"/>
      <c r="B515" s="395"/>
      <c r="C515" s="396"/>
      <c r="D515" s="397"/>
      <c r="E515" s="353" t="s">
        <v>36</v>
      </c>
      <c r="F515" s="350">
        <v>7715983</v>
      </c>
      <c r="G515" s="351">
        <v>10110</v>
      </c>
      <c r="H515" s="570"/>
    </row>
    <row r="516" spans="1:8" s="52" customFormat="1">
      <c r="A516" s="81"/>
      <c r="B516" s="395"/>
      <c r="C516" s="396"/>
      <c r="D516" s="397"/>
      <c r="E516" s="352" t="s">
        <v>15</v>
      </c>
      <c r="F516" s="350">
        <v>24303910</v>
      </c>
      <c r="G516" s="351">
        <v>45185</v>
      </c>
      <c r="H516" s="570"/>
    </row>
    <row r="517" spans="1:8" s="52" customFormat="1">
      <c r="A517" s="81"/>
      <c r="B517" s="395"/>
      <c r="C517" s="396"/>
      <c r="D517" s="397"/>
      <c r="E517" s="328" t="s">
        <v>16</v>
      </c>
      <c r="F517" s="350">
        <f>F518</f>
        <v>253454</v>
      </c>
      <c r="G517" s="351">
        <f>G518</f>
        <v>0</v>
      </c>
      <c r="H517" s="570"/>
    </row>
    <row r="518" spans="1:8" s="52" customFormat="1">
      <c r="A518" s="81"/>
      <c r="B518" s="395"/>
      <c r="C518" s="396"/>
      <c r="D518" s="397"/>
      <c r="E518" s="352" t="s">
        <v>17</v>
      </c>
      <c r="F518" s="354">
        <v>253454</v>
      </c>
      <c r="G518" s="355"/>
      <c r="H518" s="570"/>
    </row>
    <row r="519" spans="1:8" s="52" customFormat="1" ht="26.4">
      <c r="A519" s="81"/>
      <c r="B519" s="395"/>
      <c r="C519" s="396"/>
      <c r="D519" s="397"/>
      <c r="E519" s="328" t="s">
        <v>54</v>
      </c>
      <c r="F519" s="354">
        <f>F520</f>
        <v>204060</v>
      </c>
      <c r="G519" s="355">
        <f>G520</f>
        <v>0</v>
      </c>
      <c r="H519" s="570"/>
    </row>
    <row r="520" spans="1:8" s="52" customFormat="1">
      <c r="A520" s="81"/>
      <c r="B520" s="395"/>
      <c r="C520" s="396"/>
      <c r="D520" s="397"/>
      <c r="E520" s="352" t="s">
        <v>39</v>
      </c>
      <c r="F520" s="354">
        <v>204060</v>
      </c>
      <c r="G520" s="355"/>
      <c r="H520" s="570"/>
    </row>
    <row r="521" spans="1:8" s="357" customFormat="1">
      <c r="A521" s="356"/>
      <c r="B521" s="399"/>
      <c r="C521" s="400"/>
      <c r="D521" s="401"/>
      <c r="E521" s="328" t="s">
        <v>19</v>
      </c>
      <c r="F521" s="354">
        <f t="shared" ref="F521:G523" si="23">F522</f>
        <v>200000</v>
      </c>
      <c r="G521" s="355">
        <f t="shared" si="23"/>
        <v>0</v>
      </c>
      <c r="H521" s="574"/>
    </row>
    <row r="522" spans="1:8" s="52" customFormat="1">
      <c r="A522" s="81"/>
      <c r="B522" s="395"/>
      <c r="C522" s="396"/>
      <c r="D522" s="397"/>
      <c r="E522" s="352" t="s">
        <v>119</v>
      </c>
      <c r="F522" s="354">
        <f t="shared" si="23"/>
        <v>200000</v>
      </c>
      <c r="G522" s="355">
        <f t="shared" si="23"/>
        <v>0</v>
      </c>
      <c r="H522" s="570"/>
    </row>
    <row r="523" spans="1:8" s="52" customFormat="1" ht="26.4">
      <c r="A523" s="81"/>
      <c r="B523" s="395"/>
      <c r="C523" s="396"/>
      <c r="D523" s="397"/>
      <c r="E523" s="353" t="s">
        <v>120</v>
      </c>
      <c r="F523" s="354">
        <f t="shared" si="23"/>
        <v>200000</v>
      </c>
      <c r="G523" s="355">
        <f t="shared" si="23"/>
        <v>0</v>
      </c>
      <c r="H523" s="570"/>
    </row>
    <row r="524" spans="1:8" s="52" customFormat="1" ht="39.6">
      <c r="A524" s="81"/>
      <c r="B524" s="395"/>
      <c r="C524" s="396"/>
      <c r="D524" s="397"/>
      <c r="E524" s="358" t="s">
        <v>71</v>
      </c>
      <c r="F524" s="354">
        <v>200000</v>
      </c>
      <c r="G524" s="355"/>
      <c r="H524" s="570"/>
    </row>
    <row r="525" spans="1:8" s="357" customFormat="1">
      <c r="A525" s="356"/>
      <c r="B525" s="399"/>
      <c r="C525" s="400"/>
      <c r="D525" s="401"/>
      <c r="E525" s="327" t="s">
        <v>3</v>
      </c>
      <c r="F525" s="354">
        <f>F526</f>
        <v>387040</v>
      </c>
      <c r="G525" s="355">
        <f>G526</f>
        <v>0</v>
      </c>
      <c r="H525" s="574"/>
    </row>
    <row r="526" spans="1:8" s="52" customFormat="1">
      <c r="A526" s="81"/>
      <c r="B526" s="395"/>
      <c r="C526" s="396"/>
      <c r="D526" s="397"/>
      <c r="E526" s="328" t="s">
        <v>20</v>
      </c>
      <c r="F526" s="354">
        <v>387040</v>
      </c>
      <c r="G526" s="355"/>
      <c r="H526" s="570"/>
    </row>
    <row r="527" spans="1:8" s="52" customFormat="1">
      <c r="A527" s="81"/>
      <c r="B527" s="424" t="s">
        <v>125</v>
      </c>
      <c r="C527" s="425"/>
      <c r="D527" s="287"/>
      <c r="E527" s="424" t="s">
        <v>125</v>
      </c>
      <c r="F527" s="411"/>
      <c r="G527" s="412"/>
      <c r="H527" s="570"/>
    </row>
    <row r="528" spans="1:8" s="52" customFormat="1">
      <c r="A528" s="81"/>
      <c r="B528" s="325" t="s">
        <v>4</v>
      </c>
      <c r="C528" s="348">
        <f>C529</f>
        <v>47031271</v>
      </c>
      <c r="D528" s="289">
        <f>D529</f>
        <v>-37260</v>
      </c>
      <c r="E528" s="325" t="s">
        <v>4</v>
      </c>
      <c r="F528" s="348">
        <f>F529+F530</f>
        <v>35617940</v>
      </c>
      <c r="G528" s="349">
        <f>G529+G530</f>
        <v>37260</v>
      </c>
      <c r="H528" s="570"/>
    </row>
    <row r="529" spans="1:8" s="52" customFormat="1" ht="26.4">
      <c r="A529" s="81"/>
      <c r="B529" s="327" t="s">
        <v>10</v>
      </c>
      <c r="C529" s="350">
        <f>C530</f>
        <v>47031271</v>
      </c>
      <c r="D529" s="288">
        <f>D530</f>
        <v>-37260</v>
      </c>
      <c r="E529" s="327" t="s">
        <v>37</v>
      </c>
      <c r="F529" s="350">
        <v>632063</v>
      </c>
      <c r="G529" s="351"/>
      <c r="H529" s="570"/>
    </row>
    <row r="530" spans="1:8" s="52" customFormat="1" ht="26.4">
      <c r="A530" s="81"/>
      <c r="B530" s="328" t="s">
        <v>11</v>
      </c>
      <c r="C530" s="350">
        <v>47031271</v>
      </c>
      <c r="D530" s="288">
        <v>-37260</v>
      </c>
      <c r="E530" s="327" t="s">
        <v>10</v>
      </c>
      <c r="F530" s="350">
        <f>F531</f>
        <v>34985877</v>
      </c>
      <c r="G530" s="351">
        <f>G531</f>
        <v>37260</v>
      </c>
      <c r="H530" s="570"/>
    </row>
    <row r="531" spans="1:8" s="52" customFormat="1" ht="26.4">
      <c r="A531" s="81"/>
      <c r="B531" s="325" t="s">
        <v>28</v>
      </c>
      <c r="C531" s="348">
        <f t="shared" ref="C531:D533" si="24">C532</f>
        <v>47031271</v>
      </c>
      <c r="D531" s="289">
        <f t="shared" si="24"/>
        <v>-37260</v>
      </c>
      <c r="E531" s="328" t="s">
        <v>11</v>
      </c>
      <c r="F531" s="350">
        <v>34985877</v>
      </c>
      <c r="G531" s="351">
        <v>37260</v>
      </c>
      <c r="H531" s="570"/>
    </row>
    <row r="532" spans="1:8" s="52" customFormat="1">
      <c r="A532" s="81"/>
      <c r="B532" s="327" t="s">
        <v>2</v>
      </c>
      <c r="C532" s="350">
        <f t="shared" si="24"/>
        <v>47031271</v>
      </c>
      <c r="D532" s="288">
        <f t="shared" si="24"/>
        <v>-37260</v>
      </c>
      <c r="E532" s="325" t="s">
        <v>28</v>
      </c>
      <c r="F532" s="348">
        <f>F533+F542</f>
        <v>35617940</v>
      </c>
      <c r="G532" s="349">
        <f>G533+G542</f>
        <v>37260</v>
      </c>
      <c r="H532" s="570"/>
    </row>
    <row r="533" spans="1:8" s="52" customFormat="1">
      <c r="A533" s="81"/>
      <c r="B533" s="328" t="s">
        <v>16</v>
      </c>
      <c r="C533" s="350">
        <f t="shared" si="24"/>
        <v>47031271</v>
      </c>
      <c r="D533" s="288">
        <f t="shared" si="24"/>
        <v>-37260</v>
      </c>
      <c r="E533" s="327" t="s">
        <v>2</v>
      </c>
      <c r="F533" s="350">
        <f>F534+F538+F540</f>
        <v>35416100</v>
      </c>
      <c r="G533" s="351">
        <f>G534+G538+G540</f>
        <v>37260</v>
      </c>
      <c r="H533" s="570"/>
    </row>
    <row r="534" spans="1:8" s="52" customFormat="1">
      <c r="A534" s="81"/>
      <c r="B534" s="352" t="s">
        <v>17</v>
      </c>
      <c r="C534" s="350">
        <v>47031271</v>
      </c>
      <c r="D534" s="350">
        <v>-37260</v>
      </c>
      <c r="E534" s="328" t="s">
        <v>12</v>
      </c>
      <c r="F534" s="350">
        <f>F535+F537</f>
        <v>34985596</v>
      </c>
      <c r="G534" s="351">
        <f>G535+G537</f>
        <v>37260</v>
      </c>
      <c r="H534" s="570"/>
    </row>
    <row r="535" spans="1:8" s="52" customFormat="1">
      <c r="A535" s="81"/>
      <c r="B535" s="395"/>
      <c r="C535" s="396"/>
      <c r="D535" s="397"/>
      <c r="E535" s="352" t="s">
        <v>38</v>
      </c>
      <c r="F535" s="350">
        <v>10638817</v>
      </c>
      <c r="G535" s="351">
        <v>12545</v>
      </c>
      <c r="H535" s="570"/>
    </row>
    <row r="536" spans="1:8" s="52" customFormat="1">
      <c r="A536" s="81"/>
      <c r="B536" s="395"/>
      <c r="C536" s="396"/>
      <c r="D536" s="397"/>
      <c r="E536" s="353" t="s">
        <v>36</v>
      </c>
      <c r="F536" s="350">
        <v>7721221</v>
      </c>
      <c r="G536" s="351">
        <v>10110</v>
      </c>
      <c r="H536" s="570"/>
    </row>
    <row r="537" spans="1:8" s="52" customFormat="1">
      <c r="A537" s="81"/>
      <c r="B537" s="395"/>
      <c r="C537" s="396"/>
      <c r="D537" s="397"/>
      <c r="E537" s="352" t="s">
        <v>15</v>
      </c>
      <c r="F537" s="350">
        <v>24346779</v>
      </c>
      <c r="G537" s="351">
        <v>24715</v>
      </c>
      <c r="H537" s="570"/>
    </row>
    <row r="538" spans="1:8" s="52" customFormat="1">
      <c r="A538" s="81"/>
      <c r="B538" s="395"/>
      <c r="C538" s="396"/>
      <c r="D538" s="397"/>
      <c r="E538" s="328" t="s">
        <v>16</v>
      </c>
      <c r="F538" s="350">
        <f>F539</f>
        <v>261804</v>
      </c>
      <c r="G538" s="351">
        <f>G539</f>
        <v>0</v>
      </c>
      <c r="H538" s="570"/>
    </row>
    <row r="539" spans="1:8" s="52" customFormat="1">
      <c r="A539" s="81"/>
      <c r="B539" s="395"/>
      <c r="C539" s="396"/>
      <c r="D539" s="397"/>
      <c r="E539" s="352" t="s">
        <v>17</v>
      </c>
      <c r="F539" s="354">
        <v>261804</v>
      </c>
      <c r="G539" s="355"/>
      <c r="H539" s="570"/>
    </row>
    <row r="540" spans="1:8" s="52" customFormat="1" ht="26.4">
      <c r="A540" s="81"/>
      <c r="B540" s="395"/>
      <c r="C540" s="396"/>
      <c r="D540" s="397"/>
      <c r="E540" s="328" t="s">
        <v>54</v>
      </c>
      <c r="F540" s="354">
        <f>F541</f>
        <v>168700</v>
      </c>
      <c r="G540" s="355">
        <f>G541</f>
        <v>0</v>
      </c>
      <c r="H540" s="570"/>
    </row>
    <row r="541" spans="1:8" s="52" customFormat="1">
      <c r="A541" s="81"/>
      <c r="B541" s="395"/>
      <c r="C541" s="396"/>
      <c r="D541" s="397"/>
      <c r="E541" s="352" t="s">
        <v>39</v>
      </c>
      <c r="F541" s="354">
        <v>168700</v>
      </c>
      <c r="G541" s="355"/>
      <c r="H541" s="570"/>
    </row>
    <row r="542" spans="1:8" s="357" customFormat="1">
      <c r="A542" s="356"/>
      <c r="B542" s="399"/>
      <c r="C542" s="400"/>
      <c r="D542" s="401"/>
      <c r="E542" s="327" t="s">
        <v>3</v>
      </c>
      <c r="F542" s="354">
        <f>F543</f>
        <v>201840</v>
      </c>
      <c r="G542" s="355">
        <f>G543</f>
        <v>0</v>
      </c>
      <c r="H542" s="574"/>
    </row>
    <row r="543" spans="1:8" s="52" customFormat="1" ht="13.8" thickBot="1">
      <c r="A543" s="81"/>
      <c r="B543" s="404"/>
      <c r="C543" s="405"/>
      <c r="D543" s="406"/>
      <c r="E543" s="413" t="s">
        <v>20</v>
      </c>
      <c r="F543" s="414">
        <v>201840</v>
      </c>
      <c r="G543" s="361"/>
      <c r="H543" s="570"/>
    </row>
    <row r="544" spans="1:8" s="81" customFormat="1" ht="41.4" customHeight="1" thickBot="1">
      <c r="A544" s="194"/>
      <c r="B544" s="3600" t="s">
        <v>556</v>
      </c>
      <c r="C544" s="3601"/>
      <c r="D544" s="3601"/>
      <c r="E544" s="3601"/>
      <c r="F544" s="3601"/>
      <c r="G544" s="3602"/>
      <c r="H544" s="114"/>
    </row>
    <row r="545" spans="1:8" s="81" customFormat="1">
      <c r="A545" s="194"/>
      <c r="B545" s="337"/>
      <c r="C545" s="362"/>
      <c r="D545" s="362"/>
      <c r="H545" s="114"/>
    </row>
    <row r="546" spans="1:8" s="81" customFormat="1">
      <c r="A546" s="194"/>
      <c r="B546" s="2890" t="s">
        <v>113</v>
      </c>
      <c r="C546" s="198"/>
      <c r="D546" s="198"/>
      <c r="E546" s="5"/>
      <c r="F546" s="199"/>
      <c r="G546" s="199"/>
      <c r="H546" s="114"/>
    </row>
    <row r="547" spans="1:8" s="81" customFormat="1" ht="13.8" thickBot="1">
      <c r="A547" s="194"/>
      <c r="B547" s="337"/>
      <c r="C547" s="362"/>
      <c r="D547" s="362"/>
      <c r="H547" s="114"/>
    </row>
    <row r="548" spans="1:8" s="81" customFormat="1">
      <c r="A548" s="2889">
        <f>A461+1</f>
        <v>20</v>
      </c>
      <c r="B548" s="363" t="s">
        <v>29</v>
      </c>
      <c r="C548" s="364"/>
      <c r="D548" s="365"/>
      <c r="E548" s="148" t="s">
        <v>84</v>
      </c>
      <c r="F548" s="149"/>
      <c r="G548" s="150"/>
      <c r="H548" s="79" t="s">
        <v>34</v>
      </c>
    </row>
    <row r="549" spans="1:8" s="81" customFormat="1">
      <c r="A549" s="194"/>
      <c r="B549" s="280" t="s">
        <v>22</v>
      </c>
      <c r="C549" s="343"/>
      <c r="D549" s="344"/>
      <c r="E549" s="113" t="s">
        <v>22</v>
      </c>
      <c r="F549" s="99"/>
      <c r="G549" s="143"/>
      <c r="H549" s="114"/>
    </row>
    <row r="550" spans="1:8" s="81" customFormat="1">
      <c r="A550" s="194"/>
      <c r="B550" s="366" t="s">
        <v>127</v>
      </c>
      <c r="C550" s="367"/>
      <c r="D550" s="368"/>
      <c r="E550" s="322" t="s">
        <v>133</v>
      </c>
      <c r="F550" s="323"/>
      <c r="G550" s="324"/>
      <c r="H550" s="114"/>
    </row>
    <row r="551" spans="1:8" s="81" customFormat="1">
      <c r="A551" s="194"/>
      <c r="B551" s="239" t="s">
        <v>4</v>
      </c>
      <c r="C551" s="369">
        <f>C552</f>
        <v>5787995</v>
      </c>
      <c r="D551" s="289">
        <f>D552</f>
        <v>-25000</v>
      </c>
      <c r="E551" s="325" t="s">
        <v>4</v>
      </c>
      <c r="F551" s="137">
        <f>F552</f>
        <v>740535</v>
      </c>
      <c r="G551" s="138">
        <f>G552</f>
        <v>25000</v>
      </c>
      <c r="H551" s="114"/>
    </row>
    <row r="552" spans="1:8" s="81" customFormat="1">
      <c r="A552" s="326"/>
      <c r="B552" s="213" t="s">
        <v>10</v>
      </c>
      <c r="C552" s="370">
        <f>C553</f>
        <v>5787995</v>
      </c>
      <c r="D552" s="288">
        <f>D553</f>
        <v>-25000</v>
      </c>
      <c r="E552" s="327" t="s">
        <v>10</v>
      </c>
      <c r="F552" s="139">
        <f>F553</f>
        <v>740535</v>
      </c>
      <c r="G552" s="140">
        <f>G553</f>
        <v>25000</v>
      </c>
      <c r="H552" s="114"/>
    </row>
    <row r="553" spans="1:8" s="81" customFormat="1" ht="26.4">
      <c r="A553" s="194"/>
      <c r="B553" s="214" t="s">
        <v>11</v>
      </c>
      <c r="C553" s="370">
        <v>5787995</v>
      </c>
      <c r="D553" s="288">
        <v>-25000</v>
      </c>
      <c r="E553" s="328" t="s">
        <v>11</v>
      </c>
      <c r="F553" s="139">
        <v>740535</v>
      </c>
      <c r="G553" s="140">
        <v>25000</v>
      </c>
      <c r="H553" s="114"/>
    </row>
    <row r="554" spans="1:8" s="81" customFormat="1">
      <c r="A554" s="194"/>
      <c r="B554" s="239" t="s">
        <v>28</v>
      </c>
      <c r="C554" s="369">
        <f t="shared" ref="C554:D556" si="25">C555</f>
        <v>5787995</v>
      </c>
      <c r="D554" s="289">
        <f t="shared" si="25"/>
        <v>-25000</v>
      </c>
      <c r="E554" s="432" t="s">
        <v>28</v>
      </c>
      <c r="F554" s="137">
        <f>F555+F560</f>
        <v>740535</v>
      </c>
      <c r="G554" s="138">
        <f>G555+G560</f>
        <v>25000</v>
      </c>
      <c r="H554" s="114"/>
    </row>
    <row r="555" spans="1:8" s="81" customFormat="1">
      <c r="A555" s="194"/>
      <c r="B555" s="213" t="s">
        <v>2</v>
      </c>
      <c r="C555" s="370">
        <f t="shared" si="25"/>
        <v>5787995</v>
      </c>
      <c r="D555" s="288">
        <f t="shared" si="25"/>
        <v>-25000</v>
      </c>
      <c r="E555" s="330" t="s">
        <v>2</v>
      </c>
      <c r="F555" s="139">
        <f>F556</f>
        <v>737535</v>
      </c>
      <c r="G555" s="140">
        <f>G556</f>
        <v>25000</v>
      </c>
      <c r="H555" s="114"/>
    </row>
    <row r="556" spans="1:8" s="81" customFormat="1">
      <c r="A556" s="194"/>
      <c r="B556" s="214" t="s">
        <v>16</v>
      </c>
      <c r="C556" s="370">
        <f t="shared" si="25"/>
        <v>5787995</v>
      </c>
      <c r="D556" s="288">
        <f t="shared" si="25"/>
        <v>-25000</v>
      </c>
      <c r="E556" s="331" t="s">
        <v>12</v>
      </c>
      <c r="F556" s="139">
        <f>F557+F559</f>
        <v>737535</v>
      </c>
      <c r="G556" s="140">
        <f>G557+G559</f>
        <v>25000</v>
      </c>
      <c r="H556" s="114"/>
    </row>
    <row r="557" spans="1:8" s="81" customFormat="1">
      <c r="A557" s="194"/>
      <c r="B557" s="215" t="s">
        <v>17</v>
      </c>
      <c r="C557" s="370">
        <v>5787995</v>
      </c>
      <c r="D557" s="288">
        <v>-25000</v>
      </c>
      <c r="E557" s="332" t="s">
        <v>38</v>
      </c>
      <c r="F557" s="139">
        <v>570349</v>
      </c>
      <c r="G557" s="140"/>
      <c r="H557" s="114"/>
    </row>
    <row r="558" spans="1:8" s="81" customFormat="1">
      <c r="A558" s="194"/>
      <c r="B558" s="316"/>
      <c r="C558" s="433"/>
      <c r="D558" s="434"/>
      <c r="E558" s="333" t="s">
        <v>36</v>
      </c>
      <c r="F558" s="139">
        <v>453708</v>
      </c>
      <c r="G558" s="140"/>
      <c r="H558" s="114"/>
    </row>
    <row r="559" spans="1:8" s="81" customFormat="1">
      <c r="A559" s="194"/>
      <c r="B559" s="316"/>
      <c r="C559" s="433"/>
      <c r="D559" s="434"/>
      <c r="E559" s="332" t="s">
        <v>15</v>
      </c>
      <c r="F559" s="139">
        <v>167186</v>
      </c>
      <c r="G559" s="140">
        <v>25000</v>
      </c>
      <c r="H559" s="114"/>
    </row>
    <row r="560" spans="1:8" s="81" customFormat="1">
      <c r="A560" s="194"/>
      <c r="B560" s="316"/>
      <c r="C560" s="433"/>
      <c r="D560" s="434"/>
      <c r="E560" s="335" t="s">
        <v>3</v>
      </c>
      <c r="F560" s="139">
        <f>F561</f>
        <v>3000</v>
      </c>
      <c r="G560" s="140"/>
      <c r="H560" s="114"/>
    </row>
    <row r="561" spans="1:8" s="81" customFormat="1">
      <c r="A561" s="194"/>
      <c r="B561" s="316"/>
      <c r="C561" s="433"/>
      <c r="D561" s="434"/>
      <c r="E561" s="334" t="s">
        <v>20</v>
      </c>
      <c r="F561" s="139">
        <v>3000</v>
      </c>
      <c r="G561" s="140"/>
      <c r="H561" s="114"/>
    </row>
    <row r="562" spans="1:8" s="81" customFormat="1">
      <c r="A562" s="194"/>
      <c r="B562" s="280" t="s">
        <v>59</v>
      </c>
      <c r="C562" s="375"/>
      <c r="D562" s="259"/>
      <c r="E562" s="195" t="s">
        <v>59</v>
      </c>
      <c r="F562" s="379"/>
      <c r="G562" s="380"/>
      <c r="H562" s="114"/>
    </row>
    <row r="563" spans="1:8" s="81" customFormat="1">
      <c r="A563" s="194"/>
      <c r="B563" s="376" t="s">
        <v>128</v>
      </c>
      <c r="C563" s="375"/>
      <c r="D563" s="259"/>
      <c r="E563" s="435" t="s">
        <v>103</v>
      </c>
      <c r="F563" s="141"/>
      <c r="G563" s="142"/>
      <c r="H563" s="114"/>
    </row>
    <row r="564" spans="1:8" s="81" customFormat="1" ht="26.4">
      <c r="A564" s="194"/>
      <c r="B564" s="377" t="s">
        <v>129</v>
      </c>
      <c r="C564" s="375"/>
      <c r="D564" s="259"/>
      <c r="E564" s="377" t="s">
        <v>130</v>
      </c>
      <c r="F564" s="141"/>
      <c r="G564" s="142"/>
      <c r="H564" s="114"/>
    </row>
    <row r="565" spans="1:8" s="81" customFormat="1">
      <c r="A565" s="194"/>
      <c r="B565" s="281" t="s">
        <v>118</v>
      </c>
      <c r="C565" s="375"/>
      <c r="D565" s="259"/>
      <c r="E565" s="282" t="s">
        <v>118</v>
      </c>
      <c r="F565" s="196"/>
      <c r="G565" s="142"/>
      <c r="H565" s="114"/>
    </row>
    <row r="566" spans="1:8" s="81" customFormat="1">
      <c r="A566" s="194"/>
      <c r="B566" s="239" t="s">
        <v>4</v>
      </c>
      <c r="C566" s="370">
        <f>C567</f>
        <v>5787995</v>
      </c>
      <c r="D566" s="378">
        <f>D567</f>
        <v>-25000</v>
      </c>
      <c r="E566" s="325" t="s">
        <v>4</v>
      </c>
      <c r="F566" s="137"/>
      <c r="G566" s="138">
        <f>G567</f>
        <v>25000</v>
      </c>
      <c r="H566" s="114"/>
    </row>
    <row r="567" spans="1:8" s="81" customFormat="1">
      <c r="A567" s="194"/>
      <c r="B567" s="213" t="s">
        <v>10</v>
      </c>
      <c r="C567" s="370">
        <f>C568</f>
        <v>5787995</v>
      </c>
      <c r="D567" s="283">
        <f>D568</f>
        <v>-25000</v>
      </c>
      <c r="E567" s="327" t="s">
        <v>10</v>
      </c>
      <c r="F567" s="139"/>
      <c r="G567" s="140">
        <f>G568</f>
        <v>25000</v>
      </c>
      <c r="H567" s="114"/>
    </row>
    <row r="568" spans="1:8" s="81" customFormat="1" ht="26.4">
      <c r="A568" s="194"/>
      <c r="B568" s="214" t="s">
        <v>11</v>
      </c>
      <c r="C568" s="370">
        <v>5787995</v>
      </c>
      <c r="D568" s="283">
        <v>-25000</v>
      </c>
      <c r="E568" s="328" t="s">
        <v>11</v>
      </c>
      <c r="F568" s="137"/>
      <c r="G568" s="138">
        <v>25000</v>
      </c>
      <c r="H568" s="114"/>
    </row>
    <row r="569" spans="1:8" s="81" customFormat="1">
      <c r="A569" s="194"/>
      <c r="B569" s="239" t="s">
        <v>28</v>
      </c>
      <c r="C569" s="370">
        <f t="shared" ref="C569:D571" si="26">C570</f>
        <v>5787995</v>
      </c>
      <c r="D569" s="378">
        <f t="shared" si="26"/>
        <v>-25000</v>
      </c>
      <c r="E569" s="329" t="s">
        <v>28</v>
      </c>
      <c r="F569" s="139"/>
      <c r="G569" s="140">
        <f>G570</f>
        <v>25000</v>
      </c>
      <c r="H569" s="114"/>
    </row>
    <row r="570" spans="1:8" s="81" customFormat="1">
      <c r="A570" s="194"/>
      <c r="B570" s="213" t="s">
        <v>2</v>
      </c>
      <c r="C570" s="370">
        <f t="shared" si="26"/>
        <v>5787995</v>
      </c>
      <c r="D570" s="283">
        <f t="shared" si="26"/>
        <v>-25000</v>
      </c>
      <c r="E570" s="330" t="s">
        <v>2</v>
      </c>
      <c r="F570" s="139"/>
      <c r="G570" s="140">
        <f>G571</f>
        <v>25000</v>
      </c>
      <c r="H570" s="114"/>
    </row>
    <row r="571" spans="1:8" s="81" customFormat="1">
      <c r="A571" s="194"/>
      <c r="B571" s="214" t="s">
        <v>16</v>
      </c>
      <c r="C571" s="370">
        <f t="shared" si="26"/>
        <v>5787995</v>
      </c>
      <c r="D571" s="283">
        <f t="shared" si="26"/>
        <v>-25000</v>
      </c>
      <c r="E571" s="331" t="s">
        <v>12</v>
      </c>
      <c r="F571" s="139"/>
      <c r="G571" s="140">
        <f>G572</f>
        <v>25000</v>
      </c>
      <c r="H571" s="114"/>
    </row>
    <row r="572" spans="1:8" s="81" customFormat="1">
      <c r="A572" s="194"/>
      <c r="B572" s="215" t="s">
        <v>17</v>
      </c>
      <c r="C572" s="370">
        <v>5787995</v>
      </c>
      <c r="D572" s="283">
        <v>-25000</v>
      </c>
      <c r="E572" s="332" t="s">
        <v>15</v>
      </c>
      <c r="F572" s="137"/>
      <c r="G572" s="140">
        <v>25000</v>
      </c>
      <c r="H572" s="114"/>
    </row>
    <row r="573" spans="1:8" s="81" customFormat="1" ht="13.8" thickBot="1">
      <c r="A573" s="194"/>
      <c r="B573" s="316"/>
      <c r="C573" s="433"/>
      <c r="D573" s="434"/>
      <c r="H573" s="114"/>
    </row>
    <row r="574" spans="1:8" s="81" customFormat="1" ht="30" customHeight="1" thickBot="1">
      <c r="A574" s="194"/>
      <c r="B574" s="3600" t="s">
        <v>557</v>
      </c>
      <c r="C574" s="3601"/>
      <c r="D574" s="3601"/>
      <c r="E574" s="3601"/>
      <c r="F574" s="3601"/>
      <c r="G574" s="3602"/>
      <c r="H574" s="114"/>
    </row>
    <row r="575" spans="1:8" s="81" customFormat="1">
      <c r="A575" s="194"/>
      <c r="B575" s="337"/>
      <c r="C575" s="362"/>
      <c r="D575" s="362"/>
      <c r="H575" s="114"/>
    </row>
    <row r="576" spans="1:8" s="284" customFormat="1">
      <c r="A576" s="338"/>
      <c r="B576" s="2891" t="s">
        <v>115</v>
      </c>
      <c r="C576" s="340"/>
      <c r="D576" s="340"/>
      <c r="H576" s="114"/>
    </row>
    <row r="577" spans="1:8" s="81" customFormat="1" ht="13.8" thickBot="1">
      <c r="A577" s="194"/>
      <c r="B577" s="337"/>
      <c r="C577" s="337"/>
      <c r="D577" s="337"/>
      <c r="H577" s="114"/>
    </row>
    <row r="578" spans="1:8" s="52" customFormat="1" ht="13.8">
      <c r="A578" s="2896">
        <f>A503+1</f>
        <v>20</v>
      </c>
      <c r="B578" s="363" t="s">
        <v>29</v>
      </c>
      <c r="C578" s="364"/>
      <c r="D578" s="365"/>
      <c r="E578" s="148" t="s">
        <v>84</v>
      </c>
      <c r="F578" s="341"/>
      <c r="G578" s="342"/>
      <c r="H578" s="79" t="s">
        <v>34</v>
      </c>
    </row>
    <row r="579" spans="1:8" s="52" customFormat="1" ht="13.8">
      <c r="A579" s="81"/>
      <c r="B579" s="280" t="s">
        <v>116</v>
      </c>
      <c r="C579" s="388"/>
      <c r="D579" s="344"/>
      <c r="E579" s="280" t="s">
        <v>116</v>
      </c>
      <c r="F579" s="343"/>
      <c r="G579" s="344"/>
      <c r="H579" s="570"/>
    </row>
    <row r="580" spans="1:8" s="52" customFormat="1">
      <c r="A580" s="81"/>
      <c r="B580" s="345" t="s">
        <v>117</v>
      </c>
      <c r="C580" s="389"/>
      <c r="D580" s="289"/>
      <c r="E580" s="345" t="s">
        <v>117</v>
      </c>
      <c r="F580" s="346"/>
      <c r="G580" s="344"/>
      <c r="H580" s="570"/>
    </row>
    <row r="581" spans="1:8" s="52" customFormat="1">
      <c r="A581" s="81"/>
      <c r="B581" s="281" t="s">
        <v>118</v>
      </c>
      <c r="C581" s="389"/>
      <c r="D581" s="289"/>
      <c r="E581" s="281" t="s">
        <v>118</v>
      </c>
      <c r="F581" s="346"/>
      <c r="G581" s="344"/>
      <c r="H581" s="570"/>
    </row>
    <row r="582" spans="1:8" s="52" customFormat="1">
      <c r="A582" s="81"/>
      <c r="B582" s="325" t="s">
        <v>4</v>
      </c>
      <c r="C582" s="348">
        <f>C583</f>
        <v>23785389</v>
      </c>
      <c r="D582" s="289">
        <f>D583</f>
        <v>-25000</v>
      </c>
      <c r="E582" s="325" t="s">
        <v>4</v>
      </c>
      <c r="F582" s="348">
        <f>F583+F584</f>
        <v>35815130</v>
      </c>
      <c r="G582" s="349">
        <f>G583+G584</f>
        <v>25000</v>
      </c>
      <c r="H582" s="570"/>
    </row>
    <row r="583" spans="1:8" s="52" customFormat="1" ht="26.4">
      <c r="A583" s="81"/>
      <c r="B583" s="327" t="s">
        <v>10</v>
      </c>
      <c r="C583" s="350">
        <f>C584</f>
        <v>23785389</v>
      </c>
      <c r="D583" s="288">
        <f>D584</f>
        <v>-25000</v>
      </c>
      <c r="E583" s="327" t="s">
        <v>37</v>
      </c>
      <c r="F583" s="350">
        <v>636781</v>
      </c>
      <c r="G583" s="351"/>
      <c r="H583" s="570"/>
    </row>
    <row r="584" spans="1:8" s="52" customFormat="1" ht="26.4">
      <c r="A584" s="81"/>
      <c r="B584" s="328" t="s">
        <v>11</v>
      </c>
      <c r="C584" s="350">
        <v>23785389</v>
      </c>
      <c r="D584" s="288">
        <v>-25000</v>
      </c>
      <c r="E584" s="327" t="s">
        <v>10</v>
      </c>
      <c r="F584" s="350">
        <f>F585</f>
        <v>35178349</v>
      </c>
      <c r="G584" s="351">
        <f>G585</f>
        <v>25000</v>
      </c>
      <c r="H584" s="570"/>
    </row>
    <row r="585" spans="1:8" s="52" customFormat="1" ht="26.4">
      <c r="A585" s="81"/>
      <c r="B585" s="325" t="s">
        <v>28</v>
      </c>
      <c r="C585" s="348">
        <f t="shared" ref="C585:D587" si="27">C586</f>
        <v>23785389</v>
      </c>
      <c r="D585" s="289">
        <f t="shared" si="27"/>
        <v>-25000</v>
      </c>
      <c r="E585" s="328" t="s">
        <v>11</v>
      </c>
      <c r="F585" s="350">
        <v>35178349</v>
      </c>
      <c r="G585" s="351">
        <v>25000</v>
      </c>
      <c r="H585" s="570"/>
    </row>
    <row r="586" spans="1:8" s="52" customFormat="1">
      <c r="A586" s="81"/>
      <c r="B586" s="327" t="s">
        <v>2</v>
      </c>
      <c r="C586" s="350">
        <f t="shared" si="27"/>
        <v>23785389</v>
      </c>
      <c r="D586" s="288">
        <f t="shared" si="27"/>
        <v>-25000</v>
      </c>
      <c r="E586" s="325" t="s">
        <v>28</v>
      </c>
      <c r="F586" s="348">
        <f>F587+F600</f>
        <v>35815130</v>
      </c>
      <c r="G586" s="349">
        <f>G587+G600</f>
        <v>25000</v>
      </c>
      <c r="H586" s="570"/>
    </row>
    <row r="587" spans="1:8" s="52" customFormat="1">
      <c r="A587" s="81"/>
      <c r="B587" s="328" t="s">
        <v>16</v>
      </c>
      <c r="C587" s="350">
        <f t="shared" si="27"/>
        <v>23785389</v>
      </c>
      <c r="D587" s="288">
        <f t="shared" si="27"/>
        <v>-25000</v>
      </c>
      <c r="E587" s="327" t="s">
        <v>2</v>
      </c>
      <c r="F587" s="350">
        <f>F588+F592+F594+F596</f>
        <v>35428090</v>
      </c>
      <c r="G587" s="351">
        <f>G588+G592+G594+G596</f>
        <v>25000</v>
      </c>
      <c r="H587" s="570"/>
    </row>
    <row r="588" spans="1:8" s="52" customFormat="1">
      <c r="A588" s="81"/>
      <c r="B588" s="352" t="s">
        <v>17</v>
      </c>
      <c r="C588" s="350">
        <v>23785389</v>
      </c>
      <c r="D588" s="397">
        <v>-25000</v>
      </c>
      <c r="E588" s="328" t="s">
        <v>12</v>
      </c>
      <c r="F588" s="350">
        <f>F589+F591</f>
        <v>34770576</v>
      </c>
      <c r="G588" s="351">
        <f>G589+G591</f>
        <v>25000</v>
      </c>
      <c r="H588" s="570"/>
    </row>
    <row r="589" spans="1:8" s="52" customFormat="1">
      <c r="A589" s="81"/>
      <c r="B589" s="395"/>
      <c r="C589" s="396"/>
      <c r="D589" s="397"/>
      <c r="E589" s="352" t="s">
        <v>38</v>
      </c>
      <c r="F589" s="350">
        <v>10466666</v>
      </c>
      <c r="G589" s="351"/>
      <c r="H589" s="570"/>
    </row>
    <row r="590" spans="1:8" s="52" customFormat="1">
      <c r="A590" s="81"/>
      <c r="B590" s="395"/>
      <c r="C590" s="396"/>
      <c r="D590" s="397"/>
      <c r="E590" s="353" t="s">
        <v>36</v>
      </c>
      <c r="F590" s="350">
        <v>7715983</v>
      </c>
      <c r="G590" s="351"/>
      <c r="H590" s="570"/>
    </row>
    <row r="591" spans="1:8" s="52" customFormat="1">
      <c r="A591" s="81"/>
      <c r="B591" s="395"/>
      <c r="C591" s="396"/>
      <c r="D591" s="397"/>
      <c r="E591" s="352" t="s">
        <v>15</v>
      </c>
      <c r="F591" s="350">
        <v>24303910</v>
      </c>
      <c r="G591" s="351">
        <v>25000</v>
      </c>
      <c r="H591" s="570"/>
    </row>
    <row r="592" spans="1:8" s="52" customFormat="1">
      <c r="A592" s="81"/>
      <c r="B592" s="395"/>
      <c r="C592" s="396"/>
      <c r="D592" s="397"/>
      <c r="E592" s="328" t="s">
        <v>16</v>
      </c>
      <c r="F592" s="350">
        <f>F593</f>
        <v>253454</v>
      </c>
      <c r="G592" s="351"/>
      <c r="H592" s="570"/>
    </row>
    <row r="593" spans="1:8" s="52" customFormat="1">
      <c r="A593" s="81"/>
      <c r="B593" s="395"/>
      <c r="C593" s="396"/>
      <c r="D593" s="397"/>
      <c r="E593" s="352" t="s">
        <v>17</v>
      </c>
      <c r="F593" s="354">
        <v>253454</v>
      </c>
      <c r="G593" s="355"/>
      <c r="H593" s="570"/>
    </row>
    <row r="594" spans="1:8" s="52" customFormat="1" ht="26.4">
      <c r="A594" s="81"/>
      <c r="B594" s="395"/>
      <c r="C594" s="396"/>
      <c r="D594" s="397"/>
      <c r="E594" s="328" t="s">
        <v>54</v>
      </c>
      <c r="F594" s="354">
        <f>F595</f>
        <v>204060</v>
      </c>
      <c r="G594" s="355"/>
      <c r="H594" s="570"/>
    </row>
    <row r="595" spans="1:8" s="52" customFormat="1">
      <c r="A595" s="81"/>
      <c r="B595" s="395"/>
      <c r="C595" s="396"/>
      <c r="D595" s="397"/>
      <c r="E595" s="352" t="s">
        <v>39</v>
      </c>
      <c r="F595" s="354">
        <v>204060</v>
      </c>
      <c r="G595" s="355"/>
      <c r="H595" s="570"/>
    </row>
    <row r="596" spans="1:8" s="357" customFormat="1">
      <c r="A596" s="356"/>
      <c r="B596" s="399"/>
      <c r="C596" s="400"/>
      <c r="D596" s="401"/>
      <c r="E596" s="328" t="s">
        <v>19</v>
      </c>
      <c r="F596" s="354">
        <f>F597</f>
        <v>200000</v>
      </c>
      <c r="G596" s="355"/>
      <c r="H596" s="574"/>
    </row>
    <row r="597" spans="1:8" s="52" customFormat="1">
      <c r="A597" s="81"/>
      <c r="B597" s="395"/>
      <c r="C597" s="396"/>
      <c r="D597" s="397"/>
      <c r="E597" s="352" t="s">
        <v>119</v>
      </c>
      <c r="F597" s="354">
        <f>F598</f>
        <v>200000</v>
      </c>
      <c r="G597" s="355"/>
      <c r="H597" s="570"/>
    </row>
    <row r="598" spans="1:8" s="52" customFormat="1" ht="26.4">
      <c r="A598" s="81"/>
      <c r="B598" s="395"/>
      <c r="C598" s="396"/>
      <c r="D598" s="397"/>
      <c r="E598" s="353" t="s">
        <v>120</v>
      </c>
      <c r="F598" s="354">
        <f>F599</f>
        <v>200000</v>
      </c>
      <c r="G598" s="355"/>
      <c r="H598" s="570"/>
    </row>
    <row r="599" spans="1:8" s="52" customFormat="1" ht="39.6">
      <c r="A599" s="81"/>
      <c r="B599" s="395"/>
      <c r="C599" s="396"/>
      <c r="D599" s="397"/>
      <c r="E599" s="358" t="s">
        <v>71</v>
      </c>
      <c r="F599" s="354">
        <v>200000</v>
      </c>
      <c r="G599" s="355"/>
      <c r="H599" s="570"/>
    </row>
    <row r="600" spans="1:8" s="357" customFormat="1">
      <c r="A600" s="356"/>
      <c r="B600" s="399"/>
      <c r="C600" s="400"/>
      <c r="D600" s="401"/>
      <c r="E600" s="327" t="s">
        <v>3</v>
      </c>
      <c r="F600" s="354">
        <f>F601</f>
        <v>387040</v>
      </c>
      <c r="G600" s="355"/>
      <c r="H600" s="574"/>
    </row>
    <row r="601" spans="1:8" s="52" customFormat="1" ht="13.8" thickBot="1">
      <c r="A601" s="81"/>
      <c r="B601" s="395"/>
      <c r="C601" s="396"/>
      <c r="D601" s="397"/>
      <c r="E601" s="328" t="s">
        <v>20</v>
      </c>
      <c r="F601" s="354">
        <v>387040</v>
      </c>
      <c r="G601" s="355"/>
      <c r="H601" s="570"/>
    </row>
    <row r="602" spans="1:8" s="81" customFormat="1" ht="44.25" customHeight="1" thickBot="1">
      <c r="A602" s="194"/>
      <c r="B602" s="3600" t="s">
        <v>557</v>
      </c>
      <c r="C602" s="3601"/>
      <c r="D602" s="3601"/>
      <c r="E602" s="3601"/>
      <c r="F602" s="3601"/>
      <c r="G602" s="3602"/>
      <c r="H602" s="114"/>
    </row>
    <row r="603" spans="1:8" s="81" customFormat="1">
      <c r="A603" s="194"/>
      <c r="B603" s="337"/>
      <c r="C603" s="362"/>
      <c r="D603" s="362"/>
      <c r="H603" s="114"/>
    </row>
  </sheetData>
  <mergeCells count="19">
    <mergeCell ref="B196:G196"/>
    <mergeCell ref="C1:C2"/>
    <mergeCell ref="D1:D2"/>
    <mergeCell ref="F1:F2"/>
    <mergeCell ref="G1:G2"/>
    <mergeCell ref="H1:H2"/>
    <mergeCell ref="B59:D59"/>
    <mergeCell ref="B87:D87"/>
    <mergeCell ref="B137:G137"/>
    <mergeCell ref="B175:G175"/>
    <mergeCell ref="B544:G544"/>
    <mergeCell ref="B574:G574"/>
    <mergeCell ref="B602:G602"/>
    <mergeCell ref="B258:G258"/>
    <mergeCell ref="B298:G298"/>
    <mergeCell ref="B343:G343"/>
    <mergeCell ref="B412:G412"/>
    <mergeCell ref="B457:G457"/>
    <mergeCell ref="B499:G499"/>
  </mergeCells>
  <pageMargins left="0.31496062992125984" right="0.27559055118110237" top="0.51181102362204722" bottom="0.59055118110236227" header="0.23622047244094491" footer="0.31496062992125984"/>
  <pageSetup paperSize="9" scale="80" orientation="landscape" r:id="rId1"/>
  <headerFooter alignWithMargins="0">
    <oddFooter>&amp;L&amp;F&amp;C&amp;P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31</vt:i4>
      </vt:variant>
    </vt:vector>
  </HeadingPairs>
  <TitlesOfParts>
    <vt:vector size="63" baseType="lpstr">
      <vt:lpstr>Teksts_2013</vt:lpstr>
      <vt:lpstr>01</vt:lpstr>
      <vt:lpstr>03</vt:lpstr>
      <vt:lpstr>04</vt:lpstr>
      <vt:lpstr>08</vt:lpstr>
      <vt:lpstr>09</vt:lpstr>
      <vt:lpstr>10</vt:lpstr>
      <vt:lpstr>11</vt:lpstr>
      <vt:lpstr>12</vt:lpstr>
      <vt:lpstr>13</vt:lpstr>
      <vt:lpstr>14</vt:lpstr>
      <vt:lpstr>15</vt:lpstr>
      <vt:lpstr>16</vt:lpstr>
      <vt:lpstr>17</vt:lpstr>
      <vt:lpstr>18_pb</vt:lpstr>
      <vt:lpstr>18_sb</vt:lpstr>
      <vt:lpstr>19</vt:lpstr>
      <vt:lpstr>21</vt:lpstr>
      <vt:lpstr>22</vt:lpstr>
      <vt:lpstr>24</vt:lpstr>
      <vt:lpstr>29</vt:lpstr>
      <vt:lpstr>30</vt:lpstr>
      <vt:lpstr>32</vt:lpstr>
      <vt:lpstr>37</vt:lpstr>
      <vt:lpstr>62</vt:lpstr>
      <vt:lpstr>64</vt:lpstr>
      <vt:lpstr>74</vt:lpstr>
      <vt:lpstr>6.piel.</vt:lpstr>
      <vt:lpstr>7.piel.</vt:lpstr>
      <vt:lpstr>8.piel.</vt:lpstr>
      <vt:lpstr>9.piel.</vt:lpstr>
      <vt:lpstr>10.piel.</vt:lpstr>
      <vt:lpstr>'13'!Print_Area</vt:lpstr>
      <vt:lpstr>'17'!Print_Area</vt:lpstr>
      <vt:lpstr>'21'!Print_Area</vt:lpstr>
      <vt:lpstr>'22'!Print_Area</vt:lpstr>
      <vt:lpstr>'01'!Print_Titles</vt:lpstr>
      <vt:lpstr>'03'!Print_Titles</vt:lpstr>
      <vt:lpstr>'04'!Print_Titles</vt:lpstr>
      <vt:lpstr>'08'!Print_Titles</vt:lpstr>
      <vt:lpstr>'09'!Print_Titles</vt:lpstr>
      <vt:lpstr>'10'!Print_Titles</vt:lpstr>
      <vt:lpstr>'11'!Print_Titles</vt:lpstr>
      <vt:lpstr>'12'!Print_Titles</vt:lpstr>
      <vt:lpstr>'13'!Print_Titles</vt:lpstr>
      <vt:lpstr>'14'!Print_Titles</vt:lpstr>
      <vt:lpstr>'15'!Print_Titles</vt:lpstr>
      <vt:lpstr>'16'!Print_Titles</vt:lpstr>
      <vt:lpstr>'17'!Print_Titles</vt:lpstr>
      <vt:lpstr>'18_pb'!Print_Titles</vt:lpstr>
      <vt:lpstr>'18_sb'!Print_Titles</vt:lpstr>
      <vt:lpstr>'19'!Print_Titles</vt:lpstr>
      <vt:lpstr>'21'!Print_Titles</vt:lpstr>
      <vt:lpstr>'22'!Print_Titles</vt:lpstr>
      <vt:lpstr>'24'!Print_Titles</vt:lpstr>
      <vt:lpstr>'29'!Print_Titles</vt:lpstr>
      <vt:lpstr>'30'!Print_Titles</vt:lpstr>
      <vt:lpstr>'32'!Print_Titles</vt:lpstr>
      <vt:lpstr>'37'!Print_Titles</vt:lpstr>
      <vt:lpstr>'62'!Print_Titles</vt:lpstr>
      <vt:lpstr>'64'!Print_Titles</vt:lpstr>
      <vt:lpstr>'74'!Print_Titles</vt:lpstr>
      <vt:lpstr>Teksts_2013!Print_Titles</vt:lpstr>
    </vt:vector>
  </TitlesOfParts>
  <Company>FM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Ministriju un citu centrālo valsts iestāžu priekšlikumi likumprojekta "Par valsts budžetu 2013.gadam" un likumprojekta "Par vidēja termiņa budžeta ietvaru 2013.-2015.gadam" izskatīšanai Saeimā otrajā lasījumā</dc:title>
  <dc:subject>Informatīvais ziņojums</dc:subject>
  <dc:creator>Zane Adijāne</dc:creator>
  <dc:description>Zane.Adijane@fm.gov.lv
67095437</dc:description>
  <cp:lastModifiedBy>Windows User</cp:lastModifiedBy>
  <cp:lastPrinted>2012-11-02T12:59:22Z</cp:lastPrinted>
  <dcterms:created xsi:type="dcterms:W3CDTF">2000-11-01T11:26:23Z</dcterms:created>
  <dcterms:modified xsi:type="dcterms:W3CDTF">2012-11-02T14:17:44Z</dcterms:modified>
</cp:coreProperties>
</file>