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9528"/>
  </bookViews>
  <sheets>
    <sheet name="1.pielikums" sheetId="1" r:id="rId1"/>
  </sheets>
  <calcPr calcId="145621"/>
</workbook>
</file>

<file path=xl/calcChain.xml><?xml version="1.0" encoding="utf-8"?>
<calcChain xmlns="http://schemas.openxmlformats.org/spreadsheetml/2006/main">
  <c r="AE47" i="1" l="1"/>
  <c r="AC47" i="1"/>
  <c r="AC45" i="1" s="1"/>
  <c r="AB47" i="1"/>
  <c r="O47" i="1"/>
  <c r="N47" i="1"/>
  <c r="AE46" i="1"/>
  <c r="AC46" i="1"/>
  <c r="AB46" i="1"/>
  <c r="AB45" i="1" s="1"/>
  <c r="O46" i="1"/>
  <c r="N46" i="1"/>
  <c r="N45" i="1" s="1"/>
  <c r="AG45" i="1"/>
  <c r="AF45" i="1"/>
  <c r="AA45" i="1"/>
  <c r="Y45" i="1"/>
  <c r="X45" i="1"/>
  <c r="W45" i="1"/>
  <c r="U45" i="1"/>
  <c r="T45" i="1"/>
  <c r="M45" i="1"/>
  <c r="L45" i="1"/>
  <c r="K45" i="1"/>
  <c r="H45" i="1"/>
  <c r="G45" i="1"/>
  <c r="F45" i="1"/>
  <c r="E45" i="1"/>
  <c r="D45" i="1"/>
  <c r="C45" i="1"/>
  <c r="AE44" i="1"/>
  <c r="AC44" i="1"/>
  <c r="AB44" i="1"/>
  <c r="O44" i="1"/>
  <c r="N44" i="1"/>
  <c r="AE43" i="1"/>
  <c r="AC43" i="1"/>
  <c r="AB43" i="1"/>
  <c r="O43" i="1"/>
  <c r="N43" i="1"/>
  <c r="AG42" i="1"/>
  <c r="AF42" i="1"/>
  <c r="Z42" i="1"/>
  <c r="W42" i="1"/>
  <c r="AE42" i="1" s="1"/>
  <c r="U42" i="1"/>
  <c r="AC42" i="1" s="1"/>
  <c r="AD42" i="1" s="1"/>
  <c r="T42" i="1"/>
  <c r="AB42" i="1" s="1"/>
  <c r="K42" i="1"/>
  <c r="H42" i="1"/>
  <c r="O42" i="1" s="1"/>
  <c r="G42" i="1"/>
  <c r="F42" i="1"/>
  <c r="AE41" i="1"/>
  <c r="AC41" i="1"/>
  <c r="AB41" i="1"/>
  <c r="O41" i="1"/>
  <c r="N41" i="1"/>
  <c r="AE40" i="1"/>
  <c r="AC40" i="1"/>
  <c r="AB40" i="1"/>
  <c r="O40" i="1"/>
  <c r="N40" i="1"/>
  <c r="AE39" i="1"/>
  <c r="AE38" i="1" s="1"/>
  <c r="AC39" i="1"/>
  <c r="AB39" i="1"/>
  <c r="O39" i="1"/>
  <c r="N39" i="1"/>
  <c r="AG38" i="1"/>
  <c r="AF38" i="1"/>
  <c r="AA38" i="1"/>
  <c r="Y38" i="1"/>
  <c r="X38" i="1"/>
  <c r="W38" i="1"/>
  <c r="U38" i="1"/>
  <c r="T38" i="1"/>
  <c r="M38" i="1"/>
  <c r="L38" i="1"/>
  <c r="K38" i="1"/>
  <c r="H38" i="1"/>
  <c r="G38" i="1"/>
  <c r="F38" i="1"/>
  <c r="E38" i="1"/>
  <c r="D38" i="1"/>
  <c r="C38" i="1"/>
  <c r="AE37" i="1"/>
  <c r="AC37" i="1"/>
  <c r="AC35" i="1" s="1"/>
  <c r="AB37" i="1"/>
  <c r="O37" i="1"/>
  <c r="N37" i="1"/>
  <c r="AE36" i="1"/>
  <c r="AE35" i="1" s="1"/>
  <c r="AC36" i="1"/>
  <c r="AB36" i="1"/>
  <c r="AB35" i="1" s="1"/>
  <c r="O36" i="1"/>
  <c r="N36" i="1"/>
  <c r="N35" i="1" s="1"/>
  <c r="AG35" i="1"/>
  <c r="AF35" i="1"/>
  <c r="AA35" i="1"/>
  <c r="Y35" i="1"/>
  <c r="X35" i="1"/>
  <c r="W35" i="1"/>
  <c r="U35" i="1"/>
  <c r="T35" i="1"/>
  <c r="M35" i="1"/>
  <c r="L35" i="1"/>
  <c r="K35" i="1"/>
  <c r="H35" i="1"/>
  <c r="G35" i="1"/>
  <c r="F35" i="1"/>
  <c r="E35" i="1"/>
  <c r="D35" i="1"/>
  <c r="C35" i="1"/>
  <c r="AE34" i="1"/>
  <c r="AC34" i="1"/>
  <c r="AD34" i="1" s="1"/>
  <c r="AB34" i="1"/>
  <c r="Z34" i="1"/>
  <c r="R34" i="1"/>
  <c r="O34" i="1"/>
  <c r="AE33" i="1"/>
  <c r="AC33" i="1"/>
  <c r="AB33" i="1"/>
  <c r="Z33" i="1"/>
  <c r="R33" i="1"/>
  <c r="O33" i="1"/>
  <c r="AE32" i="1"/>
  <c r="AC32" i="1"/>
  <c r="AD32" i="1" s="1"/>
  <c r="AB32" i="1"/>
  <c r="Z32" i="1"/>
  <c r="R32" i="1"/>
  <c r="O32" i="1"/>
  <c r="AE31" i="1"/>
  <c r="AC31" i="1"/>
  <c r="AB31" i="1"/>
  <c r="AD31" i="1" s="1"/>
  <c r="Z31" i="1"/>
  <c r="V31" i="1"/>
  <c r="R31" i="1"/>
  <c r="O31" i="1"/>
  <c r="AE29" i="1"/>
  <c r="AC29" i="1"/>
  <c r="AB29" i="1"/>
  <c r="Z29" i="1"/>
  <c r="R29" i="1"/>
  <c r="O29" i="1"/>
  <c r="AG28" i="1"/>
  <c r="AF28" i="1"/>
  <c r="AE28" i="1"/>
  <c r="AA28" i="1"/>
  <c r="Y28" i="1"/>
  <c r="Z28" i="1" s="1"/>
  <c r="X28" i="1"/>
  <c r="W28" i="1"/>
  <c r="U28" i="1"/>
  <c r="T28" i="1"/>
  <c r="N28" i="1"/>
  <c r="M28" i="1"/>
  <c r="L28" i="1"/>
  <c r="K28" i="1"/>
  <c r="H28" i="1"/>
  <c r="G28" i="1"/>
  <c r="F28" i="1"/>
  <c r="E28" i="1"/>
  <c r="D28" i="1"/>
  <c r="C28" i="1"/>
  <c r="AA27" i="1"/>
  <c r="AE27" i="1" s="1"/>
  <c r="Z27" i="1"/>
  <c r="Y27" i="1"/>
  <c r="AC27" i="1" s="1"/>
  <c r="X27" i="1"/>
  <c r="AB27" i="1" s="1"/>
  <c r="M27" i="1"/>
  <c r="O27" i="1" s="1"/>
  <c r="L27" i="1"/>
  <c r="N27" i="1" s="1"/>
  <c r="E27" i="1"/>
  <c r="D27" i="1"/>
  <c r="C27" i="1"/>
  <c r="AE26" i="1"/>
  <c r="AC26" i="1"/>
  <c r="AD26" i="1" s="1"/>
  <c r="AB26" i="1"/>
  <c r="Z26" i="1"/>
  <c r="R26" i="1"/>
  <c r="O26" i="1"/>
  <c r="N26" i="1"/>
  <c r="AE25" i="1"/>
  <c r="AC25" i="1"/>
  <c r="AB25" i="1"/>
  <c r="Z25" i="1"/>
  <c r="O25" i="1"/>
  <c r="N25" i="1"/>
  <c r="R25" i="1" s="1"/>
  <c r="AG24" i="1"/>
  <c r="AF24" i="1"/>
  <c r="AE24" i="1"/>
  <c r="AA24" i="1"/>
  <c r="Y24" i="1"/>
  <c r="Z24" i="1" s="1"/>
  <c r="X24" i="1"/>
  <c r="W24" i="1"/>
  <c r="U24" i="1"/>
  <c r="T24" i="1"/>
  <c r="M24" i="1"/>
  <c r="L24" i="1"/>
  <c r="K24" i="1"/>
  <c r="H24" i="1"/>
  <c r="G24" i="1"/>
  <c r="F24" i="1"/>
  <c r="E24" i="1"/>
  <c r="D24" i="1"/>
  <c r="C24" i="1"/>
  <c r="AE23" i="1"/>
  <c r="AC23" i="1"/>
  <c r="AD23" i="1" s="1"/>
  <c r="AB23" i="1"/>
  <c r="Z23" i="1"/>
  <c r="O23" i="1"/>
  <c r="N23" i="1"/>
  <c r="R23" i="1" s="1"/>
  <c r="AE22" i="1"/>
  <c r="AD22" i="1"/>
  <c r="AC22" i="1"/>
  <c r="AB22" i="1"/>
  <c r="AB21" i="1" s="1"/>
  <c r="AB16" i="1" s="1"/>
  <c r="Z22" i="1"/>
  <c r="V22" i="1"/>
  <c r="O22" i="1"/>
  <c r="L22" i="1"/>
  <c r="L21" i="1" s="1"/>
  <c r="L16" i="1" s="1"/>
  <c r="L48" i="1" s="1"/>
  <c r="K22" i="1"/>
  <c r="K21" i="1" s="1"/>
  <c r="AG21" i="1"/>
  <c r="AF21" i="1"/>
  <c r="AC21" i="1"/>
  <c r="AA21" i="1"/>
  <c r="AA16" i="1" s="1"/>
  <c r="Y21" i="1"/>
  <c r="X21" i="1"/>
  <c r="W21" i="1"/>
  <c r="U21" i="1"/>
  <c r="V21" i="1" s="1"/>
  <c r="T21" i="1"/>
  <c r="M21" i="1"/>
  <c r="H21" i="1"/>
  <c r="G21" i="1"/>
  <c r="F21" i="1"/>
  <c r="E21" i="1"/>
  <c r="D21" i="1"/>
  <c r="D16" i="1" s="1"/>
  <c r="D48" i="1" s="1"/>
  <c r="C21" i="1"/>
  <c r="AE20" i="1"/>
  <c r="AC20" i="1"/>
  <c r="AD20" i="1" s="1"/>
  <c r="AB20" i="1"/>
  <c r="Z20" i="1"/>
  <c r="O20" i="1"/>
  <c r="N20" i="1"/>
  <c r="R20" i="1" s="1"/>
  <c r="AE19" i="1"/>
  <c r="AD19" i="1"/>
  <c r="AC19" i="1"/>
  <c r="X19" i="1"/>
  <c r="Z19" i="1" s="1"/>
  <c r="V19" i="1"/>
  <c r="R19" i="1"/>
  <c r="O19" i="1"/>
  <c r="N19" i="1"/>
  <c r="S19" i="1" s="1"/>
  <c r="AE18" i="1"/>
  <c r="AD18" i="1"/>
  <c r="AC18" i="1"/>
  <c r="Z18" i="1"/>
  <c r="V18" i="1"/>
  <c r="O18" i="1"/>
  <c r="G18" i="1"/>
  <c r="N18" i="1" s="1"/>
  <c r="AG17" i="1"/>
  <c r="AF17" i="1"/>
  <c r="AF16" i="1" s="1"/>
  <c r="AF48" i="1" s="1"/>
  <c r="AB17" i="1"/>
  <c r="AA17" i="1"/>
  <c r="Y17" i="1"/>
  <c r="W17" i="1"/>
  <c r="U17" i="1"/>
  <c r="T17" i="1"/>
  <c r="T16" i="1" s="1"/>
  <c r="M17" i="1"/>
  <c r="L17" i="1"/>
  <c r="K17" i="1"/>
  <c r="H17" i="1"/>
  <c r="H16" i="1" s="1"/>
  <c r="F17" i="1"/>
  <c r="E17" i="1"/>
  <c r="D17" i="1"/>
  <c r="C17" i="1"/>
  <c r="C16" i="1" s="1"/>
  <c r="W16" i="1"/>
  <c r="K16" i="1"/>
  <c r="E16" i="1"/>
  <c r="AE15" i="1"/>
  <c r="AC15" i="1"/>
  <c r="AB15" i="1"/>
  <c r="O15" i="1"/>
  <c r="N15" i="1"/>
  <c r="AE14" i="1"/>
  <c r="AC14" i="1"/>
  <c r="AB14" i="1"/>
  <c r="O14" i="1"/>
  <c r="N14" i="1"/>
  <c r="AE13" i="1"/>
  <c r="AC13" i="1"/>
  <c r="AB13" i="1"/>
  <c r="O13" i="1"/>
  <c r="N13" i="1"/>
  <c r="AE12" i="1"/>
  <c r="AC12" i="1"/>
  <c r="AB12" i="1"/>
  <c r="Z12" i="1"/>
  <c r="V12" i="1"/>
  <c r="O12" i="1"/>
  <c r="N12" i="1"/>
  <c r="AE11" i="1"/>
  <c r="AC11" i="1"/>
  <c r="AD11" i="1" s="1"/>
  <c r="AB11" i="1"/>
  <c r="Z11" i="1"/>
  <c r="R11" i="1"/>
  <c r="O11" i="1"/>
  <c r="N11" i="1"/>
  <c r="AE10" i="1"/>
  <c r="AE9" i="1" s="1"/>
  <c r="AC10" i="1"/>
  <c r="AD10" i="1" s="1"/>
  <c r="AB10" i="1"/>
  <c r="V10" i="1"/>
  <c r="O10" i="1"/>
  <c r="S10" i="1" s="1"/>
  <c r="N10" i="1"/>
  <c r="R10" i="1" s="1"/>
  <c r="AG9" i="1"/>
  <c r="AF9" i="1"/>
  <c r="AC9" i="1"/>
  <c r="AA9" i="1"/>
  <c r="Y9" i="1"/>
  <c r="X9" i="1"/>
  <c r="W9" i="1"/>
  <c r="W48" i="1" s="1"/>
  <c r="U9" i="1"/>
  <c r="T9" i="1"/>
  <c r="M9" i="1"/>
  <c r="L9" i="1"/>
  <c r="K9" i="1"/>
  <c r="H9" i="1"/>
  <c r="G9" i="1"/>
  <c r="F9" i="1"/>
  <c r="E9" i="1"/>
  <c r="T48" i="1" l="1"/>
  <c r="AD21" i="1"/>
  <c r="K48" i="1"/>
  <c r="V9" i="1"/>
  <c r="AA48" i="1"/>
  <c r="AB9" i="1"/>
  <c r="AD12" i="1"/>
  <c r="AG16" i="1"/>
  <c r="AE17" i="1"/>
  <c r="AE16" i="1" s="1"/>
  <c r="Z21" i="1"/>
  <c r="N22" i="1"/>
  <c r="AE21" i="1"/>
  <c r="AD29" i="1"/>
  <c r="AB38" i="1"/>
  <c r="AB28" i="1"/>
  <c r="AC28" i="1"/>
  <c r="U16" i="1"/>
  <c r="U48" i="1" s="1"/>
  <c r="V48" i="1" s="1"/>
  <c r="F16" i="1"/>
  <c r="M16" i="1"/>
  <c r="M48" i="1" s="1"/>
  <c r="X17" i="1"/>
  <c r="X16" i="1" s="1"/>
  <c r="X48" i="1" s="1"/>
  <c r="AC17" i="1"/>
  <c r="AD17" i="1" s="1"/>
  <c r="AD27" i="1"/>
  <c r="S12" i="1"/>
  <c r="V16" i="1"/>
  <c r="R18" i="1"/>
  <c r="O21" i="1"/>
  <c r="S27" i="1"/>
  <c r="AD9" i="1"/>
  <c r="Z17" i="1"/>
  <c r="O17" i="1"/>
  <c r="AC24" i="1"/>
  <c r="O24" i="1"/>
  <c r="S25" i="1"/>
  <c r="AB24" i="1"/>
  <c r="AB48" i="1" s="1"/>
  <c r="AD25" i="1"/>
  <c r="S26" i="1"/>
  <c r="AD28" i="1"/>
  <c r="O35" i="1"/>
  <c r="N9" i="1"/>
  <c r="Z9" i="1"/>
  <c r="E48" i="1"/>
  <c r="Y16" i="1"/>
  <c r="N17" i="1"/>
  <c r="V17" i="1"/>
  <c r="S20" i="1"/>
  <c r="S23" i="1"/>
  <c r="R27" i="1"/>
  <c r="AD33" i="1"/>
  <c r="AC38" i="1"/>
  <c r="O45" i="1"/>
  <c r="AE45" i="1"/>
  <c r="H48" i="1"/>
  <c r="F48" i="1"/>
  <c r="O9" i="1"/>
  <c r="AG48" i="1"/>
  <c r="S11" i="1"/>
  <c r="R12" i="1"/>
  <c r="G17" i="1"/>
  <c r="S18" i="1"/>
  <c r="N24" i="1"/>
  <c r="O28" i="1"/>
  <c r="V28" i="1"/>
  <c r="N38" i="1"/>
  <c r="O38" i="1"/>
  <c r="C48" i="1"/>
  <c r="R28" i="1"/>
  <c r="N42" i="1"/>
  <c r="AE48" i="1" l="1"/>
  <c r="AC16" i="1"/>
  <c r="AD16" i="1" s="1"/>
  <c r="S22" i="1"/>
  <c r="R22" i="1"/>
  <c r="N21" i="1"/>
  <c r="R21" i="1" s="1"/>
  <c r="Z16" i="1"/>
  <c r="AD24" i="1"/>
  <c r="R9" i="1"/>
  <c r="S9" i="1"/>
  <c r="R42" i="1"/>
  <c r="S28" i="1"/>
  <c r="G16" i="1"/>
  <c r="S21" i="1"/>
  <c r="S17" i="1"/>
  <c r="R17" i="1"/>
  <c r="O16" i="1"/>
  <c r="S24" i="1"/>
  <c r="R24" i="1"/>
  <c r="Y48" i="1"/>
  <c r="Z48" i="1" s="1"/>
  <c r="AC48" i="1"/>
  <c r="AD48" i="1" s="1"/>
  <c r="N16" i="1" l="1"/>
  <c r="R16" i="1" s="1"/>
  <c r="G48" i="1"/>
  <c r="N48" i="1"/>
  <c r="O48" i="1"/>
  <c r="S16" i="1" l="1"/>
  <c r="J47" i="1"/>
  <c r="J44" i="1"/>
  <c r="J40" i="1"/>
  <c r="J37" i="1"/>
  <c r="J32" i="1"/>
  <c r="J31" i="1"/>
  <c r="J27" i="1"/>
  <c r="J26" i="1"/>
  <c r="J23" i="1"/>
  <c r="J22" i="1"/>
  <c r="J20" i="1"/>
  <c r="J14" i="1"/>
  <c r="J11" i="1"/>
  <c r="J41" i="1"/>
  <c r="J36" i="1"/>
  <c r="J29" i="1"/>
  <c r="Q22" i="1"/>
  <c r="Q19" i="1"/>
  <c r="J19" i="1"/>
  <c r="J18" i="1"/>
  <c r="J10" i="1"/>
  <c r="J46" i="1"/>
  <c r="Q43" i="1"/>
  <c r="J43" i="1"/>
  <c r="J38" i="1"/>
  <c r="J33" i="1"/>
  <c r="J25" i="1"/>
  <c r="J24" i="1"/>
  <c r="J21" i="1"/>
  <c r="Q13" i="1"/>
  <c r="J13" i="1"/>
  <c r="J12" i="1"/>
  <c r="J17" i="1"/>
  <c r="J15" i="1"/>
  <c r="Q12" i="1"/>
  <c r="J9" i="1"/>
  <c r="J39" i="1"/>
  <c r="Q33" i="1"/>
  <c r="Q27" i="1"/>
  <c r="Q39" i="1"/>
  <c r="J34" i="1"/>
  <c r="Q32" i="1"/>
  <c r="Q42" i="1"/>
  <c r="Q23" i="1"/>
  <c r="Q29" i="1"/>
  <c r="Q36" i="1"/>
  <c r="J28" i="1"/>
  <c r="J42" i="1"/>
  <c r="J45" i="1"/>
  <c r="Q26" i="1"/>
  <c r="Q34" i="1"/>
  <c r="Q15" i="1"/>
  <c r="Q47" i="1"/>
  <c r="Q31" i="1"/>
  <c r="Q25" i="1"/>
  <c r="Q37" i="1"/>
  <c r="Q14" i="1"/>
  <c r="J35" i="1"/>
  <c r="Q11" i="1"/>
  <c r="Q10" i="1"/>
  <c r="Q46" i="1"/>
  <c r="Q40" i="1"/>
  <c r="Q20" i="1"/>
  <c r="Q18" i="1"/>
  <c r="Q41" i="1"/>
  <c r="J16" i="1"/>
  <c r="Q44" i="1"/>
  <c r="Q28" i="1"/>
  <c r="Q45" i="1"/>
  <c r="Q17" i="1"/>
  <c r="Q9" i="1"/>
  <c r="Q38" i="1"/>
  <c r="Q35" i="1"/>
  <c r="Q21" i="1"/>
  <c r="Q24" i="1"/>
  <c r="S48" i="1"/>
  <c r="I41" i="1"/>
  <c r="P34" i="1"/>
  <c r="I29" i="1"/>
  <c r="I15" i="1"/>
  <c r="I12" i="1"/>
  <c r="R48" i="1"/>
  <c r="P39" i="1"/>
  <c r="I39" i="1"/>
  <c r="I37" i="1"/>
  <c r="I34" i="1"/>
  <c r="P33" i="1"/>
  <c r="I32" i="1"/>
  <c r="I27" i="1"/>
  <c r="I23" i="1"/>
  <c r="I20" i="1"/>
  <c r="I47" i="1"/>
  <c r="I45" i="1"/>
  <c r="P46" i="1"/>
  <c r="I44" i="1"/>
  <c r="I36" i="1"/>
  <c r="P32" i="1"/>
  <c r="I14" i="1"/>
  <c r="P10" i="1"/>
  <c r="P44" i="1"/>
  <c r="P43" i="1"/>
  <c r="I43" i="1"/>
  <c r="I38" i="1"/>
  <c r="P36" i="1"/>
  <c r="I33" i="1"/>
  <c r="P31" i="1"/>
  <c r="P25" i="1"/>
  <c r="I25" i="1"/>
  <c r="I24" i="1"/>
  <c r="I22" i="1"/>
  <c r="I21" i="1"/>
  <c r="P13" i="1"/>
  <c r="I13" i="1"/>
  <c r="I11" i="1"/>
  <c r="P47" i="1"/>
  <c r="P29" i="1"/>
  <c r="P23" i="1"/>
  <c r="P20" i="1"/>
  <c r="I19" i="1"/>
  <c r="P11" i="1"/>
  <c r="I46" i="1"/>
  <c r="P45" i="1"/>
  <c r="I40" i="1"/>
  <c r="P37" i="1"/>
  <c r="I31" i="1"/>
  <c r="P28" i="1"/>
  <c r="I26" i="1"/>
  <c r="P19" i="1"/>
  <c r="I10" i="1"/>
  <c r="P14" i="1"/>
  <c r="I28" i="1"/>
  <c r="I18" i="1"/>
  <c r="I35" i="1"/>
  <c r="P18" i="1"/>
  <c r="P40" i="1"/>
  <c r="I9" i="1"/>
  <c r="P26" i="1"/>
  <c r="P35" i="1"/>
  <c r="P12" i="1"/>
  <c r="P27" i="1"/>
  <c r="P41" i="1"/>
  <c r="P15" i="1"/>
  <c r="P22" i="1"/>
  <c r="I42" i="1"/>
  <c r="P42" i="1"/>
  <c r="P24" i="1"/>
  <c r="P9" i="1"/>
  <c r="P38" i="1"/>
  <c r="P17" i="1"/>
  <c r="I17" i="1"/>
  <c r="P21" i="1"/>
  <c r="Q16" i="1"/>
  <c r="P16" i="1"/>
  <c r="I16" i="1"/>
</calcChain>
</file>

<file path=xl/comments1.xml><?xml version="1.0" encoding="utf-8"?>
<comments xmlns="http://schemas.openxmlformats.org/spreadsheetml/2006/main">
  <authors>
    <author>FM</author>
  </authors>
  <commentList>
    <comment ref="C27" authorId="0">
      <text>
        <r>
          <rPr>
            <b/>
            <sz val="9"/>
            <color indexed="81"/>
            <rFont val="Tahoma"/>
            <charset val="1"/>
          </rPr>
          <t>FM:</t>
        </r>
        <r>
          <rPr>
            <sz val="9"/>
            <color indexed="81"/>
            <rFont val="Tahoma"/>
            <charset val="1"/>
          </rPr>
          <t xml:space="preserve">
IeM+KM</t>
        </r>
      </text>
    </comment>
    <comment ref="D27" authorId="0">
      <text>
        <r>
          <rPr>
            <b/>
            <sz val="9"/>
            <color indexed="81"/>
            <rFont val="Tahoma"/>
            <charset val="1"/>
          </rPr>
          <t>FM:</t>
        </r>
        <r>
          <rPr>
            <sz val="9"/>
            <color indexed="81"/>
            <rFont val="Tahoma"/>
            <charset val="1"/>
          </rPr>
          <t xml:space="preserve">
IeM+KM</t>
        </r>
      </text>
    </comment>
    <comment ref="K27" authorId="0">
      <text>
        <r>
          <rPr>
            <b/>
            <sz val="9"/>
            <color indexed="81"/>
            <rFont val="Tahoma"/>
            <charset val="1"/>
          </rPr>
          <t>FM:</t>
        </r>
        <r>
          <rPr>
            <sz val="9"/>
            <color indexed="81"/>
            <rFont val="Tahoma"/>
            <charset val="1"/>
          </rPr>
          <t xml:space="preserve">
KM</t>
        </r>
      </text>
    </comment>
    <comment ref="L27" authorId="0">
      <text>
        <r>
          <rPr>
            <b/>
            <sz val="9"/>
            <color indexed="81"/>
            <rFont val="Tahoma"/>
            <charset val="1"/>
          </rPr>
          <t>FM:</t>
        </r>
        <r>
          <rPr>
            <sz val="9"/>
            <color indexed="81"/>
            <rFont val="Tahoma"/>
            <charset val="1"/>
          </rPr>
          <t xml:space="preserve">
IeM</t>
        </r>
      </text>
    </comment>
    <comment ref="X27" authorId="0">
      <text>
        <r>
          <rPr>
            <b/>
            <sz val="9"/>
            <color indexed="81"/>
            <rFont val="Tahoma"/>
            <charset val="1"/>
          </rPr>
          <t>FM:</t>
        </r>
        <r>
          <rPr>
            <sz val="9"/>
            <color indexed="81"/>
            <rFont val="Tahoma"/>
            <charset val="1"/>
          </rPr>
          <t xml:space="preserve">
IeM+KM</t>
        </r>
      </text>
    </comment>
    <comment ref="Y27" authorId="0">
      <text>
        <r>
          <rPr>
            <b/>
            <sz val="9"/>
            <color indexed="81"/>
            <rFont val="Tahoma"/>
            <charset val="1"/>
          </rPr>
          <t>FM:</t>
        </r>
        <r>
          <rPr>
            <sz val="9"/>
            <color indexed="81"/>
            <rFont val="Tahoma"/>
            <charset val="1"/>
          </rPr>
          <t xml:space="preserve">
IeM+KM</t>
        </r>
      </text>
    </comment>
  </commentList>
</comments>
</file>

<file path=xl/sharedStrings.xml><?xml version="1.0" encoding="utf-8"?>
<sst xmlns="http://schemas.openxmlformats.org/spreadsheetml/2006/main" count="167" uniqueCount="129">
  <si>
    <t>2011.gadā konstatēto neatbilstību apjoms (latos) un neatbilstību gadījumu skaits sadalījumā pa fondiem/programmām, izdalot atsevišķi maksātnespējas un bankrota gadījumus</t>
  </si>
  <si>
    <t>1.pielikums</t>
  </si>
  <si>
    <t>Atgūšana 2011.gadā</t>
  </si>
  <si>
    <t>Nr.p.k.</t>
  </si>
  <si>
    <t>Fondi/programmas</t>
  </si>
  <si>
    <t>Apstiprināto projektu skaits ar noslēgtajiem līgumiem 2011.gadā[1]</t>
  </si>
  <si>
    <t>Kopējais pieprasītais publiskais finansējums 2011.gadā[2] (LVL)</t>
  </si>
  <si>
    <t>Kopējais finansējums projektiem [5], kuros konstatētas neatbilstības, 2011.gadā (LVL)</t>
  </si>
  <si>
    <t>Ir ziņots EK/OLAF</t>
  </si>
  <si>
    <t xml:space="preserve">Nav ziņots EK/OLAF </t>
  </si>
  <si>
    <t>Kopā 2011.gadā</t>
  </si>
  <si>
    <t>Īpatsvars kopējā 2011.gadā konstatētā neatbilstību apjomā un skaitā</t>
  </si>
  <si>
    <t>Īpatsvars kopējā projektu finansējumā, kuros konstatētas neatbilstības</t>
  </si>
  <si>
    <t>Neatbilstību apjoms vidēji uz vienu neatbilstību 2011.gadā</t>
  </si>
  <si>
    <t>Kopā</t>
  </si>
  <si>
    <t>2011.gadā</t>
  </si>
  <si>
    <t>Neatbilstību apjoms 2011.gadā[3] (LVL)</t>
  </si>
  <si>
    <t>Neatbilstību gadījumu skaits 2011.gadā</t>
  </si>
  <si>
    <t>Atgūstamā summa</t>
  </si>
  <si>
    <t>Faktiski atgūtā summa</t>
  </si>
  <si>
    <t xml:space="preserve">Slēgto neatbilstību gadījumu skaits </t>
  </si>
  <si>
    <t>Slēgto neatbilstību gadījumu skaits</t>
  </si>
  <si>
    <t xml:space="preserve">Atgūstamā summa </t>
  </si>
  <si>
    <t xml:space="preserve">Faktiski atgūtā summa </t>
  </si>
  <si>
    <t>Maksātnespējas un bankrota gadījumu skaits un apjoms (LVL) [6]</t>
  </si>
  <si>
    <t>Summa, kas deklarēta</t>
  </si>
  <si>
    <t>Summa, par kuru ir konstatēta neatbilstība, bet kura nav deklarēta</t>
  </si>
  <si>
    <t>% no apjoma</t>
  </si>
  <si>
    <t>% no skaita</t>
  </si>
  <si>
    <t>Neatbilstību apjoms (LVL)</t>
  </si>
  <si>
    <t xml:space="preserve">Neatbilstību gadījumu skaits </t>
  </si>
  <si>
    <t>%</t>
  </si>
  <si>
    <t>(LVL)</t>
  </si>
  <si>
    <t xml:space="preserve"> (LVL)</t>
  </si>
  <si>
    <t>Summa (LVL)</t>
  </si>
  <si>
    <t>Skaits</t>
  </si>
  <si>
    <t>9=(6+7)/$N$48*100%</t>
  </si>
  <si>
    <t>10=8/$O$48 * 100%</t>
  </si>
  <si>
    <t>14=6+7+11+12</t>
  </si>
  <si>
    <t>15=8+13</t>
  </si>
  <si>
    <t>16=14/$N$48 * 100%</t>
  </si>
  <si>
    <t>17=15/$O$48*100%</t>
  </si>
  <si>
    <t>18=14/5 *100%</t>
  </si>
  <si>
    <t>19=14/ 15</t>
  </si>
  <si>
    <t>22=21/20*100%</t>
  </si>
  <si>
    <t>26=25/24*100%</t>
  </si>
  <si>
    <t>28=20+24</t>
  </si>
  <si>
    <t>29=21+25</t>
  </si>
  <si>
    <t>30=29/28* 100%</t>
  </si>
  <si>
    <t>31=23+27</t>
  </si>
  <si>
    <t>Eiropas Savienības struktūrfondi 2004.-2006.gada plānošanas periods</t>
  </si>
  <si>
    <t>1.1.</t>
  </si>
  <si>
    <t>Programma slēgta</t>
  </si>
  <si>
    <t>1.2.</t>
  </si>
  <si>
    <t>Eiropas Lauksaimniecības virzības un garantiju fonda Garantiju daļa (ELVGF Garantiju daļa)</t>
  </si>
  <si>
    <t>1.3.</t>
  </si>
  <si>
    <t>Eiropas Reģionālās attīstības fonds (ERAF)</t>
  </si>
  <si>
    <t>1.4.</t>
  </si>
  <si>
    <t>Eiropas Sociālais fonds (ESF)</t>
  </si>
  <si>
    <t>X</t>
  </si>
  <si>
    <t>1.5.</t>
  </si>
  <si>
    <t>Zivsaimniecības vadības finanšu instruments (ZVFI)</t>
  </si>
  <si>
    <t>Eiropas Savienības struktūrfondi 2007.-2013.gada plānošanas periods</t>
  </si>
  <si>
    <t>3.1.</t>
  </si>
  <si>
    <t>ERAF</t>
  </si>
  <si>
    <t>3.1.1.</t>
  </si>
  <si>
    <t>2.darbības programma "Uzņēmējdarbība un inovācijas"</t>
  </si>
  <si>
    <t>3.1.2.</t>
  </si>
  <si>
    <t>3.darbības programma "Infrastruktūra un pakalpojumi"</t>
  </si>
  <si>
    <t>3.1.3.</t>
  </si>
  <si>
    <t>Tehniskā palīdzība ERAF ieviešanai</t>
  </si>
  <si>
    <t>3.2.</t>
  </si>
  <si>
    <t>ESF</t>
  </si>
  <si>
    <t>3.2.1.</t>
  </si>
  <si>
    <t>1.darbības programma "Cilvēkresursi un nodarbinātība"</t>
  </si>
  <si>
    <t>3.2.2.</t>
  </si>
  <si>
    <t>Tehniskā palīdzība ESF ieviešanai</t>
  </si>
  <si>
    <t>4.1.</t>
  </si>
  <si>
    <t>4.2.</t>
  </si>
  <si>
    <t>Tehniskā palīdzība KF ieviešanai</t>
  </si>
  <si>
    <t>Vispārīgā programma „Solidaritāte un migrācijas plūsmu pārvaldība”</t>
  </si>
  <si>
    <t>Eiropas Lauksaimniecības un lauku attīstības fondi 2007.-2013.gada plānošanas periods, neskaitot priekšfinansējumu[4]</t>
  </si>
  <si>
    <t>6.1.</t>
  </si>
  <si>
    <t>Priekšfinansējums ELGF ietvaros</t>
  </si>
  <si>
    <t>6.2.</t>
  </si>
  <si>
    <t>6.2.1.</t>
  </si>
  <si>
    <t>Priekšfinansējums ELFLA ietvaros</t>
  </si>
  <si>
    <t>6.3.</t>
  </si>
  <si>
    <t>Eiropas Zivsaimniecības fonds (EZF)</t>
  </si>
  <si>
    <t>6.3.1.</t>
  </si>
  <si>
    <t>Priekšfinansējums EZF ietvaros</t>
  </si>
  <si>
    <t>Eiropas Kopienas iniciatīvas</t>
  </si>
  <si>
    <t>7.1.</t>
  </si>
  <si>
    <t>EQUAL programma</t>
  </si>
  <si>
    <t>7.2.</t>
  </si>
  <si>
    <t>Interreg programma</t>
  </si>
  <si>
    <t>Pirmsiestāšanās fondi</t>
  </si>
  <si>
    <t>8.1.</t>
  </si>
  <si>
    <t>8.2.</t>
  </si>
  <si>
    <t>PHARE programma</t>
  </si>
  <si>
    <t>8.3.</t>
  </si>
  <si>
    <t>SAPARD programma</t>
  </si>
  <si>
    <t>Eiropas Savienības struktūrfondu 3.mērķa „Eiropas teritoriālā sadarbība” programmas</t>
  </si>
  <si>
    <t>9.1.</t>
  </si>
  <si>
    <t>programma (apakšprogramma)</t>
  </si>
  <si>
    <t>…</t>
  </si>
  <si>
    <t>Citi ES finanšu palīdzības instrumenti</t>
  </si>
  <si>
    <t>10.1.</t>
  </si>
  <si>
    <t>TEN-T programma</t>
  </si>
  <si>
    <t>10.2.</t>
  </si>
  <si>
    <t>TEN-E programma</t>
  </si>
  <si>
    <t>[1] Projekti ar statusu - līgums/lēmums, pabeigts, pārtraukts</t>
  </si>
  <si>
    <t>[2] Kopējais pieprasītais publiskais finansējums ir (Pieprasītais finansējums plus Veiktie avansa maksājumi) mīnus Dzēstie avansi)</t>
  </si>
  <si>
    <t>[3] Neatbilstības ar finansiālu ietekmi un neatbilstoši veiktie izdevumi. Publiskais finansējums.</t>
  </si>
  <si>
    <t>[4] Saskaņā ar 14.07.2009. MK noteikumu Nr.783 "Kārtība, kādā piešķir valsts un Eiropas Savienības atbalstu lauku un zivsaimniecības attīstībai" 37, 38, 39, 41.punktu, ELFLA un EZF ietvaros tiek veikti priekšfinansējuma maksājumi, kas  ir valsts budžeta izdevumi, kamēr projekts vēl nav ieviests. Pēc projekta ieviešanas, izdevumi tiek deklarēti Eiropas Komisijai. Lielākā daļa norādīto neatbilstību šajā pozīcijā attiecas uz pašvaldībām, kuras atsakās no priekšfinansējuma un tādējādi šie gadījumi nav uzskatāmi kā neatbilstības un finansējums nav uzskaitāms kā neatbilstoši veiktie izdevumi.</t>
  </si>
  <si>
    <t>[5] Kopējās attiecināmās izmaksas, Publiskais finansējums</t>
  </si>
  <si>
    <t>[6]Atbilstoši Eiropas Komisijas lēmumam 12.12.2010 par bankrotiem un maksātnespējas gadījumiem (2004-2006 un 2007-2013), ja tie nav saistīti ar krāpšanu vai neatbilstību nav jāziņo EK/OLAF. Attiecīgi vairs netiek izdalīts ir/nav ziņots, bet iekļauta informācija par to, cik maksātnespējas un bankrota gadījumi ir atklāti kopumā</t>
  </si>
  <si>
    <r>
      <t>Eiropas Lauksaimniecības virzības un garantiju fonda Virzības daļa</t>
    </r>
    <r>
      <rPr>
        <sz val="11"/>
        <color rgb="FF000000"/>
        <rFont val="Times New Roman"/>
        <family val="2"/>
        <charset val="186"/>
      </rPr>
      <t xml:space="preserve"> (ELVGF Virzības daļa)</t>
    </r>
  </si>
  <si>
    <r>
      <t xml:space="preserve">Eiropas Savienības Kohēzijas fonds </t>
    </r>
    <r>
      <rPr>
        <b/>
        <sz val="11"/>
        <color rgb="FF000000"/>
        <rFont val="Times New Roman"/>
        <family val="2"/>
        <charset val="186"/>
      </rPr>
      <t xml:space="preserve"> 2004.-2006.gada plānošanas periods</t>
    </r>
  </si>
  <si>
    <r>
      <t xml:space="preserve">Eiropas Savienības Kohēzijas fonds </t>
    </r>
    <r>
      <rPr>
        <b/>
        <sz val="11"/>
        <color rgb="FF000000"/>
        <rFont val="Times New Roman"/>
        <family val="2"/>
        <charset val="186"/>
      </rPr>
      <t>2007.-2013.gada plānošanas periods</t>
    </r>
  </si>
  <si>
    <r>
      <t>Eiropas Lauksaimniecības garantiju fonds (E</t>
    </r>
    <r>
      <rPr>
        <sz val="11"/>
        <color rgb="FF000000"/>
        <rFont val="Times New Roman"/>
        <family val="2"/>
        <charset val="186"/>
      </rPr>
      <t>LGF)</t>
    </r>
  </si>
  <si>
    <r>
      <t>Eiropas Lauksaimniecības fonds lauku attīstībai (</t>
    </r>
    <r>
      <rPr>
        <sz val="11"/>
        <color rgb="FF000000"/>
        <rFont val="Times New Roman"/>
        <family val="2"/>
        <charset val="186"/>
      </rPr>
      <t>ELFLA)</t>
    </r>
  </si>
  <si>
    <r>
      <t>Pārejas programma (</t>
    </r>
    <r>
      <rPr>
        <i/>
        <sz val="11"/>
        <color rgb="FF000000"/>
        <rFont val="Times New Roman"/>
        <family val="2"/>
        <charset val="186"/>
      </rPr>
      <t>Transition Facility</t>
    </r>
    <r>
      <rPr>
        <sz val="11"/>
        <color rgb="FF000000"/>
        <rFont val="Times New Roman"/>
        <family val="2"/>
        <charset val="186"/>
      </rPr>
      <t>)</t>
    </r>
  </si>
  <si>
    <t xml:space="preserve">Finanšu ministrs </t>
  </si>
  <si>
    <t>A.Vilks</t>
  </si>
  <si>
    <t>A.Avota</t>
  </si>
  <si>
    <t>31.08.2012.  09:30</t>
  </si>
  <si>
    <t xml:space="preserve">67083954, aiva.avota@fm.gov.lv </t>
  </si>
  <si>
    <t>FMzinop1_160712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</si>
</sst>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3" x14ac:knownFonts="1">
    <font>
      <sz val="12"/>
      <color theme="1"/>
      <name val="Times New Roman"/>
      <family val="2"/>
      <charset val="186"/>
    </font>
    <font>
      <sz val="12"/>
      <color theme="1"/>
      <name val="Times New Roman"/>
      <family val="2"/>
      <charset val="186"/>
    </font>
    <font>
      <sz val="11"/>
      <color rgb="FF000000"/>
      <name val="Times New Roman"/>
      <family val="2"/>
      <charset val="186"/>
    </font>
    <font>
      <b/>
      <sz val="10"/>
      <name val="Times New Roman"/>
      <family val="2"/>
      <charset val="186"/>
    </font>
    <font>
      <i/>
      <sz val="9"/>
      <color rgb="FF000000"/>
      <name val="Times New Roman"/>
      <family val="1"/>
      <charset val="186"/>
    </font>
    <font>
      <b/>
      <sz val="11"/>
      <color rgb="FF000000"/>
      <name val="Times New Roman"/>
      <family val="2"/>
      <charset val="186"/>
    </font>
    <font>
      <sz val="11"/>
      <color rgb="FF000000"/>
      <name val="Times New Roman"/>
      <family val="1"/>
      <charset val="186"/>
    </font>
    <font>
      <i/>
      <sz val="11"/>
      <color rgb="FF000000"/>
      <name val="Times New Roman"/>
      <family val="2"/>
      <charset val="186"/>
    </font>
    <font>
      <b/>
      <sz val="11"/>
      <color rgb="FF000000"/>
      <name val="Times New Roman"/>
      <family val="1"/>
      <charset val="186"/>
    </font>
    <font>
      <i/>
      <sz val="12"/>
      <color theme="1"/>
      <name val="Times New Roman"/>
      <family val="1"/>
      <charset val="186"/>
    </font>
    <font>
      <sz val="11"/>
      <color theme="1"/>
      <name val="Times New Roman"/>
      <family val="1"/>
      <charset val="186"/>
    </font>
    <font>
      <u/>
      <sz val="12"/>
      <color theme="10"/>
      <name val="Times New Roman"/>
      <family val="2"/>
      <charset val="186"/>
    </font>
    <font>
      <sz val="11"/>
      <color theme="1"/>
      <name val="Times New Roman"/>
      <family val="2"/>
      <charset val="186"/>
    </font>
    <font>
      <b/>
      <sz val="11"/>
      <color theme="1"/>
      <name val="Times New Roman"/>
      <family val="2"/>
      <charset val="186"/>
    </font>
    <font>
      <i/>
      <sz val="11"/>
      <color theme="1"/>
      <name val="Times New Roman"/>
      <family val="2"/>
      <charset val="186"/>
    </font>
    <font>
      <u/>
      <sz val="10"/>
      <color theme="10"/>
      <name val="Times New Roman"/>
      <family val="2"/>
      <charset val="186"/>
    </font>
    <font>
      <sz val="10"/>
      <color theme="1"/>
      <name val="Times New Roman"/>
      <family val="2"/>
      <charset val="186"/>
    </font>
    <font>
      <b/>
      <sz val="10"/>
      <color theme="1"/>
      <name val="Times New Roman"/>
      <family val="1"/>
      <charset val="186"/>
    </font>
    <font>
      <b/>
      <sz val="11"/>
      <color theme="1"/>
      <name val="Times New Roman"/>
      <family val="1"/>
      <charset val="186"/>
    </font>
    <font>
      <sz val="9"/>
      <color theme="1"/>
      <name val="Times New Roman"/>
      <family val="1"/>
      <charset val="186"/>
    </font>
    <font>
      <b/>
      <sz val="10"/>
      <color theme="1"/>
      <name val="Times New Roman"/>
      <family val="2"/>
      <charset val="186"/>
    </font>
    <font>
      <b/>
      <sz val="12"/>
      <color theme="1"/>
      <name val="Times New Roman"/>
      <family val="1"/>
      <charset val="186"/>
    </font>
    <font>
      <i/>
      <sz val="9"/>
      <color theme="1"/>
      <name val="Times New Roman"/>
      <family val="1"/>
      <charset val="186"/>
    </font>
    <font>
      <sz val="12"/>
      <color indexed="8"/>
      <name val="Times New Roman"/>
      <family val="2"/>
      <charset val="186"/>
    </font>
    <font>
      <b/>
      <sz val="9"/>
      <color indexed="81"/>
      <name val="Tahoma"/>
      <charset val="1"/>
    </font>
    <font>
      <sz val="9"/>
      <color indexed="81"/>
      <name val="Tahoma"/>
      <charset val="1"/>
    </font>
    <font>
      <sz val="16"/>
      <color theme="1"/>
      <name val="Times New Roman"/>
      <family val="1"/>
      <charset val="186"/>
    </font>
    <font>
      <sz val="18"/>
      <color theme="1"/>
      <name val="Times New Roman"/>
      <family val="2"/>
      <charset val="186"/>
    </font>
    <font>
      <sz val="20"/>
      <color theme="1"/>
      <name val="Times New Roman"/>
      <family val="1"/>
      <charset val="186"/>
    </font>
    <font>
      <sz val="20"/>
      <color theme="1"/>
      <name val="Times New Roman"/>
      <family val="2"/>
      <charset val="186"/>
    </font>
    <font>
      <b/>
      <sz val="18"/>
      <color theme="1"/>
      <name val="Times New Roman"/>
      <family val="1"/>
      <charset val="186"/>
    </font>
    <font>
      <b/>
      <sz val="22"/>
      <color theme="1"/>
      <name val="Times New Roman"/>
      <family val="1"/>
      <charset val="186"/>
    </font>
    <font>
      <sz val="24"/>
      <color theme="1"/>
      <name val="Times New Roman"/>
      <family val="2"/>
      <charset val="186"/>
    </font>
  </fonts>
  <fills count="9">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rgb="FFB8CCE4"/>
        <bgColor indexed="64"/>
      </patternFill>
    </fill>
    <fill>
      <patternFill patternType="solid">
        <fgColor rgb="FFC6D9F1"/>
        <bgColor indexed="64"/>
      </patternFill>
    </fill>
    <fill>
      <patternFill patternType="solid">
        <fgColor rgb="FFE5B8B7"/>
        <bgColor indexed="64"/>
      </patternFill>
    </fill>
    <fill>
      <patternFill patternType="solid">
        <fgColor theme="0" tint="-0.249977111117893"/>
        <bgColor indexed="64"/>
      </patternFill>
    </fill>
    <fill>
      <patternFill patternType="solid">
        <fgColor theme="4" tint="0.79998168889431442"/>
        <bgColor indexed="64"/>
      </patternFill>
    </fill>
  </fills>
  <borders count="47">
    <border>
      <left/>
      <right/>
      <top/>
      <bottom/>
      <diagonal/>
    </border>
    <border>
      <left/>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s>
  <cellStyleXfs count="5">
    <xf numFmtId="0" fontId="0" fillId="0" borderId="0"/>
    <xf numFmtId="9" fontId="1" fillId="0" borderId="0" applyFont="0" applyFill="0" applyBorder="0" applyAlignment="0" applyProtection="0"/>
    <xf numFmtId="0" fontId="11" fillId="0" borderId="0" applyNumberFormat="0" applyFill="0" applyBorder="0" applyAlignment="0" applyProtection="0"/>
    <xf numFmtId="43" fontId="23" fillId="0" borderId="0" applyFont="0" applyFill="0" applyBorder="0" applyAlignment="0" applyProtection="0"/>
    <xf numFmtId="9" fontId="23" fillId="0" borderId="0" applyFont="0" applyFill="0" applyBorder="0" applyAlignment="0" applyProtection="0"/>
  </cellStyleXfs>
  <cellXfs count="297">
    <xf numFmtId="0" fontId="0" fillId="0" borderId="0" xfId="0"/>
    <xf numFmtId="0" fontId="16" fillId="0" borderId="0" xfId="0" applyFont="1"/>
    <xf numFmtId="0" fontId="5" fillId="4" borderId="2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6" fillId="3"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8" fillId="5" borderId="21"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left" wrapText="1"/>
    </xf>
    <xf numFmtId="0" fontId="12" fillId="0" borderId="0" xfId="0" applyFont="1" applyBorder="1"/>
    <xf numFmtId="0" fontId="3" fillId="2" borderId="21" xfId="0" applyFont="1" applyFill="1" applyBorder="1" applyAlignment="1">
      <alignment horizontal="center" vertical="center" wrapText="1"/>
    </xf>
    <xf numFmtId="0" fontId="3" fillId="2" borderId="28" xfId="2" applyFont="1" applyFill="1" applyBorder="1" applyAlignment="1">
      <alignment horizontal="center" vertical="center" wrapText="1"/>
    </xf>
    <xf numFmtId="0" fontId="19" fillId="0" borderId="0" xfId="0" applyFont="1" applyAlignment="1">
      <alignment horizontal="left"/>
    </xf>
    <xf numFmtId="0" fontId="3" fillId="2" borderId="22" xfId="0" applyFont="1" applyFill="1" applyBorder="1" applyAlignment="1">
      <alignment horizontal="center" vertical="center" wrapText="1"/>
    </xf>
    <xf numFmtId="0" fontId="3" fillId="2" borderId="22" xfId="2"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 fillId="0" borderId="23" xfId="0" applyFont="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7" borderId="23" xfId="0" applyFont="1" applyFill="1" applyBorder="1" applyAlignment="1">
      <alignment horizontal="center" vertical="center"/>
    </xf>
    <xf numFmtId="0" fontId="20" fillId="7" borderId="2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12" fillId="0" borderId="0" xfId="0" applyFont="1" applyAlignment="1">
      <alignment horizontal="center"/>
    </xf>
    <xf numFmtId="0" fontId="22" fillId="0" borderId="23" xfId="0" applyFont="1" applyBorder="1" applyAlignment="1">
      <alignment horizontal="center" vertical="center"/>
    </xf>
    <xf numFmtId="0" fontId="3" fillId="7" borderId="28" xfId="0" applyFont="1" applyFill="1" applyBorder="1" applyAlignment="1">
      <alignment horizontal="center" vertical="center" wrapText="1"/>
    </xf>
    <xf numFmtId="0" fontId="22" fillId="0" borderId="28" xfId="0" applyFont="1" applyBorder="1" applyAlignment="1">
      <alignment horizontal="center" vertical="center"/>
    </xf>
    <xf numFmtId="0" fontId="6" fillId="3" borderId="23" xfId="0" applyFont="1" applyFill="1" applyBorder="1" applyAlignment="1">
      <alignment horizontal="center" vertical="center" wrapText="1"/>
    </xf>
    <xf numFmtId="0" fontId="6" fillId="0" borderId="23" xfId="0" applyFont="1" applyBorder="1" applyAlignment="1">
      <alignment horizontal="center" vertical="center" wrapText="1"/>
    </xf>
    <xf numFmtId="0" fontId="8" fillId="5" borderId="23"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27" xfId="0" applyFont="1" applyFill="1" applyBorder="1" applyAlignment="1">
      <alignment horizontal="center" vertical="center" wrapText="1"/>
    </xf>
    <xf numFmtId="10" fontId="5" fillId="4" borderId="22" xfId="0" applyNumberFormat="1" applyFont="1" applyFill="1" applyBorder="1" applyAlignment="1">
      <alignment horizontal="center" vertical="center" wrapText="1"/>
    </xf>
    <xf numFmtId="10" fontId="2" fillId="3" borderId="22" xfId="0" applyNumberFormat="1" applyFont="1" applyFill="1" applyBorder="1" applyAlignment="1">
      <alignment horizontal="center" vertical="center" wrapText="1"/>
    </xf>
    <xf numFmtId="10" fontId="6" fillId="3" borderId="22" xfId="0" applyNumberFormat="1" applyFont="1" applyFill="1" applyBorder="1" applyAlignment="1">
      <alignment horizontal="center" vertical="center" wrapText="1"/>
    </xf>
    <xf numFmtId="10" fontId="6" fillId="8" borderId="22" xfId="0" applyNumberFormat="1" applyFont="1" applyFill="1" applyBorder="1" applyAlignment="1">
      <alignment horizontal="center" vertical="center" wrapText="1"/>
    </xf>
    <xf numFmtId="10" fontId="2" fillId="0" borderId="22" xfId="0" applyNumberFormat="1" applyFont="1" applyBorder="1" applyAlignment="1">
      <alignment horizontal="center" vertical="center" wrapText="1"/>
    </xf>
    <xf numFmtId="10" fontId="6" fillId="0" borderId="22" xfId="0" applyNumberFormat="1" applyFont="1" applyBorder="1" applyAlignment="1">
      <alignment horizontal="center" vertical="center" wrapText="1"/>
    </xf>
    <xf numFmtId="10" fontId="8" fillId="5" borderId="22" xfId="0" applyNumberFormat="1" applyFont="1" applyFill="1" applyBorder="1" applyAlignment="1">
      <alignment horizontal="center" vertical="center" wrapText="1"/>
    </xf>
    <xf numFmtId="0" fontId="10" fillId="8" borderId="23"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37" xfId="0" applyFont="1" applyFill="1" applyBorder="1" applyAlignment="1">
      <alignment horizontal="center" vertical="center" wrapText="1"/>
    </xf>
    <xf numFmtId="10" fontId="2" fillId="3" borderId="24" xfId="0" applyNumberFormat="1" applyFont="1" applyFill="1" applyBorder="1" applyAlignment="1">
      <alignment horizontal="center" vertical="center" wrapText="1"/>
    </xf>
    <xf numFmtId="0" fontId="5" fillId="6" borderId="26" xfId="0" applyFont="1" applyFill="1" applyBorder="1" applyAlignment="1">
      <alignment horizontal="center" vertical="center" wrapText="1"/>
    </xf>
    <xf numFmtId="9" fontId="5" fillId="6" borderId="15" xfId="1" applyFont="1" applyFill="1" applyBorder="1" applyAlignment="1">
      <alignment horizontal="center" vertical="center" wrapText="1"/>
    </xf>
    <xf numFmtId="0" fontId="5" fillId="6" borderId="20"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4" borderId="27" xfId="0" applyFont="1" applyFill="1" applyBorder="1" applyAlignment="1">
      <alignment vertical="center" wrapText="1"/>
    </xf>
    <xf numFmtId="0" fontId="12" fillId="3" borderId="27" xfId="0" applyFont="1" applyFill="1" applyBorder="1" applyAlignment="1">
      <alignment horizontal="right" vertical="center" wrapText="1"/>
    </xf>
    <xf numFmtId="0" fontId="13" fillId="4" borderId="27" xfId="0" applyFont="1" applyFill="1" applyBorder="1" applyAlignment="1">
      <alignment vertical="center" wrapText="1"/>
    </xf>
    <xf numFmtId="0" fontId="6" fillId="3" borderId="27" xfId="0" applyFont="1" applyFill="1" applyBorder="1" applyAlignment="1">
      <alignment horizontal="right" vertical="center" wrapText="1"/>
    </xf>
    <xf numFmtId="0" fontId="12" fillId="0" borderId="27" xfId="0" applyFont="1" applyBorder="1" applyAlignment="1">
      <alignment horizontal="right" vertical="center" wrapText="1"/>
    </xf>
    <xf numFmtId="0" fontId="6" fillId="0" borderId="27" xfId="0" applyFont="1" applyBorder="1" applyAlignment="1">
      <alignment horizontal="right" vertical="center" wrapText="1"/>
    </xf>
    <xf numFmtId="0" fontId="14" fillId="0" borderId="27" xfId="0" applyFont="1" applyBorder="1" applyAlignment="1">
      <alignment horizontal="right" vertical="center" wrapText="1"/>
    </xf>
    <xf numFmtId="0" fontId="18" fillId="5" borderId="27" xfId="0" applyFont="1" applyFill="1" applyBorder="1" applyAlignment="1">
      <alignment vertical="center" wrapText="1"/>
    </xf>
    <xf numFmtId="0" fontId="12" fillId="3" borderId="41" xfId="0" applyFont="1" applyFill="1" applyBorder="1" applyAlignment="1">
      <alignment horizontal="right" vertical="center" wrapText="1"/>
    </xf>
    <xf numFmtId="0" fontId="0" fillId="0" borderId="0" xfId="0" applyFont="1"/>
    <xf numFmtId="0" fontId="11" fillId="0" borderId="0" xfId="2" applyFont="1" applyAlignment="1">
      <alignment vertical="center"/>
    </xf>
    <xf numFmtId="0" fontId="11" fillId="0" borderId="0" xfId="2" applyFont="1"/>
    <xf numFmtId="0" fontId="0" fillId="0" borderId="0" xfId="0" applyFont="1" applyAlignment="1">
      <alignment horizontal="left"/>
    </xf>
    <xf numFmtId="10" fontId="5" fillId="4" borderId="29" xfId="1" applyNumberFormat="1" applyFont="1" applyFill="1" applyBorder="1" applyAlignment="1">
      <alignment horizontal="center" vertical="center" wrapText="1"/>
    </xf>
    <xf numFmtId="10" fontId="6" fillId="8" borderId="29" xfId="1" applyNumberFormat="1" applyFont="1" applyFill="1" applyBorder="1" applyAlignment="1">
      <alignment horizontal="center" vertical="center" wrapText="1"/>
    </xf>
    <xf numFmtId="10" fontId="6" fillId="3" borderId="29" xfId="1" applyNumberFormat="1" applyFont="1" applyFill="1" applyBorder="1" applyAlignment="1">
      <alignment horizontal="center" vertical="center" wrapText="1"/>
    </xf>
    <xf numFmtId="10" fontId="2" fillId="0" borderId="29" xfId="1" applyNumberFormat="1" applyFont="1" applyBorder="1" applyAlignment="1">
      <alignment horizontal="center" vertical="center" wrapText="1"/>
    </xf>
    <xf numFmtId="10" fontId="6" fillId="0" borderId="29" xfId="1" applyNumberFormat="1" applyFont="1" applyBorder="1" applyAlignment="1">
      <alignment horizontal="center" vertical="center" wrapText="1"/>
    </xf>
    <xf numFmtId="10" fontId="2" fillId="3" borderId="29" xfId="1" applyNumberFormat="1" applyFont="1" applyFill="1" applyBorder="1" applyAlignment="1">
      <alignment horizontal="center" vertical="center" wrapText="1"/>
    </xf>
    <xf numFmtId="10" fontId="8" fillId="5" borderId="29" xfId="1" applyNumberFormat="1" applyFont="1" applyFill="1" applyBorder="1" applyAlignment="1">
      <alignment horizontal="center" vertical="center" wrapText="1"/>
    </xf>
    <xf numFmtId="10" fontId="2" fillId="3" borderId="45" xfId="1" applyNumberFormat="1" applyFont="1" applyFill="1" applyBorder="1" applyAlignment="1">
      <alignment horizontal="center" vertical="center" wrapText="1"/>
    </xf>
    <xf numFmtId="10" fontId="5" fillId="4" borderId="22" xfId="1" applyNumberFormat="1" applyFont="1" applyFill="1" applyBorder="1" applyAlignment="1">
      <alignment horizontal="center" vertical="center" wrapText="1"/>
    </xf>
    <xf numFmtId="4" fontId="6" fillId="0" borderId="21" xfId="0" applyNumberFormat="1" applyFont="1" applyBorder="1" applyAlignment="1">
      <alignment horizontal="center" vertical="center" wrapText="1"/>
    </xf>
    <xf numFmtId="4" fontId="5" fillId="4" borderId="21" xfId="0" applyNumberFormat="1" applyFont="1" applyFill="1" applyBorder="1" applyAlignment="1">
      <alignment horizontal="center" vertical="center" wrapText="1"/>
    </xf>
    <xf numFmtId="4" fontId="2" fillId="3" borderId="21"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4" fontId="8" fillId="5" borderId="21" xfId="0" applyNumberFormat="1" applyFont="1" applyFill="1" applyBorder="1" applyAlignment="1">
      <alignment horizontal="center" vertical="center" wrapText="1"/>
    </xf>
    <xf numFmtId="4" fontId="2" fillId="3" borderId="25" xfId="0" applyNumberFormat="1" applyFont="1" applyFill="1" applyBorder="1" applyAlignment="1">
      <alignment horizontal="center" vertical="center" wrapText="1"/>
    </xf>
    <xf numFmtId="4" fontId="6" fillId="0" borderId="23" xfId="0" applyNumberFormat="1" applyFont="1" applyBorder="1" applyAlignment="1">
      <alignment horizontal="center" vertical="center" wrapText="1"/>
    </xf>
    <xf numFmtId="4" fontId="5" fillId="4" borderId="23" xfId="0" applyNumberFormat="1" applyFont="1" applyFill="1" applyBorder="1" applyAlignment="1">
      <alignment horizontal="center" vertical="center" wrapText="1"/>
    </xf>
    <xf numFmtId="4" fontId="2" fillId="3" borderId="23" xfId="0" applyNumberFormat="1" applyFont="1" applyFill="1" applyBorder="1" applyAlignment="1">
      <alignment horizontal="center" vertical="center" wrapText="1"/>
    </xf>
    <xf numFmtId="4" fontId="2" fillId="0" borderId="23" xfId="0" applyNumberFormat="1" applyFont="1" applyBorder="1" applyAlignment="1">
      <alignment horizontal="center" vertical="center" wrapText="1"/>
    </xf>
    <xf numFmtId="4" fontId="8" fillId="5" borderId="23" xfId="0" applyNumberFormat="1" applyFont="1" applyFill="1" applyBorder="1" applyAlignment="1">
      <alignment horizontal="center" vertical="center" wrapText="1"/>
    </xf>
    <xf numFmtId="4" fontId="2" fillId="3" borderId="37" xfId="0" applyNumberFormat="1" applyFont="1" applyFill="1" applyBorder="1" applyAlignment="1">
      <alignment horizontal="center" vertical="center" wrapText="1"/>
    </xf>
    <xf numFmtId="4" fontId="5" fillId="6" borderId="26" xfId="0" applyNumberFormat="1" applyFont="1" applyFill="1" applyBorder="1" applyAlignment="1">
      <alignment horizontal="center" vertical="center" wrapText="1"/>
    </xf>
    <xf numFmtId="4" fontId="5" fillId="6" borderId="20" xfId="0" applyNumberFormat="1" applyFont="1" applyFill="1" applyBorder="1" applyAlignment="1">
      <alignment horizontal="center" vertical="center" wrapText="1"/>
    </xf>
    <xf numFmtId="4" fontId="5" fillId="4" borderId="36" xfId="0" applyNumberFormat="1" applyFont="1" applyFill="1" applyBorder="1" applyAlignment="1">
      <alignment horizontal="center" vertical="center" wrapText="1"/>
    </xf>
    <xf numFmtId="4" fontId="5" fillId="4" borderId="27" xfId="0" applyNumberFormat="1" applyFont="1" applyFill="1" applyBorder="1" applyAlignment="1">
      <alignment horizontal="center" vertical="center" wrapText="1"/>
    </xf>
    <xf numFmtId="4" fontId="5" fillId="4" borderId="22" xfId="0" applyNumberFormat="1" applyFont="1" applyFill="1" applyBorder="1" applyAlignment="1">
      <alignment horizontal="center" vertical="center" wrapText="1"/>
    </xf>
    <xf numFmtId="4" fontId="2" fillId="3" borderId="22" xfId="0" applyNumberFormat="1" applyFont="1" applyFill="1" applyBorder="1" applyAlignment="1">
      <alignment horizontal="center" vertical="center" wrapText="1"/>
    </xf>
    <xf numFmtId="4" fontId="6" fillId="8" borderId="22" xfId="0" applyNumberFormat="1" applyFont="1" applyFill="1" applyBorder="1" applyAlignment="1">
      <alignment horizontal="center" vertical="center" wrapText="1"/>
    </xf>
    <xf numFmtId="4" fontId="6" fillId="3" borderId="22" xfId="0" applyNumberFormat="1" applyFont="1" applyFill="1" applyBorder="1" applyAlignment="1">
      <alignment horizontal="center" vertical="center" wrapText="1"/>
    </xf>
    <xf numFmtId="4" fontId="2" fillId="0" borderId="22"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4" fontId="8" fillId="5" borderId="22" xfId="0" applyNumberFormat="1" applyFont="1" applyFill="1" applyBorder="1" applyAlignment="1">
      <alignment horizontal="center" vertical="center" wrapText="1"/>
    </xf>
    <xf numFmtId="4" fontId="2" fillId="3" borderId="24" xfId="0" applyNumberFormat="1" applyFont="1" applyFill="1" applyBorder="1" applyAlignment="1">
      <alignment horizontal="center" vertical="center" wrapText="1"/>
    </xf>
    <xf numFmtId="4" fontId="5" fillId="6" borderId="14" xfId="0" applyNumberFormat="1" applyFont="1" applyFill="1" applyBorder="1" applyAlignment="1">
      <alignment horizontal="center" vertical="center" wrapText="1"/>
    </xf>
    <xf numFmtId="4" fontId="6" fillId="8" borderId="23" xfId="0" applyNumberFormat="1" applyFont="1" applyFill="1" applyBorder="1" applyAlignment="1">
      <alignment horizontal="center" vertical="center" wrapText="1"/>
    </xf>
    <xf numFmtId="4" fontId="6" fillId="3" borderId="23" xfId="0" applyNumberFormat="1" applyFont="1" applyFill="1" applyBorder="1" applyAlignment="1">
      <alignment horizontal="center" vertical="center" wrapText="1"/>
    </xf>
    <xf numFmtId="4" fontId="5" fillId="4" borderId="28" xfId="0" applyNumberFormat="1" applyFont="1" applyFill="1" applyBorder="1" applyAlignment="1">
      <alignment horizontal="center" vertical="center" wrapText="1"/>
    </xf>
    <xf numFmtId="4" fontId="2" fillId="3" borderId="28"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wrapText="1"/>
    </xf>
    <xf numFmtId="4" fontId="6" fillId="8" borderId="28" xfId="0" applyNumberFormat="1" applyFont="1" applyFill="1" applyBorder="1" applyAlignment="1">
      <alignment horizontal="center" vertical="center" wrapText="1"/>
    </xf>
    <xf numFmtId="4" fontId="6" fillId="8" borderId="21" xfId="0" applyNumberFormat="1" applyFont="1" applyFill="1" applyBorder="1" applyAlignment="1">
      <alignment horizontal="center" vertical="center" wrapText="1"/>
    </xf>
    <xf numFmtId="4" fontId="6" fillId="3" borderId="28" xfId="0" applyNumberFormat="1" applyFont="1" applyFill="1" applyBorder="1" applyAlignment="1">
      <alignment horizontal="center" vertical="center" wrapText="1"/>
    </xf>
    <xf numFmtId="4" fontId="6" fillId="3" borderId="21" xfId="0" applyNumberFormat="1" applyFont="1" applyFill="1" applyBorder="1" applyAlignment="1">
      <alignment horizontal="center" vertical="center" wrapText="1"/>
    </xf>
    <xf numFmtId="4" fontId="2" fillId="0" borderId="28" xfId="0" applyNumberFormat="1" applyFont="1" applyBorder="1" applyAlignment="1">
      <alignment horizontal="center" vertical="center" wrapText="1"/>
    </xf>
    <xf numFmtId="4" fontId="6" fillId="0" borderId="28" xfId="0" applyNumberFormat="1" applyFont="1" applyBorder="1" applyAlignment="1">
      <alignment horizontal="center" vertical="center" wrapText="1"/>
    </xf>
    <xf numFmtId="4" fontId="8" fillId="5" borderId="28" xfId="0" applyNumberFormat="1" applyFont="1" applyFill="1" applyBorder="1" applyAlignment="1">
      <alignment horizontal="center" vertical="center" wrapText="1"/>
    </xf>
    <xf numFmtId="4" fontId="2" fillId="3" borderId="42" xfId="0" applyNumberFormat="1" applyFont="1" applyFill="1" applyBorder="1" applyAlignment="1">
      <alignment horizontal="center" vertical="center" wrapText="1"/>
    </xf>
    <xf numFmtId="4" fontId="5" fillId="6" borderId="15" xfId="0" applyNumberFormat="1" applyFont="1" applyFill="1" applyBorder="1" applyAlignment="1">
      <alignment horizontal="center" vertical="center" wrapText="1"/>
    </xf>
    <xf numFmtId="4" fontId="2" fillId="3" borderId="36" xfId="0" applyNumberFormat="1" applyFont="1" applyFill="1" applyBorder="1" applyAlignment="1">
      <alignment horizontal="center" vertical="center" wrapText="1"/>
    </xf>
    <xf numFmtId="4" fontId="2" fillId="3" borderId="27" xfId="0" applyNumberFormat="1" applyFont="1" applyFill="1" applyBorder="1" applyAlignment="1">
      <alignment horizontal="center" vertical="center" wrapText="1"/>
    </xf>
    <xf numFmtId="4" fontId="6" fillId="8" borderId="36" xfId="0" applyNumberFormat="1" applyFont="1" applyFill="1" applyBorder="1" applyAlignment="1">
      <alignment horizontal="center" vertical="center" wrapText="1"/>
    </xf>
    <xf numFmtId="4" fontId="6" fillId="8" borderId="27" xfId="0" applyNumberFormat="1" applyFont="1" applyFill="1" applyBorder="1" applyAlignment="1">
      <alignment horizontal="center" vertical="center" wrapText="1"/>
    </xf>
    <xf numFmtId="4" fontId="6" fillId="3" borderId="36"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wrapText="1"/>
    </xf>
    <xf numFmtId="4" fontId="2" fillId="0" borderId="36" xfId="0" applyNumberFormat="1" applyFont="1" applyBorder="1" applyAlignment="1">
      <alignment horizontal="center" vertical="center" wrapText="1"/>
    </xf>
    <xf numFmtId="4" fontId="2" fillId="0" borderId="27" xfId="0" applyNumberFormat="1" applyFont="1" applyBorder="1" applyAlignment="1">
      <alignment horizontal="center" vertical="center" wrapText="1"/>
    </xf>
    <xf numFmtId="4" fontId="6" fillId="0" borderId="36" xfId="0" applyNumberFormat="1" applyFont="1" applyBorder="1" applyAlignment="1">
      <alignment horizontal="center" vertical="center" wrapText="1"/>
    </xf>
    <xf numFmtId="4" fontId="6" fillId="0" borderId="27" xfId="0" applyNumberFormat="1" applyFont="1" applyBorder="1" applyAlignment="1">
      <alignment horizontal="center" vertical="center" wrapText="1"/>
    </xf>
    <xf numFmtId="4" fontId="8" fillId="5" borderId="36" xfId="0" applyNumberFormat="1" applyFont="1" applyFill="1" applyBorder="1" applyAlignment="1">
      <alignment horizontal="center" vertical="center" wrapText="1"/>
    </xf>
    <xf numFmtId="4" fontId="8" fillId="5" borderId="27" xfId="0" applyNumberFormat="1" applyFont="1" applyFill="1" applyBorder="1" applyAlignment="1">
      <alignment horizontal="center" vertical="center" wrapText="1"/>
    </xf>
    <xf numFmtId="4" fontId="2" fillId="3" borderId="44" xfId="0" applyNumberFormat="1" applyFont="1" applyFill="1" applyBorder="1" applyAlignment="1">
      <alignment horizontal="center" vertical="center" wrapText="1"/>
    </xf>
    <xf numFmtId="4" fontId="2" fillId="3" borderId="41" xfId="0" applyNumberFormat="1" applyFont="1" applyFill="1" applyBorder="1" applyAlignment="1">
      <alignment horizontal="center" vertical="center" wrapText="1"/>
    </xf>
    <xf numFmtId="4" fontId="5" fillId="6" borderId="18" xfId="0" applyNumberFormat="1" applyFont="1" applyFill="1" applyBorder="1" applyAlignment="1">
      <alignment horizontal="center" vertical="center" wrapText="1"/>
    </xf>
    <xf numFmtId="4" fontId="5" fillId="6" borderId="19" xfId="0" applyNumberFormat="1" applyFont="1" applyFill="1" applyBorder="1" applyAlignment="1">
      <alignment horizontal="center" vertical="center" wrapText="1"/>
    </xf>
    <xf numFmtId="3" fontId="5" fillId="4" borderId="22" xfId="0" applyNumberFormat="1" applyFont="1" applyFill="1" applyBorder="1" applyAlignment="1">
      <alignment horizontal="center" vertical="center" wrapText="1"/>
    </xf>
    <xf numFmtId="3" fontId="2" fillId="0" borderId="22" xfId="0" applyNumberFormat="1" applyFont="1" applyBorder="1" applyAlignment="1">
      <alignment horizontal="center" vertical="center" wrapText="1"/>
    </xf>
    <xf numFmtId="10" fontId="5" fillId="4" borderId="32" xfId="0" applyNumberFormat="1" applyFont="1" applyFill="1" applyBorder="1" applyAlignment="1">
      <alignment horizontal="center" vertical="center" wrapText="1"/>
    </xf>
    <xf numFmtId="10" fontId="2" fillId="0" borderId="32" xfId="0" applyNumberFormat="1" applyFont="1" applyBorder="1" applyAlignment="1">
      <alignment horizontal="center" vertical="center" wrapText="1"/>
    </xf>
    <xf numFmtId="10" fontId="2" fillId="3" borderId="22" xfId="1" applyNumberFormat="1" applyFont="1" applyFill="1" applyBorder="1" applyAlignment="1">
      <alignment horizontal="center" vertical="center" wrapText="1"/>
    </xf>
    <xf numFmtId="10" fontId="2" fillId="0" borderId="22" xfId="1" applyNumberFormat="1" applyFont="1" applyBorder="1" applyAlignment="1">
      <alignment horizontal="center" vertical="center" wrapText="1"/>
    </xf>
    <xf numFmtId="10" fontId="5" fillId="4" borderId="21" xfId="1" applyNumberFormat="1" applyFont="1" applyFill="1" applyBorder="1" applyAlignment="1">
      <alignment horizontal="center" vertical="center" wrapText="1"/>
    </xf>
    <xf numFmtId="10" fontId="2" fillId="0" borderId="21" xfId="1" applyNumberFormat="1"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2" fillId="0" borderId="27" xfId="0" applyNumberFormat="1" applyFont="1" applyBorder="1" applyAlignment="1">
      <alignment horizontal="center" vertical="center" wrapText="1"/>
    </xf>
    <xf numFmtId="10" fontId="5" fillId="4" borderId="27" xfId="1" applyNumberFormat="1" applyFont="1" applyFill="1" applyBorder="1" applyAlignment="1">
      <alignment horizontal="center" vertical="center" wrapText="1"/>
    </xf>
    <xf numFmtId="10" fontId="2" fillId="0" borderId="27" xfId="1"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10" fontId="2" fillId="3" borderId="32" xfId="0" applyNumberFormat="1" applyFont="1" applyFill="1" applyBorder="1" applyAlignment="1">
      <alignment horizontal="center" vertical="center" wrapText="1"/>
    </xf>
    <xf numFmtId="10" fontId="6" fillId="8" borderId="32" xfId="0" applyNumberFormat="1" applyFont="1" applyFill="1" applyBorder="1" applyAlignment="1">
      <alignment horizontal="center" vertical="center" wrapText="1"/>
    </xf>
    <xf numFmtId="10" fontId="6" fillId="3" borderId="32" xfId="0" applyNumberFormat="1" applyFont="1" applyFill="1" applyBorder="1" applyAlignment="1">
      <alignment horizontal="center" vertical="center" wrapText="1"/>
    </xf>
    <xf numFmtId="10" fontId="6" fillId="0" borderId="32" xfId="0" applyNumberFormat="1" applyFont="1" applyBorder="1" applyAlignment="1">
      <alignment horizontal="center" vertical="center" wrapText="1"/>
    </xf>
    <xf numFmtId="10" fontId="8" fillId="5" borderId="32" xfId="0" applyNumberFormat="1" applyFont="1" applyFill="1" applyBorder="1" applyAlignment="1">
      <alignment horizontal="center" vertical="center" wrapText="1"/>
    </xf>
    <xf numFmtId="10" fontId="2" fillId="3" borderId="43" xfId="0" applyNumberFormat="1" applyFont="1" applyFill="1" applyBorder="1" applyAlignment="1">
      <alignment horizontal="center" vertical="center" wrapText="1"/>
    </xf>
    <xf numFmtId="10" fontId="5" fillId="6" borderId="16" xfId="0" applyNumberFormat="1" applyFont="1" applyFill="1" applyBorder="1" applyAlignment="1">
      <alignment horizontal="center" vertical="center" wrapText="1"/>
    </xf>
    <xf numFmtId="3" fontId="5" fillId="4" borderId="23" xfId="1" applyNumberFormat="1" applyFont="1" applyFill="1" applyBorder="1" applyAlignment="1">
      <alignment horizontal="center" vertical="center" wrapText="1"/>
    </xf>
    <xf numFmtId="3" fontId="2" fillId="3" borderId="23" xfId="1" applyNumberFormat="1" applyFont="1" applyFill="1" applyBorder="1" applyAlignment="1">
      <alignment horizontal="center" vertical="center" wrapText="1"/>
    </xf>
    <xf numFmtId="3" fontId="6" fillId="8" borderId="23" xfId="1" applyNumberFormat="1" applyFont="1" applyFill="1" applyBorder="1" applyAlignment="1">
      <alignment horizontal="center" vertical="center" wrapText="1"/>
    </xf>
    <xf numFmtId="3" fontId="6" fillId="3" borderId="23" xfId="1" applyNumberFormat="1" applyFont="1" applyFill="1" applyBorder="1" applyAlignment="1">
      <alignment horizontal="center" vertical="center" wrapText="1"/>
    </xf>
    <xf numFmtId="3" fontId="2" fillId="0" borderId="23" xfId="1" applyNumberFormat="1" applyFont="1" applyBorder="1" applyAlignment="1">
      <alignment horizontal="center" vertical="center" wrapText="1"/>
    </xf>
    <xf numFmtId="3" fontId="6" fillId="0" borderId="23" xfId="1" applyNumberFormat="1" applyFont="1" applyBorder="1" applyAlignment="1">
      <alignment horizontal="center" vertical="center" wrapText="1"/>
    </xf>
    <xf numFmtId="3" fontId="8" fillId="5" borderId="23" xfId="1" applyNumberFormat="1" applyFont="1" applyFill="1" applyBorder="1" applyAlignment="1">
      <alignment horizontal="center" vertical="center" wrapText="1"/>
    </xf>
    <xf numFmtId="3" fontId="2" fillId="3" borderId="37" xfId="1" applyNumberFormat="1" applyFont="1" applyFill="1" applyBorder="1" applyAlignment="1">
      <alignment horizontal="center" vertical="center" wrapText="1"/>
    </xf>
    <xf numFmtId="3" fontId="5" fillId="6" borderId="20" xfId="1" applyNumberFormat="1" applyFont="1" applyFill="1" applyBorder="1" applyAlignment="1">
      <alignment horizontal="center" vertical="center" wrapText="1"/>
    </xf>
    <xf numFmtId="4" fontId="12" fillId="0" borderId="28" xfId="0" applyNumberFormat="1" applyFont="1" applyBorder="1" applyAlignment="1">
      <alignment horizontal="center" vertical="center"/>
    </xf>
    <xf numFmtId="0" fontId="12" fillId="0" borderId="23" xfId="0" applyFont="1" applyBorder="1" applyAlignment="1">
      <alignment horizontal="center" vertical="center"/>
    </xf>
    <xf numFmtId="0" fontId="10" fillId="0" borderId="23" xfId="0" applyFont="1" applyBorder="1" applyAlignment="1">
      <alignment horizontal="center" vertical="center"/>
    </xf>
    <xf numFmtId="0" fontId="12" fillId="0" borderId="37" xfId="0" applyFont="1" applyBorder="1" applyAlignment="1">
      <alignment horizontal="center" vertical="center"/>
    </xf>
    <xf numFmtId="4" fontId="10" fillId="8" borderId="28" xfId="0" applyNumberFormat="1" applyFont="1" applyFill="1" applyBorder="1" applyAlignment="1">
      <alignment horizontal="center" vertical="center"/>
    </xf>
    <xf numFmtId="4" fontId="10" fillId="0" borderId="28" xfId="0" applyNumberFormat="1" applyFont="1" applyBorder="1" applyAlignment="1">
      <alignment horizontal="center" vertical="center"/>
    </xf>
    <xf numFmtId="4" fontId="12" fillId="0" borderId="42" xfId="0" applyNumberFormat="1" applyFont="1" applyBorder="1" applyAlignment="1">
      <alignment horizontal="center" vertical="center"/>
    </xf>
    <xf numFmtId="3" fontId="6" fillId="8" borderId="22" xfId="0" applyNumberFormat="1" applyFont="1" applyFill="1" applyBorder="1" applyAlignment="1">
      <alignment horizontal="center" vertical="center" wrapText="1"/>
    </xf>
    <xf numFmtId="3" fontId="6" fillId="3" borderId="22" xfId="0" applyNumberFormat="1" applyFont="1" applyFill="1" applyBorder="1" applyAlignment="1">
      <alignment horizontal="center" vertical="center" wrapText="1"/>
    </xf>
    <xf numFmtId="3" fontId="6" fillId="0" borderId="22" xfId="0" applyNumberFormat="1" applyFont="1" applyBorder="1" applyAlignment="1">
      <alignment horizontal="center" vertical="center" wrapText="1"/>
    </xf>
    <xf numFmtId="3" fontId="2" fillId="3" borderId="22" xfId="0" applyNumberFormat="1" applyFont="1" applyFill="1" applyBorder="1" applyAlignment="1">
      <alignment horizontal="center" vertical="center" wrapText="1"/>
    </xf>
    <xf numFmtId="3" fontId="8" fillId="5" borderId="22" xfId="0" applyNumberFormat="1"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3" fontId="5" fillId="6" borderId="14" xfId="0" applyNumberFormat="1" applyFont="1" applyFill="1" applyBorder="1" applyAlignment="1">
      <alignment horizontal="center" vertical="center" wrapText="1"/>
    </xf>
    <xf numFmtId="3" fontId="5" fillId="6" borderId="20" xfId="0" applyNumberFormat="1" applyFont="1" applyFill="1" applyBorder="1" applyAlignment="1">
      <alignment horizontal="center" vertical="center" wrapText="1"/>
    </xf>
    <xf numFmtId="3" fontId="5" fillId="4" borderId="23" xfId="0" applyNumberFormat="1" applyFont="1" applyFill="1" applyBorder="1" applyAlignment="1">
      <alignment horizontal="center" vertical="center" wrapText="1"/>
    </xf>
    <xf numFmtId="3" fontId="2" fillId="3" borderId="23" xfId="0" applyNumberFormat="1" applyFont="1" applyFill="1" applyBorder="1" applyAlignment="1">
      <alignment horizontal="center" vertical="center" wrapText="1"/>
    </xf>
    <xf numFmtId="3" fontId="6" fillId="3" borderId="23"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3" fontId="6" fillId="8" borderId="23" xfId="0" applyNumberFormat="1" applyFont="1" applyFill="1" applyBorder="1" applyAlignment="1">
      <alignment horizontal="center" vertical="center" wrapText="1"/>
    </xf>
    <xf numFmtId="3" fontId="6" fillId="0" borderId="23" xfId="0" applyNumberFormat="1" applyFont="1" applyBorder="1" applyAlignment="1">
      <alignment horizontal="center" vertical="center" wrapText="1"/>
    </xf>
    <xf numFmtId="3" fontId="8" fillId="5" borderId="23" xfId="0" applyNumberFormat="1" applyFont="1" applyFill="1" applyBorder="1" applyAlignment="1">
      <alignment horizontal="center" vertical="center" wrapText="1"/>
    </xf>
    <xf numFmtId="3" fontId="2" fillId="3" borderId="37" xfId="0" applyNumberFormat="1" applyFont="1" applyFill="1" applyBorder="1" applyAlignment="1">
      <alignment horizontal="center" vertical="center" wrapText="1"/>
    </xf>
    <xf numFmtId="3" fontId="2" fillId="3" borderId="27" xfId="0" applyNumberFormat="1" applyFont="1" applyFill="1" applyBorder="1" applyAlignment="1">
      <alignment horizontal="center" vertical="center" wrapText="1"/>
    </xf>
    <xf numFmtId="3" fontId="5" fillId="3" borderId="27" xfId="0" applyNumberFormat="1" applyFont="1" applyFill="1" applyBorder="1" applyAlignment="1">
      <alignment horizontal="center" vertical="center" wrapText="1"/>
    </xf>
    <xf numFmtId="3" fontId="6" fillId="8" borderId="27" xfId="0" applyNumberFormat="1" applyFont="1" applyFill="1" applyBorder="1" applyAlignment="1">
      <alignment horizontal="center" vertical="center" wrapText="1"/>
    </xf>
    <xf numFmtId="3" fontId="6" fillId="3" borderId="27" xfId="0" applyNumberFormat="1" applyFont="1" applyFill="1" applyBorder="1" applyAlignment="1">
      <alignment horizontal="center" vertical="center" wrapText="1"/>
    </xf>
    <xf numFmtId="3" fontId="6" fillId="0" borderId="27" xfId="0" applyNumberFormat="1" applyFont="1" applyBorder="1" applyAlignment="1">
      <alignment horizontal="center" vertical="center" wrapText="1"/>
    </xf>
    <xf numFmtId="3" fontId="8" fillId="5" borderId="27" xfId="0" applyNumberFormat="1" applyFont="1" applyFill="1" applyBorder="1" applyAlignment="1">
      <alignment horizontal="center" vertical="center" wrapText="1"/>
    </xf>
    <xf numFmtId="3" fontId="2" fillId="3" borderId="41" xfId="0" applyNumberFormat="1" applyFont="1" applyFill="1" applyBorder="1" applyAlignment="1">
      <alignment horizontal="center" vertical="center" wrapText="1"/>
    </xf>
    <xf numFmtId="3" fontId="5" fillId="6" borderId="19" xfId="0" applyNumberFormat="1" applyFont="1" applyFill="1" applyBorder="1" applyAlignment="1">
      <alignment horizontal="center" vertical="center" wrapText="1"/>
    </xf>
    <xf numFmtId="10" fontId="6" fillId="3" borderId="22" xfId="1" applyNumberFormat="1" applyFont="1" applyFill="1" applyBorder="1" applyAlignment="1">
      <alignment horizontal="center" vertical="center" wrapText="1"/>
    </xf>
    <xf numFmtId="10" fontId="5" fillId="3" borderId="22" xfId="1" applyNumberFormat="1" applyFont="1" applyFill="1" applyBorder="1" applyAlignment="1">
      <alignment horizontal="center" vertical="center" wrapText="1"/>
    </xf>
    <xf numFmtId="10" fontId="6" fillId="8" borderId="22" xfId="1" applyNumberFormat="1" applyFont="1" applyFill="1" applyBorder="1" applyAlignment="1">
      <alignment horizontal="center" vertical="center" wrapText="1"/>
    </xf>
    <xf numFmtId="10" fontId="6" fillId="0" borderId="22" xfId="1" applyNumberFormat="1" applyFont="1" applyBorder="1" applyAlignment="1">
      <alignment horizontal="center" vertical="center" wrapText="1"/>
    </xf>
    <xf numFmtId="10" fontId="8" fillId="5" borderId="22" xfId="1" applyNumberFormat="1" applyFont="1" applyFill="1" applyBorder="1" applyAlignment="1">
      <alignment horizontal="center" vertical="center" wrapText="1"/>
    </xf>
    <xf numFmtId="10" fontId="2" fillId="3" borderId="24" xfId="1" applyNumberFormat="1" applyFont="1" applyFill="1" applyBorder="1" applyAlignment="1">
      <alignment horizontal="center" vertical="center" wrapText="1"/>
    </xf>
    <xf numFmtId="10" fontId="5" fillId="6" borderId="14" xfId="1" applyNumberFormat="1" applyFont="1" applyFill="1" applyBorder="1" applyAlignment="1">
      <alignment horizontal="center" vertical="center" wrapText="1"/>
    </xf>
    <xf numFmtId="10" fontId="2" fillId="3" borderId="21" xfId="1" applyNumberFormat="1" applyFont="1" applyFill="1" applyBorder="1" applyAlignment="1">
      <alignment horizontal="center" vertical="center" wrapText="1"/>
    </xf>
    <xf numFmtId="10" fontId="6" fillId="8" borderId="21" xfId="1" applyNumberFormat="1" applyFont="1" applyFill="1" applyBorder="1" applyAlignment="1">
      <alignment horizontal="center" vertical="center" wrapText="1"/>
    </xf>
    <xf numFmtId="10" fontId="6" fillId="3" borderId="21" xfId="1" applyNumberFormat="1" applyFont="1" applyFill="1" applyBorder="1" applyAlignment="1">
      <alignment horizontal="center" vertical="center" wrapText="1"/>
    </xf>
    <xf numFmtId="10" fontId="6" fillId="0" borderId="21" xfId="1" applyNumberFormat="1" applyFont="1" applyBorder="1" applyAlignment="1">
      <alignment horizontal="center" vertical="center" wrapText="1"/>
    </xf>
    <xf numFmtId="10" fontId="8" fillId="5" borderId="21" xfId="1" applyNumberFormat="1" applyFont="1" applyFill="1" applyBorder="1" applyAlignment="1">
      <alignment horizontal="center" vertical="center" wrapText="1"/>
    </xf>
    <xf numFmtId="10" fontId="2" fillId="3" borderId="25" xfId="1" applyNumberFormat="1" applyFont="1" applyFill="1" applyBorder="1" applyAlignment="1">
      <alignment horizontal="center" vertical="center" wrapText="1"/>
    </xf>
    <xf numFmtId="10" fontId="5" fillId="6" borderId="26" xfId="1" applyNumberFormat="1" applyFont="1" applyFill="1" applyBorder="1" applyAlignment="1">
      <alignment horizontal="center" vertical="center" wrapText="1"/>
    </xf>
    <xf numFmtId="10" fontId="2" fillId="3" borderId="27" xfId="1" applyNumberFormat="1" applyFont="1" applyFill="1" applyBorder="1" applyAlignment="1">
      <alignment horizontal="center" vertical="center" wrapText="1"/>
    </xf>
    <xf numFmtId="10" fontId="6" fillId="8" borderId="27" xfId="1" applyNumberFormat="1" applyFont="1" applyFill="1" applyBorder="1" applyAlignment="1">
      <alignment horizontal="center" vertical="center" wrapText="1"/>
    </xf>
    <xf numFmtId="10" fontId="6" fillId="3" borderId="27" xfId="1" applyNumberFormat="1" applyFont="1" applyFill="1" applyBorder="1" applyAlignment="1">
      <alignment horizontal="center" vertical="center" wrapText="1"/>
    </xf>
    <xf numFmtId="10" fontId="6" fillId="0" borderId="27" xfId="1" applyNumberFormat="1" applyFont="1" applyBorder="1" applyAlignment="1">
      <alignment horizontal="center" vertical="center" wrapText="1"/>
    </xf>
    <xf numFmtId="10" fontId="8" fillId="5" borderId="27" xfId="1" applyNumberFormat="1" applyFont="1" applyFill="1" applyBorder="1" applyAlignment="1">
      <alignment horizontal="center" vertical="center" wrapText="1"/>
    </xf>
    <xf numFmtId="10" fontId="2" fillId="3" borderId="41" xfId="1" applyNumberFormat="1" applyFont="1" applyFill="1" applyBorder="1" applyAlignment="1">
      <alignment horizontal="center" vertical="center" wrapText="1"/>
    </xf>
    <xf numFmtId="10" fontId="5" fillId="6" borderId="19" xfId="1" applyNumberFormat="1" applyFont="1" applyFill="1" applyBorder="1" applyAlignment="1">
      <alignment horizontal="center" vertical="center" wrapText="1"/>
    </xf>
    <xf numFmtId="10" fontId="5" fillId="4" borderId="28" xfId="1" applyNumberFormat="1" applyFont="1" applyFill="1" applyBorder="1" applyAlignment="1">
      <alignment horizontal="center" vertical="center" wrapText="1"/>
    </xf>
    <xf numFmtId="10" fontId="2" fillId="3" borderId="28" xfId="1" applyNumberFormat="1" applyFont="1" applyFill="1" applyBorder="1" applyAlignment="1">
      <alignment horizontal="center" vertical="center" wrapText="1"/>
    </xf>
    <xf numFmtId="10" fontId="6" fillId="8" borderId="28" xfId="1" applyNumberFormat="1" applyFont="1" applyFill="1" applyBorder="1" applyAlignment="1">
      <alignment horizontal="center" vertical="center" wrapText="1"/>
    </xf>
    <xf numFmtId="10" fontId="6" fillId="3" borderId="28" xfId="1" applyNumberFormat="1" applyFont="1" applyFill="1" applyBorder="1" applyAlignment="1">
      <alignment horizontal="center" vertical="center" wrapText="1"/>
    </xf>
    <xf numFmtId="10" fontId="2" fillId="0" borderId="28" xfId="1" applyNumberFormat="1" applyFont="1" applyBorder="1" applyAlignment="1">
      <alignment horizontal="center" vertical="center" wrapText="1"/>
    </xf>
    <xf numFmtId="10" fontId="6" fillId="0" borderId="28" xfId="1" applyNumberFormat="1" applyFont="1" applyBorder="1" applyAlignment="1">
      <alignment horizontal="center" vertical="center" wrapText="1"/>
    </xf>
    <xf numFmtId="10" fontId="8" fillId="5" borderId="28" xfId="1" applyNumberFormat="1" applyFont="1" applyFill="1" applyBorder="1" applyAlignment="1">
      <alignment horizontal="center" vertical="center" wrapText="1"/>
    </xf>
    <xf numFmtId="10" fontId="2" fillId="3" borderId="42" xfId="1" applyNumberFormat="1" applyFont="1" applyFill="1" applyBorder="1" applyAlignment="1">
      <alignment horizontal="center" vertical="center" wrapText="1"/>
    </xf>
    <xf numFmtId="164" fontId="0" fillId="0" borderId="0" xfId="1" applyNumberFormat="1" applyFont="1"/>
    <xf numFmtId="0" fontId="9" fillId="0" borderId="0" xfId="0" applyFont="1" applyAlignment="1">
      <alignment horizontal="center" wrapText="1"/>
    </xf>
    <xf numFmtId="0" fontId="3" fillId="2" borderId="2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2" fillId="3" borderId="27" xfId="0" applyFont="1" applyFill="1" applyBorder="1" applyAlignment="1">
      <alignment horizontal="right" vertical="center" wrapText="1"/>
    </xf>
    <xf numFmtId="0" fontId="11" fillId="4" borderId="27" xfId="2" applyFill="1" applyBorder="1" applyAlignment="1">
      <alignment vertical="center" wrapText="1"/>
    </xf>
    <xf numFmtId="0" fontId="12" fillId="0" borderId="0" xfId="0" applyFont="1"/>
    <xf numFmtId="0" fontId="11" fillId="0" borderId="0" xfId="2" applyFont="1" applyAlignment="1">
      <alignment horizontal="left" vertical="center" wrapText="1"/>
    </xf>
    <xf numFmtId="0" fontId="5" fillId="6" borderId="14" xfId="0" applyFont="1" applyFill="1" applyBorder="1" applyAlignment="1">
      <alignment horizontal="right" vertical="center" wrapText="1"/>
    </xf>
    <xf numFmtId="0" fontId="5" fillId="6" borderId="19" xfId="0" applyFont="1" applyFill="1" applyBorder="1" applyAlignment="1">
      <alignment horizontal="right" vertical="center" wrapText="1"/>
    </xf>
    <xf numFmtId="0" fontId="11" fillId="0" borderId="0" xfId="2" applyFont="1" applyAlignment="1">
      <alignment horizontal="left" vertical="center"/>
    </xf>
    <xf numFmtId="0" fontId="21" fillId="0" borderId="18" xfId="0" applyFont="1" applyBorder="1" applyAlignment="1">
      <alignment horizontal="center"/>
    </xf>
    <xf numFmtId="0" fontId="21" fillId="0" borderId="17" xfId="0" applyFont="1" applyBorder="1" applyAlignment="1">
      <alignment horizontal="center"/>
    </xf>
    <xf numFmtId="0" fontId="21" fillId="0" borderId="16" xfId="0" applyFont="1" applyBorder="1" applyAlignment="1">
      <alignment horizontal="center"/>
    </xf>
    <xf numFmtId="0" fontId="3" fillId="2" borderId="3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7" borderId="29" xfId="2" applyFill="1" applyBorder="1" applyAlignment="1">
      <alignment horizontal="center" vertical="center" wrapText="1"/>
    </xf>
    <xf numFmtId="0" fontId="11" fillId="7" borderId="32" xfId="2" applyFill="1" applyBorder="1" applyAlignment="1">
      <alignment horizontal="center" vertical="center" wrapText="1"/>
    </xf>
    <xf numFmtId="0" fontId="17" fillId="7" borderId="40" xfId="0" applyFont="1" applyFill="1" applyBorder="1" applyAlignment="1">
      <alignment horizontal="center"/>
    </xf>
    <xf numFmtId="0" fontId="17" fillId="7" borderId="35" xfId="0" applyFont="1" applyFill="1" applyBorder="1" applyAlignment="1">
      <alignment horizont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7" fillId="7" borderId="30" xfId="0" applyFont="1" applyFill="1" applyBorder="1" applyAlignment="1">
      <alignment horizontal="center"/>
    </xf>
    <xf numFmtId="0" fontId="17" fillId="7" borderId="1" xfId="0" applyFont="1" applyFill="1" applyBorder="1" applyAlignment="1">
      <alignment horizontal="center"/>
    </xf>
    <xf numFmtId="0" fontId="17" fillId="7" borderId="31" xfId="0" applyFont="1" applyFill="1" applyBorder="1" applyAlignment="1">
      <alignment horizontal="center"/>
    </xf>
    <xf numFmtId="0" fontId="11" fillId="2" borderId="7" xfId="2" applyFill="1" applyBorder="1" applyAlignment="1">
      <alignment horizontal="center" vertical="center" wrapText="1"/>
    </xf>
    <xf numFmtId="0" fontId="11" fillId="2" borderId="2" xfId="2" applyFill="1" applyBorder="1" applyAlignment="1">
      <alignment horizontal="center" vertical="center" wrapText="1"/>
    </xf>
    <xf numFmtId="0" fontId="11" fillId="2" borderId="6" xfId="2"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0" borderId="0" xfId="2" applyAlignment="1">
      <alignment horizontal="left"/>
    </xf>
    <xf numFmtId="0" fontId="20" fillId="7" borderId="33"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0" borderId="0" xfId="2" applyFont="1" applyAlignment="1">
      <alignment horizontal="left" wrapText="1"/>
    </xf>
    <xf numFmtId="0" fontId="11" fillId="2" borderId="38" xfId="2" applyFill="1" applyBorder="1" applyAlignment="1">
      <alignment horizontal="center" vertical="center" wrapText="1"/>
    </xf>
    <xf numFmtId="0" fontId="11" fillId="2" borderId="11" xfId="2" applyFill="1" applyBorder="1" applyAlignment="1">
      <alignment horizontal="center" vertical="center" wrapText="1"/>
    </xf>
    <xf numFmtId="0" fontId="11" fillId="2" borderId="4" xfId="2" applyFill="1" applyBorder="1" applyAlignment="1">
      <alignment horizontal="center" vertical="center" wrapText="1"/>
    </xf>
    <xf numFmtId="0" fontId="11" fillId="2" borderId="46" xfId="2" applyFill="1" applyBorder="1" applyAlignment="1">
      <alignment horizontal="center" vertical="center" wrapText="1"/>
    </xf>
    <xf numFmtId="0" fontId="11" fillId="2" borderId="10" xfId="2" applyFill="1" applyBorder="1" applyAlignment="1">
      <alignment horizontal="center" vertical="center" wrapText="1"/>
    </xf>
    <xf numFmtId="0" fontId="11" fillId="2" borderId="5" xfId="2" applyFill="1" applyBorder="1" applyAlignment="1">
      <alignment horizontal="center" vertical="center" wrapText="1"/>
    </xf>
    <xf numFmtId="0" fontId="11" fillId="2" borderId="39" xfId="2" applyFill="1" applyBorder="1" applyAlignment="1">
      <alignment horizontal="center" vertical="center" wrapText="1"/>
    </xf>
    <xf numFmtId="0" fontId="11" fillId="2" borderId="13" xfId="2" applyFill="1" applyBorder="1" applyAlignment="1">
      <alignment horizontal="center" vertical="center" wrapText="1"/>
    </xf>
    <xf numFmtId="0" fontId="11" fillId="2" borderId="9" xfId="2" applyFill="1" applyBorder="1" applyAlignment="1">
      <alignment horizontal="center" vertical="center" wrapText="1"/>
    </xf>
    <xf numFmtId="0" fontId="20" fillId="7" borderId="38"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18" xfId="0" applyFont="1" applyFill="1" applyBorder="1" applyAlignment="1">
      <alignment horizontal="center" wrapText="1"/>
    </xf>
    <xf numFmtId="0" fontId="20" fillId="7" borderId="17" xfId="0" applyFont="1" applyFill="1" applyBorder="1" applyAlignment="1">
      <alignment horizontal="center" wrapText="1"/>
    </xf>
    <xf numFmtId="0" fontId="20" fillId="7" borderId="16" xfId="0" applyFont="1" applyFill="1" applyBorder="1" applyAlignment="1">
      <alignment horizontal="center" wrapText="1"/>
    </xf>
    <xf numFmtId="0" fontId="3" fillId="2" borderId="3"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15" xfId="0" applyFont="1" applyFill="1" applyBorder="1" applyAlignment="1">
      <alignment horizontal="center"/>
    </xf>
    <xf numFmtId="0" fontId="20" fillId="7" borderId="26" xfId="0" applyFont="1" applyFill="1" applyBorder="1" applyAlignment="1">
      <alignment horizontal="center"/>
    </xf>
    <xf numFmtId="0" fontId="20" fillId="7" borderId="20" xfId="0" applyFont="1" applyFill="1" applyBorder="1" applyAlignment="1">
      <alignment horizontal="center"/>
    </xf>
    <xf numFmtId="0" fontId="3" fillId="2" borderId="13"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7" fillId="0" borderId="0" xfId="0" applyFont="1"/>
    <xf numFmtId="0" fontId="26" fillId="0" borderId="0" xfId="0" applyFont="1" applyAlignment="1">
      <alignment vertical="center"/>
    </xf>
    <xf numFmtId="0" fontId="28" fillId="0" borderId="0" xfId="0" applyFont="1" applyAlignment="1">
      <alignment vertical="center"/>
    </xf>
    <xf numFmtId="0" fontId="29" fillId="0" borderId="0" xfId="0" applyFont="1"/>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cellXfs>
  <cellStyles count="5">
    <cellStyle name="Comma 2" xfId="3"/>
    <cellStyle name="Hyperlink" xfId="2" builtinId="8"/>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77"/>
  <sheetViews>
    <sheetView tabSelected="1" topLeftCell="A19" zoomScale="40" zoomScaleNormal="40" workbookViewId="0">
      <selection activeCell="F63" sqref="F63"/>
    </sheetView>
  </sheetViews>
  <sheetFormatPr defaultColWidth="11.8984375" defaultRowHeight="15.6" x14ac:dyDescent="0.3"/>
  <cols>
    <col min="2" max="2" width="33.69921875" customWidth="1"/>
    <col min="4" max="4" width="15.19921875" customWidth="1"/>
    <col min="5" max="5" width="15.09765625" customWidth="1"/>
    <col min="14" max="14" width="16.3984375" customWidth="1"/>
    <col min="28" max="28" width="14.69921875" customWidth="1"/>
  </cols>
  <sheetData>
    <row r="1" spans="1:33" x14ac:dyDescent="0.3">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row>
    <row r="2" spans="1:33" ht="30.6" customHeight="1" x14ac:dyDescent="0.3">
      <c r="A2" s="295" t="s">
        <v>0</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25"/>
      <c r="AC2" s="225"/>
      <c r="AD2" s="225"/>
      <c r="AE2" s="294" t="s">
        <v>1</v>
      </c>
      <c r="AF2" s="294"/>
      <c r="AG2" s="233"/>
    </row>
    <row r="3" spans="1:33" ht="16.2" thickBot="1" x14ac:dyDescent="0.35">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33"/>
      <c r="AC3" s="233"/>
      <c r="AD3" s="233"/>
      <c r="AE3" s="294"/>
      <c r="AF3" s="294"/>
      <c r="AG3" s="233"/>
    </row>
    <row r="4" spans="1:33" ht="16.2" thickBot="1" x14ac:dyDescent="0.35">
      <c r="A4" s="233"/>
      <c r="B4" s="233"/>
      <c r="C4" s="233"/>
      <c r="D4" s="233"/>
      <c r="E4" s="233"/>
      <c r="F4" s="233"/>
      <c r="G4" s="233"/>
      <c r="H4" s="233"/>
      <c r="I4" s="233"/>
      <c r="J4" s="233"/>
      <c r="K4" s="233"/>
      <c r="L4" s="233"/>
      <c r="M4" s="233"/>
      <c r="N4" s="233"/>
      <c r="O4" s="233"/>
      <c r="P4" s="233"/>
      <c r="Q4" s="233"/>
      <c r="R4" s="233"/>
      <c r="S4" s="233"/>
      <c r="T4" s="238" t="s">
        <v>2</v>
      </c>
      <c r="U4" s="239"/>
      <c r="V4" s="239"/>
      <c r="W4" s="239"/>
      <c r="X4" s="239"/>
      <c r="Y4" s="239"/>
      <c r="Z4" s="239"/>
      <c r="AA4" s="239"/>
      <c r="AB4" s="239"/>
      <c r="AC4" s="239"/>
      <c r="AD4" s="239"/>
      <c r="AE4" s="240"/>
      <c r="AF4" s="233"/>
      <c r="AG4" s="233"/>
    </row>
    <row r="5" spans="1:33" ht="16.2" customHeight="1" thickBot="1" x14ac:dyDescent="0.35">
      <c r="A5" s="262" t="s">
        <v>3</v>
      </c>
      <c r="B5" s="263" t="s">
        <v>4</v>
      </c>
      <c r="C5" s="267" t="s">
        <v>5</v>
      </c>
      <c r="D5" s="270" t="s">
        <v>6</v>
      </c>
      <c r="E5" s="273" t="s">
        <v>7</v>
      </c>
      <c r="F5" s="278" t="s">
        <v>8</v>
      </c>
      <c r="G5" s="279"/>
      <c r="H5" s="279"/>
      <c r="I5" s="279"/>
      <c r="J5" s="280"/>
      <c r="K5" s="283" t="s">
        <v>9</v>
      </c>
      <c r="L5" s="284"/>
      <c r="M5" s="285"/>
      <c r="N5" s="258" t="s">
        <v>10</v>
      </c>
      <c r="O5" s="259"/>
      <c r="P5" s="258" t="s">
        <v>11</v>
      </c>
      <c r="Q5" s="259"/>
      <c r="R5" s="276" t="s">
        <v>12</v>
      </c>
      <c r="S5" s="287" t="s">
        <v>13</v>
      </c>
      <c r="T5" s="249" t="s">
        <v>8</v>
      </c>
      <c r="U5" s="250"/>
      <c r="V5" s="250"/>
      <c r="W5" s="251"/>
      <c r="X5" s="249" t="s">
        <v>9</v>
      </c>
      <c r="Y5" s="250"/>
      <c r="Z5" s="250"/>
      <c r="AA5" s="250"/>
      <c r="AB5" s="249" t="s">
        <v>14</v>
      </c>
      <c r="AC5" s="250"/>
      <c r="AD5" s="250"/>
      <c r="AE5" s="251"/>
      <c r="AF5" s="245" t="s">
        <v>15</v>
      </c>
      <c r="AG5" s="246"/>
    </row>
    <row r="6" spans="1:33" ht="98.4" customHeight="1" x14ac:dyDescent="0.3">
      <c r="A6" s="255"/>
      <c r="B6" s="264"/>
      <c r="C6" s="268"/>
      <c r="D6" s="271"/>
      <c r="E6" s="274"/>
      <c r="F6" s="252" t="s">
        <v>16</v>
      </c>
      <c r="G6" s="253"/>
      <c r="H6" s="255" t="s">
        <v>17</v>
      </c>
      <c r="I6" s="265" t="s">
        <v>11</v>
      </c>
      <c r="J6" s="281"/>
      <c r="K6" s="254" t="s">
        <v>16</v>
      </c>
      <c r="L6" s="253"/>
      <c r="M6" s="286" t="s">
        <v>17</v>
      </c>
      <c r="N6" s="260"/>
      <c r="O6" s="261"/>
      <c r="P6" s="282"/>
      <c r="Q6" s="261"/>
      <c r="R6" s="277"/>
      <c r="S6" s="288"/>
      <c r="T6" s="15" t="s">
        <v>18</v>
      </c>
      <c r="U6" s="247" t="s">
        <v>19</v>
      </c>
      <c r="V6" s="248"/>
      <c r="W6" s="241" t="s">
        <v>20</v>
      </c>
      <c r="X6" s="15" t="s">
        <v>18</v>
      </c>
      <c r="Y6" s="247" t="s">
        <v>19</v>
      </c>
      <c r="Z6" s="248"/>
      <c r="AA6" s="241" t="s">
        <v>21</v>
      </c>
      <c r="AB6" s="15" t="s">
        <v>22</v>
      </c>
      <c r="AC6" s="247" t="s">
        <v>23</v>
      </c>
      <c r="AD6" s="248"/>
      <c r="AE6" s="241" t="s">
        <v>21</v>
      </c>
      <c r="AF6" s="243" t="s">
        <v>24</v>
      </c>
      <c r="AG6" s="244"/>
    </row>
    <row r="7" spans="1:33" ht="79.2" x14ac:dyDescent="0.3">
      <c r="A7" s="256"/>
      <c r="B7" s="265"/>
      <c r="C7" s="269"/>
      <c r="D7" s="272"/>
      <c r="E7" s="275"/>
      <c r="F7" s="16" t="s">
        <v>25</v>
      </c>
      <c r="G7" s="13" t="s">
        <v>26</v>
      </c>
      <c r="H7" s="256"/>
      <c r="I7" s="12" t="s">
        <v>27</v>
      </c>
      <c r="J7" s="25" t="s">
        <v>28</v>
      </c>
      <c r="K7" s="13" t="s">
        <v>25</v>
      </c>
      <c r="L7" s="13" t="s">
        <v>26</v>
      </c>
      <c r="M7" s="242"/>
      <c r="N7" s="27" t="s">
        <v>29</v>
      </c>
      <c r="O7" s="24" t="s">
        <v>30</v>
      </c>
      <c r="P7" s="15" t="s">
        <v>27</v>
      </c>
      <c r="Q7" s="226" t="s">
        <v>28</v>
      </c>
      <c r="R7" s="23" t="s">
        <v>31</v>
      </c>
      <c r="S7" s="289"/>
      <c r="T7" s="16" t="s">
        <v>32</v>
      </c>
      <c r="U7" s="13" t="s">
        <v>32</v>
      </c>
      <c r="V7" s="13" t="s">
        <v>31</v>
      </c>
      <c r="W7" s="242"/>
      <c r="X7" s="16" t="s">
        <v>33</v>
      </c>
      <c r="Y7" s="13" t="s">
        <v>32</v>
      </c>
      <c r="Z7" s="13" t="s">
        <v>31</v>
      </c>
      <c r="AA7" s="242"/>
      <c r="AB7" s="16" t="s">
        <v>32</v>
      </c>
      <c r="AC7" s="13" t="s">
        <v>32</v>
      </c>
      <c r="AD7" s="13" t="s">
        <v>31</v>
      </c>
      <c r="AE7" s="242"/>
      <c r="AF7" s="35" t="s">
        <v>34</v>
      </c>
      <c r="AG7" s="26" t="s">
        <v>35</v>
      </c>
    </row>
    <row r="8" spans="1:33" ht="24" x14ac:dyDescent="0.3">
      <c r="A8" s="228">
        <v>1</v>
      </c>
      <c r="B8" s="28">
        <v>2</v>
      </c>
      <c r="C8" s="229">
        <v>3</v>
      </c>
      <c r="D8" s="228">
        <v>4</v>
      </c>
      <c r="E8" s="230">
        <v>5</v>
      </c>
      <c r="F8" s="229">
        <v>6</v>
      </c>
      <c r="G8" s="228">
        <v>7</v>
      </c>
      <c r="H8" s="228">
        <v>8</v>
      </c>
      <c r="I8" s="29" t="s">
        <v>36</v>
      </c>
      <c r="J8" s="30" t="s">
        <v>37</v>
      </c>
      <c r="K8" s="29">
        <v>11</v>
      </c>
      <c r="L8" s="228">
        <v>12</v>
      </c>
      <c r="M8" s="230">
        <v>13</v>
      </c>
      <c r="N8" s="229" t="s">
        <v>38</v>
      </c>
      <c r="O8" s="230" t="s">
        <v>39</v>
      </c>
      <c r="P8" s="229" t="s">
        <v>40</v>
      </c>
      <c r="Q8" s="31" t="s">
        <v>41</v>
      </c>
      <c r="R8" s="229" t="s">
        <v>42</v>
      </c>
      <c r="S8" s="230" t="s">
        <v>43</v>
      </c>
      <c r="T8" s="229">
        <v>20</v>
      </c>
      <c r="U8" s="228">
        <v>21</v>
      </c>
      <c r="V8" s="228" t="s">
        <v>44</v>
      </c>
      <c r="W8" s="230">
        <v>23</v>
      </c>
      <c r="X8" s="229">
        <v>24</v>
      </c>
      <c r="Y8" s="228">
        <v>25</v>
      </c>
      <c r="Z8" s="228" t="s">
        <v>45</v>
      </c>
      <c r="AA8" s="28">
        <v>27</v>
      </c>
      <c r="AB8" s="32" t="s">
        <v>46</v>
      </c>
      <c r="AC8" s="28" t="s">
        <v>47</v>
      </c>
      <c r="AD8" s="28" t="s">
        <v>48</v>
      </c>
      <c r="AE8" s="230" t="s">
        <v>49</v>
      </c>
      <c r="AF8" s="36">
        <v>32</v>
      </c>
      <c r="AG8" s="34">
        <v>33</v>
      </c>
    </row>
    <row r="9" spans="1:33" ht="27.6" x14ac:dyDescent="0.3">
      <c r="A9" s="2">
        <v>1</v>
      </c>
      <c r="B9" s="58" t="s">
        <v>50</v>
      </c>
      <c r="C9" s="17"/>
      <c r="D9" s="2"/>
      <c r="E9" s="87">
        <f>SUM(E10:E14)</f>
        <v>4384912.34</v>
      </c>
      <c r="F9" s="96">
        <f>SUM(F10:F14)</f>
        <v>1944044.16</v>
      </c>
      <c r="G9" s="81">
        <f>SUM(G10:G14)</f>
        <v>0</v>
      </c>
      <c r="H9" s="2">
        <f>SUM(H10:H14)</f>
        <v>10</v>
      </c>
      <c r="I9" s="216">
        <f t="shared" ref="I9:I29" si="0">(F9+G9)/$N$48*100%</f>
        <v>0.17369671098810455</v>
      </c>
      <c r="J9" s="137">
        <f t="shared" ref="J9:J29" si="1">H9/$O$48*100%</f>
        <v>3.3681374200067362E-3</v>
      </c>
      <c r="K9" s="107">
        <f>SUM(K10:K14)</f>
        <v>123621.31</v>
      </c>
      <c r="L9" s="81">
        <f>SUM(L10:L14)</f>
        <v>0</v>
      </c>
      <c r="M9" s="179">
        <f>SUM(M10:M14)</f>
        <v>143</v>
      </c>
      <c r="N9" s="96">
        <f>SUM(N10:N14)</f>
        <v>2067665.47</v>
      </c>
      <c r="O9" s="179">
        <f>SUM(O10:O14)</f>
        <v>153</v>
      </c>
      <c r="P9" s="42">
        <f t="shared" ref="P9:P14" si="2">N9/$N$48</f>
        <v>0.18474204390638602</v>
      </c>
      <c r="Q9" s="71">
        <f>O9/$O$48*100%</f>
        <v>5.1532502526103065E-2</v>
      </c>
      <c r="R9" s="79">
        <f t="shared" ref="R9:R29" si="3">N9/E9*100%</f>
        <v>0.47154089059851079</v>
      </c>
      <c r="S9" s="155">
        <f>N9/O9</f>
        <v>13514.15339869281</v>
      </c>
      <c r="T9" s="96">
        <f>SUM(T10:T14)</f>
        <v>1944044.16</v>
      </c>
      <c r="U9" s="81">
        <f>SUM(U10:U14)</f>
        <v>0</v>
      </c>
      <c r="V9" s="141">
        <f>U9/T9*100%</f>
        <v>0</v>
      </c>
      <c r="W9" s="18">
        <f>SUM(W10:W14)</f>
        <v>0</v>
      </c>
      <c r="X9" s="96">
        <f>SUM(X10:X14)</f>
        <v>123621.31</v>
      </c>
      <c r="Y9" s="81">
        <f>SUM(Y10:Y14)</f>
        <v>54286.1</v>
      </c>
      <c r="Z9" s="141">
        <f t="shared" ref="Z9:Z17" si="4">Y9/X9</f>
        <v>0.43913221757640331</v>
      </c>
      <c r="AA9" s="143">
        <f>SUM(AA10:AA14)</f>
        <v>99</v>
      </c>
      <c r="AB9" s="94">
        <f>SUM(AB10:AB14)</f>
        <v>2067665.47</v>
      </c>
      <c r="AC9" s="95">
        <f>SUM(AC10:AC14)</f>
        <v>54286.1</v>
      </c>
      <c r="AD9" s="145">
        <f>AC9/AB9*100%</f>
        <v>2.6254779018967705E-2</v>
      </c>
      <c r="AE9" s="179">
        <f>SUM(AE10:AE14)</f>
        <v>99</v>
      </c>
      <c r="AF9" s="107">
        <f>SUM(AF10:AF14)</f>
        <v>0</v>
      </c>
      <c r="AG9" s="18">
        <f>SUM(AG10:AG14)</f>
        <v>0</v>
      </c>
    </row>
    <row r="10" spans="1:33" ht="41.4" x14ac:dyDescent="0.3">
      <c r="A10" s="227" t="s">
        <v>51</v>
      </c>
      <c r="B10" s="59" t="s">
        <v>117</v>
      </c>
      <c r="C10" s="19" t="s">
        <v>52</v>
      </c>
      <c r="D10" s="227" t="s">
        <v>52</v>
      </c>
      <c r="E10" s="88">
        <v>128129.56</v>
      </c>
      <c r="F10" s="97">
        <v>127968.24</v>
      </c>
      <c r="G10" s="82">
        <v>0</v>
      </c>
      <c r="H10" s="227">
        <v>3</v>
      </c>
      <c r="I10" s="217">
        <f t="shared" si="0"/>
        <v>1.1433722986486275E-2</v>
      </c>
      <c r="J10" s="148">
        <f t="shared" si="1"/>
        <v>1.0104412260020209E-3</v>
      </c>
      <c r="K10" s="112"/>
      <c r="L10" s="82"/>
      <c r="M10" s="180"/>
      <c r="N10" s="97">
        <f t="shared" ref="N10:N15" si="5">F10+G10+K10+L10</f>
        <v>127968.24</v>
      </c>
      <c r="O10" s="180">
        <f t="shared" ref="O10:O15" si="6">H10+M10</f>
        <v>3</v>
      </c>
      <c r="P10" s="43">
        <f t="shared" si="2"/>
        <v>1.1433722986486275E-2</v>
      </c>
      <c r="Q10" s="76">
        <f>O10/$O$48</f>
        <v>1.0104412260020209E-3</v>
      </c>
      <c r="R10" s="139">
        <f t="shared" si="3"/>
        <v>0.9987409618826445</v>
      </c>
      <c r="S10" s="156">
        <f>N10/O10</f>
        <v>42656.08</v>
      </c>
      <c r="T10" s="97">
        <v>127968.24</v>
      </c>
      <c r="U10" s="82"/>
      <c r="V10" s="202">
        <f>U10/T10*100%</f>
        <v>0</v>
      </c>
      <c r="W10" s="20"/>
      <c r="X10" s="97"/>
      <c r="Y10" s="82"/>
      <c r="Z10" s="202"/>
      <c r="AA10" s="187"/>
      <c r="AB10" s="119">
        <f t="shared" ref="AB10:AC15" si="7">T10+X10</f>
        <v>127968.24</v>
      </c>
      <c r="AC10" s="120">
        <f t="shared" si="7"/>
        <v>0</v>
      </c>
      <c r="AD10" s="209">
        <f>AC10/AB10*100%</f>
        <v>0</v>
      </c>
      <c r="AE10" s="180">
        <f t="shared" ref="AE10:AE15" si="8">W10+AA10</f>
        <v>0</v>
      </c>
      <c r="AF10" s="164"/>
      <c r="AG10" s="165"/>
    </row>
    <row r="11" spans="1:33" ht="41.4" x14ac:dyDescent="0.3">
      <c r="A11" s="227" t="s">
        <v>53</v>
      </c>
      <c r="B11" s="59" t="s">
        <v>54</v>
      </c>
      <c r="C11" s="19" t="s">
        <v>52</v>
      </c>
      <c r="D11" s="227" t="s">
        <v>52</v>
      </c>
      <c r="E11" s="88">
        <v>478582.37</v>
      </c>
      <c r="F11" s="97">
        <v>0</v>
      </c>
      <c r="G11" s="82">
        <v>0</v>
      </c>
      <c r="H11" s="227">
        <v>0</v>
      </c>
      <c r="I11" s="217">
        <f t="shared" si="0"/>
        <v>0</v>
      </c>
      <c r="J11" s="148">
        <f t="shared" si="1"/>
        <v>0</v>
      </c>
      <c r="K11" s="112">
        <v>114343.48</v>
      </c>
      <c r="L11" s="82">
        <v>0</v>
      </c>
      <c r="M11" s="180">
        <v>141</v>
      </c>
      <c r="N11" s="97">
        <f t="shared" si="5"/>
        <v>114343.48</v>
      </c>
      <c r="O11" s="180">
        <f t="shared" si="6"/>
        <v>141</v>
      </c>
      <c r="P11" s="43">
        <f t="shared" si="2"/>
        <v>1.0216376154199147E-2</v>
      </c>
      <c r="Q11" s="76">
        <f>O11/$O$48</f>
        <v>4.7490737622094985E-2</v>
      </c>
      <c r="R11" s="139">
        <f>N11/E11</f>
        <v>0.23892121224607585</v>
      </c>
      <c r="S11" s="156">
        <f>N11/O11</f>
        <v>810.9466666666666</v>
      </c>
      <c r="T11" s="97">
        <v>0</v>
      </c>
      <c r="U11" s="82">
        <v>0</v>
      </c>
      <c r="V11" s="202"/>
      <c r="W11" s="20">
        <v>0</v>
      </c>
      <c r="X11" s="97">
        <v>114343.48</v>
      </c>
      <c r="Y11" s="82">
        <v>54286.1</v>
      </c>
      <c r="Z11" s="202">
        <f t="shared" si="4"/>
        <v>0.47476340583651994</v>
      </c>
      <c r="AA11" s="187">
        <v>99</v>
      </c>
      <c r="AB11" s="119">
        <f t="shared" si="7"/>
        <v>114343.48</v>
      </c>
      <c r="AC11" s="120">
        <f t="shared" si="7"/>
        <v>54286.1</v>
      </c>
      <c r="AD11" s="209">
        <f>AC11/AB11*100%</f>
        <v>0.47476340583651994</v>
      </c>
      <c r="AE11" s="180">
        <f t="shared" si="8"/>
        <v>99</v>
      </c>
      <c r="AF11" s="164"/>
      <c r="AG11" s="165"/>
    </row>
    <row r="12" spans="1:33" ht="27.6" x14ac:dyDescent="0.3">
      <c r="A12" s="227" t="s">
        <v>55</v>
      </c>
      <c r="B12" s="231" t="s">
        <v>56</v>
      </c>
      <c r="C12" s="19" t="s">
        <v>52</v>
      </c>
      <c r="D12" s="227" t="s">
        <v>52</v>
      </c>
      <c r="E12" s="88">
        <v>3778200.41</v>
      </c>
      <c r="F12" s="97">
        <v>1816075.92</v>
      </c>
      <c r="G12" s="82">
        <v>0</v>
      </c>
      <c r="H12" s="5">
        <v>7</v>
      </c>
      <c r="I12" s="217">
        <f t="shared" si="0"/>
        <v>0.16226298800161826</v>
      </c>
      <c r="J12" s="148">
        <f t="shared" si="1"/>
        <v>2.3576961940047153E-3</v>
      </c>
      <c r="K12" s="112">
        <v>9277.83</v>
      </c>
      <c r="L12" s="109"/>
      <c r="M12" s="181">
        <v>2</v>
      </c>
      <c r="N12" s="97">
        <f t="shared" si="5"/>
        <v>1825353.75</v>
      </c>
      <c r="O12" s="180">
        <f t="shared" si="6"/>
        <v>9</v>
      </c>
      <c r="P12" s="43">
        <f t="shared" si="2"/>
        <v>0.1630919447657006</v>
      </c>
      <c r="Q12" s="73">
        <f t="shared" ref="Q12:Q27" si="9">O12/$O$48*100%</f>
        <v>3.0313236780060626E-3</v>
      </c>
      <c r="R12" s="195">
        <f t="shared" si="3"/>
        <v>0.48312782592705289</v>
      </c>
      <c r="S12" s="156">
        <f>N12/O12</f>
        <v>202817.08333333334</v>
      </c>
      <c r="T12" s="97">
        <v>1816075.92</v>
      </c>
      <c r="U12" s="109"/>
      <c r="V12" s="202">
        <f>U12/T12*100%</f>
        <v>0</v>
      </c>
      <c r="W12" s="21"/>
      <c r="X12" s="97">
        <v>9277.83</v>
      </c>
      <c r="Y12" s="109"/>
      <c r="Z12" s="202">
        <f t="shared" si="4"/>
        <v>0</v>
      </c>
      <c r="AA12" s="188"/>
      <c r="AB12" s="119">
        <f t="shared" si="7"/>
        <v>1825353.75</v>
      </c>
      <c r="AC12" s="120">
        <f t="shared" si="7"/>
        <v>0</v>
      </c>
      <c r="AD12" s="209">
        <f>AC12/AB12*100%</f>
        <v>0</v>
      </c>
      <c r="AE12" s="180">
        <f t="shared" si="8"/>
        <v>0</v>
      </c>
      <c r="AF12" s="164">
        <v>0</v>
      </c>
      <c r="AG12" s="165">
        <v>0</v>
      </c>
    </row>
    <row r="13" spans="1:33" ht="27.6" x14ac:dyDescent="0.3">
      <c r="A13" s="227" t="s">
        <v>57</v>
      </c>
      <c r="B13" s="231" t="s">
        <v>58</v>
      </c>
      <c r="C13" s="19" t="s">
        <v>52</v>
      </c>
      <c r="D13" s="227" t="s">
        <v>52</v>
      </c>
      <c r="E13" s="88"/>
      <c r="F13" s="97"/>
      <c r="G13" s="82"/>
      <c r="H13" s="3"/>
      <c r="I13" s="217">
        <f t="shared" si="0"/>
        <v>0</v>
      </c>
      <c r="J13" s="148">
        <f t="shared" si="1"/>
        <v>0</v>
      </c>
      <c r="K13" s="112"/>
      <c r="L13" s="109"/>
      <c r="M13" s="182"/>
      <c r="N13" s="97">
        <f t="shared" si="5"/>
        <v>0</v>
      </c>
      <c r="O13" s="180">
        <f t="shared" si="6"/>
        <v>0</v>
      </c>
      <c r="P13" s="43">
        <f t="shared" si="2"/>
        <v>0</v>
      </c>
      <c r="Q13" s="73">
        <f t="shared" si="9"/>
        <v>0</v>
      </c>
      <c r="R13" s="196" t="s">
        <v>59</v>
      </c>
      <c r="S13" s="156" t="s">
        <v>59</v>
      </c>
      <c r="T13" s="97"/>
      <c r="U13" s="109"/>
      <c r="V13" s="202"/>
      <c r="W13" s="21"/>
      <c r="X13" s="97"/>
      <c r="Y13" s="109"/>
      <c r="Z13" s="202"/>
      <c r="AA13" s="188"/>
      <c r="AB13" s="119">
        <f t="shared" si="7"/>
        <v>0</v>
      </c>
      <c r="AC13" s="120">
        <f t="shared" si="7"/>
        <v>0</v>
      </c>
      <c r="AD13" s="209"/>
      <c r="AE13" s="180">
        <f t="shared" si="8"/>
        <v>0</v>
      </c>
      <c r="AF13" s="164"/>
      <c r="AG13" s="165"/>
    </row>
    <row r="14" spans="1:33" ht="27.6" x14ac:dyDescent="0.3">
      <c r="A14" s="227" t="s">
        <v>60</v>
      </c>
      <c r="B14" s="231" t="s">
        <v>61</v>
      </c>
      <c r="C14" s="19" t="s">
        <v>52</v>
      </c>
      <c r="D14" s="227" t="s">
        <v>52</v>
      </c>
      <c r="E14" s="88">
        <v>0</v>
      </c>
      <c r="F14" s="97">
        <v>0</v>
      </c>
      <c r="G14" s="82">
        <v>0</v>
      </c>
      <c r="H14" s="5">
        <v>0</v>
      </c>
      <c r="I14" s="217">
        <f t="shared" si="0"/>
        <v>0</v>
      </c>
      <c r="J14" s="148">
        <f t="shared" si="1"/>
        <v>0</v>
      </c>
      <c r="K14" s="112">
        <v>0</v>
      </c>
      <c r="L14" s="113">
        <v>0</v>
      </c>
      <c r="M14" s="181">
        <v>0</v>
      </c>
      <c r="N14" s="97">
        <f t="shared" si="5"/>
        <v>0</v>
      </c>
      <c r="O14" s="180">
        <f t="shared" si="6"/>
        <v>0</v>
      </c>
      <c r="P14" s="43">
        <f t="shared" si="2"/>
        <v>0</v>
      </c>
      <c r="Q14" s="73">
        <f t="shared" si="9"/>
        <v>0</v>
      </c>
      <c r="R14" s="196" t="s">
        <v>59</v>
      </c>
      <c r="S14" s="156" t="s">
        <v>59</v>
      </c>
      <c r="T14" s="97">
        <v>0</v>
      </c>
      <c r="U14" s="109"/>
      <c r="V14" s="202"/>
      <c r="W14" s="21"/>
      <c r="X14" s="97"/>
      <c r="Y14" s="109"/>
      <c r="Z14" s="202"/>
      <c r="AA14" s="188"/>
      <c r="AB14" s="119">
        <f t="shared" si="7"/>
        <v>0</v>
      </c>
      <c r="AC14" s="120">
        <f t="shared" si="7"/>
        <v>0</v>
      </c>
      <c r="AD14" s="209"/>
      <c r="AE14" s="180">
        <f t="shared" si="8"/>
        <v>0</v>
      </c>
      <c r="AF14" s="164">
        <v>0</v>
      </c>
      <c r="AG14" s="165">
        <v>0</v>
      </c>
    </row>
    <row r="15" spans="1:33" ht="27.6" x14ac:dyDescent="0.3">
      <c r="A15" s="2">
        <v>2</v>
      </c>
      <c r="B15" s="60" t="s">
        <v>118</v>
      </c>
      <c r="C15" s="135"/>
      <c r="D15" s="81"/>
      <c r="E15" s="87"/>
      <c r="F15" s="96"/>
      <c r="G15" s="81"/>
      <c r="H15" s="2"/>
      <c r="I15" s="216">
        <f t="shared" si="0"/>
        <v>0</v>
      </c>
      <c r="J15" s="137">
        <f t="shared" si="1"/>
        <v>0</v>
      </c>
      <c r="K15" s="107"/>
      <c r="L15" s="81"/>
      <c r="M15" s="179"/>
      <c r="N15" s="96">
        <f t="shared" si="5"/>
        <v>0</v>
      </c>
      <c r="O15" s="179">
        <f t="shared" si="6"/>
        <v>0</v>
      </c>
      <c r="P15" s="42">
        <f t="shared" ref="P15:P29" si="10">N15/$N$48*100%</f>
        <v>0</v>
      </c>
      <c r="Q15" s="71">
        <f t="shared" si="9"/>
        <v>0</v>
      </c>
      <c r="R15" s="79" t="s">
        <v>59</v>
      </c>
      <c r="S15" s="155" t="s">
        <v>59</v>
      </c>
      <c r="T15" s="96"/>
      <c r="U15" s="81"/>
      <c r="V15" s="141"/>
      <c r="W15" s="18"/>
      <c r="X15" s="96"/>
      <c r="Y15" s="81"/>
      <c r="Z15" s="141"/>
      <c r="AA15" s="143"/>
      <c r="AB15" s="94">
        <f t="shared" si="7"/>
        <v>0</v>
      </c>
      <c r="AC15" s="95">
        <f t="shared" si="7"/>
        <v>0</v>
      </c>
      <c r="AD15" s="145"/>
      <c r="AE15" s="179">
        <f t="shared" si="8"/>
        <v>0</v>
      </c>
      <c r="AF15" s="107"/>
      <c r="AG15" s="18"/>
    </row>
    <row r="16" spans="1:33" ht="27.6" x14ac:dyDescent="0.3">
      <c r="A16" s="2">
        <v>3</v>
      </c>
      <c r="B16" s="58" t="s">
        <v>62</v>
      </c>
      <c r="C16" s="135">
        <f t="shared" ref="C16:H16" si="11">C17+C21</f>
        <v>1361</v>
      </c>
      <c r="D16" s="81">
        <f t="shared" si="11"/>
        <v>453202577.56999999</v>
      </c>
      <c r="E16" s="87">
        <f t="shared" si="11"/>
        <v>472028703.61000001</v>
      </c>
      <c r="F16" s="96">
        <f t="shared" si="11"/>
        <v>3107414.9200000004</v>
      </c>
      <c r="G16" s="81">
        <f t="shared" si="11"/>
        <v>407697.29999999993</v>
      </c>
      <c r="H16" s="2">
        <f t="shared" si="11"/>
        <v>36</v>
      </c>
      <c r="I16" s="216">
        <f t="shared" si="0"/>
        <v>0.31406870478091126</v>
      </c>
      <c r="J16" s="137">
        <f t="shared" si="1"/>
        <v>1.212529471202425E-2</v>
      </c>
      <c r="K16" s="107">
        <f>K17+K21</f>
        <v>922922.19</v>
      </c>
      <c r="L16" s="81">
        <f>L17+L21</f>
        <v>3492880.91</v>
      </c>
      <c r="M16" s="179">
        <f>M17+M21</f>
        <v>926</v>
      </c>
      <c r="N16" s="96">
        <f>N17+N21</f>
        <v>7930915.3200000003</v>
      </c>
      <c r="O16" s="179">
        <f>O17+O21</f>
        <v>962</v>
      </c>
      <c r="P16" s="42">
        <f t="shared" si="10"/>
        <v>0.70861245570119702</v>
      </c>
      <c r="Q16" s="71">
        <f t="shared" si="9"/>
        <v>0.32401481980464802</v>
      </c>
      <c r="R16" s="79">
        <f t="shared" si="3"/>
        <v>1.6801764933669559E-2</v>
      </c>
      <c r="S16" s="155">
        <f>N16/O16</f>
        <v>8244.1947193347205</v>
      </c>
      <c r="T16" s="96">
        <f>T17+T21</f>
        <v>3377862.24</v>
      </c>
      <c r="U16" s="81">
        <f>U17+U21</f>
        <v>2691348.3099999996</v>
      </c>
      <c r="V16" s="141">
        <f>U16/T16*100%</f>
        <v>0.79676082645691304</v>
      </c>
      <c r="W16" s="18">
        <f>W17+W21</f>
        <v>21</v>
      </c>
      <c r="X16" s="96">
        <f>X17+X21</f>
        <v>4415803.1000000006</v>
      </c>
      <c r="Y16" s="81">
        <f>Y17+Y21</f>
        <v>4148436.1300000004</v>
      </c>
      <c r="Z16" s="141">
        <f t="shared" si="4"/>
        <v>0.93945224369265923</v>
      </c>
      <c r="AA16" s="143">
        <f>AA17+AA21</f>
        <v>891</v>
      </c>
      <c r="AB16" s="94">
        <f>AB17+AB21</f>
        <v>7930915.3200000003</v>
      </c>
      <c r="AC16" s="95">
        <f>AC17+AC21</f>
        <v>6839784.4400000004</v>
      </c>
      <c r="AD16" s="145">
        <f>AC16/AB16*100%</f>
        <v>0.86242056106078813</v>
      </c>
      <c r="AE16" s="179">
        <f>AE17+AE21</f>
        <v>912</v>
      </c>
      <c r="AF16" s="107">
        <f>AF17+AF21</f>
        <v>472537.88</v>
      </c>
      <c r="AG16" s="18">
        <f>AG17+AG21</f>
        <v>13</v>
      </c>
    </row>
    <row r="17" spans="1:33" x14ac:dyDescent="0.3">
      <c r="A17" s="5" t="s">
        <v>63</v>
      </c>
      <c r="B17" s="41" t="s">
        <v>64</v>
      </c>
      <c r="C17" s="171">
        <f t="shared" ref="C17:H17" si="12">SUM(C18:C20)</f>
        <v>1143</v>
      </c>
      <c r="D17" s="111">
        <f t="shared" si="12"/>
        <v>332387503.62</v>
      </c>
      <c r="E17" s="105">
        <f t="shared" si="12"/>
        <v>209884210.34999999</v>
      </c>
      <c r="F17" s="98">
        <f t="shared" si="12"/>
        <v>2961603.0100000002</v>
      </c>
      <c r="G17" s="111">
        <f t="shared" si="12"/>
        <v>287739.07999999996</v>
      </c>
      <c r="H17" s="8">
        <f t="shared" si="12"/>
        <v>30</v>
      </c>
      <c r="I17" s="218">
        <f t="shared" si="0"/>
        <v>0.29032264056605261</v>
      </c>
      <c r="J17" s="149">
        <f t="shared" si="1"/>
        <v>1.0104412260020209E-2</v>
      </c>
      <c r="K17" s="110">
        <f>SUM(K18:K20)</f>
        <v>879768.79999999993</v>
      </c>
      <c r="L17" s="111">
        <f>SUM(L18:L20)</f>
        <v>3174806.6700000004</v>
      </c>
      <c r="M17" s="183">
        <f>SUM(M18:M20)</f>
        <v>628</v>
      </c>
      <c r="N17" s="98">
        <f>SUM(N18:N20)</f>
        <v>7303917.5600000005</v>
      </c>
      <c r="O17" s="183">
        <f>SUM(O18:O20)</f>
        <v>658</v>
      </c>
      <c r="P17" s="45">
        <f t="shared" si="10"/>
        <v>0.65259137811985801</v>
      </c>
      <c r="Q17" s="72">
        <f t="shared" si="9"/>
        <v>0.22162344223644326</v>
      </c>
      <c r="R17" s="197">
        <f t="shared" si="3"/>
        <v>3.4799747669536876E-2</v>
      </c>
      <c r="S17" s="157">
        <f>N17/O17</f>
        <v>11100.178662613982</v>
      </c>
      <c r="T17" s="98">
        <f>SUM(T18:T20)</f>
        <v>3112092.1100000003</v>
      </c>
      <c r="U17" s="111">
        <f>SUM(U18:U20)</f>
        <v>2445783.3199999998</v>
      </c>
      <c r="V17" s="203">
        <f>U17/T17*100%</f>
        <v>0.78589682874135736</v>
      </c>
      <c r="W17" s="40">
        <f>SUM(W18:W20)</f>
        <v>16</v>
      </c>
      <c r="X17" s="98">
        <f>SUM(X18:X20)</f>
        <v>4054575.47</v>
      </c>
      <c r="Y17" s="111">
        <f>SUM(Y18:Y20)</f>
        <v>3846760.3000000003</v>
      </c>
      <c r="Z17" s="203">
        <f t="shared" si="4"/>
        <v>0.94874551687651776</v>
      </c>
      <c r="AA17" s="189">
        <f>SUM(AA18:AA20)</f>
        <v>619</v>
      </c>
      <c r="AB17" s="121">
        <f>SUM(AB18:AB20)</f>
        <v>7303917.5600000005</v>
      </c>
      <c r="AC17" s="122">
        <f>SUM(AC18:AC20)</f>
        <v>6292543.6200000001</v>
      </c>
      <c r="AD17" s="210">
        <f>AC17/AB17*100%</f>
        <v>0.8615299349024963</v>
      </c>
      <c r="AE17" s="183">
        <f>SUM(AE18:AE20)</f>
        <v>635</v>
      </c>
      <c r="AF17" s="168">
        <f>SUM(AF18:AF20)</f>
        <v>353316.37</v>
      </c>
      <c r="AG17" s="49">
        <f>SUM(AG18:AG20)</f>
        <v>9</v>
      </c>
    </row>
    <row r="18" spans="1:33" ht="27.6" x14ac:dyDescent="0.3">
      <c r="A18" s="5" t="s">
        <v>65</v>
      </c>
      <c r="B18" s="61" t="s">
        <v>66</v>
      </c>
      <c r="C18" s="172">
        <v>457</v>
      </c>
      <c r="D18" s="113">
        <v>99070063.659999996</v>
      </c>
      <c r="E18" s="106">
        <v>85514062.010000005</v>
      </c>
      <c r="F18" s="99">
        <v>2293668.6800000002</v>
      </c>
      <c r="G18" s="113">
        <f>3161779.26-3024529.26</f>
        <v>137250</v>
      </c>
      <c r="H18" s="5">
        <v>8</v>
      </c>
      <c r="I18" s="219">
        <f t="shared" si="0"/>
        <v>0.21719803905871388</v>
      </c>
      <c r="J18" s="150">
        <f t="shared" si="1"/>
        <v>2.694509936005389E-3</v>
      </c>
      <c r="K18" s="112">
        <v>719771.07</v>
      </c>
      <c r="L18" s="113">
        <v>350722.16</v>
      </c>
      <c r="M18" s="181">
        <v>334</v>
      </c>
      <c r="N18" s="99">
        <f t="shared" ref="N18:N27" si="13">F18+G18+K18+L18</f>
        <v>3501411.91</v>
      </c>
      <c r="O18" s="181">
        <f>H18+M18</f>
        <v>342</v>
      </c>
      <c r="P18" s="44">
        <f>N18/$N$48*100%</f>
        <v>0.31284460769737721</v>
      </c>
      <c r="Q18" s="73">
        <f t="shared" si="9"/>
        <v>0.11519029976423038</v>
      </c>
      <c r="R18" s="195">
        <f>N18/E18*100%</f>
        <v>4.0945451867209222E-2</v>
      </c>
      <c r="S18" s="158">
        <f>N18/O18</f>
        <v>10238.046520467837</v>
      </c>
      <c r="T18" s="99">
        <v>2293668.7000000002</v>
      </c>
      <c r="U18" s="113">
        <v>2096838.67</v>
      </c>
      <c r="V18" s="204">
        <f>U18/T18*100%</f>
        <v>0.91418550115803554</v>
      </c>
      <c r="W18" s="37">
        <v>2</v>
      </c>
      <c r="X18" s="99">
        <v>1070493.23</v>
      </c>
      <c r="Y18" s="113">
        <v>639647.4</v>
      </c>
      <c r="Z18" s="204">
        <f t="shared" ref="Z18:Z29" si="14">Y18/X18*100%</f>
        <v>0.59752587132195134</v>
      </c>
      <c r="AA18" s="190">
        <v>327</v>
      </c>
      <c r="AB18" s="123">
        <v>3501411.91</v>
      </c>
      <c r="AC18" s="124">
        <f t="shared" ref="AB18:AC20" si="15">U18+Y18</f>
        <v>2736486.07</v>
      </c>
      <c r="AD18" s="211">
        <f>AC18/AB18*100%</f>
        <v>0.78153788824006132</v>
      </c>
      <c r="AE18" s="181">
        <f>W18+AA18</f>
        <v>329</v>
      </c>
      <c r="AF18" s="169">
        <v>353316.37</v>
      </c>
      <c r="AG18" s="166">
        <v>9</v>
      </c>
    </row>
    <row r="19" spans="1:33" ht="27.6" x14ac:dyDescent="0.3">
      <c r="A19" s="5" t="s">
        <v>67</v>
      </c>
      <c r="B19" s="61" t="s">
        <v>68</v>
      </c>
      <c r="C19" s="172">
        <v>663</v>
      </c>
      <c r="D19" s="113">
        <v>226715144.31</v>
      </c>
      <c r="E19" s="106">
        <v>113501138.13</v>
      </c>
      <c r="F19" s="99">
        <v>667934.32999999996</v>
      </c>
      <c r="G19" s="113">
        <v>150489.07999999999</v>
      </c>
      <c r="H19" s="5">
        <v>22</v>
      </c>
      <c r="I19" s="219">
        <f t="shared" si="0"/>
        <v>7.3124601507338696E-2</v>
      </c>
      <c r="J19" s="150">
        <f t="shared" si="1"/>
        <v>7.4099023240148196E-3</v>
      </c>
      <c r="K19" s="112">
        <v>157802.01</v>
      </c>
      <c r="L19" s="113">
        <v>2816223.74</v>
      </c>
      <c r="M19" s="181">
        <v>244</v>
      </c>
      <c r="N19" s="99">
        <f t="shared" si="13"/>
        <v>3792449.16</v>
      </c>
      <c r="O19" s="181">
        <f>H19+M19</f>
        <v>266</v>
      </c>
      <c r="P19" s="44">
        <f t="shared" si="10"/>
        <v>0.33884824184323048</v>
      </c>
      <c r="Q19" s="73">
        <f t="shared" si="9"/>
        <v>8.9592455372179192E-2</v>
      </c>
      <c r="R19" s="195">
        <f t="shared" si="3"/>
        <v>3.3413313932202773E-2</v>
      </c>
      <c r="S19" s="158">
        <f>N19/O19</f>
        <v>14257.327669172933</v>
      </c>
      <c r="T19" s="99">
        <v>818423.41</v>
      </c>
      <c r="U19" s="113">
        <v>348944.65</v>
      </c>
      <c r="V19" s="204">
        <f>U19/T19*100%</f>
        <v>0.42636200985502115</v>
      </c>
      <c r="W19" s="37">
        <v>14</v>
      </c>
      <c r="X19" s="99">
        <f>AB19-T19</f>
        <v>2974025.75</v>
      </c>
      <c r="Y19" s="113">
        <v>3197056.41</v>
      </c>
      <c r="Z19" s="204">
        <f t="shared" si="14"/>
        <v>1.0749928476577582</v>
      </c>
      <c r="AA19" s="190">
        <v>242</v>
      </c>
      <c r="AB19" s="123">
        <v>3792449.16</v>
      </c>
      <c r="AC19" s="124">
        <f t="shared" si="15"/>
        <v>3546001.06</v>
      </c>
      <c r="AD19" s="211">
        <f>AC19/AB19*100%</f>
        <v>0.9350161097479287</v>
      </c>
      <c r="AE19" s="181">
        <f>W19+AA19</f>
        <v>256</v>
      </c>
      <c r="AF19" s="169">
        <v>0</v>
      </c>
      <c r="AG19" s="166"/>
    </row>
    <row r="20" spans="1:33" x14ac:dyDescent="0.3">
      <c r="A20" s="5" t="s">
        <v>69</v>
      </c>
      <c r="B20" s="61" t="s">
        <v>70</v>
      </c>
      <c r="C20" s="172">
        <v>23</v>
      </c>
      <c r="D20" s="113">
        <v>6602295.6500000004</v>
      </c>
      <c r="E20" s="106">
        <v>10869010.210000001</v>
      </c>
      <c r="F20" s="99">
        <v>0</v>
      </c>
      <c r="G20" s="113">
        <v>0</v>
      </c>
      <c r="H20" s="5">
        <v>0</v>
      </c>
      <c r="I20" s="219">
        <f t="shared" si="0"/>
        <v>0</v>
      </c>
      <c r="J20" s="150">
        <f t="shared" si="1"/>
        <v>0</v>
      </c>
      <c r="K20" s="112">
        <v>2195.7199999999998</v>
      </c>
      <c r="L20" s="113">
        <v>7860.77</v>
      </c>
      <c r="M20" s="181">
        <v>50</v>
      </c>
      <c r="N20" s="99">
        <f t="shared" si="13"/>
        <v>10056.49</v>
      </c>
      <c r="O20" s="181">
        <f>H20+M20</f>
        <v>50</v>
      </c>
      <c r="P20" s="44">
        <f t="shared" si="10"/>
        <v>8.9852857925036198E-4</v>
      </c>
      <c r="Q20" s="73">
        <f t="shared" si="9"/>
        <v>1.6840687100033683E-2</v>
      </c>
      <c r="R20" s="195">
        <f t="shared" si="3"/>
        <v>9.2524432360432929E-4</v>
      </c>
      <c r="S20" s="158">
        <f>N20/O20</f>
        <v>201.12979999999999</v>
      </c>
      <c r="T20" s="99">
        <v>0</v>
      </c>
      <c r="U20" s="113">
        <v>0</v>
      </c>
      <c r="V20" s="204"/>
      <c r="W20" s="37">
        <v>0</v>
      </c>
      <c r="X20" s="99">
        <v>10056.49</v>
      </c>
      <c r="Y20" s="113">
        <v>10056.49</v>
      </c>
      <c r="Z20" s="204">
        <f t="shared" si="14"/>
        <v>1</v>
      </c>
      <c r="AA20" s="190">
        <v>50</v>
      </c>
      <c r="AB20" s="123">
        <f t="shared" si="15"/>
        <v>10056.49</v>
      </c>
      <c r="AC20" s="124">
        <f t="shared" si="15"/>
        <v>10056.49</v>
      </c>
      <c r="AD20" s="211">
        <f>AC20/AB20*100%</f>
        <v>1</v>
      </c>
      <c r="AE20" s="181">
        <f>W20+AA20</f>
        <v>50</v>
      </c>
      <c r="AF20" s="169">
        <v>0</v>
      </c>
      <c r="AG20" s="166"/>
    </row>
    <row r="21" spans="1:33" x14ac:dyDescent="0.3">
      <c r="A21" s="5" t="s">
        <v>71</v>
      </c>
      <c r="B21" s="41" t="s">
        <v>72</v>
      </c>
      <c r="C21" s="171">
        <f t="shared" ref="C21:H21" si="16">SUM(C22:C23)</f>
        <v>218</v>
      </c>
      <c r="D21" s="111">
        <f t="shared" si="16"/>
        <v>120815073.94999999</v>
      </c>
      <c r="E21" s="105">
        <f t="shared" si="16"/>
        <v>262144493.25999999</v>
      </c>
      <c r="F21" s="98">
        <f t="shared" si="16"/>
        <v>145811.91</v>
      </c>
      <c r="G21" s="111">
        <f t="shared" si="16"/>
        <v>119958.22</v>
      </c>
      <c r="H21" s="8">
        <f t="shared" si="16"/>
        <v>6</v>
      </c>
      <c r="I21" s="218">
        <f t="shared" si="0"/>
        <v>2.3746064214858666E-2</v>
      </c>
      <c r="J21" s="149">
        <f t="shared" si="1"/>
        <v>2.0208824520040417E-3</v>
      </c>
      <c r="K21" s="110">
        <f>SUM(K22:K23)</f>
        <v>43153.39</v>
      </c>
      <c r="L21" s="111">
        <f>SUM(L22:L23)</f>
        <v>318074.23999999999</v>
      </c>
      <c r="M21" s="183">
        <f>SUM(M22:M23)</f>
        <v>298</v>
      </c>
      <c r="N21" s="98">
        <f>SUM(N22:N23)</f>
        <v>626997.76000000001</v>
      </c>
      <c r="O21" s="183">
        <f>SUM(O22:O23)</f>
        <v>304</v>
      </c>
      <c r="P21" s="45">
        <f t="shared" si="10"/>
        <v>5.6021077581338966E-2</v>
      </c>
      <c r="Q21" s="72">
        <f t="shared" si="9"/>
        <v>0.10239137756820478</v>
      </c>
      <c r="R21" s="197">
        <f t="shared" si="3"/>
        <v>2.3918021401202255E-3</v>
      </c>
      <c r="S21" s="157">
        <f t="shared" ref="S21:S28" si="17">N21/O21</f>
        <v>2062.4926315789476</v>
      </c>
      <c r="T21" s="98">
        <f>SUM(T22:T23)</f>
        <v>265770.13</v>
      </c>
      <c r="U21" s="111">
        <f>SUM(U22:U23)</f>
        <v>245564.99</v>
      </c>
      <c r="V21" s="203">
        <f>U21/T21*100%</f>
        <v>0.92397512843147567</v>
      </c>
      <c r="W21" s="40">
        <f>SUM(W22:W23)</f>
        <v>5</v>
      </c>
      <c r="X21" s="98">
        <f>SUM(X22:X23)</f>
        <v>361227.63</v>
      </c>
      <c r="Y21" s="111">
        <f>SUM(Y22:Y23)</f>
        <v>301675.83</v>
      </c>
      <c r="Z21" s="203">
        <f t="shared" si="14"/>
        <v>0.83514051790556554</v>
      </c>
      <c r="AA21" s="189">
        <f>SUM(AA22:AA23)</f>
        <v>272</v>
      </c>
      <c r="AB21" s="121">
        <f>SUM(AB22:AB23)</f>
        <v>626997.76000000001</v>
      </c>
      <c r="AC21" s="122">
        <f>SUM(AC22:AC23)</f>
        <v>547240.82000000007</v>
      </c>
      <c r="AD21" s="210">
        <f t="shared" ref="AD21:AD29" si="18">AC21/AB21*100%</f>
        <v>0.87279549451659932</v>
      </c>
      <c r="AE21" s="183">
        <f>SUM(AE22:AE23)</f>
        <v>277</v>
      </c>
      <c r="AF21" s="168">
        <f>SUM(AF22:AF23)</f>
        <v>119221.51</v>
      </c>
      <c r="AG21" s="49">
        <f>SUM(AG22:AG23)</f>
        <v>4</v>
      </c>
    </row>
    <row r="22" spans="1:33" ht="27.6" x14ac:dyDescent="0.3">
      <c r="A22" s="5" t="s">
        <v>73</v>
      </c>
      <c r="B22" s="61" t="s">
        <v>74</v>
      </c>
      <c r="C22" s="172">
        <v>196</v>
      </c>
      <c r="D22" s="113">
        <v>118621616.48999999</v>
      </c>
      <c r="E22" s="106">
        <v>255879666.87</v>
      </c>
      <c r="F22" s="99">
        <v>145811.91</v>
      </c>
      <c r="G22" s="113">
        <v>119958.22</v>
      </c>
      <c r="H22" s="5">
        <v>6</v>
      </c>
      <c r="I22" s="219">
        <f t="shared" si="0"/>
        <v>2.3746064214858666E-2</v>
      </c>
      <c r="J22" s="150">
        <f t="shared" si="1"/>
        <v>2.0208824520040417E-3</v>
      </c>
      <c r="K22" s="112">
        <f>43153.39-K23</f>
        <v>42852.159999999996</v>
      </c>
      <c r="L22" s="113">
        <f>318074.24-L23</f>
        <v>315782.46999999997</v>
      </c>
      <c r="M22" s="181">
        <v>256</v>
      </c>
      <c r="N22" s="99">
        <f>F22+G22+K22+L22</f>
        <v>624404.76</v>
      </c>
      <c r="O22" s="181">
        <f>H22+M22</f>
        <v>262</v>
      </c>
      <c r="P22" s="44">
        <f>N22/$N$48*100%</f>
        <v>5.5789397879375736E-2</v>
      </c>
      <c r="Q22" s="73">
        <f t="shared" si="9"/>
        <v>8.8245200404176494E-2</v>
      </c>
      <c r="R22" s="195">
        <f t="shared" si="3"/>
        <v>2.4402281261262922E-3</v>
      </c>
      <c r="S22" s="158">
        <f t="shared" si="17"/>
        <v>2383.2242748091603</v>
      </c>
      <c r="T22" s="99">
        <v>265770.13</v>
      </c>
      <c r="U22" s="113">
        <v>245564.99</v>
      </c>
      <c r="V22" s="204">
        <f>U22/T22*100%</f>
        <v>0.92397512843147567</v>
      </c>
      <c r="W22" s="37">
        <v>5</v>
      </c>
      <c r="X22" s="99">
        <v>358634.63</v>
      </c>
      <c r="Y22" s="113">
        <v>299082.83</v>
      </c>
      <c r="Z22" s="204">
        <f t="shared" si="14"/>
        <v>0.83394855092493436</v>
      </c>
      <c r="AA22" s="190">
        <v>230</v>
      </c>
      <c r="AB22" s="123">
        <f>T22+X22</f>
        <v>624404.76</v>
      </c>
      <c r="AC22" s="124">
        <f>U22+Y22</f>
        <v>544647.82000000007</v>
      </c>
      <c r="AD22" s="211">
        <f t="shared" si="18"/>
        <v>0.87226724536821287</v>
      </c>
      <c r="AE22" s="181">
        <f>W22+AA22</f>
        <v>235</v>
      </c>
      <c r="AF22" s="169">
        <v>119221.51</v>
      </c>
      <c r="AG22" s="166">
        <v>4</v>
      </c>
    </row>
    <row r="23" spans="1:33" x14ac:dyDescent="0.3">
      <c r="A23" s="5" t="s">
        <v>75</v>
      </c>
      <c r="B23" s="61" t="s">
        <v>76</v>
      </c>
      <c r="C23" s="172">
        <v>22</v>
      </c>
      <c r="D23" s="113">
        <v>2193457.46</v>
      </c>
      <c r="E23" s="106">
        <v>6264826.3899999997</v>
      </c>
      <c r="F23" s="99">
        <v>0</v>
      </c>
      <c r="G23" s="113">
        <v>0</v>
      </c>
      <c r="H23" s="5">
        <v>0</v>
      </c>
      <c r="I23" s="219">
        <f t="shared" si="0"/>
        <v>0</v>
      </c>
      <c r="J23" s="150">
        <f t="shared" si="1"/>
        <v>0</v>
      </c>
      <c r="K23" s="112">
        <v>301.22999999999996</v>
      </c>
      <c r="L23" s="113">
        <v>2291.77</v>
      </c>
      <c r="M23" s="181">
        <v>42</v>
      </c>
      <c r="N23" s="99">
        <f t="shared" si="13"/>
        <v>2593</v>
      </c>
      <c r="O23" s="181">
        <f>H23+M23</f>
        <v>42</v>
      </c>
      <c r="P23" s="44">
        <f t="shared" si="10"/>
        <v>2.3167970196322861E-4</v>
      </c>
      <c r="Q23" s="73">
        <f t="shared" si="9"/>
        <v>1.4146177164028292E-2</v>
      </c>
      <c r="R23" s="195">
        <f t="shared" si="3"/>
        <v>4.1389814155727946E-4</v>
      </c>
      <c r="S23" s="158">
        <f t="shared" si="17"/>
        <v>61.738095238095241</v>
      </c>
      <c r="T23" s="99">
        <v>0</v>
      </c>
      <c r="U23" s="113">
        <v>0</v>
      </c>
      <c r="V23" s="204"/>
      <c r="W23" s="37">
        <v>0</v>
      </c>
      <c r="X23" s="99">
        <v>2593</v>
      </c>
      <c r="Y23" s="113">
        <v>2593</v>
      </c>
      <c r="Z23" s="204">
        <f t="shared" si="14"/>
        <v>1</v>
      </c>
      <c r="AA23" s="190">
        <v>42</v>
      </c>
      <c r="AB23" s="123">
        <f>T23+X23</f>
        <v>2593</v>
      </c>
      <c r="AC23" s="124">
        <f>U23+Y23</f>
        <v>2593</v>
      </c>
      <c r="AD23" s="211">
        <f t="shared" si="18"/>
        <v>1</v>
      </c>
      <c r="AE23" s="181">
        <f>W23+AA23</f>
        <v>42</v>
      </c>
      <c r="AF23" s="169">
        <v>0</v>
      </c>
      <c r="AG23" s="166"/>
    </row>
    <row r="24" spans="1:33" ht="27.6" x14ac:dyDescent="0.3">
      <c r="A24" s="2">
        <v>4</v>
      </c>
      <c r="B24" s="60" t="s">
        <v>119</v>
      </c>
      <c r="C24" s="135">
        <f t="shared" ref="C24:H24" si="19">SUM(C25:C26)</f>
        <v>111</v>
      </c>
      <c r="D24" s="81">
        <f t="shared" si="19"/>
        <v>158302206.52000001</v>
      </c>
      <c r="E24" s="87">
        <f t="shared" si="19"/>
        <v>100766009.7</v>
      </c>
      <c r="F24" s="96">
        <f t="shared" si="19"/>
        <v>0</v>
      </c>
      <c r="G24" s="81">
        <f t="shared" si="19"/>
        <v>0</v>
      </c>
      <c r="H24" s="2">
        <f t="shared" si="19"/>
        <v>0</v>
      </c>
      <c r="I24" s="216">
        <f t="shared" si="0"/>
        <v>0</v>
      </c>
      <c r="J24" s="137">
        <f t="shared" si="1"/>
        <v>0</v>
      </c>
      <c r="K24" s="107">
        <f>SUM(K25:K26)</f>
        <v>78994.240000000005</v>
      </c>
      <c r="L24" s="81">
        <f>SUM(L25:L26)</f>
        <v>125164.3</v>
      </c>
      <c r="M24" s="179">
        <f>SUM(M25:M26)</f>
        <v>65</v>
      </c>
      <c r="N24" s="96">
        <f>SUM(N25:N26)</f>
        <v>204158.53999999998</v>
      </c>
      <c r="O24" s="179">
        <f>SUM(O25:O26)</f>
        <v>65</v>
      </c>
      <c r="P24" s="42">
        <f t="shared" si="10"/>
        <v>1.8241183841283409E-2</v>
      </c>
      <c r="Q24" s="71">
        <f t="shared" si="9"/>
        <v>2.1892893230043786E-2</v>
      </c>
      <c r="R24" s="79">
        <f t="shared" si="3"/>
        <v>2.0260655414243317E-3</v>
      </c>
      <c r="S24" s="155">
        <f t="shared" si="17"/>
        <v>3140.9006153846149</v>
      </c>
      <c r="T24" s="96">
        <f>SUM(T25:T26)</f>
        <v>0</v>
      </c>
      <c r="U24" s="81">
        <f>SUM(U25:U26)</f>
        <v>0</v>
      </c>
      <c r="V24" s="141"/>
      <c r="W24" s="18">
        <f>SUM(W25:W26)</f>
        <v>0</v>
      </c>
      <c r="X24" s="96">
        <f>SUM(X25:X26)</f>
        <v>204158.53999999998</v>
      </c>
      <c r="Y24" s="81">
        <f>SUM(Y25:Y26)</f>
        <v>204158.53999999998</v>
      </c>
      <c r="Z24" s="141">
        <f t="shared" si="14"/>
        <v>1</v>
      </c>
      <c r="AA24" s="143">
        <f>SUM(AA25:AA26)</f>
        <v>65</v>
      </c>
      <c r="AB24" s="94">
        <f>SUM(AB25:AB26)</f>
        <v>204158.53999999998</v>
      </c>
      <c r="AC24" s="95">
        <f>SUM(AC25:AC26)</f>
        <v>204158.53999999998</v>
      </c>
      <c r="AD24" s="145">
        <f t="shared" si="18"/>
        <v>1</v>
      </c>
      <c r="AE24" s="179">
        <f>SUM(AE25:AE26)</f>
        <v>65</v>
      </c>
      <c r="AF24" s="107">
        <f>SUM(AF25:AF26)</f>
        <v>0</v>
      </c>
      <c r="AG24" s="18">
        <f>SUM(AG25:AG26)</f>
        <v>0</v>
      </c>
    </row>
    <row r="25" spans="1:33" ht="27.6" x14ac:dyDescent="0.3">
      <c r="A25" s="4" t="s">
        <v>77</v>
      </c>
      <c r="B25" s="231" t="s">
        <v>68</v>
      </c>
      <c r="C25" s="136">
        <v>93</v>
      </c>
      <c r="D25" s="83">
        <v>157518134.28</v>
      </c>
      <c r="E25" s="89">
        <v>99297236.840000004</v>
      </c>
      <c r="F25" s="100">
        <v>0</v>
      </c>
      <c r="G25" s="83">
        <v>0</v>
      </c>
      <c r="H25" s="4">
        <v>0</v>
      </c>
      <c r="I25" s="220">
        <f t="shared" si="0"/>
        <v>0</v>
      </c>
      <c r="J25" s="138">
        <f t="shared" si="1"/>
        <v>0</v>
      </c>
      <c r="K25" s="114">
        <v>78913.91</v>
      </c>
      <c r="L25" s="83">
        <v>124346.27</v>
      </c>
      <c r="M25" s="147">
        <v>43</v>
      </c>
      <c r="N25" s="100">
        <f t="shared" si="13"/>
        <v>203260.18</v>
      </c>
      <c r="O25" s="147">
        <f>H25+M25</f>
        <v>43</v>
      </c>
      <c r="P25" s="46">
        <f t="shared" si="10"/>
        <v>1.8160917054914075E-2</v>
      </c>
      <c r="Q25" s="74">
        <f t="shared" si="9"/>
        <v>1.4482990906028967E-2</v>
      </c>
      <c r="R25" s="140">
        <f t="shared" si="3"/>
        <v>2.0469872724406014E-3</v>
      </c>
      <c r="S25" s="159">
        <f t="shared" si="17"/>
        <v>4726.9809302325584</v>
      </c>
      <c r="T25" s="100">
        <v>0</v>
      </c>
      <c r="U25" s="83">
        <v>0</v>
      </c>
      <c r="V25" s="142"/>
      <c r="W25" s="22"/>
      <c r="X25" s="100">
        <v>203260.18</v>
      </c>
      <c r="Y25" s="83">
        <v>203260.18</v>
      </c>
      <c r="Z25" s="142">
        <f t="shared" si="14"/>
        <v>1</v>
      </c>
      <c r="AA25" s="144">
        <v>43</v>
      </c>
      <c r="AB25" s="125">
        <f t="shared" ref="AB25:AC27" si="20">T25+X25</f>
        <v>203260.18</v>
      </c>
      <c r="AC25" s="126">
        <f t="shared" si="20"/>
        <v>203260.18</v>
      </c>
      <c r="AD25" s="146">
        <f t="shared" si="18"/>
        <v>1</v>
      </c>
      <c r="AE25" s="147">
        <f>W25+AA25</f>
        <v>43</v>
      </c>
      <c r="AF25" s="164"/>
      <c r="AG25" s="165"/>
    </row>
    <row r="26" spans="1:33" x14ac:dyDescent="0.3">
      <c r="A26" s="4" t="s">
        <v>78</v>
      </c>
      <c r="B26" s="231" t="s">
        <v>79</v>
      </c>
      <c r="C26" s="136">
        <v>18</v>
      </c>
      <c r="D26" s="83">
        <v>784072.24</v>
      </c>
      <c r="E26" s="89">
        <v>1468772.86</v>
      </c>
      <c r="F26" s="100">
        <v>0</v>
      </c>
      <c r="G26" s="83">
        <v>0</v>
      </c>
      <c r="H26" s="4">
        <v>0</v>
      </c>
      <c r="I26" s="220">
        <f t="shared" si="0"/>
        <v>0</v>
      </c>
      <c r="J26" s="138">
        <f t="shared" si="1"/>
        <v>0</v>
      </c>
      <c r="K26" s="114">
        <v>80.33</v>
      </c>
      <c r="L26" s="83">
        <v>818.03</v>
      </c>
      <c r="M26" s="147">
        <v>22</v>
      </c>
      <c r="N26" s="100">
        <f t="shared" si="13"/>
        <v>898.36</v>
      </c>
      <c r="O26" s="147">
        <f>H26+M26</f>
        <v>22</v>
      </c>
      <c r="P26" s="46">
        <f t="shared" si="10"/>
        <v>8.0266786369335148E-5</v>
      </c>
      <c r="Q26" s="74">
        <f t="shared" si="9"/>
        <v>7.4099023240148196E-3</v>
      </c>
      <c r="R26" s="140">
        <f t="shared" si="3"/>
        <v>6.1163984198346361E-4</v>
      </c>
      <c r="S26" s="159">
        <f t="shared" si="17"/>
        <v>40.834545454545456</v>
      </c>
      <c r="T26" s="100">
        <v>0</v>
      </c>
      <c r="U26" s="83">
        <v>0</v>
      </c>
      <c r="V26" s="142"/>
      <c r="W26" s="22"/>
      <c r="X26" s="100">
        <v>898.36</v>
      </c>
      <c r="Y26" s="83">
        <v>898.36</v>
      </c>
      <c r="Z26" s="142">
        <f t="shared" si="14"/>
        <v>1</v>
      </c>
      <c r="AA26" s="144">
        <v>22</v>
      </c>
      <c r="AB26" s="125">
        <f t="shared" si="20"/>
        <v>898.36</v>
      </c>
      <c r="AC26" s="126">
        <f t="shared" si="20"/>
        <v>898.36</v>
      </c>
      <c r="AD26" s="146">
        <f t="shared" si="18"/>
        <v>1</v>
      </c>
      <c r="AE26" s="147">
        <f>W26+AA26</f>
        <v>22</v>
      </c>
      <c r="AF26" s="164"/>
      <c r="AG26" s="165"/>
    </row>
    <row r="27" spans="1:33" ht="27.6" x14ac:dyDescent="0.3">
      <c r="A27" s="2">
        <v>5</v>
      </c>
      <c r="B27" s="58" t="s">
        <v>80</v>
      </c>
      <c r="C27" s="135">
        <f>54+20</f>
        <v>74</v>
      </c>
      <c r="D27" s="81">
        <f>3434826.04+585723.86</f>
        <v>4020549.9</v>
      </c>
      <c r="E27" s="87">
        <f>395707.69+559832.44</f>
        <v>955540.12999999989</v>
      </c>
      <c r="F27" s="96">
        <v>0</v>
      </c>
      <c r="G27" s="81">
        <v>0</v>
      </c>
      <c r="H27" s="2">
        <v>0</v>
      </c>
      <c r="I27" s="216">
        <f t="shared" si="0"/>
        <v>0</v>
      </c>
      <c r="J27" s="137">
        <f t="shared" si="1"/>
        <v>0</v>
      </c>
      <c r="K27" s="107">
        <v>4921.63</v>
      </c>
      <c r="L27" s="81">
        <f>2002.54</f>
        <v>2002.54</v>
      </c>
      <c r="M27" s="179">
        <f>14+13</f>
        <v>27</v>
      </c>
      <c r="N27" s="96">
        <f t="shared" si="13"/>
        <v>6924.17</v>
      </c>
      <c r="O27" s="179">
        <f>H27+M27</f>
        <v>27</v>
      </c>
      <c r="P27" s="42">
        <f t="shared" si="10"/>
        <v>6.1866164363391001E-4</v>
      </c>
      <c r="Q27" s="71">
        <f t="shared" si="9"/>
        <v>9.0939710340181886E-3</v>
      </c>
      <c r="R27" s="79">
        <f t="shared" si="3"/>
        <v>7.2463413964623351E-3</v>
      </c>
      <c r="S27" s="155">
        <f t="shared" si="17"/>
        <v>256.45074074074074</v>
      </c>
      <c r="T27" s="96">
        <v>0</v>
      </c>
      <c r="U27" s="81">
        <v>0</v>
      </c>
      <c r="V27" s="141"/>
      <c r="W27" s="18">
        <v>0</v>
      </c>
      <c r="X27" s="96">
        <f>2002.54+4934.63</f>
        <v>6937.17</v>
      </c>
      <c r="Y27" s="81">
        <f>1942.19+4538.44</f>
        <v>6480.6299999999992</v>
      </c>
      <c r="Z27" s="141">
        <f t="shared" si="14"/>
        <v>0.93418930197760741</v>
      </c>
      <c r="AA27" s="143">
        <f>9+12</f>
        <v>21</v>
      </c>
      <c r="AB27" s="94">
        <f t="shared" si="20"/>
        <v>6937.17</v>
      </c>
      <c r="AC27" s="95">
        <f t="shared" si="20"/>
        <v>6480.6299999999992</v>
      </c>
      <c r="AD27" s="145">
        <f t="shared" si="18"/>
        <v>0.93418930197760741</v>
      </c>
      <c r="AE27" s="179">
        <f>W27+AA27</f>
        <v>21</v>
      </c>
      <c r="AF27" s="107">
        <v>0</v>
      </c>
      <c r="AG27" s="18">
        <v>0</v>
      </c>
    </row>
    <row r="28" spans="1:33" ht="62.4" x14ac:dyDescent="0.3">
      <c r="A28" s="2">
        <v>6</v>
      </c>
      <c r="B28" s="232" t="s">
        <v>81</v>
      </c>
      <c r="C28" s="135">
        <f t="shared" ref="C28:H28" si="21">C29+C31+C33</f>
        <v>231396</v>
      </c>
      <c r="D28" s="81">
        <f t="shared" si="21"/>
        <v>329119757.89999998</v>
      </c>
      <c r="E28" s="87">
        <f t="shared" si="21"/>
        <v>3567954.29</v>
      </c>
      <c r="F28" s="96">
        <f t="shared" si="21"/>
        <v>112184.77</v>
      </c>
      <c r="G28" s="81">
        <f t="shared" si="21"/>
        <v>0</v>
      </c>
      <c r="H28" s="2">
        <f t="shared" si="21"/>
        <v>7</v>
      </c>
      <c r="I28" s="216">
        <f t="shared" si="0"/>
        <v>1.0023499451759873E-2</v>
      </c>
      <c r="J28" s="137">
        <f t="shared" si="1"/>
        <v>2.3576961940047153E-3</v>
      </c>
      <c r="K28" s="107">
        <f>K29+K31+K33</f>
        <v>869293.73</v>
      </c>
      <c r="L28" s="81">
        <f>L29+L31+L33</f>
        <v>0</v>
      </c>
      <c r="M28" s="179">
        <f>M29+M31+M33</f>
        <v>1754</v>
      </c>
      <c r="N28" s="96">
        <f>N29+N31+N33</f>
        <v>981478.5</v>
      </c>
      <c r="O28" s="179">
        <f>O29+O31+O33</f>
        <v>1761</v>
      </c>
      <c r="P28" s="42">
        <f t="shared" si="10"/>
        <v>8.7693268940731456E-2</v>
      </c>
      <c r="Q28" s="71">
        <f>O28/$O$48</f>
        <v>0.59312899966318622</v>
      </c>
      <c r="R28" s="79">
        <f t="shared" si="3"/>
        <v>0.27508157902998248</v>
      </c>
      <c r="S28" s="155">
        <f t="shared" si="17"/>
        <v>557.34156729131178</v>
      </c>
      <c r="T28" s="96">
        <f>T29+T31+T33</f>
        <v>112185</v>
      </c>
      <c r="U28" s="81">
        <f>U29+U31+U33</f>
        <v>12266</v>
      </c>
      <c r="V28" s="141">
        <f>U28/T28*100%</f>
        <v>0.10933725542630476</v>
      </c>
      <c r="W28" s="18">
        <f>W29+W31+W33</f>
        <v>0</v>
      </c>
      <c r="X28" s="96">
        <f>X29+X31+X33</f>
        <v>869293.73</v>
      </c>
      <c r="Y28" s="81">
        <f>Y29+Y31+Y33</f>
        <v>615618.56999999995</v>
      </c>
      <c r="Z28" s="141">
        <f t="shared" si="14"/>
        <v>0.70818245749914699</v>
      </c>
      <c r="AA28" s="143">
        <f>AA29+AA31+AA33</f>
        <v>1303</v>
      </c>
      <c r="AB28" s="94">
        <f>AB29+AB31+AB33</f>
        <v>981478.73</v>
      </c>
      <c r="AC28" s="95">
        <f>AC29+AC31+AC33</f>
        <v>627884.56999999995</v>
      </c>
      <c r="AD28" s="145">
        <f t="shared" si="18"/>
        <v>0.63973324210500204</v>
      </c>
      <c r="AE28" s="179">
        <f>AE29+AE31+AE33</f>
        <v>1303</v>
      </c>
      <c r="AF28" s="107">
        <f>AF29+AF31+AF33</f>
        <v>14091.5</v>
      </c>
      <c r="AG28" s="18">
        <f>AG29+AG31+AG33</f>
        <v>2</v>
      </c>
    </row>
    <row r="29" spans="1:33" ht="27.6" x14ac:dyDescent="0.3">
      <c r="A29" s="4" t="s">
        <v>82</v>
      </c>
      <c r="B29" s="62" t="s">
        <v>120</v>
      </c>
      <c r="C29" s="136">
        <v>180817</v>
      </c>
      <c r="D29" s="83">
        <v>150157442.90000001</v>
      </c>
      <c r="E29" s="89">
        <v>975650.94</v>
      </c>
      <c r="F29" s="100">
        <v>0</v>
      </c>
      <c r="G29" s="83">
        <v>0</v>
      </c>
      <c r="H29" s="4">
        <v>0</v>
      </c>
      <c r="I29" s="220">
        <f t="shared" si="0"/>
        <v>0</v>
      </c>
      <c r="J29" s="138">
        <f t="shared" si="1"/>
        <v>0</v>
      </c>
      <c r="K29" s="114">
        <v>253674.49</v>
      </c>
      <c r="L29" s="83">
        <v>0</v>
      </c>
      <c r="M29" s="147">
        <v>752</v>
      </c>
      <c r="N29" s="100">
        <v>253674.49</v>
      </c>
      <c r="O29" s="147">
        <f>H29+M29</f>
        <v>752</v>
      </c>
      <c r="P29" s="46">
        <f t="shared" si="10"/>
        <v>2.2665341395632092E-2</v>
      </c>
      <c r="Q29" s="74">
        <f>O29/$O$48*100%</f>
        <v>0.25328393398450655</v>
      </c>
      <c r="R29" s="140">
        <f t="shared" si="3"/>
        <v>0.26000537651303857</v>
      </c>
      <c r="S29" s="159">
        <v>337.33309840425528</v>
      </c>
      <c r="T29" s="100">
        <v>0</v>
      </c>
      <c r="U29" s="83">
        <v>0</v>
      </c>
      <c r="V29" s="142"/>
      <c r="W29" s="22">
        <v>0</v>
      </c>
      <c r="X29" s="100">
        <v>253674.49</v>
      </c>
      <c r="Y29" s="83">
        <v>182562.51</v>
      </c>
      <c r="Z29" s="142">
        <f t="shared" si="14"/>
        <v>0.71967232495470879</v>
      </c>
      <c r="AA29" s="144">
        <v>524</v>
      </c>
      <c r="AB29" s="125">
        <f t="shared" ref="AB29:AB34" si="22">T29+X29</f>
        <v>253674.49</v>
      </c>
      <c r="AC29" s="126">
        <f>U29+Y29</f>
        <v>182562.51</v>
      </c>
      <c r="AD29" s="146">
        <f t="shared" si="18"/>
        <v>0.71967232495470879</v>
      </c>
      <c r="AE29" s="147">
        <f>W29+AA29</f>
        <v>524</v>
      </c>
      <c r="AF29" s="164">
        <v>0</v>
      </c>
      <c r="AG29" s="165">
        <v>0</v>
      </c>
    </row>
    <row r="30" spans="1:33" x14ac:dyDescent="0.3">
      <c r="A30" s="4"/>
      <c r="B30" s="62" t="s">
        <v>83</v>
      </c>
      <c r="C30" s="136">
        <v>4</v>
      </c>
      <c r="D30" s="83">
        <v>447994.1</v>
      </c>
      <c r="E30" s="89">
        <v>0</v>
      </c>
      <c r="F30" s="100">
        <v>0</v>
      </c>
      <c r="G30" s="83">
        <v>0</v>
      </c>
      <c r="H30" s="4">
        <v>0</v>
      </c>
      <c r="I30" s="220"/>
      <c r="J30" s="138"/>
      <c r="K30" s="114">
        <v>0</v>
      </c>
      <c r="L30" s="83">
        <v>0</v>
      </c>
      <c r="M30" s="147">
        <v>0</v>
      </c>
      <c r="N30" s="100">
        <v>0</v>
      </c>
      <c r="O30" s="147">
        <v>0</v>
      </c>
      <c r="P30" s="46"/>
      <c r="Q30" s="74"/>
      <c r="R30" s="140"/>
      <c r="S30" s="159">
        <v>0</v>
      </c>
      <c r="T30" s="100">
        <v>0</v>
      </c>
      <c r="U30" s="83">
        <v>0</v>
      </c>
      <c r="V30" s="142"/>
      <c r="W30" s="22">
        <v>0</v>
      </c>
      <c r="X30" s="100">
        <v>0</v>
      </c>
      <c r="Y30" s="83">
        <v>0</v>
      </c>
      <c r="Z30" s="142"/>
      <c r="AA30" s="144">
        <v>0</v>
      </c>
      <c r="AB30" s="125"/>
      <c r="AC30" s="126"/>
      <c r="AD30" s="146"/>
      <c r="AE30" s="147"/>
      <c r="AF30" s="164">
        <v>0</v>
      </c>
      <c r="AG30" s="165">
        <v>0</v>
      </c>
    </row>
    <row r="31" spans="1:33" ht="27.6" x14ac:dyDescent="0.3">
      <c r="A31" s="4" t="s">
        <v>84</v>
      </c>
      <c r="B31" s="62" t="s">
        <v>121</v>
      </c>
      <c r="C31" s="136">
        <v>50145</v>
      </c>
      <c r="D31" s="83">
        <v>159043149</v>
      </c>
      <c r="E31" s="89">
        <v>2534935.4500000002</v>
      </c>
      <c r="F31" s="100">
        <v>112184.77</v>
      </c>
      <c r="G31" s="83">
        <v>0</v>
      </c>
      <c r="H31" s="4">
        <v>7</v>
      </c>
      <c r="I31" s="220">
        <f t="shared" ref="I31:I47" si="23">(F31+G31)/$N$48*100%</f>
        <v>1.0023499451759873E-2</v>
      </c>
      <c r="J31" s="138">
        <f t="shared" ref="J31:J47" si="24">H31/$O$48*100%</f>
        <v>2.3576961940047153E-3</v>
      </c>
      <c r="K31" s="114">
        <v>575828.88</v>
      </c>
      <c r="L31" s="83">
        <v>0</v>
      </c>
      <c r="M31" s="184">
        <v>997</v>
      </c>
      <c r="N31" s="100">
        <v>688013.65</v>
      </c>
      <c r="O31" s="147">
        <f>H31+M31</f>
        <v>1004</v>
      </c>
      <c r="P31" s="46">
        <f t="shared" ref="P31:P47" si="25">N31/$N$48*100%</f>
        <v>6.1472733273672614E-2</v>
      </c>
      <c r="Q31" s="74">
        <f t="shared" ref="Q31:Q47" si="26">O31/$O$48*100%</f>
        <v>0.3381609969686763</v>
      </c>
      <c r="R31" s="140">
        <f>N31/E31*100%</f>
        <v>0.27141269021268372</v>
      </c>
      <c r="S31" s="159">
        <v>685.27255976095614</v>
      </c>
      <c r="T31" s="100">
        <v>112185</v>
      </c>
      <c r="U31" s="83">
        <v>12266</v>
      </c>
      <c r="V31" s="142">
        <f>U31/T31*100%</f>
        <v>0.10933725542630476</v>
      </c>
      <c r="W31" s="22">
        <v>0</v>
      </c>
      <c r="X31" s="100">
        <v>575828.88</v>
      </c>
      <c r="Y31" s="83">
        <v>425665.7</v>
      </c>
      <c r="Z31" s="142">
        <f>Y31/X31*100%</f>
        <v>0.73922256209171033</v>
      </c>
      <c r="AA31" s="144">
        <v>775</v>
      </c>
      <c r="AB31" s="125">
        <f t="shared" si="22"/>
        <v>688013.88</v>
      </c>
      <c r="AC31" s="126">
        <f>U31+Y31</f>
        <v>437931.7</v>
      </c>
      <c r="AD31" s="146">
        <f>AC31/AB31*100%</f>
        <v>0.6365157923848862</v>
      </c>
      <c r="AE31" s="147">
        <f>W31+AA31</f>
        <v>775</v>
      </c>
      <c r="AF31" s="164">
        <v>14091.5</v>
      </c>
      <c r="AG31" s="165">
        <v>2</v>
      </c>
    </row>
    <row r="32" spans="1:33" x14ac:dyDescent="0.3">
      <c r="A32" s="4" t="s">
        <v>85</v>
      </c>
      <c r="B32" s="62" t="s">
        <v>86</v>
      </c>
      <c r="C32" s="136">
        <v>1101</v>
      </c>
      <c r="D32" s="83">
        <v>11381733.960000001</v>
      </c>
      <c r="E32" s="89">
        <v>884073.14</v>
      </c>
      <c r="F32" s="100">
        <v>0</v>
      </c>
      <c r="G32" s="83">
        <v>0</v>
      </c>
      <c r="H32" s="4">
        <v>0</v>
      </c>
      <c r="I32" s="220">
        <f t="shared" si="23"/>
        <v>0</v>
      </c>
      <c r="J32" s="138">
        <f t="shared" si="24"/>
        <v>0</v>
      </c>
      <c r="K32" s="114">
        <v>667938.99</v>
      </c>
      <c r="L32" s="83">
        <v>0</v>
      </c>
      <c r="M32" s="147">
        <v>81</v>
      </c>
      <c r="N32" s="100">
        <v>667938.99</v>
      </c>
      <c r="O32" s="147">
        <f>H32+M32</f>
        <v>81</v>
      </c>
      <c r="P32" s="46">
        <f t="shared" si="25"/>
        <v>5.9679099935526385E-2</v>
      </c>
      <c r="Q32" s="74">
        <f t="shared" si="26"/>
        <v>2.7281913102054564E-2</v>
      </c>
      <c r="R32" s="140">
        <f>N32/E32*100%</f>
        <v>0.75552458250230292</v>
      </c>
      <c r="S32" s="159">
        <v>8246.1603703703695</v>
      </c>
      <c r="T32" s="100">
        <v>0</v>
      </c>
      <c r="U32" s="83">
        <v>0</v>
      </c>
      <c r="V32" s="142"/>
      <c r="W32" s="22">
        <v>0</v>
      </c>
      <c r="X32" s="100">
        <v>667938.99</v>
      </c>
      <c r="Y32" s="83">
        <v>565271.56999999995</v>
      </c>
      <c r="Z32" s="142">
        <f>Y32/X32*100%</f>
        <v>0.8462922189944323</v>
      </c>
      <c r="AA32" s="144">
        <v>64</v>
      </c>
      <c r="AB32" s="125">
        <f t="shared" si="22"/>
        <v>667938.99</v>
      </c>
      <c r="AC32" s="126">
        <f>U32+Y32</f>
        <v>565271.56999999995</v>
      </c>
      <c r="AD32" s="146">
        <f>AC32/AB32*100%</f>
        <v>0.8462922189944323</v>
      </c>
      <c r="AE32" s="147">
        <f>W32+AA32</f>
        <v>64</v>
      </c>
      <c r="AF32" s="164">
        <v>0</v>
      </c>
      <c r="AG32" s="165">
        <v>0</v>
      </c>
    </row>
    <row r="33" spans="1:33" x14ac:dyDescent="0.3">
      <c r="A33" s="4" t="s">
        <v>87</v>
      </c>
      <c r="B33" s="62" t="s">
        <v>88</v>
      </c>
      <c r="C33" s="136">
        <v>434</v>
      </c>
      <c r="D33" s="83">
        <v>19919166</v>
      </c>
      <c r="E33" s="89">
        <v>57367.9</v>
      </c>
      <c r="F33" s="100">
        <v>0</v>
      </c>
      <c r="G33" s="83">
        <v>0</v>
      </c>
      <c r="H33" s="4">
        <v>0</v>
      </c>
      <c r="I33" s="220">
        <f t="shared" si="23"/>
        <v>0</v>
      </c>
      <c r="J33" s="138">
        <f t="shared" si="24"/>
        <v>0</v>
      </c>
      <c r="K33" s="114">
        <v>39790.36</v>
      </c>
      <c r="L33" s="83">
        <v>0</v>
      </c>
      <c r="M33" s="147">
        <v>5</v>
      </c>
      <c r="N33" s="100">
        <v>39790.36</v>
      </c>
      <c r="O33" s="147">
        <f>H33+M33</f>
        <v>5</v>
      </c>
      <c r="P33" s="46">
        <f t="shared" si="25"/>
        <v>3.5551942714267537E-3</v>
      </c>
      <c r="Q33" s="74">
        <f t="shared" si="26"/>
        <v>1.6840687100033681E-3</v>
      </c>
      <c r="R33" s="140">
        <f>N33/E33*100%</f>
        <v>0.69359973085994087</v>
      </c>
      <c r="S33" s="159">
        <v>7958.0720000000001</v>
      </c>
      <c r="T33" s="100">
        <v>0</v>
      </c>
      <c r="U33" s="83">
        <v>0</v>
      </c>
      <c r="V33" s="142"/>
      <c r="W33" s="22">
        <v>0</v>
      </c>
      <c r="X33" s="100">
        <v>39790.36</v>
      </c>
      <c r="Y33" s="83">
        <v>7390.36</v>
      </c>
      <c r="Z33" s="142">
        <f>Y33/X33*100%</f>
        <v>0.18573242363225664</v>
      </c>
      <c r="AA33" s="144">
        <v>4</v>
      </c>
      <c r="AB33" s="125">
        <f t="shared" si="22"/>
        <v>39790.36</v>
      </c>
      <c r="AC33" s="126">
        <f>U33+Y33</f>
        <v>7390.36</v>
      </c>
      <c r="AD33" s="146">
        <f>AC33/AB33*100%</f>
        <v>0.18573242363225664</v>
      </c>
      <c r="AE33" s="147">
        <f>W33+AA33</f>
        <v>4</v>
      </c>
      <c r="AF33" s="164">
        <v>0</v>
      </c>
      <c r="AG33" s="165">
        <v>0</v>
      </c>
    </row>
    <row r="34" spans="1:33" x14ac:dyDescent="0.3">
      <c r="A34" s="4" t="s">
        <v>89</v>
      </c>
      <c r="B34" s="62" t="s">
        <v>90</v>
      </c>
      <c r="C34" s="136">
        <v>131</v>
      </c>
      <c r="D34" s="83">
        <v>1119497.32</v>
      </c>
      <c r="E34" s="89">
        <v>24160.38</v>
      </c>
      <c r="F34" s="100">
        <v>0</v>
      </c>
      <c r="G34" s="83">
        <v>0</v>
      </c>
      <c r="H34" s="4">
        <v>0</v>
      </c>
      <c r="I34" s="220">
        <f t="shared" si="23"/>
        <v>0</v>
      </c>
      <c r="J34" s="138">
        <f t="shared" si="24"/>
        <v>0</v>
      </c>
      <c r="K34" s="114">
        <v>98.33</v>
      </c>
      <c r="L34" s="83">
        <v>0</v>
      </c>
      <c r="M34" s="147">
        <v>3</v>
      </c>
      <c r="N34" s="100">
        <v>98.33</v>
      </c>
      <c r="O34" s="147">
        <f>H34+M34</f>
        <v>3</v>
      </c>
      <c r="P34" s="46">
        <f t="shared" si="25"/>
        <v>8.7856016560139873E-6</v>
      </c>
      <c r="Q34" s="74">
        <f t="shared" si="26"/>
        <v>1.0104412260020209E-3</v>
      </c>
      <c r="R34" s="140">
        <f>N34/E34*100%</f>
        <v>4.0698863180132095E-3</v>
      </c>
      <c r="S34" s="159">
        <v>32.776666666666664</v>
      </c>
      <c r="T34" s="100">
        <v>0</v>
      </c>
      <c r="U34" s="83">
        <v>0</v>
      </c>
      <c r="V34" s="142"/>
      <c r="W34" s="22">
        <v>0</v>
      </c>
      <c r="X34" s="100">
        <v>98.33</v>
      </c>
      <c r="Y34" s="83">
        <v>98.31</v>
      </c>
      <c r="Z34" s="142">
        <f>Y34/X34*100%</f>
        <v>0.99979660327468733</v>
      </c>
      <c r="AA34" s="144">
        <v>1</v>
      </c>
      <c r="AB34" s="125">
        <f t="shared" si="22"/>
        <v>98.33</v>
      </c>
      <c r="AC34" s="126">
        <f>U34+Y34</f>
        <v>98.31</v>
      </c>
      <c r="AD34" s="146">
        <f>AC34/AB34*100%</f>
        <v>0.99979660327468733</v>
      </c>
      <c r="AE34" s="147">
        <f>W34+AA34</f>
        <v>1</v>
      </c>
      <c r="AF34" s="164">
        <v>0</v>
      </c>
      <c r="AG34" s="165">
        <v>0</v>
      </c>
    </row>
    <row r="35" spans="1:33" x14ac:dyDescent="0.3">
      <c r="A35" s="2">
        <v>7</v>
      </c>
      <c r="B35" s="58" t="s">
        <v>91</v>
      </c>
      <c r="C35" s="135">
        <f>C37</f>
        <v>0</v>
      </c>
      <c r="D35" s="81">
        <f>D37</f>
        <v>0</v>
      </c>
      <c r="E35" s="87">
        <f>SUM(E36:E37)</f>
        <v>0</v>
      </c>
      <c r="F35" s="96">
        <f>SUM(F36:F37)</f>
        <v>0</v>
      </c>
      <c r="G35" s="81">
        <f>SUM(G36:G37)</f>
        <v>0</v>
      </c>
      <c r="H35" s="2">
        <f>SUM(H36:H37)</f>
        <v>0</v>
      </c>
      <c r="I35" s="216">
        <f t="shared" si="23"/>
        <v>0</v>
      </c>
      <c r="J35" s="137">
        <f t="shared" si="24"/>
        <v>0</v>
      </c>
      <c r="K35" s="107">
        <f>SUM(K36:K37)</f>
        <v>0</v>
      </c>
      <c r="L35" s="81">
        <f>SUM(L36:L37)</f>
        <v>0</v>
      </c>
      <c r="M35" s="179">
        <f>SUM(M36:M37)</f>
        <v>0</v>
      </c>
      <c r="N35" s="96">
        <f>SUM(N36:N37)</f>
        <v>0</v>
      </c>
      <c r="O35" s="179">
        <f>SUM(O36:O37)</f>
        <v>0</v>
      </c>
      <c r="P35" s="42">
        <f t="shared" si="25"/>
        <v>0</v>
      </c>
      <c r="Q35" s="71">
        <f t="shared" si="26"/>
        <v>0</v>
      </c>
      <c r="R35" s="79"/>
      <c r="S35" s="155"/>
      <c r="T35" s="96">
        <f>SUM(T36:T37)</f>
        <v>0</v>
      </c>
      <c r="U35" s="81">
        <f>SUM(U36:U37)</f>
        <v>0</v>
      </c>
      <c r="V35" s="141"/>
      <c r="W35" s="18">
        <f>SUM(W36:W37)</f>
        <v>0</v>
      </c>
      <c r="X35" s="96">
        <f>SUM(X36:X37)</f>
        <v>0</v>
      </c>
      <c r="Y35" s="81">
        <f>SUM(Y36:Y37)</f>
        <v>0</v>
      </c>
      <c r="Z35" s="141"/>
      <c r="AA35" s="143">
        <f>SUM(AA36:AA37)</f>
        <v>0</v>
      </c>
      <c r="AB35" s="94">
        <f>SUM(AB36:AB37)</f>
        <v>0</v>
      </c>
      <c r="AC35" s="95">
        <f>SUM(AC36:AC37)</f>
        <v>0</v>
      </c>
      <c r="AD35" s="145"/>
      <c r="AE35" s="179">
        <f>SUM(AE36:AE37)</f>
        <v>0</v>
      </c>
      <c r="AF35" s="107">
        <f>SUM(AF36:AF37)</f>
        <v>0</v>
      </c>
      <c r="AG35" s="18">
        <f>SUM(AG36:AG37)</f>
        <v>0</v>
      </c>
    </row>
    <row r="36" spans="1:33" ht="27.6" x14ac:dyDescent="0.3">
      <c r="A36" s="6" t="s">
        <v>92</v>
      </c>
      <c r="B36" s="63" t="s">
        <v>93</v>
      </c>
      <c r="C36" s="173" t="s">
        <v>52</v>
      </c>
      <c r="D36" s="80" t="s">
        <v>52</v>
      </c>
      <c r="E36" s="86"/>
      <c r="F36" s="101"/>
      <c r="G36" s="80"/>
      <c r="H36" s="6"/>
      <c r="I36" s="221">
        <f t="shared" si="23"/>
        <v>0</v>
      </c>
      <c r="J36" s="151">
        <f t="shared" si="24"/>
        <v>0</v>
      </c>
      <c r="K36" s="115"/>
      <c r="L36" s="80"/>
      <c r="M36" s="184"/>
      <c r="N36" s="101">
        <f t="shared" ref="N36:N47" si="27">F36+G36+K36+L36</f>
        <v>0</v>
      </c>
      <c r="O36" s="184">
        <f>H36+M36</f>
        <v>0</v>
      </c>
      <c r="P36" s="47">
        <f t="shared" si="25"/>
        <v>0</v>
      </c>
      <c r="Q36" s="75">
        <f t="shared" si="26"/>
        <v>0</v>
      </c>
      <c r="R36" s="198"/>
      <c r="S36" s="160"/>
      <c r="T36" s="101"/>
      <c r="U36" s="80"/>
      <c r="V36" s="205"/>
      <c r="W36" s="38"/>
      <c r="X36" s="101"/>
      <c r="Y36" s="80"/>
      <c r="Z36" s="205"/>
      <c r="AA36" s="191"/>
      <c r="AB36" s="127">
        <f>T36+X36</f>
        <v>0</v>
      </c>
      <c r="AC36" s="128">
        <f>U36+Y36</f>
        <v>0</v>
      </c>
      <c r="AD36" s="212"/>
      <c r="AE36" s="184">
        <f>W36+AA36</f>
        <v>0</v>
      </c>
      <c r="AF36" s="169"/>
      <c r="AG36" s="166"/>
    </row>
    <row r="37" spans="1:33" x14ac:dyDescent="0.3">
      <c r="A37" s="6" t="s">
        <v>94</v>
      </c>
      <c r="B37" s="63" t="s">
        <v>95</v>
      </c>
      <c r="C37" s="173"/>
      <c r="D37" s="80"/>
      <c r="E37" s="86"/>
      <c r="F37" s="101"/>
      <c r="G37" s="80"/>
      <c r="H37" s="6"/>
      <c r="I37" s="221">
        <f t="shared" si="23"/>
        <v>0</v>
      </c>
      <c r="J37" s="151">
        <f t="shared" si="24"/>
        <v>0</v>
      </c>
      <c r="K37" s="115"/>
      <c r="L37" s="80"/>
      <c r="M37" s="184"/>
      <c r="N37" s="101">
        <f t="shared" si="27"/>
        <v>0</v>
      </c>
      <c r="O37" s="184">
        <f>H37+M37</f>
        <v>0</v>
      </c>
      <c r="P37" s="47">
        <f t="shared" si="25"/>
        <v>0</v>
      </c>
      <c r="Q37" s="75">
        <f t="shared" si="26"/>
        <v>0</v>
      </c>
      <c r="R37" s="198"/>
      <c r="S37" s="160"/>
      <c r="T37" s="101"/>
      <c r="U37" s="80"/>
      <c r="V37" s="205"/>
      <c r="W37" s="38"/>
      <c r="X37" s="101"/>
      <c r="Y37" s="80"/>
      <c r="Z37" s="205"/>
      <c r="AA37" s="191"/>
      <c r="AB37" s="127">
        <f>T37+X37</f>
        <v>0</v>
      </c>
      <c r="AC37" s="128">
        <f>U37+Y37</f>
        <v>0</v>
      </c>
      <c r="AD37" s="212"/>
      <c r="AE37" s="184">
        <f>W37+AA37</f>
        <v>0</v>
      </c>
      <c r="AF37" s="169"/>
      <c r="AG37" s="166"/>
    </row>
    <row r="38" spans="1:33" x14ac:dyDescent="0.3">
      <c r="A38" s="2">
        <v>8</v>
      </c>
      <c r="B38" s="58" t="s">
        <v>96</v>
      </c>
      <c r="C38" s="135">
        <f t="shared" ref="C38:H38" si="28">SUM(C39:C41)</f>
        <v>0</v>
      </c>
      <c r="D38" s="81">
        <f t="shared" si="28"/>
        <v>0</v>
      </c>
      <c r="E38" s="87">
        <f t="shared" si="28"/>
        <v>0</v>
      </c>
      <c r="F38" s="96">
        <f t="shared" si="28"/>
        <v>0</v>
      </c>
      <c r="G38" s="81">
        <f t="shared" si="28"/>
        <v>0</v>
      </c>
      <c r="H38" s="2">
        <f t="shared" si="28"/>
        <v>0</v>
      </c>
      <c r="I38" s="216">
        <f t="shared" si="23"/>
        <v>0</v>
      </c>
      <c r="J38" s="137">
        <f t="shared" si="24"/>
        <v>0</v>
      </c>
      <c r="K38" s="107">
        <f>SUM(K39:K41)</f>
        <v>0</v>
      </c>
      <c r="L38" s="81">
        <f>SUM(L39:L41)</f>
        <v>0</v>
      </c>
      <c r="M38" s="179">
        <f>SUM(M39:M41)</f>
        <v>0</v>
      </c>
      <c r="N38" s="96">
        <f>SUM(N39:N41)</f>
        <v>0</v>
      </c>
      <c r="O38" s="179">
        <f>SUM(O39:O41)</f>
        <v>0</v>
      </c>
      <c r="P38" s="42">
        <f t="shared" si="25"/>
        <v>0</v>
      </c>
      <c r="Q38" s="71">
        <f t="shared" si="26"/>
        <v>0</v>
      </c>
      <c r="R38" s="79"/>
      <c r="S38" s="155"/>
      <c r="T38" s="96">
        <f t="shared" ref="T38:AA38" si="29">SUM(T39:T41)</f>
        <v>0</v>
      </c>
      <c r="U38" s="81">
        <f t="shared" si="29"/>
        <v>0</v>
      </c>
      <c r="V38" s="141"/>
      <c r="W38" s="18">
        <f t="shared" si="29"/>
        <v>0</v>
      </c>
      <c r="X38" s="96">
        <f>SUM(X39:X41)</f>
        <v>0</v>
      </c>
      <c r="Y38" s="81">
        <f t="shared" si="29"/>
        <v>0</v>
      </c>
      <c r="Z38" s="141"/>
      <c r="AA38" s="143">
        <f t="shared" si="29"/>
        <v>0</v>
      </c>
      <c r="AB38" s="94">
        <f>SUM(AB39:AB41)</f>
        <v>0</v>
      </c>
      <c r="AC38" s="95">
        <f>SUM(AC39:AC41)</f>
        <v>0</v>
      </c>
      <c r="AD38" s="145"/>
      <c r="AE38" s="179">
        <f>SUM(AE39:AE41)</f>
        <v>0</v>
      </c>
      <c r="AF38" s="107">
        <f>SUM(AF39:AF41)</f>
        <v>0</v>
      </c>
      <c r="AG38" s="18">
        <f>SUM(AG39:AG41)</f>
        <v>0</v>
      </c>
    </row>
    <row r="39" spans="1:33" ht="15.6" customHeight="1" x14ac:dyDescent="0.3">
      <c r="A39" s="227" t="s">
        <v>97</v>
      </c>
      <c r="B39" s="231" t="s">
        <v>122</v>
      </c>
      <c r="C39" s="174"/>
      <c r="D39" s="82"/>
      <c r="E39" s="88"/>
      <c r="F39" s="97"/>
      <c r="G39" s="82"/>
      <c r="H39" s="227"/>
      <c r="I39" s="217">
        <f t="shared" si="23"/>
        <v>0</v>
      </c>
      <c r="J39" s="148">
        <f t="shared" si="24"/>
        <v>0</v>
      </c>
      <c r="K39" s="108"/>
      <c r="L39" s="82"/>
      <c r="M39" s="180"/>
      <c r="N39" s="97">
        <f t="shared" si="27"/>
        <v>0</v>
      </c>
      <c r="O39" s="180">
        <f t="shared" ref="O39:O44" si="30">H39+M39</f>
        <v>0</v>
      </c>
      <c r="P39" s="43">
        <f t="shared" si="25"/>
        <v>0</v>
      </c>
      <c r="Q39" s="76">
        <f t="shared" si="26"/>
        <v>0</v>
      </c>
      <c r="R39" s="139"/>
      <c r="S39" s="156"/>
      <c r="T39" s="97"/>
      <c r="U39" s="82"/>
      <c r="V39" s="202"/>
      <c r="W39" s="20"/>
      <c r="X39" s="97"/>
      <c r="Y39" s="82"/>
      <c r="Z39" s="202"/>
      <c r="AA39" s="187"/>
      <c r="AB39" s="119">
        <f t="shared" ref="AB39:AC42" si="31">T39+X39</f>
        <v>0</v>
      </c>
      <c r="AC39" s="120">
        <f t="shared" si="31"/>
        <v>0</v>
      </c>
      <c r="AD39" s="209"/>
      <c r="AE39" s="180">
        <f t="shared" ref="AE39:AE44" si="32">W39+AA39</f>
        <v>0</v>
      </c>
      <c r="AF39" s="164"/>
      <c r="AG39" s="165"/>
    </row>
    <row r="40" spans="1:33" x14ac:dyDescent="0.3">
      <c r="A40" s="227" t="s">
        <v>98</v>
      </c>
      <c r="B40" s="231" t="s">
        <v>99</v>
      </c>
      <c r="C40" s="174"/>
      <c r="D40" s="82"/>
      <c r="E40" s="88"/>
      <c r="F40" s="97"/>
      <c r="G40" s="82"/>
      <c r="H40" s="227"/>
      <c r="I40" s="217">
        <f t="shared" si="23"/>
        <v>0</v>
      </c>
      <c r="J40" s="148">
        <f t="shared" si="24"/>
        <v>0</v>
      </c>
      <c r="K40" s="108"/>
      <c r="L40" s="82"/>
      <c r="M40" s="180"/>
      <c r="N40" s="97">
        <f t="shared" si="27"/>
        <v>0</v>
      </c>
      <c r="O40" s="180">
        <f t="shared" si="30"/>
        <v>0</v>
      </c>
      <c r="P40" s="43">
        <f t="shared" si="25"/>
        <v>0</v>
      </c>
      <c r="Q40" s="76">
        <f t="shared" si="26"/>
        <v>0</v>
      </c>
      <c r="R40" s="139"/>
      <c r="S40" s="156"/>
      <c r="T40" s="97"/>
      <c r="U40" s="82"/>
      <c r="V40" s="202"/>
      <c r="W40" s="20"/>
      <c r="X40" s="97"/>
      <c r="Y40" s="82"/>
      <c r="Z40" s="202"/>
      <c r="AA40" s="187"/>
      <c r="AB40" s="119">
        <f t="shared" si="31"/>
        <v>0</v>
      </c>
      <c r="AC40" s="120">
        <f t="shared" si="31"/>
        <v>0</v>
      </c>
      <c r="AD40" s="209"/>
      <c r="AE40" s="180">
        <f t="shared" si="32"/>
        <v>0</v>
      </c>
      <c r="AF40" s="164"/>
      <c r="AG40" s="165"/>
    </row>
    <row r="41" spans="1:33" x14ac:dyDescent="0.3">
      <c r="A41" s="227" t="s">
        <v>100</v>
      </c>
      <c r="B41" s="231" t="s">
        <v>101</v>
      </c>
      <c r="C41" s="174"/>
      <c r="D41" s="82"/>
      <c r="E41" s="88"/>
      <c r="F41" s="97"/>
      <c r="G41" s="82"/>
      <c r="H41" s="227"/>
      <c r="I41" s="217">
        <f t="shared" si="23"/>
        <v>0</v>
      </c>
      <c r="J41" s="148">
        <f t="shared" si="24"/>
        <v>0</v>
      </c>
      <c r="K41" s="108"/>
      <c r="L41" s="82"/>
      <c r="M41" s="180"/>
      <c r="N41" s="97">
        <f t="shared" si="27"/>
        <v>0</v>
      </c>
      <c r="O41" s="180">
        <f t="shared" si="30"/>
        <v>0</v>
      </c>
      <c r="P41" s="43">
        <f t="shared" si="25"/>
        <v>0</v>
      </c>
      <c r="Q41" s="76">
        <f t="shared" si="26"/>
        <v>0</v>
      </c>
      <c r="R41" s="139"/>
      <c r="S41" s="156"/>
      <c r="T41" s="97"/>
      <c r="U41" s="82"/>
      <c r="V41" s="202"/>
      <c r="W41" s="20"/>
      <c r="X41" s="97"/>
      <c r="Y41" s="82"/>
      <c r="Z41" s="202"/>
      <c r="AA41" s="187"/>
      <c r="AB41" s="119">
        <f t="shared" si="31"/>
        <v>0</v>
      </c>
      <c r="AC41" s="120">
        <f t="shared" si="31"/>
        <v>0</v>
      </c>
      <c r="AD41" s="209"/>
      <c r="AE41" s="180">
        <f t="shared" si="32"/>
        <v>0</v>
      </c>
      <c r="AF41" s="164"/>
      <c r="AG41" s="165"/>
    </row>
    <row r="42" spans="1:33" ht="41.4" x14ac:dyDescent="0.3">
      <c r="A42" s="2">
        <v>9</v>
      </c>
      <c r="B42" s="58" t="s">
        <v>102</v>
      </c>
      <c r="C42" s="135">
        <v>117</v>
      </c>
      <c r="D42" s="81">
        <v>11846232.060000001</v>
      </c>
      <c r="E42" s="87">
        <v>64565.9</v>
      </c>
      <c r="F42" s="96">
        <f>SUM(F43:F44)</f>
        <v>0</v>
      </c>
      <c r="G42" s="81">
        <f>SUM(G43:G44)</f>
        <v>0</v>
      </c>
      <c r="H42" s="2">
        <f>SUM(H43:H44)</f>
        <v>0</v>
      </c>
      <c r="I42" s="216">
        <f t="shared" si="23"/>
        <v>0</v>
      </c>
      <c r="J42" s="137">
        <f t="shared" si="24"/>
        <v>0</v>
      </c>
      <c r="K42" s="107">
        <f>SUM(K43:K44)</f>
        <v>0</v>
      </c>
      <c r="L42" s="81">
        <v>1034</v>
      </c>
      <c r="M42" s="179">
        <v>1</v>
      </c>
      <c r="N42" s="96">
        <f t="shared" si="27"/>
        <v>1034</v>
      </c>
      <c r="O42" s="179">
        <f t="shared" si="30"/>
        <v>1</v>
      </c>
      <c r="P42" s="42">
        <f t="shared" si="25"/>
        <v>9.23859667682138E-5</v>
      </c>
      <c r="Q42" s="71">
        <f t="shared" si="26"/>
        <v>3.3681374200067362E-4</v>
      </c>
      <c r="R42" s="79">
        <f>N42/E42*100%</f>
        <v>1.6014645501727692E-2</v>
      </c>
      <c r="S42" s="155"/>
      <c r="T42" s="96">
        <f>SUM(T43:T44)</f>
        <v>0</v>
      </c>
      <c r="U42" s="81">
        <f>SUM(U43:U44)</f>
        <v>0</v>
      </c>
      <c r="V42" s="141"/>
      <c r="W42" s="18">
        <f>SUM(W43:W44)</f>
        <v>0</v>
      </c>
      <c r="X42" s="96">
        <v>1034</v>
      </c>
      <c r="Y42" s="81">
        <v>1034</v>
      </c>
      <c r="Z42" s="141">
        <f>Y42/X42*100%</f>
        <v>1</v>
      </c>
      <c r="AA42" s="143">
        <v>1</v>
      </c>
      <c r="AB42" s="94">
        <f t="shared" si="31"/>
        <v>1034</v>
      </c>
      <c r="AC42" s="95">
        <f t="shared" si="31"/>
        <v>1034</v>
      </c>
      <c r="AD42" s="145">
        <f>AC42/AB42*100%</f>
        <v>1</v>
      </c>
      <c r="AE42" s="179">
        <f t="shared" si="32"/>
        <v>1</v>
      </c>
      <c r="AF42" s="107">
        <f>SUM(AF43:AF44)</f>
        <v>0</v>
      </c>
      <c r="AG42" s="18">
        <f>SUM(AG43:AG44)</f>
        <v>0</v>
      </c>
    </row>
    <row r="43" spans="1:33" x14ac:dyDescent="0.3">
      <c r="A43" s="4" t="s">
        <v>103</v>
      </c>
      <c r="B43" s="64" t="s">
        <v>104</v>
      </c>
      <c r="C43" s="136"/>
      <c r="D43" s="83"/>
      <c r="E43" s="89"/>
      <c r="F43" s="100"/>
      <c r="G43" s="83"/>
      <c r="H43" s="4"/>
      <c r="I43" s="220">
        <f t="shared" si="23"/>
        <v>0</v>
      </c>
      <c r="J43" s="138">
        <f t="shared" si="24"/>
        <v>0</v>
      </c>
      <c r="K43" s="114"/>
      <c r="L43" s="83"/>
      <c r="M43" s="147"/>
      <c r="N43" s="100">
        <f t="shared" si="27"/>
        <v>0</v>
      </c>
      <c r="O43" s="147">
        <f t="shared" si="30"/>
        <v>0</v>
      </c>
      <c r="P43" s="46">
        <f t="shared" si="25"/>
        <v>0</v>
      </c>
      <c r="Q43" s="74">
        <f t="shared" si="26"/>
        <v>0</v>
      </c>
      <c r="R43" s="140"/>
      <c r="S43" s="159"/>
      <c r="T43" s="100"/>
      <c r="U43" s="83"/>
      <c r="V43" s="142"/>
      <c r="W43" s="22"/>
      <c r="X43" s="100"/>
      <c r="Y43" s="83"/>
      <c r="Z43" s="142"/>
      <c r="AA43" s="144"/>
      <c r="AB43" s="125">
        <f>T43+X43</f>
        <v>0</v>
      </c>
      <c r="AC43" s="126">
        <f>U43+Y43</f>
        <v>0</v>
      </c>
      <c r="AD43" s="146"/>
      <c r="AE43" s="147">
        <f t="shared" si="32"/>
        <v>0</v>
      </c>
      <c r="AF43" s="164"/>
      <c r="AG43" s="165"/>
    </row>
    <row r="44" spans="1:33" x14ac:dyDescent="0.3">
      <c r="A44" s="4" t="s">
        <v>105</v>
      </c>
      <c r="B44" s="64" t="s">
        <v>105</v>
      </c>
      <c r="C44" s="136"/>
      <c r="D44" s="83"/>
      <c r="E44" s="89"/>
      <c r="F44" s="100"/>
      <c r="G44" s="83"/>
      <c r="H44" s="4"/>
      <c r="I44" s="220">
        <f t="shared" si="23"/>
        <v>0</v>
      </c>
      <c r="J44" s="138">
        <f t="shared" si="24"/>
        <v>0</v>
      </c>
      <c r="K44" s="114"/>
      <c r="L44" s="83"/>
      <c r="M44" s="147"/>
      <c r="N44" s="100">
        <f t="shared" si="27"/>
        <v>0</v>
      </c>
      <c r="O44" s="147">
        <f t="shared" si="30"/>
        <v>0</v>
      </c>
      <c r="P44" s="46">
        <f t="shared" si="25"/>
        <v>0</v>
      </c>
      <c r="Q44" s="74">
        <f t="shared" si="26"/>
        <v>0</v>
      </c>
      <c r="R44" s="140"/>
      <c r="S44" s="159"/>
      <c r="T44" s="100"/>
      <c r="U44" s="83"/>
      <c r="V44" s="142"/>
      <c r="W44" s="22"/>
      <c r="X44" s="100"/>
      <c r="Y44" s="83"/>
      <c r="Z44" s="142"/>
      <c r="AA44" s="144"/>
      <c r="AB44" s="125">
        <f>T44+X44</f>
        <v>0</v>
      </c>
      <c r="AC44" s="126">
        <f>U44+Y44</f>
        <v>0</v>
      </c>
      <c r="AD44" s="146"/>
      <c r="AE44" s="147">
        <f t="shared" si="32"/>
        <v>0</v>
      </c>
      <c r="AF44" s="164"/>
      <c r="AG44" s="165"/>
    </row>
    <row r="45" spans="1:33" x14ac:dyDescent="0.3">
      <c r="A45" s="7">
        <v>10</v>
      </c>
      <c r="B45" s="65" t="s">
        <v>106</v>
      </c>
      <c r="C45" s="175">
        <f t="shared" ref="C45:H45" si="33">SUM(C46:C47)</f>
        <v>0</v>
      </c>
      <c r="D45" s="84">
        <f t="shared" si="33"/>
        <v>0</v>
      </c>
      <c r="E45" s="90">
        <f t="shared" si="33"/>
        <v>0</v>
      </c>
      <c r="F45" s="102">
        <f t="shared" si="33"/>
        <v>0</v>
      </c>
      <c r="G45" s="84">
        <f t="shared" si="33"/>
        <v>0</v>
      </c>
      <c r="H45" s="7">
        <f t="shared" si="33"/>
        <v>0</v>
      </c>
      <c r="I45" s="222">
        <f t="shared" si="23"/>
        <v>0</v>
      </c>
      <c r="J45" s="152">
        <f t="shared" si="24"/>
        <v>0</v>
      </c>
      <c r="K45" s="116">
        <f>SUM(K46:K47)</f>
        <v>0</v>
      </c>
      <c r="L45" s="84">
        <f>SUM(L46:L47)</f>
        <v>0</v>
      </c>
      <c r="M45" s="185">
        <f>SUM(M46:M47)</f>
        <v>0</v>
      </c>
      <c r="N45" s="102">
        <f>SUM(N46:N47)</f>
        <v>0</v>
      </c>
      <c r="O45" s="185">
        <f>SUM(O46:O47)</f>
        <v>0</v>
      </c>
      <c r="P45" s="48">
        <f t="shared" si="25"/>
        <v>0</v>
      </c>
      <c r="Q45" s="77">
        <f t="shared" si="26"/>
        <v>0</v>
      </c>
      <c r="R45" s="199"/>
      <c r="S45" s="161"/>
      <c r="T45" s="102">
        <f>SUM(T46:T47)</f>
        <v>0</v>
      </c>
      <c r="U45" s="84">
        <f>SUM(U46:U47)</f>
        <v>0</v>
      </c>
      <c r="V45" s="206"/>
      <c r="W45" s="39">
        <f>SUM(W46:W47)</f>
        <v>0</v>
      </c>
      <c r="X45" s="102">
        <f>SUM(X46:X47)</f>
        <v>0</v>
      </c>
      <c r="Y45" s="84">
        <f>SUM(Y46:Y47)</f>
        <v>0</v>
      </c>
      <c r="Z45" s="206"/>
      <c r="AA45" s="192">
        <f>SUM(AA46:AA47)</f>
        <v>0</v>
      </c>
      <c r="AB45" s="129">
        <f>SUM(AB46:AB47)</f>
        <v>0</v>
      </c>
      <c r="AC45" s="130">
        <f>SUM(AC46:AC47)</f>
        <v>0</v>
      </c>
      <c r="AD45" s="213"/>
      <c r="AE45" s="185">
        <f>SUM(AE46:AE47)</f>
        <v>0</v>
      </c>
      <c r="AF45" s="116">
        <f>SUM(AF46:AF47)</f>
        <v>0</v>
      </c>
      <c r="AG45" s="39">
        <f>SUM(AG46:AG47)</f>
        <v>0</v>
      </c>
    </row>
    <row r="46" spans="1:33" x14ac:dyDescent="0.3">
      <c r="A46" s="227" t="s">
        <v>107</v>
      </c>
      <c r="B46" s="59" t="s">
        <v>108</v>
      </c>
      <c r="C46" s="174"/>
      <c r="D46" s="82"/>
      <c r="E46" s="88"/>
      <c r="F46" s="97"/>
      <c r="G46" s="82"/>
      <c r="H46" s="227"/>
      <c r="I46" s="217">
        <f t="shared" si="23"/>
        <v>0</v>
      </c>
      <c r="J46" s="148">
        <f t="shared" si="24"/>
        <v>0</v>
      </c>
      <c r="K46" s="108"/>
      <c r="L46" s="82"/>
      <c r="M46" s="180"/>
      <c r="N46" s="97">
        <f t="shared" si="27"/>
        <v>0</v>
      </c>
      <c r="O46" s="180">
        <f>H46+M46</f>
        <v>0</v>
      </c>
      <c r="P46" s="43">
        <f t="shared" si="25"/>
        <v>0</v>
      </c>
      <c r="Q46" s="76">
        <f t="shared" si="26"/>
        <v>0</v>
      </c>
      <c r="R46" s="139"/>
      <c r="S46" s="156"/>
      <c r="T46" s="97"/>
      <c r="U46" s="82"/>
      <c r="V46" s="202"/>
      <c r="W46" s="20"/>
      <c r="X46" s="97"/>
      <c r="Y46" s="82"/>
      <c r="Z46" s="202"/>
      <c r="AA46" s="187"/>
      <c r="AB46" s="119">
        <f>T46+X46</f>
        <v>0</v>
      </c>
      <c r="AC46" s="120">
        <f>U46+Y46</f>
        <v>0</v>
      </c>
      <c r="AD46" s="209"/>
      <c r="AE46" s="180">
        <f>W46+AA46</f>
        <v>0</v>
      </c>
      <c r="AF46" s="164"/>
      <c r="AG46" s="165"/>
    </row>
    <row r="47" spans="1:33" ht="16.2" thickBot="1" x14ac:dyDescent="0.35">
      <c r="A47" s="50" t="s">
        <v>109</v>
      </c>
      <c r="B47" s="66" t="s">
        <v>110</v>
      </c>
      <c r="C47" s="176"/>
      <c r="D47" s="85"/>
      <c r="E47" s="91"/>
      <c r="F47" s="103"/>
      <c r="G47" s="85"/>
      <c r="H47" s="50"/>
      <c r="I47" s="223">
        <f t="shared" si="23"/>
        <v>0</v>
      </c>
      <c r="J47" s="153">
        <f t="shared" si="24"/>
        <v>0</v>
      </c>
      <c r="K47" s="117"/>
      <c r="L47" s="85"/>
      <c r="M47" s="186"/>
      <c r="N47" s="103">
        <f t="shared" si="27"/>
        <v>0</v>
      </c>
      <c r="O47" s="186">
        <f>H47+M47</f>
        <v>0</v>
      </c>
      <c r="P47" s="52">
        <f t="shared" si="25"/>
        <v>0</v>
      </c>
      <c r="Q47" s="78">
        <f t="shared" si="26"/>
        <v>0</v>
      </c>
      <c r="R47" s="200"/>
      <c r="S47" s="162"/>
      <c r="T47" s="103"/>
      <c r="U47" s="85"/>
      <c r="V47" s="207"/>
      <c r="W47" s="51"/>
      <c r="X47" s="103"/>
      <c r="Y47" s="85"/>
      <c r="Z47" s="207"/>
      <c r="AA47" s="193"/>
      <c r="AB47" s="131">
        <f>T47+X47</f>
        <v>0</v>
      </c>
      <c r="AC47" s="132">
        <f>U47+Y47</f>
        <v>0</v>
      </c>
      <c r="AD47" s="214"/>
      <c r="AE47" s="186">
        <f>W47+AA47</f>
        <v>0</v>
      </c>
      <c r="AF47" s="170"/>
      <c r="AG47" s="167"/>
    </row>
    <row r="48" spans="1:33" ht="16.2" thickBot="1" x14ac:dyDescent="0.35">
      <c r="A48" s="235" t="s">
        <v>14</v>
      </c>
      <c r="B48" s="236"/>
      <c r="C48" s="177">
        <f t="shared" ref="C48:G48" si="34">C9+C15+C16+C24+C27+C28+C35+C38+C42+C45</f>
        <v>233059</v>
      </c>
      <c r="D48" s="92">
        <f t="shared" si="34"/>
        <v>956491323.94999993</v>
      </c>
      <c r="E48" s="93">
        <f t="shared" si="34"/>
        <v>581767685.96999991</v>
      </c>
      <c r="F48" s="104">
        <f t="shared" si="34"/>
        <v>5163643.8499999996</v>
      </c>
      <c r="G48" s="92">
        <f t="shared" si="34"/>
        <v>407697.29999999993</v>
      </c>
      <c r="H48" s="53">
        <f>H9+H15+H16+H24+H27+H28+H35+H38+H42+H45</f>
        <v>53</v>
      </c>
      <c r="I48" s="54"/>
      <c r="J48" s="154"/>
      <c r="K48" s="118">
        <f>K9+K15+K16+K24+K27+K28+K35+K38+K42+K45</f>
        <v>1999753.0999999999</v>
      </c>
      <c r="L48" s="92">
        <f>L9+L15+L16+L24+L27+L28+L35+L38+L42+L45</f>
        <v>3621081.75</v>
      </c>
      <c r="M48" s="178">
        <f>M9+M15+M16+M24+M27+M28+M35+M38+M42+M45</f>
        <v>2916</v>
      </c>
      <c r="N48" s="104">
        <f>N9+N15+N16+N24+N27+N28+N35+N38+N42+N45</f>
        <v>11192176</v>
      </c>
      <c r="O48" s="178">
        <f>O9+O15+O16+O24+O27+O28+O35+O38+O42+O45</f>
        <v>2969</v>
      </c>
      <c r="P48" s="56"/>
      <c r="Q48" s="57"/>
      <c r="R48" s="201">
        <f>N48/E48*100%</f>
        <v>1.9238222180283055E-2</v>
      </c>
      <c r="S48" s="163">
        <f>N48/O48</f>
        <v>3769.6786796901315</v>
      </c>
      <c r="T48" s="104">
        <f>T9+T15+T16+T24+T27+T28+T35+T38+T42+T45</f>
        <v>5434091.4000000004</v>
      </c>
      <c r="U48" s="92">
        <f>U9+U15+U16+U24+U27+U28+U35+U38+U42+U45</f>
        <v>2703614.3099999996</v>
      </c>
      <c r="V48" s="208">
        <f>U48/T48*100%</f>
        <v>0.49752830988451896</v>
      </c>
      <c r="W48" s="55">
        <f>W9+W15+W16+W24+W27+W28+W35+W38+W42+W45</f>
        <v>21</v>
      </c>
      <c r="X48" s="104">
        <f>X9+X15+X16+X24+X27+X28+X35+X38+X42+X45</f>
        <v>5620847.8499999996</v>
      </c>
      <c r="Y48" s="92">
        <f>Y9+Y15+Y16+Y24+Y27+Y28+Y35+Y38+Y42+Y45</f>
        <v>5030013.9700000007</v>
      </c>
      <c r="Z48" s="208">
        <f>Y48/X48*100%</f>
        <v>0.89488527429184928</v>
      </c>
      <c r="AA48" s="194">
        <f>AA9+AA15+AA16+AA24+AA27+AA28+AA35+AA38+AA42+AA45</f>
        <v>2380</v>
      </c>
      <c r="AB48" s="133">
        <f>AB9+AB15+AB16+AB24+AB27+AB28+AB35+AB38+AB42+AB45</f>
        <v>11192189.23</v>
      </c>
      <c r="AC48" s="134">
        <f>AC9+AC15+AC16+AC24+AC27+AC28+AC35+AC38+AC42+AC45</f>
        <v>7733628.2800000003</v>
      </c>
      <c r="AD48" s="215">
        <f>AC48/AB48*100%</f>
        <v>0.69098441074159711</v>
      </c>
      <c r="AE48" s="178">
        <f>AE9+AE15+AE16+AE24+AE27+AE28+AE35+AE38+AE42+AE45</f>
        <v>2401</v>
      </c>
      <c r="AF48" s="118">
        <f>AF9+AF15+AF16+AF24+AF27+AF28+AF35+AF38+AF42+AF45</f>
        <v>486629.38</v>
      </c>
      <c r="AG48" s="55">
        <f>AG9+AG15+AG16+AG24+AG27+AG28+AG35+AG38+AG42+AG45</f>
        <v>15</v>
      </c>
    </row>
    <row r="49" spans="1:33" x14ac:dyDescent="0.3">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11"/>
      <c r="AG49" s="11"/>
    </row>
    <row r="50" spans="1:33" x14ac:dyDescent="0.3">
      <c r="A50" s="67"/>
      <c r="B50" s="67"/>
      <c r="C50" s="67"/>
      <c r="D50" s="67"/>
      <c r="E50" s="67"/>
      <c r="F50" s="67"/>
      <c r="G50" s="67"/>
      <c r="H50" s="224"/>
      <c r="I50" s="67"/>
      <c r="J50" s="67"/>
      <c r="K50" s="67"/>
      <c r="L50" s="67"/>
      <c r="M50" s="67"/>
      <c r="N50" s="224"/>
      <c r="O50" s="67"/>
      <c r="P50" s="67"/>
      <c r="Q50" s="67"/>
      <c r="R50" s="67"/>
      <c r="S50" s="67"/>
      <c r="T50" s="67"/>
      <c r="U50" s="67"/>
      <c r="V50" s="67"/>
      <c r="W50" s="67"/>
      <c r="X50" s="67"/>
      <c r="Y50" s="67"/>
      <c r="Z50" s="67"/>
      <c r="AA50" s="67"/>
      <c r="AB50" s="233"/>
      <c r="AC50" s="233"/>
      <c r="AD50" s="233"/>
      <c r="AE50" s="233"/>
      <c r="AF50" s="233"/>
      <c r="AG50" s="233"/>
    </row>
    <row r="51" spans="1:33" x14ac:dyDescent="0.3">
      <c r="A51" s="237" t="s">
        <v>111</v>
      </c>
      <c r="B51" s="237"/>
      <c r="C51" s="237"/>
      <c r="D51" s="237"/>
      <c r="E51" s="67"/>
      <c r="F51" s="67"/>
      <c r="G51" s="67"/>
      <c r="H51" s="67"/>
      <c r="I51" s="67"/>
      <c r="J51" s="67"/>
      <c r="K51" s="67"/>
      <c r="L51" s="67"/>
      <c r="M51" s="67"/>
      <c r="N51" s="67"/>
      <c r="O51" s="67"/>
      <c r="P51" s="67"/>
      <c r="Q51" s="67"/>
      <c r="R51" s="67"/>
      <c r="S51" s="67"/>
      <c r="T51" s="67"/>
      <c r="U51" s="67"/>
      <c r="V51" s="67"/>
      <c r="W51" s="67"/>
      <c r="X51" s="67"/>
      <c r="Y51" s="67"/>
      <c r="Z51" s="67"/>
      <c r="AA51" s="67"/>
      <c r="AB51" s="1"/>
      <c r="AC51" s="1"/>
      <c r="AD51" s="1"/>
      <c r="AE51" s="1"/>
      <c r="AF51" s="1"/>
      <c r="AG51" s="1"/>
    </row>
    <row r="52" spans="1:33" x14ac:dyDescent="0.3">
      <c r="A52" s="68" t="s">
        <v>112</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1"/>
      <c r="AC52" s="1"/>
      <c r="AD52" s="1"/>
      <c r="AE52" s="1"/>
      <c r="AF52" s="1"/>
      <c r="AG52" s="1"/>
    </row>
    <row r="53" spans="1:33" x14ac:dyDescent="0.3">
      <c r="A53" s="69" t="s">
        <v>113</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1"/>
      <c r="AC53" s="1"/>
      <c r="AD53" s="1"/>
      <c r="AE53" s="1"/>
      <c r="AF53" s="1"/>
      <c r="AG53" s="1"/>
    </row>
    <row r="54" spans="1:33" ht="15.6" customHeight="1" x14ac:dyDescent="0.3">
      <c r="A54" s="234" t="s">
        <v>114</v>
      </c>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9"/>
      <c r="AC54" s="9"/>
      <c r="AD54" s="9"/>
      <c r="AE54" s="9"/>
      <c r="AF54" s="1"/>
      <c r="AG54" s="1"/>
    </row>
    <row r="55" spans="1:33" ht="15.6" customHeight="1" x14ac:dyDescent="0.3">
      <c r="A55" s="266" t="s">
        <v>115</v>
      </c>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10"/>
      <c r="AC55" s="10"/>
      <c r="AD55" s="10"/>
      <c r="AE55" s="10"/>
      <c r="AF55" s="233"/>
      <c r="AG55" s="233"/>
    </row>
    <row r="56" spans="1:33" x14ac:dyDescent="0.3">
      <c r="A56" s="257" t="s">
        <v>116</v>
      </c>
      <c r="B56" s="257"/>
      <c r="C56" s="257"/>
      <c r="D56" s="257"/>
      <c r="E56" s="257"/>
      <c r="F56" s="257"/>
      <c r="G56" s="257"/>
      <c r="H56" s="257"/>
      <c r="I56" s="257"/>
      <c r="J56" s="257"/>
      <c r="K56" s="257"/>
      <c r="L56" s="257"/>
      <c r="M56" s="257"/>
      <c r="N56" s="257"/>
      <c r="O56" s="257"/>
      <c r="P56" s="257"/>
      <c r="Q56" s="257"/>
      <c r="R56" s="257"/>
      <c r="S56" s="257"/>
      <c r="T56" s="257"/>
      <c r="U56" s="257"/>
      <c r="V56" s="257"/>
      <c r="W56" s="257"/>
      <c r="X56" s="70"/>
      <c r="Y56" s="70"/>
      <c r="Z56" s="70"/>
      <c r="AA56" s="70"/>
      <c r="AB56" s="14"/>
      <c r="AC56" s="14"/>
      <c r="AD56" s="14"/>
      <c r="AE56" s="14"/>
      <c r="AF56" s="233"/>
      <c r="AG56" s="233"/>
    </row>
    <row r="60" spans="1:33" ht="30.6" x14ac:dyDescent="0.55000000000000004">
      <c r="A60" s="296" t="s">
        <v>123</v>
      </c>
      <c r="K60" s="296" t="s">
        <v>124</v>
      </c>
    </row>
    <row r="69" spans="1:2" ht="21" x14ac:dyDescent="0.3">
      <c r="A69" s="291" t="s">
        <v>126</v>
      </c>
    </row>
    <row r="70" spans="1:2" ht="25.2" x14ac:dyDescent="0.3">
      <c r="A70" s="292" t="s">
        <v>125</v>
      </c>
    </row>
    <row r="71" spans="1:2" ht="22.8" x14ac:dyDescent="0.4">
      <c r="A71" s="290" t="s">
        <v>127</v>
      </c>
    </row>
    <row r="77" spans="1:2" ht="25.2" x14ac:dyDescent="0.45">
      <c r="B77" s="293" t="s">
        <v>128</v>
      </c>
    </row>
  </sheetData>
  <mergeCells count="35">
    <mergeCell ref="K5:M5"/>
    <mergeCell ref="M6:M7"/>
    <mergeCell ref="S5:S7"/>
    <mergeCell ref="AE2:AF3"/>
    <mergeCell ref="A2:AA3"/>
    <mergeCell ref="A56:W56"/>
    <mergeCell ref="N5:O6"/>
    <mergeCell ref="U6:V6"/>
    <mergeCell ref="T5:W5"/>
    <mergeCell ref="A5:A7"/>
    <mergeCell ref="B5:B7"/>
    <mergeCell ref="A55:AA55"/>
    <mergeCell ref="C5:C7"/>
    <mergeCell ref="D5:D7"/>
    <mergeCell ref="E5:E7"/>
    <mergeCell ref="Y6:Z6"/>
    <mergeCell ref="X5:AA5"/>
    <mergeCell ref="R5:R6"/>
    <mergeCell ref="F5:J5"/>
    <mergeCell ref="I6:J6"/>
    <mergeCell ref="AA6:AA7"/>
    <mergeCell ref="A54:AA54"/>
    <mergeCell ref="A48:B48"/>
    <mergeCell ref="A51:D51"/>
    <mergeCell ref="T4:AE4"/>
    <mergeCell ref="AE6:AE7"/>
    <mergeCell ref="AF6:AG6"/>
    <mergeCell ref="AF5:AG5"/>
    <mergeCell ref="AC6:AD6"/>
    <mergeCell ref="AB5:AE5"/>
    <mergeCell ref="F6:G6"/>
    <mergeCell ref="K6:L6"/>
    <mergeCell ref="H6:H7"/>
    <mergeCell ref="W6:W7"/>
    <mergeCell ref="P5:Q6"/>
  </mergeCells>
  <hyperlinks>
    <hyperlink ref="D5" location="_ftn2" display="_ftn2"/>
    <hyperlink ref="F6" location="_ftn3" display="_ftn3"/>
    <hyperlink ref="B28" location="'1.'!_ftn4" display="Eiropas Lauksaimniecības un lauku attīstības fondi 2007.-2013.gada plānošanas periods, neskaitot priekšfinansējumu[4]"/>
    <hyperlink ref="A52" location="_ftnref2" display="_ftnref2"/>
    <hyperlink ref="A54" location="_ftnref4" display="_ftnref4"/>
    <hyperlink ref="C5" location="'1.'!_ftn1" display="Apstiprināto projektu skaits pārskata periodā[1]"/>
    <hyperlink ref="A55:AA55" location="'1.'!E5" display="[5] Kopējās attiecināmās izmaksas, Publiskais finansējums"/>
    <hyperlink ref="E5" location="'1.'!A53" display="Kopējais finansējums projektiem [5], kuros konstatētas neatbilstības (LVL)"/>
    <hyperlink ref="K6" location="_ftn3" display="_ftn3"/>
    <hyperlink ref="AF6:AG6" location="'1.'!A56" display="Maksātnespējas un bankrota gadījumu skaits un apjoms (LVL) [6]"/>
    <hyperlink ref="A53" location="'1.'!_ftnref3" display="[3] Neatbilstības ar finansiālu ietekmi un neatbilstoši veiktie izdevumi. Publiskais finansējums."/>
    <hyperlink ref="A56:W56" location="'1.'!AF6" display="[6]Atbilstoši Eiropas Komisijas lēmumam 12.12.2010 par bankrotiem un maksātnespējas gadījumiem (2004-2006 un 2007-2013), ja tie nav saistīti ar krāpšanu vai neatbilstību nav jāziņo EK/OLAF. Attiecīgi vairs netiek izdalīts ir/nav ziņots, bet iekļauta infor"/>
    <hyperlink ref="E5:E7" location="'1.'!A55" display="Kopējais finansējums projektiem [5], kuros konstatētas neatbilstības, pārskata peridā (LVL)"/>
    <hyperlink ref="C5:C7" location="'1.'!_ftn1" display="Apstiprināto projektu skaits pārskata periodā[1]"/>
    <hyperlink ref="D5:D7" location="'1.'!_ftn2" display="Kopējais apgūtais finansējums pārskata periodā[2] (LVL)"/>
    <hyperlink ref="F6:G6" location="'1.'!_ftn3" display="Neatbilstību apjoms pārskata periodā[3] (LVL)"/>
    <hyperlink ref="K6:L6" location="'1.'!_ftn3" display="Neatbilstību apjoms pārskata periodā[3] (LVL)"/>
    <hyperlink ref="A51" location="_ftnref1" display="_ftnref1"/>
  </hyperlinks>
  <pageMargins left="0.7" right="0.7" top="0.75" bottom="0.75" header="0.3" footer="0.3"/>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vt:lpstr>
    </vt:vector>
  </TitlesOfParts>
  <Company>Finanšu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konstatētajiem neatbilstoši veiktajiem izdevumiem Eiropas Savienības politikas instrumentu, Eiropas Savienības iniciatīvu, Pirmsiestāšanās fondu un Pārejas perioda palīdzības ietvaros līdz 2011.gada 31.decembrim</dc:title>
  <dc:subject>1.pielikums</dc:subject>
  <dc:creator>au-avota</dc:creator>
  <dc:description>67083954; Aiva.Avota@fm.gov.lv</dc:description>
  <cp:lastModifiedBy>au-avota</cp:lastModifiedBy>
  <cp:lastPrinted>2012-08-31T06:34:13Z</cp:lastPrinted>
  <dcterms:created xsi:type="dcterms:W3CDTF">2012-05-09T10:51:54Z</dcterms:created>
  <dcterms:modified xsi:type="dcterms:W3CDTF">2012-08-31T06:34:14Z</dcterms:modified>
</cp:coreProperties>
</file>